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royectoMP\saemp-db\"/>
    </mc:Choice>
  </mc:AlternateContent>
  <xr:revisionPtr revIDLastSave="0" documentId="13_ncr:1_{0E71D4E1-334D-407B-BF60-52142E88FF23}" xr6:coauthVersionLast="36" xr6:coauthVersionMax="36" xr10:uidLastSave="{00000000-0000-0000-0000-000000000000}"/>
  <bookViews>
    <workbookView xWindow="0" yWindow="0" windowWidth="20490" windowHeight="7545" activeTab="2" xr2:uid="{7CABC9FC-DC8F-4EBD-99D6-DDF41805A922}"/>
  </bookViews>
  <sheets>
    <sheet name="DEPARTAMENTO" sheetId="2" r:id="rId1"/>
    <sheet name="PROVINCIA" sheetId="3" r:id="rId2"/>
    <sheet name="DISTRITO" sheetId="7" r:id="rId3"/>
    <sheet name="TEMP" sheetId="1" state="hidden" r:id="rId4"/>
  </sheets>
  <definedNames>
    <definedName name="_xlnm._FilterDatabase" localSheetId="1" hidden="1">PROVINCIA!$A$1:$G$196</definedName>
    <definedName name="_xlnm._FilterDatabase" localSheetId="3" hidden="1">TEMP!$A$1:$E$1839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1" i="7" l="1"/>
  <c r="C442" i="7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/>
  <c r="C681" i="7"/>
  <c r="C682" i="7" s="1"/>
  <c r="C683" i="7" s="1"/>
  <c r="C684" i="7" s="1"/>
  <c r="C685" i="7" s="1"/>
  <c r="C686" i="7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/>
  <c r="C1133" i="7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/>
  <c r="C1216" i="7" s="1"/>
  <c r="C1217" i="7" s="1"/>
  <c r="C1218" i="7" s="1"/>
  <c r="C1219" i="7" s="1"/>
  <c r="C1220" i="7" s="1"/>
  <c r="C1221" i="7" s="1"/>
  <c r="C1222" i="7" s="1"/>
  <c r="C1223" i="7" s="1"/>
  <c r="C1224" i="7" s="1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C1252" i="7" s="1"/>
  <c r="C1253" i="7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C1283" i="7" s="1"/>
  <c r="C1284" i="7" s="1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C1313" i="7" s="1"/>
  <c r="C1314" i="7" s="1"/>
  <c r="C1315" i="7" s="1"/>
  <c r="C1316" i="7" s="1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C1343" i="7" s="1"/>
  <c r="C1344" i="7" s="1"/>
  <c r="C1345" i="7" s="1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C1373" i="7" s="1"/>
  <c r="C1374" i="7" s="1"/>
  <c r="C1375" i="7" s="1"/>
  <c r="C1376" i="7" s="1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C1403" i="7" s="1"/>
  <c r="C1404" i="7" s="1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/>
  <c r="C1425" i="7" s="1"/>
  <c r="C1426" i="7" s="1"/>
  <c r="C1427" i="7" s="1"/>
  <c r="C1428" i="7" s="1"/>
  <c r="C1429" i="7" s="1"/>
  <c r="C1430" i="7" s="1"/>
  <c r="C1431" i="7" s="1"/>
  <c r="C1432" i="7" s="1"/>
  <c r="C1433" i="7" s="1"/>
  <c r="C1434" i="7" s="1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C1463" i="7" s="1"/>
  <c r="C1464" i="7" s="1"/>
  <c r="C1465" i="7" s="1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/>
  <c r="C1487" i="7" s="1"/>
  <c r="C1488" i="7" s="1"/>
  <c r="C1489" i="7" s="1"/>
  <c r="C1490" i="7" s="1"/>
  <c r="C1491" i="7" s="1"/>
  <c r="C1492" i="7" s="1"/>
  <c r="C1493" i="7" s="1"/>
  <c r="C1494" i="7" s="1"/>
  <c r="C1495" i="7" s="1"/>
  <c r="C1496" i="7" s="1"/>
  <c r="C1497" i="7" s="1"/>
  <c r="C1498" i="7" s="1"/>
  <c r="C1499" i="7" s="1"/>
  <c r="C1500" i="7" s="1"/>
  <c r="C1501" i="7" s="1"/>
  <c r="C1502" i="7" s="1"/>
  <c r="C1503" i="7" s="1"/>
  <c r="C1504" i="7" s="1"/>
  <c r="C1505" i="7" s="1"/>
  <c r="C1506" i="7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C1525" i="7" s="1"/>
  <c r="C1526" i="7" s="1"/>
  <c r="C1527" i="7" s="1"/>
  <c r="C1528" i="7" s="1"/>
  <c r="C1529" i="7" s="1"/>
  <c r="C1530" i="7" s="1"/>
  <c r="C1531" i="7" s="1"/>
  <c r="C1532" i="7" s="1"/>
  <c r="C1533" i="7" s="1"/>
  <c r="C1534" i="7" s="1"/>
  <c r="C1535" i="7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C1556" i="7" s="1"/>
  <c r="C1557" i="7" s="1"/>
  <c r="C1558" i="7" s="1"/>
  <c r="C1559" i="7" s="1"/>
  <c r="C1560" i="7" s="1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C1587" i="7" s="1"/>
  <c r="C1588" i="7" s="1"/>
  <c r="C1589" i="7" s="1"/>
  <c r="C1590" i="7" s="1"/>
  <c r="C1591" i="7" s="1"/>
  <c r="C1592" i="7" s="1"/>
  <c r="C1593" i="7" s="1"/>
  <c r="C1594" i="7" s="1"/>
  <c r="C1595" i="7" s="1"/>
  <c r="C1596" i="7" s="1"/>
  <c r="C1597" i="7" s="1"/>
  <c r="C1598" i="7" s="1"/>
  <c r="C1599" i="7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C1618" i="7" s="1"/>
  <c r="C1619" i="7" s="1"/>
  <c r="C1620" i="7" s="1"/>
  <c r="C1621" i="7" s="1"/>
  <c r="C1622" i="7" s="1"/>
  <c r="C1623" i="7" s="1"/>
  <c r="C1624" i="7" s="1"/>
  <c r="C1625" i="7" s="1"/>
  <c r="C1626" i="7" s="1"/>
  <c r="C1627" i="7" s="1"/>
  <c r="C1628" i="7" s="1"/>
  <c r="C1629" i="7" s="1"/>
  <c r="C1630" i="7" s="1"/>
  <c r="C1631" i="7" s="1"/>
  <c r="C1632" i="7" s="1"/>
  <c r="C1633" i="7" s="1"/>
  <c r="C1634" i="7" s="1"/>
  <c r="C1635" i="7" s="1"/>
  <c r="C1636" i="7" s="1"/>
  <c r="C1637" i="7" s="1"/>
  <c r="C1638" i="7" s="1"/>
  <c r="C1639" i="7" s="1"/>
  <c r="C1640" i="7" s="1"/>
  <c r="C1641" i="7" s="1"/>
  <c r="C1642" i="7" s="1"/>
  <c r="C1643" i="7" s="1"/>
  <c r="C1644" i="7" s="1"/>
  <c r="C1645" i="7" s="1"/>
  <c r="C1646" i="7" s="1"/>
  <c r="C1647" i="7" s="1"/>
  <c r="C1648" i="7" s="1"/>
  <c r="C1649" i="7" s="1"/>
  <c r="C1650" i="7" s="1"/>
  <c r="C1651" i="7" s="1"/>
  <c r="C1652" i="7" s="1"/>
  <c r="C1653" i="7" s="1"/>
  <c r="C1654" i="7" s="1"/>
  <c r="C1655" i="7" s="1"/>
  <c r="C1656" i="7" s="1"/>
  <c r="C1657" i="7" s="1"/>
  <c r="C1658" i="7" s="1"/>
  <c r="C1659" i="7" s="1"/>
  <c r="C1660" i="7" s="1"/>
  <c r="C1661" i="7" s="1"/>
  <c r="C1662" i="7" s="1"/>
  <c r="C1663" i="7" s="1"/>
  <c r="C1664" i="7" s="1"/>
  <c r="C1665" i="7" s="1"/>
  <c r="C1666" i="7" s="1"/>
  <c r="C1667" i="7" s="1"/>
  <c r="C1668" i="7" s="1"/>
  <c r="C1669" i="7" s="1"/>
  <c r="C1670" i="7" s="1"/>
  <c r="C1671" i="7" s="1"/>
  <c r="C1672" i="7" s="1"/>
  <c r="C1673" i="7" s="1"/>
  <c r="C1674" i="7" s="1"/>
  <c r="C1675" i="7" s="1"/>
  <c r="C1676" i="7" s="1"/>
  <c r="C1677" i="7" s="1"/>
  <c r="C1678" i="7" s="1"/>
  <c r="C1679" i="7" s="1"/>
  <c r="C1680" i="7" s="1"/>
  <c r="C1681" i="7" s="1"/>
  <c r="C1682" i="7" s="1"/>
  <c r="C1683" i="7" s="1"/>
  <c r="C1684" i="7" s="1"/>
  <c r="C1685" i="7" s="1"/>
  <c r="C1686" i="7" s="1"/>
  <c r="C1687" i="7" s="1"/>
  <c r="C1688" i="7" s="1"/>
  <c r="C1689" i="7" s="1"/>
  <c r="C1690" i="7" s="1"/>
  <c r="C1691" i="7" s="1"/>
  <c r="C1692" i="7" s="1"/>
  <c r="C1693" i="7" s="1"/>
  <c r="C1694" i="7" s="1"/>
  <c r="C1695" i="7" s="1"/>
  <c r="C1696" i="7" s="1"/>
  <c r="C1697" i="7" s="1"/>
  <c r="C1698" i="7" s="1"/>
  <c r="C1699" i="7" s="1"/>
  <c r="C1700" i="7" s="1"/>
  <c r="C1701" i="7" s="1"/>
  <c r="C1702" i="7" s="1"/>
  <c r="C1703" i="7" s="1"/>
  <c r="C1704" i="7" s="1"/>
  <c r="C1705" i="7" s="1"/>
  <c r="C1706" i="7" s="1"/>
  <c r="C1707" i="7" s="1"/>
  <c r="C1708" i="7"/>
  <c r="C1709" i="7" s="1"/>
  <c r="C1710" i="7" s="1"/>
  <c r="C1711" i="7" s="1"/>
  <c r="C1712" i="7" s="1"/>
  <c r="C1713" i="7" s="1"/>
  <c r="C1714" i="7" s="1"/>
  <c r="C1715" i="7" s="1"/>
  <c r="C1716" i="7" s="1"/>
  <c r="C1717" i="7" s="1"/>
  <c r="C1718" i="7" s="1"/>
  <c r="C1719" i="7" s="1"/>
  <c r="C1720" i="7" s="1"/>
  <c r="C1721" i="7" s="1"/>
  <c r="C1722" i="7" s="1"/>
  <c r="C1723" i="7" s="1"/>
  <c r="C1724" i="7" s="1"/>
  <c r="C1725" i="7" s="1"/>
  <c r="C1726" i="7" s="1"/>
  <c r="C1727" i="7" s="1"/>
  <c r="C1728" i="7" s="1"/>
  <c r="C1729" i="7" s="1"/>
  <c r="C1730" i="7" s="1"/>
  <c r="C1731" i="7" s="1"/>
  <c r="C1732" i="7" s="1"/>
  <c r="C1733" i="7" s="1"/>
  <c r="C1734" i="7" s="1"/>
  <c r="C1735" i="7" s="1"/>
  <c r="C1736" i="7" s="1"/>
  <c r="C1737" i="7" s="1"/>
  <c r="C1738" i="7" s="1"/>
  <c r="C1739" i="7" s="1"/>
  <c r="C1740" i="7" s="1"/>
  <c r="C1741" i="7" s="1"/>
  <c r="C1742" i="7" s="1"/>
  <c r="C1743" i="7" s="1"/>
  <c r="C1744" i="7" s="1"/>
  <c r="C1745" i="7" s="1"/>
  <c r="C1746" i="7" s="1"/>
  <c r="C1747" i="7" s="1"/>
  <c r="C1748" i="7" s="1"/>
  <c r="C1749" i="7" s="1"/>
  <c r="C1750" i="7" s="1"/>
  <c r="C1751" i="7" s="1"/>
  <c r="C1752" i="7" s="1"/>
  <c r="C1753" i="7" s="1"/>
  <c r="C1754" i="7" s="1"/>
  <c r="C1755" i="7" s="1"/>
  <c r="C1756" i="7" s="1"/>
  <c r="C1757" i="7" s="1"/>
  <c r="C1758" i="7" s="1"/>
  <c r="C1759" i="7" s="1"/>
  <c r="C1760" i="7" s="1"/>
  <c r="C1761" i="7" s="1"/>
  <c r="C1762" i="7" s="1"/>
  <c r="C1763" i="7" s="1"/>
  <c r="C1764" i="7" s="1"/>
  <c r="C1765" i="7" s="1"/>
  <c r="C1766" i="7" s="1"/>
  <c r="C1767" i="7" s="1"/>
  <c r="C1768" i="7" s="1"/>
  <c r="C1769" i="7" s="1"/>
  <c r="C1770" i="7" s="1"/>
  <c r="C1771" i="7" s="1"/>
  <c r="C1772" i="7" s="1"/>
  <c r="C1773" i="7" s="1"/>
  <c r="C1774" i="7" s="1"/>
  <c r="C1775" i="7" s="1"/>
  <c r="C1776" i="7" s="1"/>
  <c r="C1777" i="7" s="1"/>
  <c r="C1778" i="7" s="1"/>
  <c r="C1779" i="7" s="1"/>
  <c r="C1780" i="7" s="1"/>
  <c r="C1781" i="7" s="1"/>
  <c r="C1782" i="7" s="1"/>
  <c r="C1783" i="7" s="1"/>
  <c r="C1784" i="7" s="1"/>
  <c r="C1785" i="7"/>
  <c r="C1786" i="7" s="1"/>
  <c r="C1787" i="7" s="1"/>
  <c r="C1788" i="7" s="1"/>
  <c r="C1789" i="7" s="1"/>
  <c r="C1790" i="7" s="1"/>
  <c r="C1791" i="7" s="1"/>
  <c r="C1792" i="7" s="1"/>
  <c r="C1793" i="7" s="1"/>
  <c r="C1794" i="7" s="1"/>
  <c r="C1795" i="7" s="1"/>
  <c r="C1796" i="7" s="1"/>
  <c r="C1797" i="7" s="1"/>
  <c r="C1798" i="7" s="1"/>
  <c r="C1799" i="7" s="1"/>
  <c r="C1800" i="7" s="1"/>
  <c r="C1801" i="7" s="1"/>
  <c r="C1802" i="7" s="1"/>
  <c r="C1803" i="7" s="1"/>
  <c r="C1804" i="7" s="1"/>
  <c r="C1805" i="7" s="1"/>
  <c r="C1806" i="7" s="1"/>
  <c r="C1807" i="7" s="1"/>
  <c r="C1808" i="7" s="1"/>
  <c r="C1809" i="7" s="1"/>
  <c r="C1810" i="7" s="1"/>
  <c r="C1811" i="7" s="1"/>
  <c r="C1812" i="7"/>
  <c r="C1813" i="7" s="1"/>
  <c r="C1814" i="7" s="1"/>
  <c r="C1815" i="7" s="1"/>
  <c r="C1816" i="7" s="1"/>
  <c r="C1817" i="7" s="1"/>
  <c r="C1818" i="7" s="1"/>
  <c r="C1819" i="7" s="1"/>
  <c r="C1820" i="7" s="1"/>
  <c r="C1821" i="7" s="1"/>
  <c r="C1822" i="7" s="1"/>
  <c r="C1823" i="7" s="1"/>
  <c r="C1824" i="7" s="1"/>
  <c r="C1825" i="7"/>
  <c r="C1826" i="7" s="1"/>
  <c r="C1827" i="7" s="1"/>
  <c r="C1828" i="7" s="1"/>
  <c r="C1829" i="7" s="1"/>
  <c r="C1830" i="7" s="1"/>
  <c r="C1831" i="7" s="1"/>
  <c r="C1832" i="7" s="1"/>
  <c r="C1833" i="7" s="1"/>
  <c r="C1834" i="7" s="1"/>
  <c r="C1835" i="7" s="1"/>
  <c r="C1836" i="7" s="1"/>
  <c r="C1837" i="7" s="1"/>
  <c r="C1838" i="7" s="1"/>
  <c r="C1839" i="7" s="1"/>
  <c r="C252" i="7"/>
  <c r="C253" i="7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103" i="7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86" i="7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3" i="7"/>
  <c r="E3" i="7"/>
  <c r="D3" i="3"/>
  <c r="D4" i="3"/>
  <c r="D5" i="3" s="1"/>
  <c r="D6" i="3" s="1"/>
  <c r="D7" i="3" s="1"/>
  <c r="D8" i="3" s="1"/>
  <c r="D9" i="3"/>
  <c r="D10" i="3"/>
  <c r="D11" i="3" s="1"/>
  <c r="D12" i="3" s="1"/>
  <c r="D13" i="3" s="1"/>
  <c r="D14" i="3" s="1"/>
  <c r="D15" i="3" s="1"/>
  <c r="D16" i="3" s="1"/>
  <c r="D29" i="3"/>
  <c r="D30" i="3"/>
  <c r="D31" i="3" s="1"/>
  <c r="D32" i="3" s="1"/>
  <c r="D33" i="3" s="1"/>
  <c r="D34" i="3" s="1"/>
  <c r="D35" i="3" s="1"/>
  <c r="D36" i="3"/>
  <c r="D37" i="3"/>
  <c r="D38" i="3"/>
  <c r="D39" i="3" s="1"/>
  <c r="D40" i="3" s="1"/>
  <c r="D41" i="3" s="1"/>
  <c r="D42" i="3" s="1"/>
  <c r="D43" i="3" s="1"/>
  <c r="D44" i="3"/>
  <c r="D45" i="3"/>
  <c r="D46" i="3"/>
  <c r="D47" i="3" s="1"/>
  <c r="D48" i="3" s="1"/>
  <c r="D49" i="3" s="1"/>
  <c r="D50" i="3" s="1"/>
  <c r="D51" i="3" s="1"/>
  <c r="D52" i="3" s="1"/>
  <c r="D53" i="3" s="1"/>
  <c r="D54" i="3" s="1"/>
  <c r="D55" i="3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/>
  <c r="D69" i="3"/>
  <c r="D70" i="3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/>
  <c r="D83" i="3" s="1"/>
  <c r="D84" i="3" s="1"/>
  <c r="D85" i="3" s="1"/>
  <c r="D86" i="3" s="1"/>
  <c r="D87" i="3" s="1"/>
  <c r="D88" i="3" s="1"/>
  <c r="D89" i="3"/>
  <c r="D90" i="3"/>
  <c r="D91" i="3" s="1"/>
  <c r="D92" i="3" s="1"/>
  <c r="D93" i="3" s="1"/>
  <c r="D94" i="3" s="1"/>
  <c r="D95" i="3" s="1"/>
  <c r="D96" i="3" s="1"/>
  <c r="D97" i="3" s="1"/>
  <c r="D98" i="3" s="1"/>
  <c r="D99" i="3" s="1"/>
  <c r="D100" i="3"/>
  <c r="D101" i="3"/>
  <c r="D102" i="3"/>
  <c r="D103" i="3" s="1"/>
  <c r="D104" i="3" s="1"/>
  <c r="D105" i="3"/>
  <c r="D106" i="3"/>
  <c r="D107" i="3" s="1"/>
  <c r="D108" i="3" s="1"/>
  <c r="D109" i="3" s="1"/>
  <c r="D110" i="3" s="1"/>
  <c r="D111" i="3" s="1"/>
  <c r="D112" i="3" s="1"/>
  <c r="D113" i="3" s="1"/>
  <c r="D114" i="3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/>
  <c r="D127" i="3" s="1"/>
  <c r="D128" i="3" s="1"/>
  <c r="D129" i="3"/>
  <c r="D130" i="3"/>
  <c r="D131" i="3" s="1"/>
  <c r="D132" i="3" s="1"/>
  <c r="D133" i="3" s="1"/>
  <c r="D134" i="3" s="1"/>
  <c r="D135" i="3" s="1"/>
  <c r="D136" i="3" s="1"/>
  <c r="D137" i="3" s="1"/>
  <c r="D138" i="3" s="1"/>
  <c r="D139" i="3"/>
  <c r="D140" i="3" s="1"/>
  <c r="D141" i="3" s="1"/>
  <c r="D142" i="3" s="1"/>
  <c r="D143" i="3" s="1"/>
  <c r="D144" i="3" s="1"/>
  <c r="D145" i="3" s="1"/>
  <c r="D146" i="3"/>
  <c r="D147" i="3" s="1"/>
  <c r="D148" i="3" s="1"/>
  <c r="D149" i="3"/>
  <c r="D150" i="3"/>
  <c r="D151" i="3" s="1"/>
  <c r="D152" i="3"/>
  <c r="D153" i="3" s="1"/>
  <c r="D154" i="3" s="1"/>
  <c r="D155" i="3"/>
  <c r="D156" i="3" s="1"/>
  <c r="D157" i="3" s="1"/>
  <c r="D158" i="3" s="1"/>
  <c r="D159" i="3" s="1"/>
  <c r="D160" i="3" s="1"/>
  <c r="D161" i="3" s="1"/>
  <c r="D162" i="3" s="1"/>
  <c r="D163" i="3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/>
  <c r="D177" i="3" s="1"/>
  <c r="D178" i="3" s="1"/>
  <c r="D179" i="3" s="1"/>
  <c r="D180" i="3" s="1"/>
  <c r="D181" i="3" s="1"/>
  <c r="D182" i="3" s="1"/>
  <c r="D183" i="3" s="1"/>
  <c r="D184" i="3" s="1"/>
  <c r="D185" i="3" s="1"/>
  <c r="D186" i="3"/>
  <c r="D187" i="3" s="1"/>
  <c r="D188" i="3" s="1"/>
  <c r="D189" i="3" s="1"/>
  <c r="D190" i="3"/>
  <c r="D191" i="3" s="1"/>
  <c r="D192" i="3" s="1"/>
  <c r="D193" i="3"/>
  <c r="D194" i="3"/>
  <c r="D195" i="3" s="1"/>
  <c r="D196" i="3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35" i="7"/>
  <c r="H1436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2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35" i="7"/>
  <c r="A1436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E41" i="7"/>
  <c r="E42" i="7" s="1"/>
  <c r="E43" i="7" s="1"/>
  <c r="E44" i="7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/>
  <c r="E80" i="7" s="1"/>
  <c r="E81" i="7" s="1"/>
  <c r="E82" i="7" s="1"/>
  <c r="E83" i="7" s="1"/>
  <c r="E84" i="7" s="1"/>
  <c r="E85" i="7" s="1"/>
  <c r="E86" i="7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/>
  <c r="E99" i="7" s="1"/>
  <c r="E100" i="7" s="1"/>
  <c r="E101" i="7" s="1"/>
  <c r="E102" i="7" s="1"/>
  <c r="E103" i="7"/>
  <c r="E104" i="7" s="1"/>
  <c r="E105" i="7" s="1"/>
  <c r="E106" i="7" s="1"/>
  <c r="E107" i="7" s="1"/>
  <c r="E108" i="7" s="1"/>
  <c r="E109" i="7"/>
  <c r="E110" i="7" s="1"/>
  <c r="E111" i="7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/>
  <c r="E138" i="7" s="1"/>
  <c r="E139" i="7" s="1"/>
  <c r="E140" i="7"/>
  <c r="E141" i="7" s="1"/>
  <c r="E142" i="7" s="1"/>
  <c r="E143" i="7" s="1"/>
  <c r="E144" i="7"/>
  <c r="E145" i="7" s="1"/>
  <c r="E146" i="7" s="1"/>
  <c r="E147" i="7" s="1"/>
  <c r="E148" i="7" s="1"/>
  <c r="E149" i="7" s="1"/>
  <c r="E150" i="7" s="1"/>
  <c r="E151" i="7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/>
  <c r="E168" i="7" s="1"/>
  <c r="E169" i="7" s="1"/>
  <c r="E170" i="7" s="1"/>
  <c r="E171" i="7" s="1"/>
  <c r="E172" i="7"/>
  <c r="E173" i="7" s="1"/>
  <c r="E174" i="7" s="1"/>
  <c r="E175" i="7" s="1"/>
  <c r="E176" i="7" s="1"/>
  <c r="E177" i="7" s="1"/>
  <c r="E178" i="7" s="1"/>
  <c r="E179" i="7" s="1"/>
  <c r="E180" i="7" s="1"/>
  <c r="E181" i="7" s="1"/>
  <c r="E182" i="7"/>
  <c r="E183" i="7" s="1"/>
  <c r="E184" i="7" s="1"/>
  <c r="E185" i="7" s="1"/>
  <c r="E186" i="7" s="1"/>
  <c r="E187" i="7" s="1"/>
  <c r="E188" i="7" s="1"/>
  <c r="E189" i="7" s="1"/>
  <c r="E190" i="7"/>
  <c r="E191" i="7" s="1"/>
  <c r="E192" i="7" s="1"/>
  <c r="E193" i="7" s="1"/>
  <c r="E194" i="7" s="1"/>
  <c r="E195" i="7" s="1"/>
  <c r="E196" i="7" s="1"/>
  <c r="E197" i="7" s="1"/>
  <c r="E198" i="7" s="1"/>
  <c r="E199" i="7" s="1"/>
  <c r="E200" i="7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/>
  <c r="E212" i="7" s="1"/>
  <c r="E213" i="7" s="1"/>
  <c r="E214" i="7" s="1"/>
  <c r="E215" i="7"/>
  <c r="E216" i="7" s="1"/>
  <c r="E217" i="7" s="1"/>
  <c r="E218" i="7" s="1"/>
  <c r="E219" i="7" s="1"/>
  <c r="E220" i="7" s="1"/>
  <c r="E221" i="7" s="1"/>
  <c r="E222" i="7" s="1"/>
  <c r="E223" i="7" s="1"/>
  <c r="E224" i="7" s="1"/>
  <c r="E225" i="7"/>
  <c r="E226" i="7" s="1"/>
  <c r="E227" i="7" s="1"/>
  <c r="E228" i="7" s="1"/>
  <c r="E229" i="7" s="1"/>
  <c r="E230" i="7" s="1"/>
  <c r="E231" i="7" s="1"/>
  <c r="E232" i="7" s="1"/>
  <c r="E233" i="7" s="1"/>
  <c r="E234" i="7"/>
  <c r="E235" i="7" s="1"/>
  <c r="E236" i="7" s="1"/>
  <c r="E237" i="7" s="1"/>
  <c r="E238" i="7" s="1"/>
  <c r="E239" i="7" s="1"/>
  <c r="E240" i="7" s="1"/>
  <c r="E241" i="7" s="1"/>
  <c r="E242" i="7" s="1"/>
  <c r="E243" i="7" s="1"/>
  <c r="E244" i="7"/>
  <c r="E245" i="7" s="1"/>
  <c r="E246" i="7" s="1"/>
  <c r="E247" i="7" s="1"/>
  <c r="E248" i="7" s="1"/>
  <c r="E249" i="7" s="1"/>
  <c r="E250" i="7" s="1"/>
  <c r="E251" i="7" s="1"/>
  <c r="E252" i="7"/>
  <c r="E253" i="7" s="1"/>
  <c r="E254" i="7" s="1"/>
  <c r="E255" i="7" s="1"/>
  <c r="E256" i="7" s="1"/>
  <c r="E257" i="7" s="1"/>
  <c r="E258" i="7" s="1"/>
  <c r="E259" i="7" s="1"/>
  <c r="E260" i="7" s="1"/>
  <c r="E261" i="7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/>
  <c r="E281" i="7" s="1"/>
  <c r="E282" i="7" s="1"/>
  <c r="E283" i="7" s="1"/>
  <c r="E284" i="7" s="1"/>
  <c r="E285" i="7" s="1"/>
  <c r="E286" i="7" s="1"/>
  <c r="E287" i="7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/>
  <c r="E305" i="7" s="1"/>
  <c r="E306" i="7" s="1"/>
  <c r="E307" i="7" s="1"/>
  <c r="E308" i="7" s="1"/>
  <c r="E309" i="7" s="1"/>
  <c r="E310" i="7"/>
  <c r="E311" i="7" s="1"/>
  <c r="E312" i="7" s="1"/>
  <c r="E313" i="7" s="1"/>
  <c r="E314" i="7" s="1"/>
  <c r="E315" i="7" s="1"/>
  <c r="E316" i="7" s="1"/>
  <c r="E317" i="7" s="1"/>
  <c r="E318" i="7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/>
  <c r="E362" i="7" s="1"/>
  <c r="E363" i="7" s="1"/>
  <c r="E364" i="7" s="1"/>
  <c r="E365" i="7" s="1"/>
  <c r="E366" i="7" s="1"/>
  <c r="E367" i="7" s="1"/>
  <c r="E368" i="7" s="1"/>
  <c r="E369" i="7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/>
  <c r="E417" i="7" s="1"/>
  <c r="E418" i="7" s="1"/>
  <c r="E419" i="7" s="1"/>
  <c r="E420" i="7" s="1"/>
  <c r="E421" i="7" s="1"/>
  <c r="E422" i="7" s="1"/>
  <c r="E423" i="7" s="1"/>
  <c r="E424" i="7"/>
  <c r="E425" i="7" s="1"/>
  <c r="E426" i="7" s="1"/>
  <c r="E427" i="7" s="1"/>
  <c r="E428" i="7" s="1"/>
  <c r="E429" i="7" s="1"/>
  <c r="E430" i="7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/>
  <c r="E457" i="7" s="1"/>
  <c r="E458" i="7" s="1"/>
  <c r="E459" i="7" s="1"/>
  <c r="E460" i="7" s="1"/>
  <c r="E461" i="7" s="1"/>
  <c r="E462" i="7"/>
  <c r="E463" i="7" s="1"/>
  <c r="E464" i="7" s="1"/>
  <c r="E465" i="7" s="1"/>
  <c r="E466" i="7"/>
  <c r="E467" i="7" s="1"/>
  <c r="E468" i="7" s="1"/>
  <c r="E469" i="7" s="1"/>
  <c r="E470" i="7" s="1"/>
  <c r="E471" i="7" s="1"/>
  <c r="E472" i="7" s="1"/>
  <c r="E473" i="7" s="1"/>
  <c r="E474" i="7"/>
  <c r="E475" i="7" s="1"/>
  <c r="E476" i="7" s="1"/>
  <c r="E477" i="7" s="1"/>
  <c r="E478" i="7" s="1"/>
  <c r="E479" i="7" s="1"/>
  <c r="E480" i="7" s="1"/>
  <c r="E481" i="7" s="1"/>
  <c r="E482" i="7" s="1"/>
  <c r="E483" i="7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/>
  <c r="E505" i="7" s="1"/>
  <c r="E506" i="7" s="1"/>
  <c r="E507" i="7" s="1"/>
  <c r="E508" i="7" s="1"/>
  <c r="E509" i="7" s="1"/>
  <c r="E510" i="7" s="1"/>
  <c r="E511" i="7" s="1"/>
  <c r="E512" i="7"/>
  <c r="E513" i="7" s="1"/>
  <c r="E514" i="7" s="1"/>
  <c r="E515" i="7" s="1"/>
  <c r="E516" i="7" s="1"/>
  <c r="E517" i="7" s="1"/>
  <c r="E518" i="7" s="1"/>
  <c r="E519" i="7" s="1"/>
  <c r="E520" i="7" s="1"/>
  <c r="E521" i="7" s="1"/>
  <c r="E522" i="7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/>
  <c r="E546" i="7" s="1"/>
  <c r="E547" i="7" s="1"/>
  <c r="E548" i="7" s="1"/>
  <c r="E549" i="7" s="1"/>
  <c r="E550" i="7" s="1"/>
  <c r="E551" i="7" s="1"/>
  <c r="E552" i="7" s="1"/>
  <c r="E553" i="7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/>
  <c r="E566" i="7" s="1"/>
  <c r="E567" i="7" s="1"/>
  <c r="E568" i="7" s="1"/>
  <c r="E569" i="7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/>
  <c r="E601" i="7" s="1"/>
  <c r="E602" i="7" s="1"/>
  <c r="E603" i="7" s="1"/>
  <c r="E604" i="7" s="1"/>
  <c r="E605" i="7" s="1"/>
  <c r="E606" i="7" s="1"/>
  <c r="E607" i="7" s="1"/>
  <c r="E608" i="7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/>
  <c r="E624" i="7" s="1"/>
  <c r="E625" i="7" s="1"/>
  <c r="E626" i="7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/>
  <c r="E639" i="7" s="1"/>
  <c r="E640" i="7" s="1"/>
  <c r="E641" i="7" s="1"/>
  <c r="E642" i="7" s="1"/>
  <c r="E643" i="7" s="1"/>
  <c r="E644" i="7" s="1"/>
  <c r="E645" i="7"/>
  <c r="E646" i="7" s="1"/>
  <c r="E647" i="7" s="1"/>
  <c r="E648" i="7" s="1"/>
  <c r="E649" i="7" s="1"/>
  <c r="E650" i="7" s="1"/>
  <c r="E651" i="7" s="1"/>
  <c r="E652" i="7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/>
  <c r="E666" i="7" s="1"/>
  <c r="E667" i="7" s="1"/>
  <c r="E668" i="7" s="1"/>
  <c r="E669" i="7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/>
  <c r="E681" i="7" s="1"/>
  <c r="E682" i="7" s="1"/>
  <c r="E683" i="7" s="1"/>
  <c r="E684" i="7" s="1"/>
  <c r="E685" i="7" s="1"/>
  <c r="E686" i="7"/>
  <c r="E687" i="7" s="1"/>
  <c r="E688" i="7" s="1"/>
  <c r="E689" i="7" s="1"/>
  <c r="E690" i="7" s="1"/>
  <c r="E691" i="7" s="1"/>
  <c r="E692" i="7" s="1"/>
  <c r="E693" i="7" s="1"/>
  <c r="E694" i="7"/>
  <c r="E695" i="7" s="1"/>
  <c r="E696" i="7" s="1"/>
  <c r="E697" i="7" s="1"/>
  <c r="E698" i="7" s="1"/>
  <c r="E699" i="7" s="1"/>
  <c r="E700" i="7" s="1"/>
  <c r="E701" i="7"/>
  <c r="E702" i="7" s="1"/>
  <c r="E703" i="7" s="1"/>
  <c r="E704" i="7" s="1"/>
  <c r="E705" i="7" s="1"/>
  <c r="E706" i="7" s="1"/>
  <c r="E707" i="7" s="1"/>
  <c r="E708" i="7" s="1"/>
  <c r="E709" i="7" s="1"/>
  <c r="E710" i="7"/>
  <c r="E711" i="7" s="1"/>
  <c r="E712" i="7" s="1"/>
  <c r="E713" i="7" s="1"/>
  <c r="E714" i="7" s="1"/>
  <c r="E715" i="7" s="1"/>
  <c r="E716" i="7" s="1"/>
  <c r="E717" i="7" s="1"/>
  <c r="E718" i="7"/>
  <c r="E719" i="7" s="1"/>
  <c r="E720" i="7" s="1"/>
  <c r="E721" i="7" s="1"/>
  <c r="E722" i="7" s="1"/>
  <c r="E723" i="7" s="1"/>
  <c r="E724" i="7" s="1"/>
  <c r="E725" i="7" s="1"/>
  <c r="E726" i="7"/>
  <c r="E727" i="7" s="1"/>
  <c r="E728" i="7" s="1"/>
  <c r="E729" i="7" s="1"/>
  <c r="E730" i="7" s="1"/>
  <c r="E731" i="7" s="1"/>
  <c r="E732" i="7" s="1"/>
  <c r="E733" i="7" s="1"/>
  <c r="E734" i="7"/>
  <c r="E735" i="7" s="1"/>
  <c r="E736" i="7" s="1"/>
  <c r="E737" i="7" s="1"/>
  <c r="E738" i="7" s="1"/>
  <c r="E739" i="7" s="1"/>
  <c r="E740" i="7" s="1"/>
  <c r="E741" i="7" s="1"/>
  <c r="E742" i="7"/>
  <c r="E743" i="7" s="1"/>
  <c r="E744" i="7" s="1"/>
  <c r="E745" i="7" s="1"/>
  <c r="E746" i="7" s="1"/>
  <c r="E747" i="7" s="1"/>
  <c r="E748" i="7" s="1"/>
  <c r="E749" i="7" s="1"/>
  <c r="E750" i="7"/>
  <c r="E751" i="7" s="1"/>
  <c r="E752" i="7" s="1"/>
  <c r="E753" i="7" s="1"/>
  <c r="E754" i="7" s="1"/>
  <c r="E755" i="7" s="1"/>
  <c r="E756" i="7" s="1"/>
  <c r="E757" i="7" s="1"/>
  <c r="E758" i="7" s="1"/>
  <c r="E759" i="7" s="1"/>
  <c r="E760" i="7"/>
  <c r="E761" i="7" s="1"/>
  <c r="E762" i="7" s="1"/>
  <c r="E763" i="7" s="1"/>
  <c r="E764" i="7" s="1"/>
  <c r="E765" i="7" s="1"/>
  <c r="E766" i="7" s="1"/>
  <c r="E767" i="7" s="1"/>
  <c r="E768" i="7" s="1"/>
  <c r="E769" i="7"/>
  <c r="E770" i="7" s="1"/>
  <c r="E771" i="7" s="1"/>
  <c r="E772" i="7" s="1"/>
  <c r="E773" i="7" s="1"/>
  <c r="E774" i="7" s="1"/>
  <c r="E775" i="7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/>
  <c r="E788" i="7" s="1"/>
  <c r="E789" i="7" s="1"/>
  <c r="E790" i="7" s="1"/>
  <c r="E791" i="7" s="1"/>
  <c r="E792" i="7" s="1"/>
  <c r="E793" i="7" s="1"/>
  <c r="E794" i="7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/>
  <c r="E814" i="7" s="1"/>
  <c r="E815" i="7" s="1"/>
  <c r="E816" i="7" s="1"/>
  <c r="E817" i="7" s="1"/>
  <c r="E818" i="7" s="1"/>
  <c r="E819" i="7" s="1"/>
  <c r="E820" i="7" s="1"/>
  <c r="E821" i="7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E857" i="7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E873" i="7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/>
  <c r="E890" i="7" s="1"/>
  <c r="E891" i="7" s="1"/>
  <c r="E892" i="7" s="1"/>
  <c r="E893" i="7" s="1"/>
  <c r="E894" i="7" s="1"/>
  <c r="E895" i="7" s="1"/>
  <c r="E896" i="7" s="1"/>
  <c r="E897" i="7" s="1"/>
  <c r="E898" i="7" s="1"/>
  <c r="E899" i="7" s="1"/>
  <c r="E900" i="7" s="1"/>
  <c r="E901" i="7"/>
  <c r="E902" i="7" s="1"/>
  <c r="E903" i="7" s="1"/>
  <c r="E904" i="7" s="1"/>
  <c r="E905" i="7" s="1"/>
  <c r="E906" i="7" s="1"/>
  <c r="E907" i="7" s="1"/>
  <c r="E908" i="7" s="1"/>
  <c r="E909" i="7"/>
  <c r="E910" i="7" s="1"/>
  <c r="E911" i="7" s="1"/>
  <c r="E912" i="7" s="1"/>
  <c r="E913" i="7" s="1"/>
  <c r="E914" i="7" s="1"/>
  <c r="E915" i="7" s="1"/>
  <c r="E916" i="7" s="1"/>
  <c r="E917" i="7" s="1"/>
  <c r="E918" i="7"/>
  <c r="E919" i="7" s="1"/>
  <c r="E920" i="7" s="1"/>
  <c r="E921" i="7" s="1"/>
  <c r="E922" i="7"/>
  <c r="E923" i="7" s="1"/>
  <c r="E924" i="7" s="1"/>
  <c r="E925" i="7" s="1"/>
  <c r="E926" i="7" s="1"/>
  <c r="E927" i="7" s="1"/>
  <c r="E928" i="7" s="1"/>
  <c r="E929" i="7" s="1"/>
  <c r="E930" i="7" s="1"/>
  <c r="E931" i="7" s="1"/>
  <c r="E932" i="7" s="1"/>
  <c r="E933" i="7"/>
  <c r="E934" i="7" s="1"/>
  <c r="E935" i="7" s="1"/>
  <c r="E936" i="7" s="1"/>
  <c r="E937" i="7" s="1"/>
  <c r="E938" i="7" s="1"/>
  <c r="E939" i="7"/>
  <c r="E940" i="7" s="1"/>
  <c r="E941" i="7" s="1"/>
  <c r="E942" i="7"/>
  <c r="E943" i="7" s="1"/>
  <c r="E944" i="7" s="1"/>
  <c r="E945" i="7" s="1"/>
  <c r="E946" i="7"/>
  <c r="E947" i="7" s="1"/>
  <c r="E948" i="7" s="1"/>
  <c r="E949" i="7" s="1"/>
  <c r="E950" i="7" s="1"/>
  <c r="E951" i="7"/>
  <c r="E952" i="7" s="1"/>
  <c r="E953" i="7" s="1"/>
  <c r="E954" i="7" s="1"/>
  <c r="E955" i="7" s="1"/>
  <c r="E956" i="7" s="1"/>
  <c r="E957" i="7" s="1"/>
  <c r="E958" i="7"/>
  <c r="E959" i="7" s="1"/>
  <c r="E960" i="7" s="1"/>
  <c r="E961" i="7" s="1"/>
  <c r="E962" i="7" s="1"/>
  <c r="E963" i="7" s="1"/>
  <c r="E964" i="7" s="1"/>
  <c r="E965" i="7" s="1"/>
  <c r="E966" i="7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/>
  <c r="E981" i="7" s="1"/>
  <c r="E982" i="7" s="1"/>
  <c r="E983" i="7" s="1"/>
  <c r="E984" i="7" s="1"/>
  <c r="E985" i="7" s="1"/>
  <c r="E986" i="7" s="1"/>
  <c r="E987" i="7" s="1"/>
  <c r="E988" i="7" s="1"/>
  <c r="E989" i="7" s="1"/>
  <c r="E990" i="7" s="1"/>
  <c r="E991" i="7"/>
  <c r="E992" i="7" s="1"/>
  <c r="E993" i="7" s="1"/>
  <c r="E994" i="7" s="1"/>
  <c r="E995" i="7" s="1"/>
  <c r="E996" i="7"/>
  <c r="E997" i="7" s="1"/>
  <c r="E998" i="7" s="1"/>
  <c r="E999" i="7" s="1"/>
  <c r="E1000" i="7" s="1"/>
  <c r="E1001" i="7"/>
  <c r="E1002" i="7" s="1"/>
  <c r="E1003" i="7" s="1"/>
  <c r="E1004" i="7" s="1"/>
  <c r="E1005" i="7" s="1"/>
  <c r="E1006" i="7" s="1"/>
  <c r="E1007" i="7" s="1"/>
  <c r="E1008" i="7" s="1"/>
  <c r="E1009" i="7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E1022" i="7" s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/>
  <c r="E1038" i="7" s="1"/>
  <c r="E1039" i="7" s="1"/>
  <c r="E1040" i="7" s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/>
  <c r="E1053" i="7" s="1"/>
  <c r="E1054" i="7" s="1"/>
  <c r="E1055" i="7" s="1"/>
  <c r="E1056" i="7" s="1"/>
  <c r="E1057" i="7" s="1"/>
  <c r="E1058" i="7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E1070" i="7" s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E1091" i="7" s="1"/>
  <c r="E1092" i="7"/>
  <c r="E1093" i="7" s="1"/>
  <c r="E1094" i="7" s="1"/>
  <c r="E1095" i="7" s="1"/>
  <c r="E1096" i="7"/>
  <c r="E1097" i="7" s="1"/>
  <c r="E1098" i="7" s="1"/>
  <c r="E1099" i="7" s="1"/>
  <c r="E1100" i="7" s="1"/>
  <c r="E1101" i="7" s="1"/>
  <c r="E1102" i="7" s="1"/>
  <c r="E1103" i="7" s="1"/>
  <c r="E1104" i="7"/>
  <c r="E1105" i="7" s="1"/>
  <c r="E1106" i="7" s="1"/>
  <c r="E1107" i="7" s="1"/>
  <c r="E1108" i="7" s="1"/>
  <c r="E1109" i="7" s="1"/>
  <c r="E1110" i="7" s="1"/>
  <c r="E1111" i="7" s="1"/>
  <c r="E1112" i="7" s="1"/>
  <c r="E1113" i="7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/>
  <c r="E1124" i="7" s="1"/>
  <c r="E1125" i="7" s="1"/>
  <c r="E1126" i="7" s="1"/>
  <c r="E1127" i="7" s="1"/>
  <c r="E1128" i="7" s="1"/>
  <c r="E1129" i="7" s="1"/>
  <c r="E1130" i="7" s="1"/>
  <c r="E1131" i="7" s="1"/>
  <c r="E1132" i="7"/>
  <c r="E1133" i="7" s="1"/>
  <c r="E1134" i="7" s="1"/>
  <c r="E1135" i="7" s="1"/>
  <c r="E1136" i="7" s="1"/>
  <c r="E1137" i="7" s="1"/>
  <c r="E1138" i="7" s="1"/>
  <c r="E1139" i="7" s="1"/>
  <c r="E1140" i="7" s="1"/>
  <c r="E1141" i="7" s="1"/>
  <c r="E1142" i="7" s="1"/>
  <c r="E1143" i="7"/>
  <c r="E1144" i="7" s="1"/>
  <c r="E1145" i="7" s="1"/>
  <c r="E1146" i="7" s="1"/>
  <c r="E1147" i="7" s="1"/>
  <c r="E1148" i="7" s="1"/>
  <c r="E1149" i="7" s="1"/>
  <c r="E1150" i="7" s="1"/>
  <c r="E1151" i="7"/>
  <c r="E1152" i="7" s="1"/>
  <c r="E1153" i="7" s="1"/>
  <c r="E1154" i="7" s="1"/>
  <c r="E1155" i="7" s="1"/>
  <c r="E1156" i="7" s="1"/>
  <c r="E1157" i="7"/>
  <c r="E1158" i="7" s="1"/>
  <c r="E1159" i="7" s="1"/>
  <c r="E1160" i="7"/>
  <c r="E1161" i="7" s="1"/>
  <c r="E1162" i="7" s="1"/>
  <c r="E1163" i="7" s="1"/>
  <c r="E1164" i="7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/>
  <c r="E1175" i="7" s="1"/>
  <c r="E1176" i="7" s="1"/>
  <c r="E1177" i="7" s="1"/>
  <c r="E1178" i="7" s="1"/>
  <c r="E1179" i="7"/>
  <c r="E1180" i="7" s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/>
  <c r="E1193" i="7" s="1"/>
  <c r="E1194" i="7" s="1"/>
  <c r="E1195" i="7" s="1"/>
  <c r="E1196" i="7" s="1"/>
  <c r="E1197" i="7" s="1"/>
  <c r="E1198" i="7" s="1"/>
  <c r="E1199" i="7" s="1"/>
  <c r="E1200" i="7"/>
  <c r="E1201" i="7" s="1"/>
  <c r="E1202" i="7" s="1"/>
  <c r="E1203" i="7" s="1"/>
  <c r="E1204" i="7" s="1"/>
  <c r="E1205" i="7" s="1"/>
  <c r="E1206" i="7" s="1"/>
  <c r="E1207" i="7" s="1"/>
  <c r="E1208" i="7"/>
  <c r="E1209" i="7" s="1"/>
  <c r="E1210" i="7" s="1"/>
  <c r="E1211" i="7" s="1"/>
  <c r="E1212" i="7"/>
  <c r="E1213" i="7" s="1"/>
  <c r="E1214" i="7" s="1"/>
  <c r="E1215" i="7"/>
  <c r="E1216" i="7" s="1"/>
  <c r="E1217" i="7" s="1"/>
  <c r="E1218" i="7" s="1"/>
  <c r="E1219" i="7" s="1"/>
  <c r="E1220" i="7" s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E1235" i="7"/>
  <c r="E1236" i="7" s="1"/>
  <c r="E1237" i="7" s="1"/>
  <c r="E1238" i="7" s="1"/>
  <c r="E1239" i="7" s="1"/>
  <c r="E1240" i="7" s="1"/>
  <c r="E1241" i="7"/>
  <c r="E1242" i="7" s="1"/>
  <c r="E1243" i="7" s="1"/>
  <c r="E1244" i="7" s="1"/>
  <c r="E1245" i="7" s="1"/>
  <c r="E1246" i="7" s="1"/>
  <c r="E1247" i="7" s="1"/>
  <c r="E1248" i="7" s="1"/>
  <c r="E1249" i="7" s="1"/>
  <c r="E1250" i="7" s="1"/>
  <c r="E1251" i="7" s="1"/>
  <c r="E1252" i="7" s="1"/>
  <c r="E1253" i="7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E1265" i="7" s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E1285" i="7" s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/>
  <c r="E1297" i="7" s="1"/>
  <c r="E1298" i="7" s="1"/>
  <c r="E1299" i="7" s="1"/>
  <c r="E1300" i="7" s="1"/>
  <c r="E1301" i="7"/>
  <c r="E1302" i="7" s="1"/>
  <c r="E1303" i="7" s="1"/>
  <c r="E1304" i="7" s="1"/>
  <c r="E1305" i="7" s="1"/>
  <c r="E1306" i="7"/>
  <c r="E1307" i="7" s="1"/>
  <c r="E1308" i="7" s="1"/>
  <c r="E1309" i="7" s="1"/>
  <c r="E1310" i="7" s="1"/>
  <c r="E1311" i="7" s="1"/>
  <c r="E1312" i="7" s="1"/>
  <c r="E1313" i="7"/>
  <c r="E1314" i="7" s="1"/>
  <c r="E1315" i="7" s="1"/>
  <c r="E1316" i="7" s="1"/>
  <c r="E1317" i="7" s="1"/>
  <c r="E1318" i="7" s="1"/>
  <c r="E1319" i="7" s="1"/>
  <c r="E1320" i="7" s="1"/>
  <c r="E1321" i="7" s="1"/>
  <c r="E1322" i="7" s="1"/>
  <c r="E1323" i="7" s="1"/>
  <c r="E1324" i="7" s="1"/>
  <c r="E1325" i="7" s="1"/>
  <c r="E1326" i="7" s="1"/>
  <c r="E1327" i="7" s="1"/>
  <c r="E1328" i="7" s="1"/>
  <c r="E1329" i="7"/>
  <c r="E1330" i="7" s="1"/>
  <c r="E1331" i="7" s="1"/>
  <c r="E1332" i="7" s="1"/>
  <c r="E1333" i="7" s="1"/>
  <c r="E1334" i="7" s="1"/>
  <c r="E1335" i="7" s="1"/>
  <c r="E1336" i="7" s="1"/>
  <c r="E1337" i="7" s="1"/>
  <c r="E1338" i="7" s="1"/>
  <c r="E1339" i="7" s="1"/>
  <c r="E1340" i="7" s="1"/>
  <c r="E1341" i="7"/>
  <c r="E1342" i="7" s="1"/>
  <c r="E1343" i="7" s="1"/>
  <c r="E1344" i="7" s="1"/>
  <c r="E1345" i="7" s="1"/>
  <c r="E1346" i="7" s="1"/>
  <c r="E1347" i="7" s="1"/>
  <c r="E1348" i="7" s="1"/>
  <c r="E1349" i="7" s="1"/>
  <c r="E1350" i="7" s="1"/>
  <c r="E1351" i="7" s="1"/>
  <c r="E1352" i="7" s="1"/>
  <c r="E1353" i="7" s="1"/>
  <c r="E1354" i="7" s="1"/>
  <c r="E1355" i="7" s="1"/>
  <c r="E1356" i="7" s="1"/>
  <c r="E1357" i="7" s="1"/>
  <c r="E1358" i="7" s="1"/>
  <c r="E1359" i="7" s="1"/>
  <c r="E1360" i="7" s="1"/>
  <c r="E1361" i="7" s="1"/>
  <c r="E1362" i="7" s="1"/>
  <c r="E1363" i="7" s="1"/>
  <c r="E1364" i="7" s="1"/>
  <c r="E1365" i="7" s="1"/>
  <c r="E1366" i="7" s="1"/>
  <c r="E1367" i="7" s="1"/>
  <c r="E1368" i="7" s="1"/>
  <c r="E1369" i="7" s="1"/>
  <c r="E1370" i="7" s="1"/>
  <c r="E1371" i="7" s="1"/>
  <c r="E1372" i="7" s="1"/>
  <c r="E1373" i="7"/>
  <c r="E1374" i="7" s="1"/>
  <c r="E1375" i="7" s="1"/>
  <c r="E1376" i="7" s="1"/>
  <c r="E1377" i="7" s="1"/>
  <c r="E1378" i="7" s="1"/>
  <c r="E1379" i="7" s="1"/>
  <c r="E1380" i="7" s="1"/>
  <c r="E1381" i="7" s="1"/>
  <c r="E1382" i="7" s="1"/>
  <c r="E1383" i="7" s="1"/>
  <c r="E1384" i="7" s="1"/>
  <c r="E1385" i="7"/>
  <c r="E1386" i="7" s="1"/>
  <c r="E1387" i="7" s="1"/>
  <c r="E1388" i="7" s="1"/>
  <c r="E1389" i="7" s="1"/>
  <c r="E1390" i="7" s="1"/>
  <c r="E1391" i="7"/>
  <c r="E1392" i="7" s="1"/>
  <c r="E1393" i="7" s="1"/>
  <c r="E1394" i="7" s="1"/>
  <c r="E1395" i="7" s="1"/>
  <c r="E1396" i="7" s="1"/>
  <c r="E1397" i="7" s="1"/>
  <c r="E1398" i="7" s="1"/>
  <c r="E1399" i="7" s="1"/>
  <c r="E1400" i="7" s="1"/>
  <c r="E1401" i="7" s="1"/>
  <c r="E1402" i="7" s="1"/>
  <c r="E1403" i="7" s="1"/>
  <c r="E1404" i="7" s="1"/>
  <c r="E1405" i="7" s="1"/>
  <c r="E1406" i="7" s="1"/>
  <c r="E1407" i="7" s="1"/>
  <c r="E1408" i="7" s="1"/>
  <c r="E1409" i="7" s="1"/>
  <c r="E1410" i="7" s="1"/>
  <c r="E1411" i="7" s="1"/>
  <c r="E1412" i="7" s="1"/>
  <c r="E1413" i="7" s="1"/>
  <c r="E1414" i="7" s="1"/>
  <c r="E1415" i="7" s="1"/>
  <c r="E1416" i="7" s="1"/>
  <c r="E1417" i="7" s="1"/>
  <c r="E1418" i="7" s="1"/>
  <c r="E1419" i="7" s="1"/>
  <c r="E1420" i="7" s="1"/>
  <c r="E1421" i="7" s="1"/>
  <c r="E1422" i="7" s="1"/>
  <c r="E1423" i="7" s="1"/>
  <c r="E1424" i="7"/>
  <c r="E1425" i="7" s="1"/>
  <c r="E1426" i="7" s="1"/>
  <c r="E1427" i="7" s="1"/>
  <c r="E1428" i="7" s="1"/>
  <c r="E1429" i="7" s="1"/>
  <c r="E1430" i="7" s="1"/>
  <c r="E1431" i="7" s="1"/>
  <c r="E1432" i="7" s="1"/>
  <c r="E1433" i="7" s="1"/>
  <c r="E1434" i="7" s="1"/>
  <c r="E1435" i="7" s="1"/>
  <c r="E1436" i="7" s="1"/>
  <c r="E1437" i="7"/>
  <c r="E1438" i="7" s="1"/>
  <c r="E1439" i="7" s="1"/>
  <c r="E1440" i="7" s="1"/>
  <c r="E1441" i="7" s="1"/>
  <c r="E1442" i="7" s="1"/>
  <c r="E1443" i="7"/>
  <c r="E1444" i="7" s="1"/>
  <c r="E1445" i="7" s="1"/>
  <c r="E1446" i="7" s="1"/>
  <c r="E1447" i="7" s="1"/>
  <c r="E1448" i="7"/>
  <c r="E1449" i="7" s="1"/>
  <c r="E1450" i="7" s="1"/>
  <c r="E1451" i="7" s="1"/>
  <c r="E1452" i="7"/>
  <c r="E1453" i="7" s="1"/>
  <c r="E1454" i="7" s="1"/>
  <c r="E1455" i="7" s="1"/>
  <c r="E1456" i="7" s="1"/>
  <c r="E1457" i="7" s="1"/>
  <c r="E1458" i="7" s="1"/>
  <c r="E1459" i="7" s="1"/>
  <c r="E1460" i="7" s="1"/>
  <c r="E1461" i="7" s="1"/>
  <c r="E1462" i="7" s="1"/>
  <c r="E1463" i="7"/>
  <c r="E1464" i="7" s="1"/>
  <c r="E1465" i="7" s="1"/>
  <c r="E1466" i="7" s="1"/>
  <c r="E1467" i="7" s="1"/>
  <c r="E1468" i="7" s="1"/>
  <c r="E1469" i="7"/>
  <c r="E1470" i="7" s="1"/>
  <c r="E1471" i="7" s="1"/>
  <c r="E1472" i="7" s="1"/>
  <c r="E1473" i="7" s="1"/>
  <c r="E1474" i="7" s="1"/>
  <c r="E1475" i="7"/>
  <c r="E1476" i="7" s="1"/>
  <c r="E1477" i="7" s="1"/>
  <c r="E1478" i="7" s="1"/>
  <c r="E1479" i="7"/>
  <c r="E1480" i="7" s="1"/>
  <c r="E1481" i="7" s="1"/>
  <c r="E1482" i="7" s="1"/>
  <c r="E1483" i="7"/>
  <c r="E1484" i="7" s="1"/>
  <c r="E1485" i="7" s="1"/>
  <c r="E1486" i="7"/>
  <c r="E1487" i="7" s="1"/>
  <c r="E1488" i="7" s="1"/>
  <c r="E1489" i="7" s="1"/>
  <c r="E1490" i="7" s="1"/>
  <c r="E1491" i="7" s="1"/>
  <c r="E1492" i="7"/>
  <c r="E1493" i="7" s="1"/>
  <c r="E1494" i="7" s="1"/>
  <c r="E1495" i="7" s="1"/>
  <c r="E1496" i="7" s="1"/>
  <c r="E1497" i="7" s="1"/>
  <c r="E1498" i="7" s="1"/>
  <c r="E1499" i="7" s="1"/>
  <c r="E1500" i="7" s="1"/>
  <c r="E1501" i="7" s="1"/>
  <c r="E1502" i="7" s="1"/>
  <c r="E1503" i="7"/>
  <c r="E1504" i="7" s="1"/>
  <c r="E1505" i="7" s="1"/>
  <c r="E1506" i="7"/>
  <c r="E1507" i="7" s="1"/>
  <c r="E1508" i="7" s="1"/>
  <c r="E1509" i="7" s="1"/>
  <c r="E1510" i="7" s="1"/>
  <c r="E1511" i="7" s="1"/>
  <c r="E1512" i="7" s="1"/>
  <c r="E1513" i="7" s="1"/>
  <c r="E1514" i="7" s="1"/>
  <c r="E1515" i="7" s="1"/>
  <c r="E1516" i="7" s="1"/>
  <c r="E1517" i="7" s="1"/>
  <c r="E1518" i="7" s="1"/>
  <c r="E1519" i="7"/>
  <c r="E1520" i="7" s="1"/>
  <c r="E1521" i="7" s="1"/>
  <c r="E1522" i="7" s="1"/>
  <c r="E1523" i="7" s="1"/>
  <c r="E1524" i="7" s="1"/>
  <c r="E1525" i="7" s="1"/>
  <c r="E1526" i="7" s="1"/>
  <c r="E1527" i="7"/>
  <c r="E1528" i="7" s="1"/>
  <c r="E1529" i="7" s="1"/>
  <c r="E1530" i="7" s="1"/>
  <c r="E1531" i="7" s="1"/>
  <c r="E1532" i="7" s="1"/>
  <c r="E1533" i="7" s="1"/>
  <c r="E1534" i="7" s="1"/>
  <c r="E1535" i="7"/>
  <c r="E1536" i="7" s="1"/>
  <c r="E1537" i="7" s="1"/>
  <c r="E1538" i="7" s="1"/>
  <c r="E1539" i="7" s="1"/>
  <c r="E1540" i="7" s="1"/>
  <c r="E1541" i="7" s="1"/>
  <c r="E1542" i="7" s="1"/>
  <c r="E1543" i="7" s="1"/>
  <c r="E1544" i="7"/>
  <c r="E1545" i="7" s="1"/>
  <c r="E1546" i="7" s="1"/>
  <c r="E1547" i="7" s="1"/>
  <c r="E1548" i="7" s="1"/>
  <c r="E1549" i="7" s="1"/>
  <c r="E1550" i="7" s="1"/>
  <c r="E1551" i="7" s="1"/>
  <c r="E1552" i="7" s="1"/>
  <c r="E1553" i="7" s="1"/>
  <c r="E1554" i="7"/>
  <c r="E1555" i="7" s="1"/>
  <c r="E1556" i="7" s="1"/>
  <c r="E1557" i="7" s="1"/>
  <c r="E1558" i="7" s="1"/>
  <c r="E1559" i="7" s="1"/>
  <c r="E1560" i="7" s="1"/>
  <c r="E1561" i="7" s="1"/>
  <c r="E1562" i="7"/>
  <c r="E1563" i="7" s="1"/>
  <c r="E1564" i="7" s="1"/>
  <c r="E1565" i="7" s="1"/>
  <c r="E1566" i="7" s="1"/>
  <c r="E1567" i="7" s="1"/>
  <c r="E1568" i="7" s="1"/>
  <c r="E1569" i="7" s="1"/>
  <c r="E1570" i="7" s="1"/>
  <c r="E1571" i="7" s="1"/>
  <c r="E1572" i="7"/>
  <c r="E1573" i="7" s="1"/>
  <c r="E1574" i="7" s="1"/>
  <c r="E1575" i="7" s="1"/>
  <c r="E1576" i="7" s="1"/>
  <c r="E1577" i="7" s="1"/>
  <c r="E1578" i="7" s="1"/>
  <c r="E1579" i="7"/>
  <c r="E1580" i="7" s="1"/>
  <c r="E1581" i="7" s="1"/>
  <c r="E1582" i="7" s="1"/>
  <c r="E1583" i="7" s="1"/>
  <c r="E1584" i="7" s="1"/>
  <c r="E1585" i="7" s="1"/>
  <c r="E1586" i="7" s="1"/>
  <c r="E1587" i="7"/>
  <c r="E1588" i="7" s="1"/>
  <c r="E1589" i="7" s="1"/>
  <c r="E1590" i="7" s="1"/>
  <c r="E1591" i="7" s="1"/>
  <c r="E1592" i="7" s="1"/>
  <c r="E1593" i="7"/>
  <c r="E1594" i="7" s="1"/>
  <c r="E1595" i="7" s="1"/>
  <c r="E1596" i="7" s="1"/>
  <c r="E1597" i="7" s="1"/>
  <c r="E1598" i="7" s="1"/>
  <c r="E1599" i="7"/>
  <c r="E1600" i="7" s="1"/>
  <c r="E1601" i="7" s="1"/>
  <c r="E1602" i="7" s="1"/>
  <c r="E1603" i="7" s="1"/>
  <c r="E1604" i="7" s="1"/>
  <c r="E1605" i="7" s="1"/>
  <c r="E1606" i="7" s="1"/>
  <c r="E1607" i="7" s="1"/>
  <c r="E1608" i="7" s="1"/>
  <c r="E1609" i="7" s="1"/>
  <c r="E1610" i="7" s="1"/>
  <c r="E1611" i="7" s="1"/>
  <c r="E1612" i="7" s="1"/>
  <c r="E1613" i="7" s="1"/>
  <c r="E1614" i="7"/>
  <c r="E1615" i="7" s="1"/>
  <c r="E1616" i="7" s="1"/>
  <c r="E1617" i="7" s="1"/>
  <c r="E1618" i="7" s="1"/>
  <c r="E1619" i="7" s="1"/>
  <c r="E1620" i="7" s="1"/>
  <c r="E1621" i="7" s="1"/>
  <c r="E1622" i="7" s="1"/>
  <c r="E1623" i="7" s="1"/>
  <c r="E1624" i="7" s="1"/>
  <c r="E1625" i="7" s="1"/>
  <c r="E1626" i="7" s="1"/>
  <c r="E1627" i="7" s="1"/>
  <c r="E1628" i="7" s="1"/>
  <c r="E1629" i="7"/>
  <c r="E1630" i="7" s="1"/>
  <c r="E1631" i="7" s="1"/>
  <c r="E1632" i="7" s="1"/>
  <c r="E1633" i="7" s="1"/>
  <c r="E1634" i="7" s="1"/>
  <c r="E1635" i="7" s="1"/>
  <c r="E1636" i="7" s="1"/>
  <c r="E1637" i="7" s="1"/>
  <c r="E1638" i="7" s="1"/>
  <c r="E1639" i="7"/>
  <c r="E1640" i="7" s="1"/>
  <c r="E1641" i="7" s="1"/>
  <c r="E1642" i="7" s="1"/>
  <c r="E1643" i="7" s="1"/>
  <c r="E1644" i="7" s="1"/>
  <c r="E1645" i="7" s="1"/>
  <c r="E1646" i="7"/>
  <c r="E1647" i="7" s="1"/>
  <c r="E1648" i="7" s="1"/>
  <c r="E1649" i="7" s="1"/>
  <c r="E1650" i="7" s="1"/>
  <c r="E1651" i="7"/>
  <c r="E1652" i="7" s="1"/>
  <c r="E1653" i="7" s="1"/>
  <c r="E1654" i="7" s="1"/>
  <c r="E1655" i="7" s="1"/>
  <c r="E1656" i="7" s="1"/>
  <c r="E1657" i="7" s="1"/>
  <c r="E1658" i="7" s="1"/>
  <c r="E1659" i="7"/>
  <c r="E1660" i="7" s="1"/>
  <c r="E1661" i="7" s="1"/>
  <c r="E1662" i="7" s="1"/>
  <c r="E1663" i="7" s="1"/>
  <c r="E1664" i="7" s="1"/>
  <c r="E1665" i="7" s="1"/>
  <c r="E1666" i="7" s="1"/>
  <c r="E1667" i="7" s="1"/>
  <c r="E1668" i="7" s="1"/>
  <c r="E1669" i="7"/>
  <c r="E1670" i="7" s="1"/>
  <c r="E1671" i="7" s="1"/>
  <c r="E1672" i="7" s="1"/>
  <c r="E1673" i="7" s="1"/>
  <c r="E1674" i="7" s="1"/>
  <c r="E1675" i="7" s="1"/>
  <c r="E1676" i="7" s="1"/>
  <c r="E1677" i="7" s="1"/>
  <c r="E1678" i="7"/>
  <c r="E1679" i="7" s="1"/>
  <c r="E1680" i="7" s="1"/>
  <c r="E1681" i="7" s="1"/>
  <c r="E1682" i="7"/>
  <c r="E1683" i="7" s="1"/>
  <c r="E1684" i="7" s="1"/>
  <c r="E1685" i="7" s="1"/>
  <c r="E1686" i="7" s="1"/>
  <c r="E1687" i="7"/>
  <c r="E1688" i="7" s="1"/>
  <c r="E1689" i="7" s="1"/>
  <c r="E1690" i="7" s="1"/>
  <c r="E1691" i="7"/>
  <c r="E1692" i="7" s="1"/>
  <c r="E1693" i="7" s="1"/>
  <c r="E1694" i="7" s="1"/>
  <c r="E1695" i="7" s="1"/>
  <c r="E1696" i="7" s="1"/>
  <c r="E1697" i="7" s="1"/>
  <c r="E1698" i="7" s="1"/>
  <c r="E1699" i="7" s="1"/>
  <c r="E1700" i="7" s="1"/>
  <c r="E1701" i="7"/>
  <c r="E1702" i="7" s="1"/>
  <c r="E1703" i="7" s="1"/>
  <c r="E1704" i="7" s="1"/>
  <c r="E1705" i="7" s="1"/>
  <c r="E1706" i="7" s="1"/>
  <c r="E1707" i="7" s="1"/>
  <c r="E1708" i="7"/>
  <c r="E1709" i="7" s="1"/>
  <c r="E1710" i="7" s="1"/>
  <c r="E1711" i="7" s="1"/>
  <c r="E1712" i="7" s="1"/>
  <c r="E1713" i="7" s="1"/>
  <c r="E1714" i="7"/>
  <c r="E1715" i="7" s="1"/>
  <c r="E1716" i="7" s="1"/>
  <c r="E1717" i="7" s="1"/>
  <c r="E1718" i="7" s="1"/>
  <c r="E1719" i="7" s="1"/>
  <c r="I1719" i="7" s="1"/>
  <c r="E1720" i="7"/>
  <c r="E1721" i="7" s="1"/>
  <c r="E1722" i="7" s="1"/>
  <c r="E1723" i="7" s="1"/>
  <c r="E1724" i="7" s="1"/>
  <c r="E1725" i="7"/>
  <c r="E1726" i="7" s="1"/>
  <c r="E1727" i="7" s="1"/>
  <c r="E1728" i="7" s="1"/>
  <c r="E1729" i="7" s="1"/>
  <c r="E1730" i="7" s="1"/>
  <c r="E1731" i="7"/>
  <c r="E1732" i="7" s="1"/>
  <c r="E1733" i="7" s="1"/>
  <c r="E1734" i="7" s="1"/>
  <c r="E1735" i="7" s="1"/>
  <c r="E1736" i="7" s="1"/>
  <c r="E1737" i="7" s="1"/>
  <c r="E1738" i="7" s="1"/>
  <c r="E1739" i="7" s="1"/>
  <c r="E1740" i="7" s="1"/>
  <c r="E1741" i="7" s="1"/>
  <c r="E1742" i="7"/>
  <c r="E1743" i="7" s="1"/>
  <c r="E1744" i="7" s="1"/>
  <c r="E1745" i="7" s="1"/>
  <c r="E1746" i="7" s="1"/>
  <c r="E1747" i="7"/>
  <c r="E1748" i="7" s="1"/>
  <c r="E1749" i="7" s="1"/>
  <c r="E1750" i="7" s="1"/>
  <c r="E1751" i="7" s="1"/>
  <c r="E1752" i="7" s="1"/>
  <c r="E1753" i="7" s="1"/>
  <c r="E1754" i="7" s="1"/>
  <c r="E1755" i="7" s="1"/>
  <c r="E1756" i="7" s="1"/>
  <c r="E1757" i="7"/>
  <c r="E1758" i="7" s="1"/>
  <c r="E1759" i="7" s="1"/>
  <c r="E1760" i="7" s="1"/>
  <c r="E1761" i="7" s="1"/>
  <c r="E1762" i="7" s="1"/>
  <c r="E1763" i="7" s="1"/>
  <c r="E1764" i="7" s="1"/>
  <c r="E1765" i="7" s="1"/>
  <c r="E1766" i="7"/>
  <c r="E1767" i="7" s="1"/>
  <c r="E1768" i="7" s="1"/>
  <c r="E1769" i="7" s="1"/>
  <c r="E1770" i="7" s="1"/>
  <c r="E1771" i="7" s="1"/>
  <c r="E1772" i="7" s="1"/>
  <c r="E1773" i="7" s="1"/>
  <c r="E1774" i="7" s="1"/>
  <c r="E1775" i="7" s="1"/>
  <c r="E1776" i="7" s="1"/>
  <c r="E1777" i="7" s="1"/>
  <c r="E1778" i="7" s="1"/>
  <c r="E1779" i="7" s="1"/>
  <c r="E1780" i="7"/>
  <c r="E1781" i="7" s="1"/>
  <c r="E1782" i="7" s="1"/>
  <c r="E1783" i="7" s="1"/>
  <c r="E1784" i="7" s="1"/>
  <c r="E1785" i="7"/>
  <c r="E1786" i="7" s="1"/>
  <c r="E1787" i="7" s="1"/>
  <c r="E1788" i="7" s="1"/>
  <c r="E1789" i="7" s="1"/>
  <c r="E1790" i="7" s="1"/>
  <c r="E1791" i="7" s="1"/>
  <c r="E1792" i="7" s="1"/>
  <c r="E1793" i="7" s="1"/>
  <c r="E1794" i="7" s="1"/>
  <c r="E1795" i="7"/>
  <c r="E1796" i="7" s="1"/>
  <c r="E1797" i="7" s="1"/>
  <c r="E1798" i="7" s="1"/>
  <c r="E1799" i="7" s="1"/>
  <c r="E1800" i="7" s="1"/>
  <c r="E1801" i="7"/>
  <c r="E1802" i="7" s="1"/>
  <c r="E1803" i="7" s="1"/>
  <c r="E1804" i="7"/>
  <c r="E1805" i="7" s="1"/>
  <c r="E1806" i="7" s="1"/>
  <c r="E1807" i="7" s="1"/>
  <c r="E1808" i="7" s="1"/>
  <c r="E1809" i="7" s="1"/>
  <c r="E1810" i="7" s="1"/>
  <c r="E1811" i="7" s="1"/>
  <c r="E1812" i="7"/>
  <c r="E1813" i="7" s="1"/>
  <c r="E1814" i="7" s="1"/>
  <c r="E1815" i="7" s="1"/>
  <c r="E1816" i="7" s="1"/>
  <c r="E1817" i="7" s="1"/>
  <c r="E1818" i="7"/>
  <c r="E1819" i="7" s="1"/>
  <c r="E1820" i="7" s="1"/>
  <c r="E1821" i="7"/>
  <c r="E1822" i="7" s="1"/>
  <c r="E1823" i="7" s="1"/>
  <c r="E1824" i="7" s="1"/>
  <c r="E1825" i="7"/>
  <c r="E1826" i="7" s="1"/>
  <c r="E1827" i="7" s="1"/>
  <c r="E1828" i="7" s="1"/>
  <c r="E1829" i="7" s="1"/>
  <c r="E1830" i="7" s="1"/>
  <c r="E1831" i="7" s="1"/>
  <c r="E1832" i="7"/>
  <c r="E1833" i="7" s="1"/>
  <c r="E1834" i="7" s="1"/>
  <c r="E1835" i="7" s="1"/>
  <c r="E1836" i="7"/>
  <c r="E1837" i="7" s="1"/>
  <c r="E1838" i="7" s="1"/>
  <c r="E1839" i="7"/>
  <c r="E23" i="7"/>
  <c r="E24" i="7" s="1"/>
  <c r="E25" i="7" s="1"/>
  <c r="E26" i="7" s="1"/>
  <c r="E27" i="7" s="1"/>
  <c r="E28" i="7" s="1"/>
  <c r="E29" i="7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A3" i="7"/>
  <c r="I3" i="7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" i="7"/>
  <c r="E2" i="1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G89" i="3" s="1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G176" i="3" s="1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G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1839" i="1"/>
  <c r="E1837" i="1"/>
  <c r="E1838" i="1"/>
  <c r="E1836" i="1"/>
  <c r="E1833" i="1"/>
  <c r="E1834" i="1"/>
  <c r="E1835" i="1"/>
  <c r="E1832" i="1"/>
  <c r="E1826" i="1"/>
  <c r="E1827" i="1"/>
  <c r="E1828" i="1"/>
  <c r="E1829" i="1"/>
  <c r="E1830" i="1"/>
  <c r="E1831" i="1"/>
  <c r="E1825" i="1"/>
  <c r="E1822" i="1"/>
  <c r="E1823" i="1"/>
  <c r="E1824" i="1"/>
  <c r="E1821" i="1"/>
  <c r="E1819" i="1"/>
  <c r="E1820" i="1"/>
  <c r="E1818" i="1"/>
  <c r="E1813" i="1"/>
  <c r="E1814" i="1"/>
  <c r="E1815" i="1"/>
  <c r="E1816" i="1"/>
  <c r="E1817" i="1"/>
  <c r="E1812" i="1"/>
  <c r="E1805" i="1"/>
  <c r="E1806" i="1"/>
  <c r="E1807" i="1"/>
  <c r="E1808" i="1"/>
  <c r="E1809" i="1"/>
  <c r="E1810" i="1"/>
  <c r="E1811" i="1"/>
  <c r="E1804" i="1"/>
  <c r="E1802" i="1"/>
  <c r="E1803" i="1"/>
  <c r="E1801" i="1"/>
  <c r="E1796" i="1"/>
  <c r="E1797" i="1"/>
  <c r="E1798" i="1"/>
  <c r="E1799" i="1"/>
  <c r="E1800" i="1"/>
  <c r="E1795" i="1"/>
  <c r="E1786" i="1"/>
  <c r="E1787" i="1"/>
  <c r="E1788" i="1"/>
  <c r="E1789" i="1"/>
  <c r="E1790" i="1"/>
  <c r="E1791" i="1"/>
  <c r="E1792" i="1"/>
  <c r="E1793" i="1"/>
  <c r="E1794" i="1"/>
  <c r="E1785" i="1"/>
  <c r="E1781" i="1"/>
  <c r="E1782" i="1"/>
  <c r="E1783" i="1"/>
  <c r="E1784" i="1"/>
  <c r="E1780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66" i="1"/>
  <c r="E1758" i="1"/>
  <c r="E1759" i="1"/>
  <c r="E1760" i="1"/>
  <c r="E1761" i="1"/>
  <c r="E1762" i="1"/>
  <c r="E1763" i="1"/>
  <c r="E1764" i="1"/>
  <c r="E1765" i="1"/>
  <c r="E1757" i="1"/>
  <c r="E1748" i="1"/>
  <c r="E1749" i="1"/>
  <c r="E1750" i="1"/>
  <c r="E1751" i="1"/>
  <c r="E1752" i="1"/>
  <c r="E1753" i="1"/>
  <c r="E1754" i="1"/>
  <c r="E1755" i="1"/>
  <c r="E1756" i="1"/>
  <c r="E1747" i="1"/>
  <c r="E1743" i="1"/>
  <c r="E1744" i="1"/>
  <c r="E1745" i="1"/>
  <c r="E1746" i="1"/>
  <c r="E1742" i="1"/>
  <c r="E1732" i="1"/>
  <c r="E1733" i="1"/>
  <c r="E1734" i="1"/>
  <c r="E1735" i="1"/>
  <c r="E1736" i="1"/>
  <c r="E1737" i="1"/>
  <c r="E1738" i="1"/>
  <c r="E1739" i="1"/>
  <c r="E1740" i="1"/>
  <c r="E1741" i="1"/>
  <c r="E1731" i="1"/>
  <c r="E1726" i="1"/>
  <c r="E1727" i="1"/>
  <c r="E1728" i="1"/>
  <c r="E1729" i="1"/>
  <c r="E1730" i="1"/>
  <c r="E1725" i="1"/>
  <c r="E1721" i="1"/>
  <c r="E1722" i="1"/>
  <c r="E1723" i="1"/>
  <c r="E1724" i="1"/>
  <c r="E1720" i="1"/>
  <c r="E1715" i="1"/>
  <c r="E1716" i="1"/>
  <c r="E1717" i="1"/>
  <c r="E1718" i="1"/>
  <c r="E1719" i="1"/>
  <c r="E1714" i="1"/>
  <c r="E1709" i="1"/>
  <c r="E1710" i="1"/>
  <c r="E1711" i="1"/>
  <c r="E1712" i="1"/>
  <c r="E1713" i="1"/>
  <c r="E1708" i="1"/>
  <c r="E1702" i="1"/>
  <c r="E1703" i="1"/>
  <c r="E1704" i="1"/>
  <c r="E1705" i="1"/>
  <c r="E1706" i="1"/>
  <c r="E1707" i="1"/>
  <c r="E1701" i="1"/>
  <c r="E1692" i="1"/>
  <c r="E1693" i="1"/>
  <c r="E1694" i="1"/>
  <c r="E1695" i="1"/>
  <c r="E1696" i="1"/>
  <c r="E1697" i="1"/>
  <c r="E1698" i="1"/>
  <c r="E1699" i="1"/>
  <c r="E1700" i="1"/>
  <c r="E1691" i="1"/>
  <c r="E1688" i="1"/>
  <c r="E1689" i="1"/>
  <c r="E1690" i="1"/>
  <c r="E1687" i="1"/>
  <c r="E1679" i="1"/>
  <c r="E1680" i="1"/>
  <c r="E1681" i="1"/>
  <c r="E1678" i="1"/>
  <c r="E1683" i="1"/>
  <c r="E1684" i="1"/>
  <c r="E1685" i="1"/>
  <c r="E1686" i="1"/>
  <c r="E1682" i="1"/>
  <c r="E1660" i="1"/>
  <c r="E1661" i="1"/>
  <c r="E1662" i="1"/>
  <c r="E1663" i="1"/>
  <c r="E1664" i="1"/>
  <c r="E1665" i="1"/>
  <c r="E1666" i="1"/>
  <c r="E1667" i="1"/>
  <c r="E1668" i="1"/>
  <c r="E1659" i="1"/>
  <c r="E1670" i="1"/>
  <c r="E1671" i="1"/>
  <c r="E1672" i="1"/>
  <c r="E1673" i="1"/>
  <c r="E1674" i="1"/>
  <c r="E1675" i="1"/>
  <c r="E1676" i="1"/>
  <c r="E1677" i="1"/>
  <c r="E1669" i="1"/>
  <c r="E1652" i="1"/>
  <c r="E1653" i="1"/>
  <c r="E1654" i="1"/>
  <c r="E1655" i="1"/>
  <c r="E1656" i="1"/>
  <c r="E1657" i="1"/>
  <c r="E1658" i="1"/>
  <c r="E1651" i="1"/>
  <c r="E1647" i="1"/>
  <c r="E1648" i="1"/>
  <c r="E1649" i="1"/>
  <c r="E1650" i="1"/>
  <c r="E1646" i="1"/>
  <c r="E1640" i="1"/>
  <c r="E1641" i="1"/>
  <c r="E1642" i="1"/>
  <c r="E1643" i="1"/>
  <c r="E1644" i="1"/>
  <c r="E1645" i="1"/>
  <c r="E1639" i="1"/>
  <c r="E1630" i="1"/>
  <c r="E1631" i="1"/>
  <c r="E1632" i="1"/>
  <c r="E1633" i="1"/>
  <c r="E1634" i="1"/>
  <c r="E1635" i="1"/>
  <c r="E1636" i="1"/>
  <c r="E1637" i="1"/>
  <c r="E1638" i="1"/>
  <c r="E1629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14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599" i="1"/>
  <c r="E1594" i="1"/>
  <c r="E1595" i="1"/>
  <c r="E1596" i="1"/>
  <c r="E1597" i="1"/>
  <c r="E1598" i="1"/>
  <c r="E1593" i="1"/>
  <c r="E1588" i="1"/>
  <c r="E1589" i="1"/>
  <c r="E1590" i="1"/>
  <c r="E1591" i="1"/>
  <c r="E1592" i="1"/>
  <c r="E1587" i="1"/>
  <c r="E1580" i="1"/>
  <c r="E1581" i="1"/>
  <c r="E1582" i="1"/>
  <c r="E1583" i="1"/>
  <c r="E1584" i="1"/>
  <c r="E1585" i="1"/>
  <c r="E1586" i="1"/>
  <c r="E1579" i="1"/>
  <c r="E1573" i="1"/>
  <c r="E1574" i="1"/>
  <c r="E1575" i="1"/>
  <c r="E1576" i="1"/>
  <c r="E1577" i="1"/>
  <c r="E1578" i="1"/>
  <c r="E1572" i="1"/>
  <c r="E1563" i="1"/>
  <c r="E1564" i="1"/>
  <c r="E1565" i="1"/>
  <c r="E1566" i="1"/>
  <c r="E1567" i="1"/>
  <c r="E1568" i="1"/>
  <c r="E1569" i="1"/>
  <c r="E1570" i="1"/>
  <c r="E1571" i="1"/>
  <c r="E1562" i="1"/>
  <c r="E1555" i="1"/>
  <c r="E1556" i="1"/>
  <c r="E1557" i="1"/>
  <c r="E1558" i="1"/>
  <c r="E1559" i="1"/>
  <c r="E1560" i="1"/>
  <c r="E1561" i="1"/>
  <c r="E1554" i="1"/>
  <c r="E1545" i="1"/>
  <c r="E1546" i="1"/>
  <c r="E1547" i="1"/>
  <c r="E1548" i="1"/>
  <c r="E1549" i="1"/>
  <c r="E1550" i="1"/>
  <c r="E1551" i="1"/>
  <c r="E1552" i="1"/>
  <c r="E1553" i="1"/>
  <c r="E1544" i="1"/>
  <c r="E1536" i="1"/>
  <c r="E1537" i="1"/>
  <c r="E1538" i="1"/>
  <c r="E1539" i="1"/>
  <c r="E1540" i="1"/>
  <c r="E1541" i="1"/>
  <c r="E1542" i="1"/>
  <c r="E1543" i="1"/>
  <c r="E1535" i="1"/>
  <c r="E1528" i="1"/>
  <c r="E1529" i="1"/>
  <c r="E1530" i="1"/>
  <c r="E1531" i="1"/>
  <c r="E1532" i="1"/>
  <c r="E1533" i="1"/>
  <c r="E1534" i="1"/>
  <c r="E1527" i="1"/>
  <c r="E1520" i="1"/>
  <c r="E1521" i="1"/>
  <c r="E1522" i="1"/>
  <c r="E1523" i="1"/>
  <c r="E1524" i="1"/>
  <c r="E1525" i="1"/>
  <c r="E1526" i="1"/>
  <c r="E1519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06" i="1"/>
  <c r="E1504" i="1"/>
  <c r="E1505" i="1"/>
  <c r="E1503" i="1"/>
  <c r="E1493" i="1"/>
  <c r="E1494" i="1"/>
  <c r="E1495" i="1"/>
  <c r="E1496" i="1"/>
  <c r="E1497" i="1"/>
  <c r="E1498" i="1"/>
  <c r="E1499" i="1"/>
  <c r="E1500" i="1"/>
  <c r="E1501" i="1"/>
  <c r="E1502" i="1"/>
  <c r="E1492" i="1"/>
  <c r="E1487" i="1"/>
  <c r="E1488" i="1"/>
  <c r="E1489" i="1"/>
  <c r="E1490" i="1"/>
  <c r="E1491" i="1"/>
  <c r="E1486" i="1"/>
  <c r="E1484" i="1"/>
  <c r="E1485" i="1"/>
  <c r="E1483" i="1"/>
  <c r="E1480" i="1"/>
  <c r="E1481" i="1"/>
  <c r="E1482" i="1"/>
  <c r="E1479" i="1"/>
  <c r="E1476" i="1"/>
  <c r="E1477" i="1"/>
  <c r="E1478" i="1"/>
  <c r="E1475" i="1"/>
  <c r="E1474" i="1"/>
  <c r="E1473" i="1"/>
  <c r="E1468" i="1"/>
  <c r="E1469" i="1"/>
  <c r="E1470" i="1"/>
  <c r="E1471" i="1"/>
  <c r="E1472" i="1"/>
  <c r="E1467" i="1"/>
  <c r="E1462" i="1"/>
  <c r="E1463" i="1"/>
  <c r="E1464" i="1"/>
  <c r="E1465" i="1"/>
  <c r="E1466" i="1"/>
  <c r="E1461" i="1"/>
  <c r="E1451" i="1"/>
  <c r="E1452" i="1"/>
  <c r="E1453" i="1"/>
  <c r="E1454" i="1"/>
  <c r="E1455" i="1"/>
  <c r="E1456" i="1"/>
  <c r="E1457" i="1"/>
  <c r="E1458" i="1"/>
  <c r="E1459" i="1"/>
  <c r="E1460" i="1"/>
  <c r="E1450" i="1"/>
  <c r="E1447" i="1"/>
  <c r="E1448" i="1"/>
  <c r="E1449" i="1"/>
  <c r="E1446" i="1"/>
  <c r="E1442" i="1"/>
  <c r="E1443" i="1"/>
  <c r="E1444" i="1"/>
  <c r="E1445" i="1"/>
  <c r="E1441" i="1"/>
  <c r="E1436" i="1"/>
  <c r="E1437" i="1"/>
  <c r="E1438" i="1"/>
  <c r="E1439" i="1"/>
  <c r="E1440" i="1"/>
  <c r="E1435" i="1"/>
  <c r="E1425" i="1"/>
  <c r="E1426" i="1"/>
  <c r="E1427" i="1"/>
  <c r="E1428" i="1"/>
  <c r="E1429" i="1"/>
  <c r="E1430" i="1"/>
  <c r="E1431" i="1"/>
  <c r="E1432" i="1"/>
  <c r="E1433" i="1"/>
  <c r="E1434" i="1"/>
  <c r="E1424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391" i="1"/>
  <c r="E1386" i="1"/>
  <c r="E1387" i="1"/>
  <c r="E1388" i="1"/>
  <c r="E1389" i="1"/>
  <c r="E1390" i="1"/>
  <c r="E1385" i="1"/>
  <c r="E1374" i="1"/>
  <c r="E1375" i="1"/>
  <c r="E1376" i="1"/>
  <c r="E1377" i="1"/>
  <c r="E1378" i="1"/>
  <c r="E1379" i="1"/>
  <c r="E1380" i="1"/>
  <c r="E1381" i="1"/>
  <c r="E1382" i="1"/>
  <c r="E1383" i="1"/>
  <c r="E1384" i="1"/>
  <c r="E1373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41" i="1"/>
  <c r="E1330" i="1"/>
  <c r="E1331" i="1"/>
  <c r="E1332" i="1"/>
  <c r="E1333" i="1"/>
  <c r="E1334" i="1"/>
  <c r="E1335" i="1"/>
  <c r="E1336" i="1"/>
  <c r="E1337" i="1"/>
  <c r="E1338" i="1"/>
  <c r="E1339" i="1"/>
  <c r="E1340" i="1"/>
  <c r="E1329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13" i="1"/>
  <c r="E1307" i="1"/>
  <c r="E1308" i="1"/>
  <c r="E1309" i="1"/>
  <c r="E1310" i="1"/>
  <c r="E1311" i="1"/>
  <c r="E1312" i="1"/>
  <c r="E1306" i="1"/>
  <c r="E1302" i="1"/>
  <c r="E1303" i="1"/>
  <c r="E1304" i="1"/>
  <c r="E1305" i="1"/>
  <c r="E1301" i="1"/>
  <c r="E1297" i="1"/>
  <c r="E1298" i="1"/>
  <c r="E1299" i="1"/>
  <c r="E1300" i="1"/>
  <c r="E1296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53" i="1"/>
  <c r="E1242" i="1"/>
  <c r="E1243" i="1"/>
  <c r="E1244" i="1"/>
  <c r="E1245" i="1"/>
  <c r="E1246" i="1"/>
  <c r="E1247" i="1"/>
  <c r="E1248" i="1"/>
  <c r="E1249" i="1"/>
  <c r="E1250" i="1"/>
  <c r="E1251" i="1"/>
  <c r="E1252" i="1"/>
  <c r="E1241" i="1"/>
  <c r="E1236" i="1"/>
  <c r="E1237" i="1"/>
  <c r="E1238" i="1"/>
  <c r="E1239" i="1"/>
  <c r="E1240" i="1"/>
  <c r="E123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15" i="1"/>
  <c r="E1213" i="1"/>
  <c r="E1214" i="1"/>
  <c r="E1212" i="1"/>
  <c r="E1209" i="1"/>
  <c r="E1210" i="1"/>
  <c r="E1211" i="1"/>
  <c r="E1208" i="1"/>
  <c r="E1201" i="1"/>
  <c r="E1202" i="1"/>
  <c r="E1203" i="1"/>
  <c r="E1204" i="1"/>
  <c r="E1205" i="1"/>
  <c r="E1206" i="1"/>
  <c r="E1207" i="1"/>
  <c r="E1200" i="1"/>
  <c r="E1193" i="1"/>
  <c r="E1194" i="1"/>
  <c r="E1195" i="1"/>
  <c r="E1196" i="1"/>
  <c r="E1197" i="1"/>
  <c r="E1198" i="1"/>
  <c r="E1199" i="1"/>
  <c r="E1192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79" i="1"/>
  <c r="E1175" i="1"/>
  <c r="E1176" i="1"/>
  <c r="E1177" i="1"/>
  <c r="E1178" i="1"/>
  <c r="E1174" i="1"/>
  <c r="E1165" i="1"/>
  <c r="E1166" i="1"/>
  <c r="E1167" i="1"/>
  <c r="E1168" i="1"/>
  <c r="E1169" i="1"/>
  <c r="E1170" i="1"/>
  <c r="E1171" i="1"/>
  <c r="E1172" i="1"/>
  <c r="E1173" i="1"/>
  <c r="E1164" i="1"/>
  <c r="E1161" i="1"/>
  <c r="E1162" i="1"/>
  <c r="E1163" i="1"/>
  <c r="E1160" i="1"/>
  <c r="E1158" i="1"/>
  <c r="E1159" i="1"/>
  <c r="E1157" i="1"/>
  <c r="E1152" i="1"/>
  <c r="E1153" i="1"/>
  <c r="E1154" i="1"/>
  <c r="E1155" i="1"/>
  <c r="E1156" i="1"/>
  <c r="E1151" i="1"/>
  <c r="E1144" i="1"/>
  <c r="E1145" i="1"/>
  <c r="E1146" i="1"/>
  <c r="E1147" i="1"/>
  <c r="E1148" i="1"/>
  <c r="E1149" i="1"/>
  <c r="E1150" i="1"/>
  <c r="E1143" i="1"/>
  <c r="E1133" i="1"/>
  <c r="E1134" i="1"/>
  <c r="E1135" i="1"/>
  <c r="E1136" i="1"/>
  <c r="E1137" i="1"/>
  <c r="E1138" i="1"/>
  <c r="E1139" i="1"/>
  <c r="E1140" i="1"/>
  <c r="E1141" i="1"/>
  <c r="E1142" i="1"/>
  <c r="E1132" i="1"/>
  <c r="E1124" i="1"/>
  <c r="E1125" i="1"/>
  <c r="E1126" i="1"/>
  <c r="E1127" i="1"/>
  <c r="E1128" i="1"/>
  <c r="E1129" i="1"/>
  <c r="E1130" i="1"/>
  <c r="E1131" i="1"/>
  <c r="E1123" i="1"/>
  <c r="E1114" i="1"/>
  <c r="E1115" i="1"/>
  <c r="E1116" i="1"/>
  <c r="E1117" i="1"/>
  <c r="E1118" i="1"/>
  <c r="E1119" i="1"/>
  <c r="E1120" i="1"/>
  <c r="E1121" i="1"/>
  <c r="E1122" i="1"/>
  <c r="E1113" i="1"/>
  <c r="E1105" i="1"/>
  <c r="E1106" i="1"/>
  <c r="E1107" i="1"/>
  <c r="E1108" i="1"/>
  <c r="E1109" i="1"/>
  <c r="E1110" i="1"/>
  <c r="E1111" i="1"/>
  <c r="E1112" i="1"/>
  <c r="E1104" i="1"/>
  <c r="E1097" i="1"/>
  <c r="E1098" i="1"/>
  <c r="E1099" i="1"/>
  <c r="E1100" i="1"/>
  <c r="E1101" i="1"/>
  <c r="E1102" i="1"/>
  <c r="E1103" i="1"/>
  <c r="E1096" i="1"/>
  <c r="E1093" i="1"/>
  <c r="E1094" i="1"/>
  <c r="E1095" i="1"/>
  <c r="E1092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58" i="1"/>
  <c r="E1053" i="1"/>
  <c r="E1054" i="1"/>
  <c r="E1055" i="1"/>
  <c r="E1056" i="1"/>
  <c r="E1057" i="1"/>
  <c r="E1052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37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09" i="1"/>
  <c r="E1002" i="1"/>
  <c r="E1003" i="1"/>
  <c r="E1004" i="1"/>
  <c r="E1005" i="1"/>
  <c r="E1006" i="1"/>
  <c r="E1007" i="1"/>
  <c r="E1008" i="1"/>
  <c r="E1001" i="1"/>
  <c r="E997" i="1"/>
  <c r="E998" i="1"/>
  <c r="E999" i="1"/>
  <c r="E1000" i="1"/>
  <c r="E996" i="1"/>
  <c r="E992" i="1"/>
  <c r="E993" i="1"/>
  <c r="E994" i="1"/>
  <c r="E995" i="1"/>
  <c r="E991" i="1"/>
  <c r="E981" i="1"/>
  <c r="E982" i="1"/>
  <c r="E983" i="1"/>
  <c r="E984" i="1"/>
  <c r="E985" i="1"/>
  <c r="E986" i="1"/>
  <c r="E987" i="1"/>
  <c r="E988" i="1"/>
  <c r="E989" i="1"/>
  <c r="E990" i="1"/>
  <c r="E980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66" i="1"/>
  <c r="E959" i="1"/>
  <c r="E960" i="1"/>
  <c r="E961" i="1"/>
  <c r="E962" i="1"/>
  <c r="E963" i="1"/>
  <c r="E964" i="1"/>
  <c r="E965" i="1"/>
  <c r="E958" i="1"/>
  <c r="E952" i="1"/>
  <c r="E953" i="1"/>
  <c r="E954" i="1"/>
  <c r="E955" i="1"/>
  <c r="E956" i="1"/>
  <c r="E957" i="1"/>
  <c r="E951" i="1"/>
  <c r="E947" i="1"/>
  <c r="E948" i="1"/>
  <c r="E949" i="1"/>
  <c r="E950" i="1"/>
  <c r="E946" i="1"/>
  <c r="E943" i="1"/>
  <c r="E944" i="1"/>
  <c r="E945" i="1"/>
  <c r="E942" i="1"/>
  <c r="E940" i="1"/>
  <c r="E941" i="1"/>
  <c r="E939" i="1"/>
  <c r="E934" i="1"/>
  <c r="E935" i="1"/>
  <c r="E936" i="1"/>
  <c r="E937" i="1"/>
  <c r="E938" i="1"/>
  <c r="E933" i="1"/>
  <c r="E923" i="1"/>
  <c r="E924" i="1"/>
  <c r="E925" i="1"/>
  <c r="E926" i="1"/>
  <c r="E927" i="1"/>
  <c r="E928" i="1"/>
  <c r="E929" i="1"/>
  <c r="E930" i="1"/>
  <c r="E931" i="1"/>
  <c r="E932" i="1"/>
  <c r="E922" i="1"/>
  <c r="E919" i="1"/>
  <c r="E920" i="1"/>
  <c r="E921" i="1"/>
  <c r="E918" i="1"/>
  <c r="E910" i="1"/>
  <c r="E911" i="1"/>
  <c r="E912" i="1"/>
  <c r="E913" i="1"/>
  <c r="E914" i="1"/>
  <c r="E915" i="1"/>
  <c r="E916" i="1"/>
  <c r="E917" i="1"/>
  <c r="E909" i="1"/>
  <c r="E902" i="1"/>
  <c r="E903" i="1"/>
  <c r="E904" i="1"/>
  <c r="E905" i="1"/>
  <c r="E906" i="1"/>
  <c r="E907" i="1"/>
  <c r="E908" i="1"/>
  <c r="E901" i="1"/>
  <c r="E890" i="1"/>
  <c r="E891" i="1"/>
  <c r="E892" i="1"/>
  <c r="E893" i="1"/>
  <c r="E894" i="1"/>
  <c r="E895" i="1"/>
  <c r="E896" i="1"/>
  <c r="E897" i="1"/>
  <c r="E898" i="1"/>
  <c r="E899" i="1"/>
  <c r="E900" i="1"/>
  <c r="E889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73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57" i="1"/>
  <c r="E847" i="1"/>
  <c r="E848" i="1"/>
  <c r="E849" i="1"/>
  <c r="E850" i="1"/>
  <c r="E851" i="1"/>
  <c r="E852" i="1"/>
  <c r="E853" i="1"/>
  <c r="E854" i="1"/>
  <c r="E855" i="1"/>
  <c r="E856" i="1"/>
  <c r="E846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33" i="1"/>
  <c r="E822" i="1"/>
  <c r="E823" i="1"/>
  <c r="E824" i="1"/>
  <c r="E825" i="1"/>
  <c r="E826" i="1"/>
  <c r="E827" i="1"/>
  <c r="E828" i="1"/>
  <c r="E829" i="1"/>
  <c r="E830" i="1"/>
  <c r="E831" i="1"/>
  <c r="E832" i="1"/>
  <c r="E821" i="1"/>
  <c r="E814" i="1"/>
  <c r="E815" i="1"/>
  <c r="E816" i="1"/>
  <c r="E817" i="1"/>
  <c r="E818" i="1"/>
  <c r="E819" i="1"/>
  <c r="E820" i="1"/>
  <c r="E813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794" i="1"/>
  <c r="E788" i="1"/>
  <c r="E789" i="1"/>
  <c r="E790" i="1"/>
  <c r="E791" i="1"/>
  <c r="E792" i="1"/>
  <c r="E793" i="1"/>
  <c r="E787" i="1"/>
  <c r="E776" i="1"/>
  <c r="E777" i="1"/>
  <c r="E778" i="1"/>
  <c r="E779" i="1"/>
  <c r="E780" i="1"/>
  <c r="E781" i="1"/>
  <c r="E782" i="1"/>
  <c r="E783" i="1"/>
  <c r="E784" i="1"/>
  <c r="E785" i="1"/>
  <c r="E786" i="1"/>
  <c r="E775" i="1"/>
  <c r="E770" i="1"/>
  <c r="E771" i="1"/>
  <c r="E772" i="1"/>
  <c r="E773" i="1"/>
  <c r="E774" i="1"/>
  <c r="E769" i="1"/>
  <c r="E761" i="1"/>
  <c r="E762" i="1"/>
  <c r="E763" i="1"/>
  <c r="E764" i="1"/>
  <c r="E765" i="1"/>
  <c r="E766" i="1"/>
  <c r="E767" i="1"/>
  <c r="E768" i="1"/>
  <c r="E760" i="1"/>
  <c r="E751" i="1"/>
  <c r="E752" i="1"/>
  <c r="E753" i="1"/>
  <c r="E754" i="1"/>
  <c r="E755" i="1"/>
  <c r="E756" i="1"/>
  <c r="E757" i="1"/>
  <c r="E758" i="1"/>
  <c r="E759" i="1"/>
  <c r="E750" i="1"/>
  <c r="E743" i="1"/>
  <c r="E744" i="1"/>
  <c r="E745" i="1"/>
  <c r="E746" i="1"/>
  <c r="E747" i="1"/>
  <c r="E748" i="1"/>
  <c r="E749" i="1"/>
  <c r="E742" i="1"/>
  <c r="E735" i="1"/>
  <c r="E736" i="1"/>
  <c r="E737" i="1"/>
  <c r="E738" i="1"/>
  <c r="E739" i="1"/>
  <c r="E740" i="1"/>
  <c r="E741" i="1"/>
  <c r="E734" i="1"/>
  <c r="E727" i="1"/>
  <c r="E728" i="1"/>
  <c r="E729" i="1"/>
  <c r="E730" i="1"/>
  <c r="E731" i="1"/>
  <c r="E732" i="1"/>
  <c r="E733" i="1"/>
  <c r="E726" i="1"/>
  <c r="E719" i="1"/>
  <c r="E720" i="1"/>
  <c r="E721" i="1"/>
  <c r="E722" i="1"/>
  <c r="E723" i="1"/>
  <c r="E724" i="1"/>
  <c r="E725" i="1"/>
  <c r="E718" i="1"/>
  <c r="E711" i="1"/>
  <c r="E712" i="1"/>
  <c r="E713" i="1"/>
  <c r="E714" i="1"/>
  <c r="E715" i="1"/>
  <c r="E716" i="1"/>
  <c r="E717" i="1"/>
  <c r="E710" i="1"/>
  <c r="E702" i="1"/>
  <c r="E703" i="1"/>
  <c r="E704" i="1"/>
  <c r="E705" i="1"/>
  <c r="E706" i="1"/>
  <c r="E707" i="1"/>
  <c r="E708" i="1"/>
  <c r="E709" i="1"/>
  <c r="E701" i="1"/>
  <c r="E695" i="1"/>
  <c r="E696" i="1"/>
  <c r="E697" i="1"/>
  <c r="E698" i="1"/>
  <c r="E699" i="1"/>
  <c r="E700" i="1"/>
  <c r="E694" i="1"/>
  <c r="E687" i="1"/>
  <c r="E688" i="1"/>
  <c r="E689" i="1"/>
  <c r="E690" i="1"/>
  <c r="E691" i="1"/>
  <c r="E692" i="1"/>
  <c r="E693" i="1"/>
  <c r="E686" i="1"/>
  <c r="E681" i="1"/>
  <c r="E682" i="1"/>
  <c r="E683" i="1"/>
  <c r="E684" i="1"/>
  <c r="E685" i="1"/>
  <c r="E680" i="1"/>
  <c r="E670" i="1"/>
  <c r="E671" i="1"/>
  <c r="E672" i="1"/>
  <c r="E673" i="1"/>
  <c r="E674" i="1"/>
  <c r="E675" i="1"/>
  <c r="E676" i="1"/>
  <c r="E677" i="1"/>
  <c r="E678" i="1"/>
  <c r="E679" i="1"/>
  <c r="E669" i="1"/>
  <c r="E666" i="1"/>
  <c r="E667" i="1"/>
  <c r="E668" i="1"/>
  <c r="E665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52" i="1"/>
  <c r="E646" i="1"/>
  <c r="E647" i="1"/>
  <c r="E648" i="1"/>
  <c r="E649" i="1"/>
  <c r="E650" i="1"/>
  <c r="E651" i="1"/>
  <c r="E645" i="1"/>
  <c r="E639" i="1"/>
  <c r="E640" i="1"/>
  <c r="E641" i="1"/>
  <c r="E642" i="1"/>
  <c r="E643" i="1"/>
  <c r="E644" i="1"/>
  <c r="E638" i="1"/>
  <c r="E627" i="1"/>
  <c r="E628" i="1"/>
  <c r="E629" i="1"/>
  <c r="E630" i="1"/>
  <c r="E631" i="1"/>
  <c r="E632" i="1"/>
  <c r="E633" i="1"/>
  <c r="E634" i="1"/>
  <c r="E635" i="1"/>
  <c r="E636" i="1"/>
  <c r="E637" i="1"/>
  <c r="E626" i="1"/>
  <c r="E624" i="1"/>
  <c r="E625" i="1"/>
  <c r="E623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08" i="1"/>
  <c r="E601" i="1"/>
  <c r="E602" i="1"/>
  <c r="E603" i="1"/>
  <c r="E604" i="1"/>
  <c r="E605" i="1"/>
  <c r="E606" i="1"/>
  <c r="E607" i="1"/>
  <c r="E600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581" i="1"/>
  <c r="E570" i="1"/>
  <c r="E571" i="1"/>
  <c r="E572" i="1"/>
  <c r="E573" i="1"/>
  <c r="E574" i="1"/>
  <c r="E575" i="1"/>
  <c r="E576" i="1"/>
  <c r="E577" i="1"/>
  <c r="E578" i="1"/>
  <c r="E579" i="1"/>
  <c r="E580" i="1"/>
  <c r="E569" i="1"/>
  <c r="E566" i="1"/>
  <c r="E567" i="1"/>
  <c r="E568" i="1"/>
  <c r="E565" i="1"/>
  <c r="E554" i="1"/>
  <c r="E555" i="1"/>
  <c r="E556" i="1"/>
  <c r="E557" i="1"/>
  <c r="E558" i="1"/>
  <c r="E559" i="1"/>
  <c r="E560" i="1"/>
  <c r="E561" i="1"/>
  <c r="E562" i="1"/>
  <c r="E563" i="1"/>
  <c r="E564" i="1"/>
  <c r="E553" i="1"/>
  <c r="E546" i="1"/>
  <c r="E547" i="1"/>
  <c r="E548" i="1"/>
  <c r="E549" i="1"/>
  <c r="E550" i="1"/>
  <c r="E551" i="1"/>
  <c r="E552" i="1"/>
  <c r="E545" i="1"/>
  <c r="E534" i="1"/>
  <c r="E535" i="1"/>
  <c r="E536" i="1"/>
  <c r="E537" i="1"/>
  <c r="E538" i="1"/>
  <c r="E539" i="1"/>
  <c r="E540" i="1"/>
  <c r="E541" i="1"/>
  <c r="E542" i="1"/>
  <c r="E543" i="1"/>
  <c r="E544" i="1"/>
  <c r="E533" i="1"/>
  <c r="E523" i="1"/>
  <c r="E524" i="1"/>
  <c r="E525" i="1"/>
  <c r="E526" i="1"/>
  <c r="E527" i="1"/>
  <c r="E528" i="1"/>
  <c r="E529" i="1"/>
  <c r="E530" i="1"/>
  <c r="E531" i="1"/>
  <c r="E532" i="1"/>
  <c r="E522" i="1"/>
  <c r="E513" i="1"/>
  <c r="E514" i="1"/>
  <c r="E515" i="1"/>
  <c r="E516" i="1"/>
  <c r="E517" i="1"/>
  <c r="E518" i="1"/>
  <c r="E519" i="1"/>
  <c r="E520" i="1"/>
  <c r="E521" i="1"/>
  <c r="E512" i="1"/>
  <c r="E505" i="1"/>
  <c r="E506" i="1"/>
  <c r="E507" i="1"/>
  <c r="E508" i="1"/>
  <c r="E509" i="1"/>
  <c r="E510" i="1"/>
  <c r="E511" i="1"/>
  <c r="E504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483" i="1"/>
  <c r="E475" i="1"/>
  <c r="E476" i="1"/>
  <c r="E477" i="1"/>
  <c r="E478" i="1"/>
  <c r="E479" i="1"/>
  <c r="E480" i="1"/>
  <c r="E481" i="1"/>
  <c r="E482" i="1"/>
  <c r="E474" i="1"/>
  <c r="E467" i="1"/>
  <c r="E468" i="1"/>
  <c r="E469" i="1"/>
  <c r="E470" i="1"/>
  <c r="E471" i="1"/>
  <c r="E472" i="1"/>
  <c r="E473" i="1"/>
  <c r="E466" i="1"/>
  <c r="E463" i="1"/>
  <c r="E464" i="1"/>
  <c r="E465" i="1"/>
  <c r="E462" i="1"/>
  <c r="E457" i="1"/>
  <c r="E458" i="1"/>
  <c r="E459" i="1"/>
  <c r="E460" i="1"/>
  <c r="E461" i="1"/>
  <c r="E456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41" i="1"/>
  <c r="E431" i="1"/>
  <c r="E432" i="1"/>
  <c r="E433" i="1"/>
  <c r="E434" i="1"/>
  <c r="E435" i="1"/>
  <c r="E436" i="1"/>
  <c r="E437" i="1"/>
  <c r="E438" i="1"/>
  <c r="E439" i="1"/>
  <c r="E440" i="1"/>
  <c r="E430" i="1"/>
  <c r="E425" i="1"/>
  <c r="E426" i="1"/>
  <c r="E427" i="1"/>
  <c r="E428" i="1"/>
  <c r="E429" i="1"/>
  <c r="E424" i="1"/>
  <c r="E417" i="1"/>
  <c r="E418" i="1"/>
  <c r="E419" i="1"/>
  <c r="E420" i="1"/>
  <c r="E421" i="1"/>
  <c r="E422" i="1"/>
  <c r="E423" i="1"/>
  <c r="E41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396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82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69" i="1"/>
  <c r="E362" i="1"/>
  <c r="E363" i="1"/>
  <c r="E364" i="1"/>
  <c r="E365" i="1"/>
  <c r="E366" i="1"/>
  <c r="E367" i="1"/>
  <c r="E368" i="1"/>
  <c r="E361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32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18" i="1"/>
  <c r="E311" i="1"/>
  <c r="E312" i="1"/>
  <c r="E313" i="1"/>
  <c r="E314" i="1"/>
  <c r="E315" i="1"/>
  <c r="E316" i="1"/>
  <c r="E317" i="1"/>
  <c r="E310" i="1"/>
  <c r="E305" i="1"/>
  <c r="E306" i="1"/>
  <c r="E307" i="1"/>
  <c r="E308" i="1"/>
  <c r="E309" i="1"/>
  <c r="E304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87" i="1"/>
  <c r="E281" i="1"/>
  <c r="E282" i="1"/>
  <c r="E283" i="1"/>
  <c r="E284" i="1"/>
  <c r="E285" i="1"/>
  <c r="E286" i="1"/>
  <c r="E280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61" i="1"/>
  <c r="E253" i="1"/>
  <c r="E254" i="1"/>
  <c r="E255" i="1"/>
  <c r="E256" i="1"/>
  <c r="E257" i="1"/>
  <c r="E258" i="1"/>
  <c r="E259" i="1"/>
  <c r="E260" i="1"/>
  <c r="E252" i="1"/>
  <c r="E245" i="1"/>
  <c r="E246" i="1"/>
  <c r="E247" i="1"/>
  <c r="E248" i="1"/>
  <c r="E249" i="1"/>
  <c r="E250" i="1"/>
  <c r="E251" i="1"/>
  <c r="E244" i="1"/>
  <c r="E235" i="1"/>
  <c r="E236" i="1"/>
  <c r="E237" i="1"/>
  <c r="E238" i="1"/>
  <c r="E239" i="1"/>
  <c r="E240" i="1"/>
  <c r="E241" i="1"/>
  <c r="E242" i="1"/>
  <c r="E243" i="1"/>
  <c r="E234" i="1"/>
  <c r="E226" i="1"/>
  <c r="E227" i="1"/>
  <c r="E228" i="1"/>
  <c r="E229" i="1"/>
  <c r="E230" i="1"/>
  <c r="E231" i="1"/>
  <c r="E232" i="1"/>
  <c r="E233" i="1"/>
  <c r="E225" i="1"/>
  <c r="E216" i="1"/>
  <c r="E217" i="1"/>
  <c r="E218" i="1"/>
  <c r="E219" i="1"/>
  <c r="E220" i="1"/>
  <c r="E221" i="1"/>
  <c r="E222" i="1"/>
  <c r="E223" i="1"/>
  <c r="E224" i="1"/>
  <c r="E215" i="1"/>
  <c r="E212" i="1"/>
  <c r="E213" i="1"/>
  <c r="E214" i="1"/>
  <c r="E211" i="1"/>
  <c r="E201" i="1"/>
  <c r="E202" i="1"/>
  <c r="E203" i="1"/>
  <c r="E204" i="1"/>
  <c r="E205" i="1"/>
  <c r="E206" i="1"/>
  <c r="E207" i="1"/>
  <c r="E208" i="1"/>
  <c r="E209" i="1"/>
  <c r="E210" i="1"/>
  <c r="E200" i="1"/>
  <c r="E191" i="1"/>
  <c r="E192" i="1"/>
  <c r="E193" i="1"/>
  <c r="E194" i="1"/>
  <c r="E195" i="1"/>
  <c r="E196" i="1"/>
  <c r="E197" i="1"/>
  <c r="E198" i="1"/>
  <c r="E199" i="1"/>
  <c r="E190" i="1"/>
  <c r="E183" i="1"/>
  <c r="E184" i="1"/>
  <c r="E185" i="1"/>
  <c r="E186" i="1"/>
  <c r="E187" i="1"/>
  <c r="E188" i="1"/>
  <c r="E189" i="1"/>
  <c r="E182" i="1"/>
  <c r="E173" i="1"/>
  <c r="E174" i="1"/>
  <c r="E175" i="1"/>
  <c r="E176" i="1"/>
  <c r="E177" i="1"/>
  <c r="E178" i="1"/>
  <c r="E179" i="1"/>
  <c r="E180" i="1"/>
  <c r="E181" i="1"/>
  <c r="E172" i="1"/>
  <c r="E168" i="1"/>
  <c r="E169" i="1"/>
  <c r="E170" i="1"/>
  <c r="E171" i="1"/>
  <c r="E167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51" i="1"/>
  <c r="E145" i="1"/>
  <c r="E146" i="1"/>
  <c r="E147" i="1"/>
  <c r="E148" i="1"/>
  <c r="E149" i="1"/>
  <c r="E150" i="1"/>
  <c r="E144" i="1"/>
  <c r="E141" i="1"/>
  <c r="E142" i="1"/>
  <c r="E143" i="1"/>
  <c r="E140" i="1"/>
  <c r="E138" i="1"/>
  <c r="E139" i="1"/>
  <c r="E137" i="1"/>
  <c r="E127" i="1"/>
  <c r="E128" i="1"/>
  <c r="E129" i="1"/>
  <c r="E130" i="1"/>
  <c r="E131" i="1"/>
  <c r="E132" i="1"/>
  <c r="E133" i="1"/>
  <c r="E134" i="1"/>
  <c r="E135" i="1"/>
  <c r="E136" i="1"/>
  <c r="E126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11" i="1"/>
  <c r="E110" i="1"/>
  <c r="E109" i="1"/>
  <c r="E104" i="1"/>
  <c r="E105" i="1"/>
  <c r="E106" i="1"/>
  <c r="E107" i="1"/>
  <c r="E108" i="1"/>
  <c r="E103" i="1"/>
  <c r="E99" i="1"/>
  <c r="E100" i="1"/>
  <c r="E101" i="1"/>
  <c r="E102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80" i="1"/>
  <c r="E81" i="1"/>
  <c r="E82" i="1"/>
  <c r="E83" i="1"/>
  <c r="E84" i="1"/>
  <c r="E85" i="1"/>
  <c r="E79" i="1"/>
  <c r="E68" i="1"/>
  <c r="E69" i="1"/>
  <c r="E70" i="1"/>
  <c r="E71" i="1"/>
  <c r="E72" i="1"/>
  <c r="E73" i="1"/>
  <c r="E74" i="1"/>
  <c r="E75" i="1"/>
  <c r="E76" i="1"/>
  <c r="E77" i="1"/>
  <c r="E78" i="1"/>
  <c r="E67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4" i="1"/>
  <c r="E42" i="1"/>
  <c r="E43" i="1"/>
  <c r="E41" i="1"/>
  <c r="E30" i="1"/>
  <c r="E31" i="1"/>
  <c r="E32" i="1"/>
  <c r="E33" i="1"/>
  <c r="E34" i="1"/>
  <c r="E35" i="1"/>
  <c r="E36" i="1"/>
  <c r="E37" i="1"/>
  <c r="E38" i="1"/>
  <c r="E39" i="1"/>
  <c r="E40" i="1"/>
  <c r="E29" i="1"/>
  <c r="E24" i="1"/>
  <c r="E25" i="1"/>
  <c r="E26" i="1"/>
  <c r="E27" i="1"/>
  <c r="E28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L1" i="1"/>
  <c r="C1435" i="7" l="1"/>
  <c r="C1436" i="7" s="1"/>
  <c r="I13" i="7"/>
  <c r="I5" i="7"/>
  <c r="I1838" i="7"/>
  <c r="I1830" i="7"/>
  <c r="I1822" i="7"/>
  <c r="I1814" i="7"/>
  <c r="I1806" i="7"/>
  <c r="I1798" i="7"/>
  <c r="I1782" i="7"/>
  <c r="I1774" i="7"/>
  <c r="I1766" i="7"/>
  <c r="I1758" i="7"/>
  <c r="I1750" i="7"/>
  <c r="I1742" i="7"/>
  <c r="I1734" i="7"/>
  <c r="I1726" i="7"/>
  <c r="I1718" i="7"/>
  <c r="I1710" i="7"/>
  <c r="I1702" i="7"/>
  <c r="I1694" i="7"/>
  <c r="I1686" i="7"/>
  <c r="I1678" i="7"/>
  <c r="I1662" i="7"/>
  <c r="I1654" i="7"/>
  <c r="I1638" i="7"/>
  <c r="I1630" i="7"/>
  <c r="I1622" i="7"/>
  <c r="I1614" i="7"/>
  <c r="I1606" i="7"/>
  <c r="I1590" i="7"/>
  <c r="I1582" i="7"/>
  <c r="I1566" i="7"/>
  <c r="I1558" i="7"/>
  <c r="I1550" i="7"/>
  <c r="I1542" i="7"/>
  <c r="I1526" i="7"/>
  <c r="I1518" i="7"/>
  <c r="I1510" i="7"/>
  <c r="I1502" i="7"/>
  <c r="I1494" i="7"/>
  <c r="I1486" i="7"/>
  <c r="I1472" i="7"/>
  <c r="I1456" i="7"/>
  <c r="I1448" i="7"/>
  <c r="I1440" i="7"/>
  <c r="I1827" i="7"/>
  <c r="I1811" i="7"/>
  <c r="I1803" i="7"/>
  <c r="I1795" i="7"/>
  <c r="I1779" i="7"/>
  <c r="I1771" i="7"/>
  <c r="I1755" i="7"/>
  <c r="I1747" i="7"/>
  <c r="I1739" i="7"/>
  <c r="I1731" i="7"/>
  <c r="I1715" i="7"/>
  <c r="I1699" i="7"/>
  <c r="I1691" i="7"/>
  <c r="I1683" i="7"/>
  <c r="I1667" i="7"/>
  <c r="I1659" i="7"/>
  <c r="I1651" i="7"/>
  <c r="I1643" i="7"/>
  <c r="I1635" i="7"/>
  <c r="I1627" i="7"/>
  <c r="I1619" i="7"/>
  <c r="I1611" i="7"/>
  <c r="I1603" i="7"/>
  <c r="I1587" i="7"/>
  <c r="I1579" i="7"/>
  <c r="I1555" i="7"/>
  <c r="I1547" i="7"/>
  <c r="I1539" i="7"/>
  <c r="I1523" i="7"/>
  <c r="I1515" i="7"/>
  <c r="I1507" i="7"/>
  <c r="I1491" i="7"/>
  <c r="I1483" i="7"/>
  <c r="I1469" i="7"/>
  <c r="I1445" i="7"/>
  <c r="I1437" i="7"/>
  <c r="I1419" i="7"/>
  <c r="I1411" i="7"/>
  <c r="I1403" i="7"/>
  <c r="I1395" i="7"/>
  <c r="I1387" i="7"/>
  <c r="I1339" i="7"/>
  <c r="I1331" i="7"/>
  <c r="I1323" i="7"/>
  <c r="I1315" i="7"/>
  <c r="I1307" i="7"/>
  <c r="I1299" i="7"/>
  <c r="I1283" i="7"/>
  <c r="I1275" i="7"/>
  <c r="I1267" i="7"/>
  <c r="I1259" i="7"/>
  <c r="I1211" i="7"/>
  <c r="I1187" i="7"/>
  <c r="I1179" i="7"/>
  <c r="I1155" i="7"/>
  <c r="I1131" i="7"/>
  <c r="I1123" i="7"/>
  <c r="I1091" i="7"/>
  <c r="I1083" i="7"/>
  <c r="I1075" i="7"/>
  <c r="I1067" i="7"/>
  <c r="I1059" i="7"/>
  <c r="I1019" i="7"/>
  <c r="I1011" i="7"/>
  <c r="I987" i="7"/>
  <c r="I979" i="7"/>
  <c r="I971" i="7"/>
  <c r="I947" i="7"/>
  <c r="I923" i="7"/>
  <c r="I867" i="7"/>
  <c r="I859" i="7"/>
  <c r="I827" i="7"/>
  <c r="I1574" i="7"/>
  <c r="I1464" i="7"/>
  <c r="I1430" i="7"/>
  <c r="I12" i="7"/>
  <c r="I4" i="7"/>
  <c r="I1670" i="7"/>
  <c r="I1646" i="7"/>
  <c r="I1598" i="7"/>
  <c r="I1534" i="7"/>
  <c r="I1478" i="7"/>
  <c r="I19" i="7"/>
  <c r="I11" i="7"/>
  <c r="I1804" i="7"/>
  <c r="I1740" i="7"/>
  <c r="I1676" i="7"/>
  <c r="I1612" i="7"/>
  <c r="I1492" i="7"/>
  <c r="I1380" i="7"/>
  <c r="I1316" i="7"/>
  <c r="I1723" i="7"/>
  <c r="I1675" i="7"/>
  <c r="I1595" i="7"/>
  <c r="I1571" i="7"/>
  <c r="I1563" i="7"/>
  <c r="I1531" i="7"/>
  <c r="I1499" i="7"/>
  <c r="I1475" i="7"/>
  <c r="I1461" i="7"/>
  <c r="I1453" i="7"/>
  <c r="I1427" i="7"/>
  <c r="I1379" i="7"/>
  <c r="I1371" i="7"/>
  <c r="I1363" i="7"/>
  <c r="I1355" i="7"/>
  <c r="I1347" i="7"/>
  <c r="I1291" i="7"/>
  <c r="I1251" i="7"/>
  <c r="I1243" i="7"/>
  <c r="I1235" i="7"/>
  <c r="I1227" i="7"/>
  <c r="I1219" i="7"/>
  <c r="I1203" i="7"/>
  <c r="I1195" i="7"/>
  <c r="I1171" i="7"/>
  <c r="I1163" i="7"/>
  <c r="I1147" i="7"/>
  <c r="I1139" i="7"/>
  <c r="I1115" i="7"/>
  <c r="I1107" i="7"/>
  <c r="I1099" i="7"/>
  <c r="I1051" i="7"/>
  <c r="I1043" i="7"/>
  <c r="I1035" i="7"/>
  <c r="I1027" i="7"/>
  <c r="I1003" i="7"/>
  <c r="I995" i="7"/>
  <c r="I963" i="7"/>
  <c r="I955" i="7"/>
  <c r="I939" i="7"/>
  <c r="I931" i="7"/>
  <c r="I915" i="7"/>
  <c r="I907" i="7"/>
  <c r="I899" i="7"/>
  <c r="I891" i="7"/>
  <c r="I883" i="7"/>
  <c r="I875" i="7"/>
  <c r="I851" i="7"/>
  <c r="I843" i="7"/>
  <c r="I835" i="7"/>
  <c r="I819" i="7"/>
  <c r="I811" i="7"/>
  <c r="I803" i="7"/>
  <c r="I18" i="7"/>
  <c r="I1787" i="7"/>
  <c r="I17" i="7"/>
  <c r="I1834" i="7"/>
  <c r="I1826" i="7"/>
  <c r="I1818" i="7"/>
  <c r="I1810" i="7"/>
  <c r="I1802" i="7"/>
  <c r="I1794" i="7"/>
  <c r="I1786" i="7"/>
  <c r="I1778" i="7"/>
  <c r="I1770" i="7"/>
  <c r="I1762" i="7"/>
  <c r="I1754" i="7"/>
  <c r="I1746" i="7"/>
  <c r="I1738" i="7"/>
  <c r="I1730" i="7"/>
  <c r="I1722" i="7"/>
  <c r="I1714" i="7"/>
  <c r="I1706" i="7"/>
  <c r="I1698" i="7"/>
  <c r="I1690" i="7"/>
  <c r="I1682" i="7"/>
  <c r="I1674" i="7"/>
  <c r="I1666" i="7"/>
  <c r="I1658" i="7"/>
  <c r="I1650" i="7"/>
  <c r="I1642" i="7"/>
  <c r="I1634" i="7"/>
  <c r="I1626" i="7"/>
  <c r="I1618" i="7"/>
  <c r="I1610" i="7"/>
  <c r="I1602" i="7"/>
  <c r="I1594" i="7"/>
  <c r="I1586" i="7"/>
  <c r="I1578" i="7"/>
  <c r="I1570" i="7"/>
  <c r="I1562" i="7"/>
  <c r="I1554" i="7"/>
  <c r="I1546" i="7"/>
  <c r="I1538" i="7"/>
  <c r="I1530" i="7"/>
  <c r="I1522" i="7"/>
  <c r="I1514" i="7"/>
  <c r="I1506" i="7"/>
  <c r="I1498" i="7"/>
  <c r="I1490" i="7"/>
  <c r="I1482" i="7"/>
  <c r="I1436" i="7"/>
  <c r="I1468" i="7"/>
  <c r="I1460" i="7"/>
  <c r="I1452" i="7"/>
  <c r="I1444" i="7"/>
  <c r="I1434" i="7"/>
  <c r="I1426" i="7"/>
  <c r="I1418" i="7"/>
  <c r="I1410" i="7"/>
  <c r="I1402" i="7"/>
  <c r="I1394" i="7"/>
  <c r="I1386" i="7"/>
  <c r="I1378" i="7"/>
  <c r="I1370" i="7"/>
  <c r="I1362" i="7"/>
  <c r="I1354" i="7"/>
  <c r="I1346" i="7"/>
  <c r="I1338" i="7"/>
  <c r="I1330" i="7"/>
  <c r="I1322" i="7"/>
  <c r="I1314" i="7"/>
  <c r="I1306" i="7"/>
  <c r="I1298" i="7"/>
  <c r="I1290" i="7"/>
  <c r="I1282" i="7"/>
  <c r="I1178" i="7"/>
  <c r="I10" i="7"/>
  <c r="I16" i="7"/>
  <c r="I1825" i="7"/>
  <c r="I1761" i="7"/>
  <c r="I1697" i="7"/>
  <c r="I1633" i="7"/>
  <c r="I1561" i="7"/>
  <c r="I1443" i="7"/>
  <c r="I8" i="7"/>
  <c r="I15" i="7"/>
  <c r="I7" i="7"/>
  <c r="I984" i="7"/>
  <c r="I1790" i="7"/>
  <c r="I1835" i="7"/>
  <c r="I1819" i="7"/>
  <c r="I1763" i="7"/>
  <c r="I1707" i="7"/>
  <c r="I9" i="7"/>
  <c r="I14" i="7"/>
  <c r="I6" i="7"/>
  <c r="I1783" i="7"/>
  <c r="I1655" i="7"/>
  <c r="I1591" i="7"/>
  <c r="I1529" i="7"/>
  <c r="I1274" i="7"/>
  <c r="I1266" i="7"/>
  <c r="I1258" i="7"/>
  <c r="I1250" i="7"/>
  <c r="I1242" i="7"/>
  <c r="I1234" i="7"/>
  <c r="I1226" i="7"/>
  <c r="I1218" i="7"/>
  <c r="I1210" i="7"/>
  <c r="I1202" i="7"/>
  <c r="I1194" i="7"/>
  <c r="I1186" i="7"/>
  <c r="I1170" i="7"/>
  <c r="I1162" i="7"/>
  <c r="I1154" i="7"/>
  <c r="I1146" i="7"/>
  <c r="I1138" i="7"/>
  <c r="I1130" i="7"/>
  <c r="I1122" i="7"/>
  <c r="I1114" i="7"/>
  <c r="I1106" i="7"/>
  <c r="I1098" i="7"/>
  <c r="I1090" i="7"/>
  <c r="I1082" i="7"/>
  <c r="I1074" i="7"/>
  <c r="I1066" i="7"/>
  <c r="I1058" i="7"/>
  <c r="I1050" i="7"/>
  <c r="I1042" i="7"/>
  <c r="I1034" i="7"/>
  <c r="I1026" i="7"/>
  <c r="I1018" i="7"/>
  <c r="I1010" i="7"/>
  <c r="I1002" i="7"/>
  <c r="I994" i="7"/>
  <c r="I986" i="7"/>
  <c r="I978" i="7"/>
  <c r="I970" i="7"/>
  <c r="I962" i="7"/>
  <c r="I954" i="7"/>
  <c r="I946" i="7"/>
  <c r="I938" i="7"/>
  <c r="I930" i="7"/>
  <c r="I922" i="7"/>
  <c r="I914" i="7"/>
  <c r="I906" i="7"/>
  <c r="I898" i="7"/>
  <c r="I890" i="7"/>
  <c r="I882" i="7"/>
  <c r="I874" i="7"/>
  <c r="I866" i="7"/>
  <c r="I858" i="7"/>
  <c r="I850" i="7"/>
  <c r="I842" i="7"/>
  <c r="I834" i="7"/>
  <c r="I826" i="7"/>
  <c r="I818" i="7"/>
  <c r="I810" i="7"/>
  <c r="I802" i="7"/>
  <c r="I794" i="7"/>
  <c r="I786" i="7"/>
  <c r="I778" i="7"/>
  <c r="I770" i="7"/>
  <c r="I762" i="7"/>
  <c r="I754" i="7"/>
  <c r="I746" i="7"/>
  <c r="I738" i="7"/>
  <c r="I730" i="7"/>
  <c r="I722" i="7"/>
  <c r="I714" i="7"/>
  <c r="I706" i="7"/>
  <c r="I698" i="7"/>
  <c r="I690" i="7"/>
  <c r="I682" i="7"/>
  <c r="I674" i="7"/>
  <c r="I666" i="7"/>
  <c r="I658" i="7"/>
  <c r="I650" i="7"/>
  <c r="I642" i="7"/>
  <c r="I634" i="7"/>
  <c r="I626" i="7"/>
  <c r="I618" i="7"/>
  <c r="I610" i="7"/>
  <c r="I602" i="7"/>
  <c r="I594" i="7"/>
  <c r="I586" i="7"/>
  <c r="I578" i="7"/>
  <c r="I570" i="7"/>
  <c r="I562" i="7"/>
  <c r="I554" i="7"/>
  <c r="I546" i="7"/>
  <c r="I538" i="7"/>
  <c r="I530" i="7"/>
  <c r="I522" i="7"/>
  <c r="I514" i="7"/>
  <c r="I506" i="7"/>
  <c r="I498" i="7"/>
  <c r="I490" i="7"/>
  <c r="I482" i="7"/>
  <c r="I474" i="7"/>
  <c r="I466" i="7"/>
  <c r="I458" i="7"/>
  <c r="I450" i="7"/>
  <c r="I442" i="7"/>
  <c r="I434" i="7"/>
  <c r="I426" i="7"/>
  <c r="I418" i="7"/>
  <c r="I410" i="7"/>
  <c r="I402" i="7"/>
  <c r="I394" i="7"/>
  <c r="I386" i="7"/>
  <c r="I378" i="7"/>
  <c r="I370" i="7"/>
  <c r="I362" i="7"/>
  <c r="I354" i="7"/>
  <c r="I346" i="7"/>
  <c r="I338" i="7"/>
  <c r="I330" i="7"/>
  <c r="I322" i="7"/>
  <c r="I314" i="7"/>
  <c r="I306" i="7"/>
  <c r="I298" i="7"/>
  <c r="I290" i="7"/>
  <c r="I282" i="7"/>
  <c r="I274" i="7"/>
  <c r="I266" i="7"/>
  <c r="I258" i="7"/>
  <c r="I250" i="7"/>
  <c r="I242" i="7"/>
  <c r="I1833" i="7"/>
  <c r="I1817" i="7"/>
  <c r="I1809" i="7"/>
  <c r="I1801" i="7"/>
  <c r="I1793" i="7"/>
  <c r="I1785" i="7"/>
  <c r="I1777" i="7"/>
  <c r="I1769" i="7"/>
  <c r="I1753" i="7"/>
  <c r="I1745" i="7"/>
  <c r="I1737" i="7"/>
  <c r="I1729" i="7"/>
  <c r="I1721" i="7"/>
  <c r="I1713" i="7"/>
  <c r="I1705" i="7"/>
  <c r="I1689" i="7"/>
  <c r="I1681" i="7"/>
  <c r="I1673" i="7"/>
  <c r="I1665" i="7"/>
  <c r="I1657" i="7"/>
  <c r="I1649" i="7"/>
  <c r="I1641" i="7"/>
  <c r="I1625" i="7"/>
  <c r="I1617" i="7"/>
  <c r="I1609" i="7"/>
  <c r="I1601" i="7"/>
  <c r="I1593" i="7"/>
  <c r="I1585" i="7"/>
  <c r="I1577" i="7"/>
  <c r="I1569" i="7"/>
  <c r="I1553" i="7"/>
  <c r="I1545" i="7"/>
  <c r="I1537" i="7"/>
  <c r="I1521" i="7"/>
  <c r="I1513" i="7"/>
  <c r="I1505" i="7"/>
  <c r="I1497" i="7"/>
  <c r="I1489" i="7"/>
  <c r="I1481" i="7"/>
  <c r="I1435" i="7"/>
  <c r="I1467" i="7"/>
  <c r="I1459" i="7"/>
  <c r="I1451" i="7"/>
  <c r="I1433" i="7"/>
  <c r="I1425" i="7"/>
  <c r="I1417" i="7"/>
  <c r="I1409" i="7"/>
  <c r="I1401" i="7"/>
  <c r="I1393" i="7"/>
  <c r="I1385" i="7"/>
  <c r="I1377" i="7"/>
  <c r="I1369" i="7"/>
  <c r="I1361" i="7"/>
  <c r="I1353" i="7"/>
  <c r="I1345" i="7"/>
  <c r="I1337" i="7"/>
  <c r="I1329" i="7"/>
  <c r="I1321" i="7"/>
  <c r="I1313" i="7"/>
  <c r="I1305" i="7"/>
  <c r="I1297" i="7"/>
  <c r="I1289" i="7"/>
  <c r="I1281" i="7"/>
  <c r="I1273" i="7"/>
  <c r="I1265" i="7"/>
  <c r="I1257" i="7"/>
  <c r="I1249" i="7"/>
  <c r="I1241" i="7"/>
  <c r="I1233" i="7"/>
  <c r="I1225" i="7"/>
  <c r="I1217" i="7"/>
  <c r="I1209" i="7"/>
  <c r="I1201" i="7"/>
  <c r="I1193" i="7"/>
  <c r="I1185" i="7"/>
  <c r="I1177" i="7"/>
  <c r="I1169" i="7"/>
  <c r="I1161" i="7"/>
  <c r="I1153" i="7"/>
  <c r="I1145" i="7"/>
  <c r="I1137" i="7"/>
  <c r="I1129" i="7"/>
  <c r="I1121" i="7"/>
  <c r="I1113" i="7"/>
  <c r="I1105" i="7"/>
  <c r="I1097" i="7"/>
  <c r="I1089" i="7"/>
  <c r="I1081" i="7"/>
  <c r="I1073" i="7"/>
  <c r="I1065" i="7"/>
  <c r="I1057" i="7"/>
  <c r="I1049" i="7"/>
  <c r="I1041" i="7"/>
  <c r="I1033" i="7"/>
  <c r="I1025" i="7"/>
  <c r="I1017" i="7"/>
  <c r="I1009" i="7"/>
  <c r="I1001" i="7"/>
  <c r="I993" i="7"/>
  <c r="I985" i="7"/>
  <c r="I977" i="7"/>
  <c r="I969" i="7"/>
  <c r="I961" i="7"/>
  <c r="I953" i="7"/>
  <c r="I945" i="7"/>
  <c r="I937" i="7"/>
  <c r="I929" i="7"/>
  <c r="I921" i="7"/>
  <c r="I913" i="7"/>
  <c r="I905" i="7"/>
  <c r="I897" i="7"/>
  <c r="I889" i="7"/>
  <c r="I881" i="7"/>
  <c r="I873" i="7"/>
  <c r="I865" i="7"/>
  <c r="I857" i="7"/>
  <c r="I849" i="7"/>
  <c r="I841" i="7"/>
  <c r="I833" i="7"/>
  <c r="I825" i="7"/>
  <c r="I817" i="7"/>
  <c r="I809" i="7"/>
  <c r="I801" i="7"/>
  <c r="I793" i="7"/>
  <c r="I785" i="7"/>
  <c r="I1832" i="7"/>
  <c r="I1824" i="7"/>
  <c r="I1816" i="7"/>
  <c r="I1808" i="7"/>
  <c r="I1800" i="7"/>
  <c r="I1792" i="7"/>
  <c r="I1784" i="7"/>
  <c r="I1776" i="7"/>
  <c r="I1768" i="7"/>
  <c r="I1760" i="7"/>
  <c r="I1752" i="7"/>
  <c r="I1744" i="7"/>
  <c r="I1736" i="7"/>
  <c r="I1728" i="7"/>
  <c r="I1720" i="7"/>
  <c r="I1712" i="7"/>
  <c r="I1704" i="7"/>
  <c r="I1696" i="7"/>
  <c r="I1688" i="7"/>
  <c r="I1680" i="7"/>
  <c r="I1672" i="7"/>
  <c r="I1664" i="7"/>
  <c r="I1656" i="7"/>
  <c r="I1648" i="7"/>
  <c r="I1640" i="7"/>
  <c r="I1632" i="7"/>
  <c r="I1624" i="7"/>
  <c r="I1616" i="7"/>
  <c r="I1608" i="7"/>
  <c r="I1600" i="7"/>
  <c r="I1592" i="7"/>
  <c r="I1584" i="7"/>
  <c r="I1576" i="7"/>
  <c r="I1568" i="7"/>
  <c r="I1560" i="7"/>
  <c r="I1552" i="7"/>
  <c r="I1544" i="7"/>
  <c r="I1536" i="7"/>
  <c r="I1528" i="7"/>
  <c r="I1520" i="7"/>
  <c r="I1512" i="7"/>
  <c r="I1504" i="7"/>
  <c r="I1496" i="7"/>
  <c r="I1488" i="7"/>
  <c r="I1480" i="7"/>
  <c r="I1474" i="7"/>
  <c r="I1466" i="7"/>
  <c r="I1458" i="7"/>
  <c r="I1450" i="7"/>
  <c r="I1442" i="7"/>
  <c r="I1432" i="7"/>
  <c r="I1424" i="7"/>
  <c r="I1416" i="7"/>
  <c r="I1408" i="7"/>
  <c r="I1400" i="7"/>
  <c r="I1392" i="7"/>
  <c r="I1384" i="7"/>
  <c r="I1376" i="7"/>
  <c r="I1368" i="7"/>
  <c r="I1360" i="7"/>
  <c r="I1352" i="7"/>
  <c r="I1344" i="7"/>
  <c r="I1336" i="7"/>
  <c r="I1328" i="7"/>
  <c r="I1320" i="7"/>
  <c r="I1312" i="7"/>
  <c r="I1304" i="7"/>
  <c r="I1296" i="7"/>
  <c r="I1288" i="7"/>
  <c r="I1280" i="7"/>
  <c r="I1272" i="7"/>
  <c r="I1264" i="7"/>
  <c r="I1256" i="7"/>
  <c r="I1248" i="7"/>
  <c r="I1240" i="7"/>
  <c r="I1232" i="7"/>
  <c r="I1224" i="7"/>
  <c r="I1216" i="7"/>
  <c r="I1208" i="7"/>
  <c r="I1200" i="7"/>
  <c r="I1192" i="7"/>
  <c r="I1184" i="7"/>
  <c r="I1176" i="7"/>
  <c r="I1168" i="7"/>
  <c r="I1160" i="7"/>
  <c r="I1152" i="7"/>
  <c r="I1144" i="7"/>
  <c r="I1136" i="7"/>
  <c r="I1128" i="7"/>
  <c r="I1120" i="7"/>
  <c r="I1112" i="7"/>
  <c r="I1104" i="7"/>
  <c r="I1096" i="7"/>
  <c r="I1088" i="7"/>
  <c r="I1080" i="7"/>
  <c r="I1072" i="7"/>
  <c r="I1064" i="7"/>
  <c r="I1056" i="7"/>
  <c r="I1048" i="7"/>
  <c r="I1040" i="7"/>
  <c r="I1032" i="7"/>
  <c r="I1024" i="7"/>
  <c r="I1016" i="7"/>
  <c r="I1008" i="7"/>
  <c r="I1000" i="7"/>
  <c r="I992" i="7"/>
  <c r="I976" i="7"/>
  <c r="I968" i="7"/>
  <c r="I960" i="7"/>
  <c r="I952" i="7"/>
  <c r="I944" i="7"/>
  <c r="I936" i="7"/>
  <c r="I928" i="7"/>
  <c r="I920" i="7"/>
  <c r="I912" i="7"/>
  <c r="I904" i="7"/>
  <c r="I896" i="7"/>
  <c r="I888" i="7"/>
  <c r="I880" i="7"/>
  <c r="I1839" i="7"/>
  <c r="I1831" i="7"/>
  <c r="I1823" i="7"/>
  <c r="I1815" i="7"/>
  <c r="I1807" i="7"/>
  <c r="I1799" i="7"/>
  <c r="I1791" i="7"/>
  <c r="I1775" i="7"/>
  <c r="I1767" i="7"/>
  <c r="I1759" i="7"/>
  <c r="I1751" i="7"/>
  <c r="I1743" i="7"/>
  <c r="I1735" i="7"/>
  <c r="I1727" i="7"/>
  <c r="I1711" i="7"/>
  <c r="I1703" i="7"/>
  <c r="I1695" i="7"/>
  <c r="I1687" i="7"/>
  <c r="I1679" i="7"/>
  <c r="I1671" i="7"/>
  <c r="I1663" i="7"/>
  <c r="I1647" i="7"/>
  <c r="I1639" i="7"/>
  <c r="I1631" i="7"/>
  <c r="I1623" i="7"/>
  <c r="I1615" i="7"/>
  <c r="I1607" i="7"/>
  <c r="I1599" i="7"/>
  <c r="I1583" i="7"/>
  <c r="I1575" i="7"/>
  <c r="I1567" i="7"/>
  <c r="I1559" i="7"/>
  <c r="I1551" i="7"/>
  <c r="I1543" i="7"/>
  <c r="I1535" i="7"/>
  <c r="I1527" i="7"/>
  <c r="I1519" i="7"/>
  <c r="I1511" i="7"/>
  <c r="I1503" i="7"/>
  <c r="I1495" i="7"/>
  <c r="I1487" i="7"/>
  <c r="I1479" i="7"/>
  <c r="I1473" i="7"/>
  <c r="I1465" i="7"/>
  <c r="I1457" i="7"/>
  <c r="I1449" i="7"/>
  <c r="I1441" i="7"/>
  <c r="I1431" i="7"/>
  <c r="I1423" i="7"/>
  <c r="I1415" i="7"/>
  <c r="I1407" i="7"/>
  <c r="I1399" i="7"/>
  <c r="I1391" i="7"/>
  <c r="I1383" i="7"/>
  <c r="I1375" i="7"/>
  <c r="I1367" i="7"/>
  <c r="I1359" i="7"/>
  <c r="I1351" i="7"/>
  <c r="I1343" i="7"/>
  <c r="I1335" i="7"/>
  <c r="I1327" i="7"/>
  <c r="I1319" i="7"/>
  <c r="I1311" i="7"/>
  <c r="I1303" i="7"/>
  <c r="I1295" i="7"/>
  <c r="I1287" i="7"/>
  <c r="I1279" i="7"/>
  <c r="I1271" i="7"/>
  <c r="I1263" i="7"/>
  <c r="I1255" i="7"/>
  <c r="I1247" i="7"/>
  <c r="I1239" i="7"/>
  <c r="I1231" i="7"/>
  <c r="I1223" i="7"/>
  <c r="I1215" i="7"/>
  <c r="I1207" i="7"/>
  <c r="I1199" i="7"/>
  <c r="I1191" i="7"/>
  <c r="I1183" i="7"/>
  <c r="I1175" i="7"/>
  <c r="I1167" i="7"/>
  <c r="I1159" i="7"/>
  <c r="I1151" i="7"/>
  <c r="I1143" i="7"/>
  <c r="I1135" i="7"/>
  <c r="I1127" i="7"/>
  <c r="I1119" i="7"/>
  <c r="I1111" i="7"/>
  <c r="I1103" i="7"/>
  <c r="I1095" i="7"/>
  <c r="I1087" i="7"/>
  <c r="I1079" i="7"/>
  <c r="I1071" i="7"/>
  <c r="I1063" i="7"/>
  <c r="I1055" i="7"/>
  <c r="I1047" i="7"/>
  <c r="I1039" i="7"/>
  <c r="I1031" i="7"/>
  <c r="I1023" i="7"/>
  <c r="I1015" i="7"/>
  <c r="I1007" i="7"/>
  <c r="I999" i="7"/>
  <c r="I991" i="7"/>
  <c r="I983" i="7"/>
  <c r="I975" i="7"/>
  <c r="I967" i="7"/>
  <c r="I959" i="7"/>
  <c r="I951" i="7"/>
  <c r="I943" i="7"/>
  <c r="I935" i="7"/>
  <c r="I927" i="7"/>
  <c r="I919" i="7"/>
  <c r="I911" i="7"/>
  <c r="I903" i="7"/>
  <c r="I895" i="7"/>
  <c r="I887" i="7"/>
  <c r="I879" i="7"/>
  <c r="I871" i="7"/>
  <c r="I863" i="7"/>
  <c r="I855" i="7"/>
  <c r="I847" i="7"/>
  <c r="I839" i="7"/>
  <c r="I831" i="7"/>
  <c r="I823" i="7"/>
  <c r="I815" i="7"/>
  <c r="I807" i="7"/>
  <c r="I799" i="7"/>
  <c r="I791" i="7"/>
  <c r="I783" i="7"/>
  <c r="I775" i="7"/>
  <c r="I767" i="7"/>
  <c r="I759" i="7"/>
  <c r="I751" i="7"/>
  <c r="I743" i="7"/>
  <c r="I735" i="7"/>
  <c r="I727" i="7"/>
  <c r="I719" i="7"/>
  <c r="I711" i="7"/>
  <c r="I703" i="7"/>
  <c r="I695" i="7"/>
  <c r="I687" i="7"/>
  <c r="I679" i="7"/>
  <c r="I671" i="7"/>
  <c r="I663" i="7"/>
  <c r="I655" i="7"/>
  <c r="I647" i="7"/>
  <c r="I639" i="7"/>
  <c r="I631" i="7"/>
  <c r="I623" i="7"/>
  <c r="I615" i="7"/>
  <c r="I607" i="7"/>
  <c r="I599" i="7"/>
  <c r="I591" i="7"/>
  <c r="I583" i="7"/>
  <c r="I575" i="7"/>
  <c r="I567" i="7"/>
  <c r="I559" i="7"/>
  <c r="I551" i="7"/>
  <c r="I543" i="7"/>
  <c r="I535" i="7"/>
  <c r="I527" i="7"/>
  <c r="I1422" i="7"/>
  <c r="I1414" i="7"/>
  <c r="I1406" i="7"/>
  <c r="I1398" i="7"/>
  <c r="I1390" i="7"/>
  <c r="I1382" i="7"/>
  <c r="I1374" i="7"/>
  <c r="I1366" i="7"/>
  <c r="I1358" i="7"/>
  <c r="I1350" i="7"/>
  <c r="I1342" i="7"/>
  <c r="I1334" i="7"/>
  <c r="I1326" i="7"/>
  <c r="I1318" i="7"/>
  <c r="I1310" i="7"/>
  <c r="I1302" i="7"/>
  <c r="I1294" i="7"/>
  <c r="I1286" i="7"/>
  <c r="I1278" i="7"/>
  <c r="I1270" i="7"/>
  <c r="I1262" i="7"/>
  <c r="I1254" i="7"/>
  <c r="I1246" i="7"/>
  <c r="I1238" i="7"/>
  <c r="I1230" i="7"/>
  <c r="I1222" i="7"/>
  <c r="I1214" i="7"/>
  <c r="I1206" i="7"/>
  <c r="I1198" i="7"/>
  <c r="I1190" i="7"/>
  <c r="I1182" i="7"/>
  <c r="I1174" i="7"/>
  <c r="I1166" i="7"/>
  <c r="I1158" i="7"/>
  <c r="I1150" i="7"/>
  <c r="I1142" i="7"/>
  <c r="I1134" i="7"/>
  <c r="I1126" i="7"/>
  <c r="I1118" i="7"/>
  <c r="I1110" i="7"/>
  <c r="I1102" i="7"/>
  <c r="I1094" i="7"/>
  <c r="I1086" i="7"/>
  <c r="I1078" i="7"/>
  <c r="I1070" i="7"/>
  <c r="I1062" i="7"/>
  <c r="I1054" i="7"/>
  <c r="I1046" i="7"/>
  <c r="I1038" i="7"/>
  <c r="I1030" i="7"/>
  <c r="I1022" i="7"/>
  <c r="I1014" i="7"/>
  <c r="I1006" i="7"/>
  <c r="I998" i="7"/>
  <c r="I990" i="7"/>
  <c r="I982" i="7"/>
  <c r="I974" i="7"/>
  <c r="I966" i="7"/>
  <c r="I958" i="7"/>
  <c r="I950" i="7"/>
  <c r="I942" i="7"/>
  <c r="I934" i="7"/>
  <c r="I926" i="7"/>
  <c r="I918" i="7"/>
  <c r="I910" i="7"/>
  <c r="I902" i="7"/>
  <c r="I894" i="7"/>
  <c r="I886" i="7"/>
  <c r="I878" i="7"/>
  <c r="I870" i="7"/>
  <c r="I862" i="7"/>
  <c r="I854" i="7"/>
  <c r="I846" i="7"/>
  <c r="I838" i="7"/>
  <c r="I830" i="7"/>
  <c r="I822" i="7"/>
  <c r="I814" i="7"/>
  <c r="I806" i="7"/>
  <c r="I798" i="7"/>
  <c r="I790" i="7"/>
  <c r="I782" i="7"/>
  <c r="I774" i="7"/>
  <c r="I766" i="7"/>
  <c r="I758" i="7"/>
  <c r="I750" i="7"/>
  <c r="I742" i="7"/>
  <c r="I734" i="7"/>
  <c r="I726" i="7"/>
  <c r="I718" i="7"/>
  <c r="I710" i="7"/>
  <c r="I702" i="7"/>
  <c r="I694" i="7"/>
  <c r="I686" i="7"/>
  <c r="I678" i="7"/>
  <c r="I670" i="7"/>
  <c r="I662" i="7"/>
  <c r="I654" i="7"/>
  <c r="I646" i="7"/>
  <c r="I638" i="7"/>
  <c r="I630" i="7"/>
  <c r="I622" i="7"/>
  <c r="I614" i="7"/>
  <c r="I606" i="7"/>
  <c r="I598" i="7"/>
  <c r="I590" i="7"/>
  <c r="I582" i="7"/>
  <c r="I574" i="7"/>
  <c r="I566" i="7"/>
  <c r="I558" i="7"/>
  <c r="I550" i="7"/>
  <c r="I542" i="7"/>
  <c r="I534" i="7"/>
  <c r="I526" i="7"/>
  <c r="I518" i="7"/>
  <c r="I510" i="7"/>
  <c r="I502" i="7"/>
  <c r="I494" i="7"/>
  <c r="I486" i="7"/>
  <c r="I478" i="7"/>
  <c r="I470" i="7"/>
  <c r="I462" i="7"/>
  <c r="I454" i="7"/>
  <c r="I446" i="7"/>
  <c r="I438" i="7"/>
  <c r="I430" i="7"/>
  <c r="I422" i="7"/>
  <c r="I414" i="7"/>
  <c r="I406" i="7"/>
  <c r="I398" i="7"/>
  <c r="I390" i="7"/>
  <c r="I382" i="7"/>
  <c r="I374" i="7"/>
  <c r="I366" i="7"/>
  <c r="I358" i="7"/>
  <c r="I350" i="7"/>
  <c r="I342" i="7"/>
  <c r="I334" i="7"/>
  <c r="I326" i="7"/>
  <c r="I318" i="7"/>
  <c r="I310" i="7"/>
  <c r="I302" i="7"/>
  <c r="I294" i="7"/>
  <c r="I286" i="7"/>
  <c r="I278" i="7"/>
  <c r="I270" i="7"/>
  <c r="I262" i="7"/>
  <c r="I254" i="7"/>
  <c r="I246" i="7"/>
  <c r="I238" i="7"/>
  <c r="I230" i="7"/>
  <c r="I222" i="7"/>
  <c r="I214" i="7"/>
  <c r="I206" i="7"/>
  <c r="I198" i="7"/>
  <c r="I190" i="7"/>
  <c r="I182" i="7"/>
  <c r="I174" i="7"/>
  <c r="I166" i="7"/>
  <c r="I158" i="7"/>
  <c r="I150" i="7"/>
  <c r="I142" i="7"/>
  <c r="I134" i="7"/>
  <c r="I126" i="7"/>
  <c r="I118" i="7"/>
  <c r="I110" i="7"/>
  <c r="I102" i="7"/>
  <c r="I94" i="7"/>
  <c r="I1837" i="7"/>
  <c r="I1829" i="7"/>
  <c r="I1821" i="7"/>
  <c r="I1813" i="7"/>
  <c r="I1805" i="7"/>
  <c r="I1797" i="7"/>
  <c r="I1789" i="7"/>
  <c r="I1781" i="7"/>
  <c r="I1773" i="7"/>
  <c r="I1765" i="7"/>
  <c r="I1757" i="7"/>
  <c r="I1749" i="7"/>
  <c r="I1741" i="7"/>
  <c r="I1733" i="7"/>
  <c r="I1725" i="7"/>
  <c r="I1717" i="7"/>
  <c r="I1709" i="7"/>
  <c r="I1701" i="7"/>
  <c r="I1693" i="7"/>
  <c r="I1685" i="7"/>
  <c r="I1677" i="7"/>
  <c r="I1669" i="7"/>
  <c r="I1661" i="7"/>
  <c r="I1653" i="7"/>
  <c r="I1645" i="7"/>
  <c r="I1637" i="7"/>
  <c r="I1629" i="7"/>
  <c r="I1621" i="7"/>
  <c r="I1613" i="7"/>
  <c r="I1605" i="7"/>
  <c r="I1597" i="7"/>
  <c r="I1589" i="7"/>
  <c r="I1581" i="7"/>
  <c r="I1573" i="7"/>
  <c r="I1565" i="7"/>
  <c r="I1557" i="7"/>
  <c r="I1549" i="7"/>
  <c r="I1541" i="7"/>
  <c r="I1533" i="7"/>
  <c r="I1525" i="7"/>
  <c r="I1517" i="7"/>
  <c r="I1509" i="7"/>
  <c r="I1501" i="7"/>
  <c r="I1493" i="7"/>
  <c r="I1485" i="7"/>
  <c r="I1477" i="7"/>
  <c r="I1471" i="7"/>
  <c r="I1463" i="7"/>
  <c r="I1455" i="7"/>
  <c r="I1447" i="7"/>
  <c r="I1439" i="7"/>
  <c r="I1429" i="7"/>
  <c r="I1421" i="7"/>
  <c r="I1413" i="7"/>
  <c r="I1405" i="7"/>
  <c r="I1397" i="7"/>
  <c r="I1389" i="7"/>
  <c r="I1381" i="7"/>
  <c r="I1373" i="7"/>
  <c r="I1365" i="7"/>
  <c r="I1357" i="7"/>
  <c r="I1349" i="7"/>
  <c r="I1341" i="7"/>
  <c r="I1333" i="7"/>
  <c r="I1325" i="7"/>
  <c r="I1317" i="7"/>
  <c r="I1309" i="7"/>
  <c r="I1301" i="7"/>
  <c r="I1293" i="7"/>
  <c r="I1285" i="7"/>
  <c r="I1277" i="7"/>
  <c r="I1269" i="7"/>
  <c r="I1261" i="7"/>
  <c r="I1253" i="7"/>
  <c r="I1245" i="7"/>
  <c r="I1237" i="7"/>
  <c r="I1229" i="7"/>
  <c r="I1221" i="7"/>
  <c r="I1213" i="7"/>
  <c r="I1205" i="7"/>
  <c r="I1197" i="7"/>
  <c r="I1189" i="7"/>
  <c r="I1181" i="7"/>
  <c r="I1173" i="7"/>
  <c r="I1165" i="7"/>
  <c r="I1157" i="7"/>
  <c r="I1149" i="7"/>
  <c r="I1141" i="7"/>
  <c r="I1133" i="7"/>
  <c r="I1125" i="7"/>
  <c r="I1117" i="7"/>
  <c r="I1109" i="7"/>
  <c r="I1101" i="7"/>
  <c r="I1093" i="7"/>
  <c r="I1085" i="7"/>
  <c r="I1077" i="7"/>
  <c r="I1069" i="7"/>
  <c r="I1061" i="7"/>
  <c r="I1053" i="7"/>
  <c r="I1045" i="7"/>
  <c r="I1037" i="7"/>
  <c r="I1029" i="7"/>
  <c r="I1021" i="7"/>
  <c r="I1013" i="7"/>
  <c r="I1005" i="7"/>
  <c r="I997" i="7"/>
  <c r="I989" i="7"/>
  <c r="I981" i="7"/>
  <c r="I973" i="7"/>
  <c r="I965" i="7"/>
  <c r="I957" i="7"/>
  <c r="I949" i="7"/>
  <c r="I941" i="7"/>
  <c r="I933" i="7"/>
  <c r="I925" i="7"/>
  <c r="I917" i="7"/>
  <c r="I909" i="7"/>
  <c r="I901" i="7"/>
  <c r="I893" i="7"/>
  <c r="I885" i="7"/>
  <c r="I877" i="7"/>
  <c r="I869" i="7"/>
  <c r="I861" i="7"/>
  <c r="I853" i="7"/>
  <c r="I845" i="7"/>
  <c r="I725" i="7"/>
  <c r="I701" i="7"/>
  <c r="I1836" i="7"/>
  <c r="I1828" i="7"/>
  <c r="I1820" i="7"/>
  <c r="I1812" i="7"/>
  <c r="I1796" i="7"/>
  <c r="I1788" i="7"/>
  <c r="I1780" i="7"/>
  <c r="I1772" i="7"/>
  <c r="I1764" i="7"/>
  <c r="I1756" i="7"/>
  <c r="I1748" i="7"/>
  <c r="I1732" i="7"/>
  <c r="I1724" i="7"/>
  <c r="I1716" i="7"/>
  <c r="I1708" i="7"/>
  <c r="I1700" i="7"/>
  <c r="I1692" i="7"/>
  <c r="I1684" i="7"/>
  <c r="I1668" i="7"/>
  <c r="I1660" i="7"/>
  <c r="I1652" i="7"/>
  <c r="I1644" i="7"/>
  <c r="I1636" i="7"/>
  <c r="I1628" i="7"/>
  <c r="I1620" i="7"/>
  <c r="I1604" i="7"/>
  <c r="I1596" i="7"/>
  <c r="I1588" i="7"/>
  <c r="I1580" i="7"/>
  <c r="I1572" i="7"/>
  <c r="I1564" i="7"/>
  <c r="I1556" i="7"/>
  <c r="I1548" i="7"/>
  <c r="I1540" i="7"/>
  <c r="I1532" i="7"/>
  <c r="I1524" i="7"/>
  <c r="I1516" i="7"/>
  <c r="I1508" i="7"/>
  <c r="I1500" i="7"/>
  <c r="I1484" i="7"/>
  <c r="I1476" i="7"/>
  <c r="I1470" i="7"/>
  <c r="I1462" i="7"/>
  <c r="I1454" i="7"/>
  <c r="I1446" i="7"/>
  <c r="I1438" i="7"/>
  <c r="I1428" i="7"/>
  <c r="I1420" i="7"/>
  <c r="I1412" i="7"/>
  <c r="I1404" i="7"/>
  <c r="I1396" i="7"/>
  <c r="I1388" i="7"/>
  <c r="I1372" i="7"/>
  <c r="I1364" i="7"/>
  <c r="I1356" i="7"/>
  <c r="I1348" i="7"/>
  <c r="I1340" i="7"/>
  <c r="I1332" i="7"/>
  <c r="I1324" i="7"/>
  <c r="I1308" i="7"/>
  <c r="I1300" i="7"/>
  <c r="I1292" i="7"/>
  <c r="I1284" i="7"/>
  <c r="I1276" i="7"/>
  <c r="I1268" i="7"/>
  <c r="I1260" i="7"/>
  <c r="I1252" i="7"/>
  <c r="I1244" i="7"/>
  <c r="I1236" i="7"/>
  <c r="I1228" i="7"/>
  <c r="I1220" i="7"/>
  <c r="I1212" i="7"/>
  <c r="I1204" i="7"/>
  <c r="I1196" i="7"/>
  <c r="I1188" i="7"/>
  <c r="I1180" i="7"/>
  <c r="I1172" i="7"/>
  <c r="I1164" i="7"/>
  <c r="I1156" i="7"/>
  <c r="I1148" i="7"/>
  <c r="I1140" i="7"/>
  <c r="I1132" i="7"/>
  <c r="I1124" i="7"/>
  <c r="I1116" i="7"/>
  <c r="I1108" i="7"/>
  <c r="I1100" i="7"/>
  <c r="I1092" i="7"/>
  <c r="I1084" i="7"/>
  <c r="I1076" i="7"/>
  <c r="I1068" i="7"/>
  <c r="I1060" i="7"/>
  <c r="I1052" i="7"/>
  <c r="I1044" i="7"/>
  <c r="I1036" i="7"/>
  <c r="I1028" i="7"/>
  <c r="I1020" i="7"/>
  <c r="I1012" i="7"/>
  <c r="I1004" i="7"/>
  <c r="I996" i="7"/>
  <c r="I988" i="7"/>
  <c r="I980" i="7"/>
  <c r="I972" i="7"/>
  <c r="I964" i="7"/>
  <c r="I956" i="7"/>
  <c r="I948" i="7"/>
  <c r="I940" i="7"/>
  <c r="I932" i="7"/>
  <c r="I924" i="7"/>
  <c r="I916" i="7"/>
  <c r="I908" i="7"/>
  <c r="I900" i="7"/>
  <c r="I892" i="7"/>
  <c r="I884" i="7"/>
  <c r="I876" i="7"/>
  <c r="I868" i="7"/>
  <c r="I860" i="7"/>
  <c r="I852" i="7"/>
  <c r="I844" i="7"/>
  <c r="I836" i="7"/>
  <c r="I828" i="7"/>
  <c r="I820" i="7"/>
  <c r="I757" i="7"/>
  <c r="I837" i="7"/>
  <c r="I829" i="7"/>
  <c r="I821" i="7"/>
  <c r="I813" i="7"/>
  <c r="I805" i="7"/>
  <c r="I797" i="7"/>
  <c r="I789" i="7"/>
  <c r="I781" i="7"/>
  <c r="I773" i="7"/>
  <c r="I765" i="7"/>
  <c r="I749" i="7"/>
  <c r="I741" i="7"/>
  <c r="I733" i="7"/>
  <c r="I717" i="7"/>
  <c r="I709" i="7"/>
  <c r="I693" i="7"/>
  <c r="I685" i="7"/>
  <c r="I677" i="7"/>
  <c r="I669" i="7"/>
  <c r="I661" i="7"/>
  <c r="I653" i="7"/>
  <c r="I645" i="7"/>
  <c r="I637" i="7"/>
  <c r="I629" i="7"/>
  <c r="I621" i="7"/>
  <c r="I613" i="7"/>
  <c r="I605" i="7"/>
  <c r="I597" i="7"/>
  <c r="I589" i="7"/>
  <c r="I581" i="7"/>
  <c r="I573" i="7"/>
  <c r="I565" i="7"/>
  <c r="I557" i="7"/>
  <c r="I549" i="7"/>
  <c r="I541" i="7"/>
  <c r="I533" i="7"/>
  <c r="I525" i="7"/>
  <c r="I517" i="7"/>
  <c r="I509" i="7"/>
  <c r="I501" i="7"/>
  <c r="I493" i="7"/>
  <c r="I485" i="7"/>
  <c r="I477" i="7"/>
  <c r="I469" i="7"/>
  <c r="I461" i="7"/>
  <c r="I453" i="7"/>
  <c r="I445" i="7"/>
  <c r="I437" i="7"/>
  <c r="I429" i="7"/>
  <c r="I421" i="7"/>
  <c r="I413" i="7"/>
  <c r="I405" i="7"/>
  <c r="I397" i="7"/>
  <c r="I389" i="7"/>
  <c r="I381" i="7"/>
  <c r="I373" i="7"/>
  <c r="I365" i="7"/>
  <c r="I357" i="7"/>
  <c r="I349" i="7"/>
  <c r="I341" i="7"/>
  <c r="I333" i="7"/>
  <c r="I325" i="7"/>
  <c r="I317" i="7"/>
  <c r="I309" i="7"/>
  <c r="I301" i="7"/>
  <c r="I293" i="7"/>
  <c r="I285" i="7"/>
  <c r="I277" i="7"/>
  <c r="I269" i="7"/>
  <c r="I261" i="7"/>
  <c r="I253" i="7"/>
  <c r="I245" i="7"/>
  <c r="I237" i="7"/>
  <c r="I229" i="7"/>
  <c r="I221" i="7"/>
  <c r="I213" i="7"/>
  <c r="I205" i="7"/>
  <c r="I197" i="7"/>
  <c r="I189" i="7"/>
  <c r="I181" i="7"/>
  <c r="I173" i="7"/>
  <c r="I165" i="7"/>
  <c r="I157" i="7"/>
  <c r="I149" i="7"/>
  <c r="I141" i="7"/>
  <c r="I133" i="7"/>
  <c r="I125" i="7"/>
  <c r="I117" i="7"/>
  <c r="I109" i="7"/>
  <c r="I101" i="7"/>
  <c r="I93" i="7"/>
  <c r="I85" i="7"/>
  <c r="I77" i="7"/>
  <c r="I69" i="7"/>
  <c r="I61" i="7"/>
  <c r="I53" i="7"/>
  <c r="I812" i="7"/>
  <c r="I804" i="7"/>
  <c r="I796" i="7"/>
  <c r="I788" i="7"/>
  <c r="I780" i="7"/>
  <c r="I772" i="7"/>
  <c r="I764" i="7"/>
  <c r="I756" i="7"/>
  <c r="I748" i="7"/>
  <c r="I740" i="7"/>
  <c r="I732" i="7"/>
  <c r="I724" i="7"/>
  <c r="I716" i="7"/>
  <c r="I708" i="7"/>
  <c r="I700" i="7"/>
  <c r="I692" i="7"/>
  <c r="I684" i="7"/>
  <c r="I676" i="7"/>
  <c r="I668" i="7"/>
  <c r="I660" i="7"/>
  <c r="I652" i="7"/>
  <c r="I644" i="7"/>
  <c r="I636" i="7"/>
  <c r="I628" i="7"/>
  <c r="I620" i="7"/>
  <c r="I612" i="7"/>
  <c r="I604" i="7"/>
  <c r="I596" i="7"/>
  <c r="I588" i="7"/>
  <c r="I580" i="7"/>
  <c r="I572" i="7"/>
  <c r="I564" i="7"/>
  <c r="I556" i="7"/>
  <c r="I548" i="7"/>
  <c r="I540" i="7"/>
  <c r="I532" i="7"/>
  <c r="I524" i="7"/>
  <c r="I516" i="7"/>
  <c r="I508" i="7"/>
  <c r="I500" i="7"/>
  <c r="I492" i="7"/>
  <c r="I484" i="7"/>
  <c r="I476" i="7"/>
  <c r="I468" i="7"/>
  <c r="I460" i="7"/>
  <c r="I452" i="7"/>
  <c r="I444" i="7"/>
  <c r="I436" i="7"/>
  <c r="I428" i="7"/>
  <c r="I420" i="7"/>
  <c r="I412" i="7"/>
  <c r="I404" i="7"/>
  <c r="I396" i="7"/>
  <c r="I388" i="7"/>
  <c r="I380" i="7"/>
  <c r="I372" i="7"/>
  <c r="I364" i="7"/>
  <c r="I356" i="7"/>
  <c r="I348" i="7"/>
  <c r="I340" i="7"/>
  <c r="I332" i="7"/>
  <c r="I324" i="7"/>
  <c r="I316" i="7"/>
  <c r="I308" i="7"/>
  <c r="I300" i="7"/>
  <c r="I292" i="7"/>
  <c r="I284" i="7"/>
  <c r="I276" i="7"/>
  <c r="I268" i="7"/>
  <c r="I260" i="7"/>
  <c r="I252" i="7"/>
  <c r="I244" i="7"/>
  <c r="I236" i="7"/>
  <c r="I228" i="7"/>
  <c r="I220" i="7"/>
  <c r="I212" i="7"/>
  <c r="I204" i="7"/>
  <c r="I196" i="7"/>
  <c r="I188" i="7"/>
  <c r="I180" i="7"/>
  <c r="I172" i="7"/>
  <c r="I164" i="7"/>
  <c r="I156" i="7"/>
  <c r="I148" i="7"/>
  <c r="I140" i="7"/>
  <c r="I132" i="7"/>
  <c r="I124" i="7"/>
  <c r="I116" i="7"/>
  <c r="I108" i="7"/>
  <c r="I100" i="7"/>
  <c r="I92" i="7"/>
  <c r="I84" i="7"/>
  <c r="I76" i="7"/>
  <c r="I68" i="7"/>
  <c r="I60" i="7"/>
  <c r="I52" i="7"/>
  <c r="I44" i="7"/>
  <c r="I36" i="7"/>
  <c r="I28" i="7"/>
  <c r="I20" i="7"/>
  <c r="I795" i="7"/>
  <c r="I787" i="7"/>
  <c r="I779" i="7"/>
  <c r="I771" i="7"/>
  <c r="I763" i="7"/>
  <c r="I755" i="7"/>
  <c r="I747" i="7"/>
  <c r="I739" i="7"/>
  <c r="I731" i="7"/>
  <c r="I723" i="7"/>
  <c r="I715" i="7"/>
  <c r="I707" i="7"/>
  <c r="I699" i="7"/>
  <c r="I691" i="7"/>
  <c r="I683" i="7"/>
  <c r="I675" i="7"/>
  <c r="I667" i="7"/>
  <c r="I659" i="7"/>
  <c r="I651" i="7"/>
  <c r="I643" i="7"/>
  <c r="I635" i="7"/>
  <c r="I627" i="7"/>
  <c r="I619" i="7"/>
  <c r="I611" i="7"/>
  <c r="I603" i="7"/>
  <c r="I595" i="7"/>
  <c r="I587" i="7"/>
  <c r="I579" i="7"/>
  <c r="I571" i="7"/>
  <c r="I563" i="7"/>
  <c r="I555" i="7"/>
  <c r="I547" i="7"/>
  <c r="I539" i="7"/>
  <c r="I531" i="7"/>
  <c r="I523" i="7"/>
  <c r="I515" i="7"/>
  <c r="I507" i="7"/>
  <c r="I499" i="7"/>
  <c r="I491" i="7"/>
  <c r="I483" i="7"/>
  <c r="I475" i="7"/>
  <c r="I467" i="7"/>
  <c r="I459" i="7"/>
  <c r="I451" i="7"/>
  <c r="I443" i="7"/>
  <c r="I435" i="7"/>
  <c r="I427" i="7"/>
  <c r="I419" i="7"/>
  <c r="I411" i="7"/>
  <c r="I403" i="7"/>
  <c r="I395" i="7"/>
  <c r="I387" i="7"/>
  <c r="I379" i="7"/>
  <c r="I371" i="7"/>
  <c r="I363" i="7"/>
  <c r="I355" i="7"/>
  <c r="I347" i="7"/>
  <c r="I339" i="7"/>
  <c r="I331" i="7"/>
  <c r="I323" i="7"/>
  <c r="I315" i="7"/>
  <c r="I307" i="7"/>
  <c r="I299" i="7"/>
  <c r="I291" i="7"/>
  <c r="I283" i="7"/>
  <c r="I275" i="7"/>
  <c r="I267" i="7"/>
  <c r="I259" i="7"/>
  <c r="I251" i="7"/>
  <c r="I243" i="7"/>
  <c r="I235" i="7"/>
  <c r="I227" i="7"/>
  <c r="I219" i="7"/>
  <c r="I211" i="7"/>
  <c r="I203" i="7"/>
  <c r="I195" i="7"/>
  <c r="I187" i="7"/>
  <c r="I179" i="7"/>
  <c r="I171" i="7"/>
  <c r="I163" i="7"/>
  <c r="I155" i="7"/>
  <c r="I147" i="7"/>
  <c r="I139" i="7"/>
  <c r="I131" i="7"/>
  <c r="I123" i="7"/>
  <c r="I115" i="7"/>
  <c r="I107" i="7"/>
  <c r="I234" i="7"/>
  <c r="I226" i="7"/>
  <c r="I218" i="7"/>
  <c r="I210" i="7"/>
  <c r="I202" i="7"/>
  <c r="I194" i="7"/>
  <c r="I186" i="7"/>
  <c r="I178" i="7"/>
  <c r="I170" i="7"/>
  <c r="I162" i="7"/>
  <c r="I154" i="7"/>
  <c r="I146" i="7"/>
  <c r="I138" i="7"/>
  <c r="I130" i="7"/>
  <c r="I122" i="7"/>
  <c r="I114" i="7"/>
  <c r="I106" i="7"/>
  <c r="I98" i="7"/>
  <c r="I90" i="7"/>
  <c r="I82" i="7"/>
  <c r="I74" i="7"/>
  <c r="I66" i="7"/>
  <c r="I58" i="7"/>
  <c r="I50" i="7"/>
  <c r="I42" i="7"/>
  <c r="I34" i="7"/>
  <c r="I26" i="7"/>
  <c r="I777" i="7"/>
  <c r="I769" i="7"/>
  <c r="I761" i="7"/>
  <c r="I753" i="7"/>
  <c r="I745" i="7"/>
  <c r="I737" i="7"/>
  <c r="I729" i="7"/>
  <c r="I721" i="7"/>
  <c r="I713" i="7"/>
  <c r="I705" i="7"/>
  <c r="I697" i="7"/>
  <c r="I689" i="7"/>
  <c r="I681" i="7"/>
  <c r="I673" i="7"/>
  <c r="I665" i="7"/>
  <c r="I657" i="7"/>
  <c r="I649" i="7"/>
  <c r="I641" i="7"/>
  <c r="I633" i="7"/>
  <c r="I625" i="7"/>
  <c r="I617" i="7"/>
  <c r="I609" i="7"/>
  <c r="I601" i="7"/>
  <c r="I593" i="7"/>
  <c r="I585" i="7"/>
  <c r="I577" i="7"/>
  <c r="I569" i="7"/>
  <c r="I561" i="7"/>
  <c r="I553" i="7"/>
  <c r="I545" i="7"/>
  <c r="I537" i="7"/>
  <c r="I529" i="7"/>
  <c r="I521" i="7"/>
  <c r="I513" i="7"/>
  <c r="I505" i="7"/>
  <c r="I497" i="7"/>
  <c r="I489" i="7"/>
  <c r="I481" i="7"/>
  <c r="I473" i="7"/>
  <c r="I465" i="7"/>
  <c r="I457" i="7"/>
  <c r="I449" i="7"/>
  <c r="I441" i="7"/>
  <c r="I433" i="7"/>
  <c r="I425" i="7"/>
  <c r="I417" i="7"/>
  <c r="I409" i="7"/>
  <c r="I401" i="7"/>
  <c r="I393" i="7"/>
  <c r="I385" i="7"/>
  <c r="I377" i="7"/>
  <c r="I369" i="7"/>
  <c r="I361" i="7"/>
  <c r="I353" i="7"/>
  <c r="I345" i="7"/>
  <c r="I337" i="7"/>
  <c r="I329" i="7"/>
  <c r="I321" i="7"/>
  <c r="I313" i="7"/>
  <c r="I305" i="7"/>
  <c r="I297" i="7"/>
  <c r="I289" i="7"/>
  <c r="I281" i="7"/>
  <c r="I273" i="7"/>
  <c r="I265" i="7"/>
  <c r="I257" i="7"/>
  <c r="I249" i="7"/>
  <c r="I241" i="7"/>
  <c r="I233" i="7"/>
  <c r="I225" i="7"/>
  <c r="I217" i="7"/>
  <c r="I209" i="7"/>
  <c r="I201" i="7"/>
  <c r="I193" i="7"/>
  <c r="I185" i="7"/>
  <c r="I177" i="7"/>
  <c r="I169" i="7"/>
  <c r="I161" i="7"/>
  <c r="I153" i="7"/>
  <c r="I145" i="7"/>
  <c r="I137" i="7"/>
  <c r="I129" i="7"/>
  <c r="I121" i="7"/>
  <c r="I113" i="7"/>
  <c r="I105" i="7"/>
  <c r="I872" i="7"/>
  <c r="I864" i="7"/>
  <c r="I856" i="7"/>
  <c r="I848" i="7"/>
  <c r="I840" i="7"/>
  <c r="I832" i="7"/>
  <c r="I824" i="7"/>
  <c r="I816" i="7"/>
  <c r="I808" i="7"/>
  <c r="I800" i="7"/>
  <c r="I792" i="7"/>
  <c r="I784" i="7"/>
  <c r="I776" i="7"/>
  <c r="I768" i="7"/>
  <c r="I760" i="7"/>
  <c r="I752" i="7"/>
  <c r="I744" i="7"/>
  <c r="I736" i="7"/>
  <c r="I728" i="7"/>
  <c r="I720" i="7"/>
  <c r="I712" i="7"/>
  <c r="I704" i="7"/>
  <c r="I696" i="7"/>
  <c r="I688" i="7"/>
  <c r="I680" i="7"/>
  <c r="I672" i="7"/>
  <c r="I664" i="7"/>
  <c r="I656" i="7"/>
  <c r="I648" i="7"/>
  <c r="I640" i="7"/>
  <c r="I632" i="7"/>
  <c r="I624" i="7"/>
  <c r="I616" i="7"/>
  <c r="I608" i="7"/>
  <c r="I600" i="7"/>
  <c r="I592" i="7"/>
  <c r="I584" i="7"/>
  <c r="I576" i="7"/>
  <c r="I568" i="7"/>
  <c r="I560" i="7"/>
  <c r="I552" i="7"/>
  <c r="I544" i="7"/>
  <c r="I536" i="7"/>
  <c r="I528" i="7"/>
  <c r="I520" i="7"/>
  <c r="I512" i="7"/>
  <c r="I504" i="7"/>
  <c r="I496" i="7"/>
  <c r="I488" i="7"/>
  <c r="I480" i="7"/>
  <c r="I472" i="7"/>
  <c r="I464" i="7"/>
  <c r="I456" i="7"/>
  <c r="I448" i="7"/>
  <c r="I440" i="7"/>
  <c r="I432" i="7"/>
  <c r="I424" i="7"/>
  <c r="I416" i="7"/>
  <c r="I408" i="7"/>
  <c r="I400" i="7"/>
  <c r="I392" i="7"/>
  <c r="I384" i="7"/>
  <c r="I376" i="7"/>
  <c r="I368" i="7"/>
  <c r="I360" i="7"/>
  <c r="I352" i="7"/>
  <c r="I344" i="7"/>
  <c r="I336" i="7"/>
  <c r="I328" i="7"/>
  <c r="I320" i="7"/>
  <c r="I312" i="7"/>
  <c r="I304" i="7"/>
  <c r="I296" i="7"/>
  <c r="I288" i="7"/>
  <c r="I280" i="7"/>
  <c r="I272" i="7"/>
  <c r="I264" i="7"/>
  <c r="I256" i="7"/>
  <c r="I248" i="7"/>
  <c r="I240" i="7"/>
  <c r="I232" i="7"/>
  <c r="I224" i="7"/>
  <c r="I216" i="7"/>
  <c r="I208" i="7"/>
  <c r="I200" i="7"/>
  <c r="I192" i="7"/>
  <c r="I184" i="7"/>
  <c r="I176" i="7"/>
  <c r="I168" i="7"/>
  <c r="I160" i="7"/>
  <c r="I152" i="7"/>
  <c r="I144" i="7"/>
  <c r="I136" i="7"/>
  <c r="I128" i="7"/>
  <c r="I120" i="7"/>
  <c r="I112" i="7"/>
  <c r="I104" i="7"/>
  <c r="I96" i="7"/>
  <c r="I88" i="7"/>
  <c r="I80" i="7"/>
  <c r="I519" i="7"/>
  <c r="I511" i="7"/>
  <c r="I503" i="7"/>
  <c r="I495" i="7"/>
  <c r="I487" i="7"/>
  <c r="I479" i="7"/>
  <c r="I471" i="7"/>
  <c r="I463" i="7"/>
  <c r="I455" i="7"/>
  <c r="I447" i="7"/>
  <c r="I439" i="7"/>
  <c r="I431" i="7"/>
  <c r="I423" i="7"/>
  <c r="I415" i="7"/>
  <c r="I407" i="7"/>
  <c r="I399" i="7"/>
  <c r="I391" i="7"/>
  <c r="I383" i="7"/>
  <c r="I375" i="7"/>
  <c r="I367" i="7"/>
  <c r="I359" i="7"/>
  <c r="I351" i="7"/>
  <c r="I343" i="7"/>
  <c r="I335" i="7"/>
  <c r="I327" i="7"/>
  <c r="I319" i="7"/>
  <c r="I311" i="7"/>
  <c r="I303" i="7"/>
  <c r="I295" i="7"/>
  <c r="I287" i="7"/>
  <c r="I279" i="7"/>
  <c r="I271" i="7"/>
  <c r="I263" i="7"/>
  <c r="I255" i="7"/>
  <c r="I247" i="7"/>
  <c r="I239" i="7"/>
  <c r="I231" i="7"/>
  <c r="I223" i="7"/>
  <c r="I215" i="7"/>
  <c r="I207" i="7"/>
  <c r="I199" i="7"/>
  <c r="I191" i="7"/>
  <c r="I183" i="7"/>
  <c r="I175" i="7"/>
  <c r="I167" i="7"/>
  <c r="I159" i="7"/>
  <c r="I151" i="7"/>
  <c r="I143" i="7"/>
  <c r="I135" i="7"/>
  <c r="I127" i="7"/>
  <c r="I119" i="7"/>
  <c r="I111" i="7"/>
  <c r="I103" i="7"/>
  <c r="I95" i="7"/>
  <c r="I87" i="7"/>
  <c r="I79" i="7"/>
  <c r="I71" i="7"/>
  <c r="I63" i="7"/>
  <c r="I55" i="7"/>
  <c r="I47" i="7"/>
  <c r="I39" i="7"/>
  <c r="I31" i="7"/>
  <c r="I23" i="7"/>
  <c r="I99" i="7"/>
  <c r="I91" i="7"/>
  <c r="I83" i="7"/>
  <c r="I75" i="7"/>
  <c r="I67" i="7"/>
  <c r="I59" i="7"/>
  <c r="I51" i="7"/>
  <c r="I43" i="7"/>
  <c r="I35" i="7"/>
  <c r="I27" i="7"/>
  <c r="I97" i="7"/>
  <c r="I89" i="7"/>
  <c r="I81" i="7"/>
  <c r="I73" i="7"/>
  <c r="I65" i="7"/>
  <c r="I57" i="7"/>
  <c r="I49" i="7"/>
  <c r="I41" i="7"/>
  <c r="I33" i="7"/>
  <c r="I25" i="7"/>
  <c r="I72" i="7"/>
  <c r="I64" i="7"/>
  <c r="I56" i="7"/>
  <c r="I48" i="7"/>
  <c r="I40" i="7"/>
  <c r="I32" i="7"/>
  <c r="I24" i="7"/>
  <c r="I86" i="7"/>
  <c r="I78" i="7"/>
  <c r="I70" i="7"/>
  <c r="I62" i="7"/>
  <c r="I54" i="7"/>
  <c r="I46" i="7"/>
  <c r="I38" i="7"/>
  <c r="I30" i="7"/>
  <c r="I22" i="7"/>
  <c r="I45" i="7"/>
  <c r="I37" i="7"/>
  <c r="I29" i="7"/>
  <c r="I21" i="7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G169" i="3"/>
  <c r="G57" i="3"/>
  <c r="G97" i="3"/>
  <c r="G128" i="3"/>
  <c r="G65" i="3"/>
  <c r="G168" i="3"/>
  <c r="G136" i="3"/>
  <c r="G3" i="3"/>
  <c r="G7" i="3"/>
  <c r="G145" i="3"/>
  <c r="G6" i="3"/>
  <c r="G144" i="3"/>
  <c r="G72" i="3"/>
  <c r="G184" i="3"/>
  <c r="G193" i="3"/>
  <c r="G161" i="3"/>
  <c r="G113" i="3"/>
  <c r="G105" i="3"/>
  <c r="G49" i="3"/>
  <c r="G41" i="3"/>
  <c r="G160" i="3"/>
  <c r="G112" i="3"/>
  <c r="G104" i="3"/>
  <c r="G48" i="3"/>
  <c r="G40" i="3"/>
  <c r="G32" i="3"/>
  <c r="G8" i="3"/>
  <c r="G80" i="3"/>
  <c r="G151" i="3"/>
  <c r="G146" i="3"/>
  <c r="G99" i="3"/>
  <c r="G185" i="3"/>
  <c r="G177" i="3"/>
  <c r="G137" i="3"/>
  <c r="G129" i="3"/>
  <c r="G81" i="3"/>
  <c r="G73" i="3"/>
  <c r="G33" i="3"/>
  <c r="G96" i="3"/>
  <c r="G9" i="3"/>
  <c r="G82" i="3"/>
  <c r="G175" i="3"/>
  <c r="G138" i="3"/>
  <c r="G35" i="3"/>
  <c r="G162" i="3"/>
  <c r="G68" i="3"/>
  <c r="G196" i="3"/>
  <c r="G125" i="3"/>
  <c r="G67" i="3"/>
  <c r="G192" i="3"/>
  <c r="G114" i="3"/>
  <c r="G54" i="3"/>
  <c r="G189" i="3"/>
  <c r="G149" i="3"/>
  <c r="G43" i="3"/>
  <c r="G186" i="3"/>
  <c r="G148" i="3"/>
  <c r="G154" i="3"/>
  <c r="G153" i="3"/>
  <c r="G56" i="3"/>
  <c r="G5" i="3"/>
  <c r="G191" i="3"/>
  <c r="G183" i="3"/>
  <c r="G167" i="3"/>
  <c r="G159" i="3"/>
  <c r="G143" i="3"/>
  <c r="G135" i="3"/>
  <c r="G127" i="3"/>
  <c r="G119" i="3"/>
  <c r="G111" i="3"/>
  <c r="G103" i="3"/>
  <c r="G95" i="3"/>
  <c r="G79" i="3"/>
  <c r="G71" i="3"/>
  <c r="G63" i="3"/>
  <c r="G55" i="3"/>
  <c r="G47" i="3"/>
  <c r="G39" i="3"/>
  <c r="G31" i="3"/>
  <c r="G4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78" i="3"/>
  <c r="G70" i="3"/>
  <c r="G62" i="3"/>
  <c r="G46" i="3"/>
  <c r="G38" i="3"/>
  <c r="G30" i="3"/>
  <c r="G181" i="3"/>
  <c r="G173" i="3"/>
  <c r="G165" i="3"/>
  <c r="G157" i="3"/>
  <c r="G141" i="3"/>
  <c r="G133" i="3"/>
  <c r="G117" i="3"/>
  <c r="G109" i="3"/>
  <c r="G101" i="3"/>
  <c r="G93" i="3"/>
  <c r="G77" i="3"/>
  <c r="G69" i="3"/>
  <c r="G61" i="3"/>
  <c r="G53" i="3"/>
  <c r="G45" i="3"/>
  <c r="G37" i="3"/>
  <c r="G29" i="3"/>
  <c r="G152" i="3"/>
  <c r="G188" i="3"/>
  <c r="G180" i="3"/>
  <c r="G172" i="3"/>
  <c r="G164" i="3"/>
  <c r="G156" i="3"/>
  <c r="G140" i="3"/>
  <c r="G132" i="3"/>
  <c r="G124" i="3"/>
  <c r="G116" i="3"/>
  <c r="G108" i="3"/>
  <c r="G100" i="3"/>
  <c r="G92" i="3"/>
  <c r="G76" i="3"/>
  <c r="G60" i="3"/>
  <c r="G52" i="3"/>
  <c r="G44" i="3"/>
  <c r="G36" i="3"/>
  <c r="G195" i="3"/>
  <c r="G187" i="3"/>
  <c r="G179" i="3"/>
  <c r="G171" i="3"/>
  <c r="G163" i="3"/>
  <c r="G155" i="3"/>
  <c r="G139" i="3"/>
  <c r="G131" i="3"/>
  <c r="G123" i="3"/>
  <c r="G115" i="3"/>
  <c r="G107" i="3"/>
  <c r="G91" i="3"/>
  <c r="G75" i="3"/>
  <c r="G59" i="3"/>
  <c r="G51" i="3"/>
  <c r="G121" i="3"/>
  <c r="G120" i="3"/>
  <c r="G64" i="3"/>
  <c r="G194" i="3"/>
  <c r="G178" i="3"/>
  <c r="G170" i="3"/>
  <c r="G130" i="3"/>
  <c r="G122" i="3"/>
  <c r="G106" i="3"/>
  <c r="G98" i="3"/>
  <c r="G90" i="3"/>
  <c r="G74" i="3"/>
  <c r="G66" i="3"/>
  <c r="G58" i="3"/>
  <c r="G50" i="3"/>
  <c r="G42" i="3"/>
  <c r="G34" i="3"/>
  <c r="G147" i="3" l="1"/>
  <c r="G10" i="3"/>
  <c r="G83" i="3"/>
  <c r="G11" i="3" l="1"/>
  <c r="G84" i="3"/>
  <c r="G12" i="3" l="1"/>
  <c r="G85" i="3"/>
  <c r="G13" i="3" l="1"/>
  <c r="G86" i="3"/>
  <c r="G88" i="3" l="1"/>
  <c r="G87" i="3"/>
  <c r="G14" i="3"/>
  <c r="G15" i="3" l="1"/>
  <c r="I2" i="7" l="1"/>
  <c r="G16" i="3"/>
  <c r="G17" i="3" l="1"/>
  <c r="G18" i="3" l="1"/>
  <c r="G19" i="3" l="1"/>
  <c r="G20" i="3" l="1"/>
  <c r="G21" i="3" l="1"/>
  <c r="G22" i="3" l="1"/>
  <c r="G23" i="3" l="1"/>
  <c r="G24" i="3" l="1"/>
  <c r="G25" i="3" l="1"/>
  <c r="G26" i="3" l="1"/>
  <c r="G28" i="3" l="1"/>
  <c r="G27" i="3"/>
</calcChain>
</file>

<file path=xl/sharedStrings.xml><?xml version="1.0" encoding="utf-8"?>
<sst xmlns="http://schemas.openxmlformats.org/spreadsheetml/2006/main" count="15364" uniqueCount="3813">
  <si>
    <t>UBIGEO</t>
  </si>
  <si>
    <t>DISTRITO</t>
  </si>
  <si>
    <t>PROVINCIA</t>
  </si>
  <si>
    <t>DEPARTAMENTO</t>
  </si>
  <si>
    <t> 010101</t>
  </si>
  <si>
    <t>Chachapoyas</t>
  </si>
  <si>
    <t>Amazonas</t>
  </si>
  <si>
    <t> 010102</t>
  </si>
  <si>
    <t>Asuncion</t>
  </si>
  <si>
    <t> 010103</t>
  </si>
  <si>
    <t>Balsas</t>
  </si>
  <si>
    <t> 010104</t>
  </si>
  <si>
    <t>Cheto</t>
  </si>
  <si>
    <t> 010105</t>
  </si>
  <si>
    <t>Chiliquin</t>
  </si>
  <si>
    <t> 010106</t>
  </si>
  <si>
    <t>Chuquibamba</t>
  </si>
  <si>
    <t> 010107</t>
  </si>
  <si>
    <t>Granada</t>
  </si>
  <si>
    <t> 010108</t>
  </si>
  <si>
    <t>Huancas</t>
  </si>
  <si>
    <t> 010109</t>
  </si>
  <si>
    <t>La Jalca</t>
  </si>
  <si>
    <t> 010110</t>
  </si>
  <si>
    <t>Leimebamba</t>
  </si>
  <si>
    <t> 010111</t>
  </si>
  <si>
    <t>Levanto</t>
  </si>
  <si>
    <t> 010112</t>
  </si>
  <si>
    <t>Magdalena</t>
  </si>
  <si>
    <t> 010113</t>
  </si>
  <si>
    <t>Mariscal Castilla</t>
  </si>
  <si>
    <t> 010114</t>
  </si>
  <si>
    <t>Molinopampa</t>
  </si>
  <si>
    <t> 010115</t>
  </si>
  <si>
    <t>Montevideo</t>
  </si>
  <si>
    <t> 010116</t>
  </si>
  <si>
    <t>Olleros</t>
  </si>
  <si>
    <t> 010117</t>
  </si>
  <si>
    <t>Quinjalca</t>
  </si>
  <si>
    <t> 010118</t>
  </si>
  <si>
    <t>San Francisco de Daguas</t>
  </si>
  <si>
    <t> 010119</t>
  </si>
  <si>
    <t>San Isidro de Maino</t>
  </si>
  <si>
    <t> 010120</t>
  </si>
  <si>
    <t>Soloco</t>
  </si>
  <si>
    <t> 010121</t>
  </si>
  <si>
    <t>Sonche</t>
  </si>
  <si>
    <t> 010205</t>
  </si>
  <si>
    <t>Bagua</t>
  </si>
  <si>
    <t> 010202</t>
  </si>
  <si>
    <t>Aramango</t>
  </si>
  <si>
    <t> 010203</t>
  </si>
  <si>
    <t>Copallin</t>
  </si>
  <si>
    <t> 010204</t>
  </si>
  <si>
    <t>El Parco</t>
  </si>
  <si>
    <t> 010206</t>
  </si>
  <si>
    <t>Imaza</t>
  </si>
  <si>
    <t> 010201</t>
  </si>
  <si>
    <t>La Peca</t>
  </si>
  <si>
    <t> 010301</t>
  </si>
  <si>
    <t>Jumbilla</t>
  </si>
  <si>
    <t>Bongara</t>
  </si>
  <si>
    <t> 010304</t>
  </si>
  <si>
    <t>Chisquilla</t>
  </si>
  <si>
    <t> 010305</t>
  </si>
  <si>
    <t>Churuja</t>
  </si>
  <si>
    <t> 010302</t>
  </si>
  <si>
    <t>Corosha</t>
  </si>
  <si>
    <t> 010303</t>
  </si>
  <si>
    <t>Cuispes</t>
  </si>
  <si>
    <t> 010306</t>
  </si>
  <si>
    <t>Florida</t>
  </si>
  <si>
    <t> 010312</t>
  </si>
  <si>
    <t>Jazan</t>
  </si>
  <si>
    <t> 010307</t>
  </si>
  <si>
    <t>Recta</t>
  </si>
  <si>
    <t> 010308</t>
  </si>
  <si>
    <t>San Carlos</t>
  </si>
  <si>
    <t> 010309</t>
  </si>
  <si>
    <t>Shipasbamba</t>
  </si>
  <si>
    <t> 010310</t>
  </si>
  <si>
    <t>Valera</t>
  </si>
  <si>
    <t> 010311</t>
  </si>
  <si>
    <t>Yambrasbamba</t>
  </si>
  <si>
    <t> 010601</t>
  </si>
  <si>
    <t>Nieva</t>
  </si>
  <si>
    <t>Condorcanqui</t>
  </si>
  <si>
    <t> 010603</t>
  </si>
  <si>
    <t>El Cenepa</t>
  </si>
  <si>
    <t> 010602</t>
  </si>
  <si>
    <t>Rio Santiago</t>
  </si>
  <si>
    <t> 010401</t>
  </si>
  <si>
    <t>Lamud</t>
  </si>
  <si>
    <t>Luya</t>
  </si>
  <si>
    <t> 010402</t>
  </si>
  <si>
    <t>Camporredondo</t>
  </si>
  <si>
    <t> 010403</t>
  </si>
  <si>
    <t>Cocabamba</t>
  </si>
  <si>
    <t> 010404</t>
  </si>
  <si>
    <t>Colcamar</t>
  </si>
  <si>
    <t> 010405</t>
  </si>
  <si>
    <t>Conila</t>
  </si>
  <si>
    <t> 010406</t>
  </si>
  <si>
    <t>Inguilpata</t>
  </si>
  <si>
    <t> 010407</t>
  </si>
  <si>
    <t>Longuita</t>
  </si>
  <si>
    <t> 010408</t>
  </si>
  <si>
    <t>Lonya Chico</t>
  </si>
  <si>
    <t> 010409</t>
  </si>
  <si>
    <t> 010410</t>
  </si>
  <si>
    <t>Luya Viejo</t>
  </si>
  <si>
    <t> 010411</t>
  </si>
  <si>
    <t>Maria</t>
  </si>
  <si>
    <t> 010412</t>
  </si>
  <si>
    <t>Ocalli</t>
  </si>
  <si>
    <t> 010413</t>
  </si>
  <si>
    <t>Ocumal</t>
  </si>
  <si>
    <t> 010414</t>
  </si>
  <si>
    <t>Pisuquia</t>
  </si>
  <si>
    <t> 010423</t>
  </si>
  <si>
    <t>Providencia</t>
  </si>
  <si>
    <t> 010415</t>
  </si>
  <si>
    <t>San Cristobal</t>
  </si>
  <si>
    <t> 010416</t>
  </si>
  <si>
    <t>San Francisco del Yeso</t>
  </si>
  <si>
    <t> 010417</t>
  </si>
  <si>
    <t>San Jeronimo</t>
  </si>
  <si>
    <t> 010418</t>
  </si>
  <si>
    <t>San Juan de Lopecancha</t>
  </si>
  <si>
    <t> 010419</t>
  </si>
  <si>
    <t>Santa Catalina</t>
  </si>
  <si>
    <t> 010420</t>
  </si>
  <si>
    <t>Santo Tomas</t>
  </si>
  <si>
    <t> 010421</t>
  </si>
  <si>
    <t>Tingo</t>
  </si>
  <si>
    <t> 010422</t>
  </si>
  <si>
    <t>Trita</t>
  </si>
  <si>
    <t> 010501</t>
  </si>
  <si>
    <t>San Nicolas</t>
  </si>
  <si>
    <t>Rodriguez de Mendoza</t>
  </si>
  <si>
    <t> 010503</t>
  </si>
  <si>
    <t>Chirimoto</t>
  </si>
  <si>
    <t> 010502</t>
  </si>
  <si>
    <t>Cochamal</t>
  </si>
  <si>
    <t> 010504</t>
  </si>
  <si>
    <t>Huambo</t>
  </si>
  <si>
    <t> 010505</t>
  </si>
  <si>
    <t>Limabamba</t>
  </si>
  <si>
    <t> 010506</t>
  </si>
  <si>
    <t>Longar</t>
  </si>
  <si>
    <t> 010508</t>
  </si>
  <si>
    <t>Mariscal Benavides</t>
  </si>
  <si>
    <t> 010507</t>
  </si>
  <si>
    <t>Milpuc</t>
  </si>
  <si>
    <t> 010509</t>
  </si>
  <si>
    <t>Omia</t>
  </si>
  <si>
    <t> 010510</t>
  </si>
  <si>
    <t>Santa Rosa</t>
  </si>
  <si>
    <t> 010511</t>
  </si>
  <si>
    <t>Totora</t>
  </si>
  <si>
    <t> 010512</t>
  </si>
  <si>
    <t>Vista Alegre</t>
  </si>
  <si>
    <t> 010701</t>
  </si>
  <si>
    <t>Bagua Grande</t>
  </si>
  <si>
    <t>Utcubamba</t>
  </si>
  <si>
    <t> 010702</t>
  </si>
  <si>
    <t>Cajaruro</t>
  </si>
  <si>
    <t> 010703</t>
  </si>
  <si>
    <t>Cumba</t>
  </si>
  <si>
    <t> 010704</t>
  </si>
  <si>
    <t>El Milagro</t>
  </si>
  <si>
    <t> 010705</t>
  </si>
  <si>
    <t>Jamalca</t>
  </si>
  <si>
    <t> 010706</t>
  </si>
  <si>
    <t>Lonya Grande</t>
  </si>
  <si>
    <t> 010707</t>
  </si>
  <si>
    <t>Yamon</t>
  </si>
  <si>
    <t> 020101</t>
  </si>
  <si>
    <t>Huaraz</t>
  </si>
  <si>
    <t>Ancash</t>
  </si>
  <si>
    <t> 020103</t>
  </si>
  <si>
    <t>Cochabamba</t>
  </si>
  <si>
    <t> 020104</t>
  </si>
  <si>
    <t>Colcabamba</t>
  </si>
  <si>
    <t> 020105</t>
  </si>
  <si>
    <t>Huanchay</t>
  </si>
  <si>
    <t> 020102</t>
  </si>
  <si>
    <t>Independencia</t>
  </si>
  <si>
    <t> 020106</t>
  </si>
  <si>
    <t>Jangas</t>
  </si>
  <si>
    <t> 020107</t>
  </si>
  <si>
    <t>La Libertad</t>
  </si>
  <si>
    <t> 020108</t>
  </si>
  <si>
    <t> 020109</t>
  </si>
  <si>
    <t>Pampas</t>
  </si>
  <si>
    <t> 020110</t>
  </si>
  <si>
    <t>Pariacoto</t>
  </si>
  <si>
    <t> 020111</t>
  </si>
  <si>
    <t>Pira</t>
  </si>
  <si>
    <t> 020112</t>
  </si>
  <si>
    <t>Tarica</t>
  </si>
  <si>
    <t> 020201</t>
  </si>
  <si>
    <t>Aija</t>
  </si>
  <si>
    <t> 020203</t>
  </si>
  <si>
    <t>Coris</t>
  </si>
  <si>
    <t> 020205</t>
  </si>
  <si>
    <t>Huacllan</t>
  </si>
  <si>
    <t> 020206</t>
  </si>
  <si>
    <t>La Merced</t>
  </si>
  <si>
    <t> 020208</t>
  </si>
  <si>
    <t>Succha</t>
  </si>
  <si>
    <t> 021601</t>
  </si>
  <si>
    <t>Llamellin</t>
  </si>
  <si>
    <t>Antonio Raymondi</t>
  </si>
  <si>
    <t> 021602</t>
  </si>
  <si>
    <t>Aczo</t>
  </si>
  <si>
    <t> 021603</t>
  </si>
  <si>
    <t>Chaccho</t>
  </si>
  <si>
    <t> 021604</t>
  </si>
  <si>
    <t>Chingas</t>
  </si>
  <si>
    <t> 021605</t>
  </si>
  <si>
    <t>Mirgas</t>
  </si>
  <si>
    <t> 021606</t>
  </si>
  <si>
    <t>San Juan de Rontoy</t>
  </si>
  <si>
    <t> 021801</t>
  </si>
  <si>
    <t>Chacas</t>
  </si>
  <si>
    <t> 021802</t>
  </si>
  <si>
    <t>Acochaca</t>
  </si>
  <si>
    <t> 020301</t>
  </si>
  <si>
    <t>Chiquian</t>
  </si>
  <si>
    <t>Bolognesi</t>
  </si>
  <si>
    <t> 020302</t>
  </si>
  <si>
    <t>Abelardo Pardo Lezameta</t>
  </si>
  <si>
    <t> 020321</t>
  </si>
  <si>
    <t> 020304</t>
  </si>
  <si>
    <t>Aquia</t>
  </si>
  <si>
    <t> 020305</t>
  </si>
  <si>
    <t>Cajacay</t>
  </si>
  <si>
    <t> 020322</t>
  </si>
  <si>
    <t>Canis</t>
  </si>
  <si>
    <t> 020323</t>
  </si>
  <si>
    <t>Colquioc</t>
  </si>
  <si>
    <t> 020325</t>
  </si>
  <si>
    <t>Huallanca</t>
  </si>
  <si>
    <t> 020311</t>
  </si>
  <si>
    <t>Huasta</t>
  </si>
  <si>
    <t> 020310</t>
  </si>
  <si>
    <t>Huayllacayan</t>
  </si>
  <si>
    <t> 020324</t>
  </si>
  <si>
    <t>La Primavera</t>
  </si>
  <si>
    <t> 020313</t>
  </si>
  <si>
    <t>Mangas</t>
  </si>
  <si>
    <t> 020315</t>
  </si>
  <si>
    <t>Pacllon</t>
  </si>
  <si>
    <t> 020317</t>
  </si>
  <si>
    <t>San Miguel de Corpanqui</t>
  </si>
  <si>
    <t> 020320</t>
  </si>
  <si>
    <t>Ticllos</t>
  </si>
  <si>
    <t> 020401</t>
  </si>
  <si>
    <t>Carhuaz</t>
  </si>
  <si>
    <t> 020402</t>
  </si>
  <si>
    <t>Acopampa</t>
  </si>
  <si>
    <t> 020403</t>
  </si>
  <si>
    <t>Amashca</t>
  </si>
  <si>
    <t> 020404</t>
  </si>
  <si>
    <t>Anta</t>
  </si>
  <si>
    <t> 020405</t>
  </si>
  <si>
    <t>Ataquero</t>
  </si>
  <si>
    <t> 020406</t>
  </si>
  <si>
    <t>Marcara</t>
  </si>
  <si>
    <t> 020407</t>
  </si>
  <si>
    <t>Pariahuanca</t>
  </si>
  <si>
    <t> 020408</t>
  </si>
  <si>
    <t>San Miguel de Aco</t>
  </si>
  <si>
    <t> 020409</t>
  </si>
  <si>
    <t>Shilla</t>
  </si>
  <si>
    <t> 020410</t>
  </si>
  <si>
    <t>Tinco</t>
  </si>
  <si>
    <t> 020411</t>
  </si>
  <si>
    <t>Yungar</t>
  </si>
  <si>
    <t> 021701</t>
  </si>
  <si>
    <t>San Luis</t>
  </si>
  <si>
    <t>Carlos Fermin Fitzca</t>
  </si>
  <si>
    <t> 021703</t>
  </si>
  <si>
    <t> 021702</t>
  </si>
  <si>
    <t>Yauya</t>
  </si>
  <si>
    <t> 020501</t>
  </si>
  <si>
    <t>Casma</t>
  </si>
  <si>
    <t> 020502</t>
  </si>
  <si>
    <t>Buena Vista Alta</t>
  </si>
  <si>
    <t> 020503</t>
  </si>
  <si>
    <t>Comandante Noel</t>
  </si>
  <si>
    <t> 020505</t>
  </si>
  <si>
    <t>Yautan</t>
  </si>
  <si>
    <t> 020601</t>
  </si>
  <si>
    <t>Corongo</t>
  </si>
  <si>
    <t> 020602</t>
  </si>
  <si>
    <t>Aco</t>
  </si>
  <si>
    <t> 020603</t>
  </si>
  <si>
    <t>Bambas</t>
  </si>
  <si>
    <t> 020604</t>
  </si>
  <si>
    <t>Cusca</t>
  </si>
  <si>
    <t> 020605</t>
  </si>
  <si>
    <t>La Pampa</t>
  </si>
  <si>
    <t> 020606</t>
  </si>
  <si>
    <t>Yanac</t>
  </si>
  <si>
    <t> 020607</t>
  </si>
  <si>
    <t>Yupan</t>
  </si>
  <si>
    <t> 020801</t>
  </si>
  <si>
    <t>Huari</t>
  </si>
  <si>
    <t> 020816</t>
  </si>
  <si>
    <t>Anra</t>
  </si>
  <si>
    <t> 020802</t>
  </si>
  <si>
    <t>Cajay</t>
  </si>
  <si>
    <t> 020803</t>
  </si>
  <si>
    <t>Chavin de Huantar</t>
  </si>
  <si>
    <t> 020804</t>
  </si>
  <si>
    <t>Huacachi</t>
  </si>
  <si>
    <t> 020806</t>
  </si>
  <si>
    <t>Huacchis</t>
  </si>
  <si>
    <t> 020805</t>
  </si>
  <si>
    <t>Huachis</t>
  </si>
  <si>
    <t> 020807</t>
  </si>
  <si>
    <t>Huantar</t>
  </si>
  <si>
    <t> 020808</t>
  </si>
  <si>
    <t>Masin</t>
  </si>
  <si>
    <t> 020809</t>
  </si>
  <si>
    <t>Paucas</t>
  </si>
  <si>
    <t> 020810</t>
  </si>
  <si>
    <t>Ponto</t>
  </si>
  <si>
    <t> 020811</t>
  </si>
  <si>
    <t>Rahuapampa</t>
  </si>
  <si>
    <t> 020812</t>
  </si>
  <si>
    <t>Rapayan</t>
  </si>
  <si>
    <t> 020813</t>
  </si>
  <si>
    <t>San Marcos</t>
  </si>
  <si>
    <t> 020814</t>
  </si>
  <si>
    <t>San Pedro de Chana</t>
  </si>
  <si>
    <t> 020815</t>
  </si>
  <si>
    <t>Uco</t>
  </si>
  <si>
    <t> 021901</t>
  </si>
  <si>
    <t>Huarmey</t>
  </si>
  <si>
    <t> 021902</t>
  </si>
  <si>
    <t>Cochapeti</t>
  </si>
  <si>
    <t> 021905</t>
  </si>
  <si>
    <t>Culebras</t>
  </si>
  <si>
    <t> 021903</t>
  </si>
  <si>
    <t>Huayan</t>
  </si>
  <si>
    <t> 021904</t>
  </si>
  <si>
    <t>Malvas</t>
  </si>
  <si>
    <t> 020701</t>
  </si>
  <si>
    <t>Caraz</t>
  </si>
  <si>
    <t>Huaylas</t>
  </si>
  <si>
    <t> 020702</t>
  </si>
  <si>
    <t> 020703</t>
  </si>
  <si>
    <t>Huata</t>
  </si>
  <si>
    <t> 020704</t>
  </si>
  <si>
    <t> 020705</t>
  </si>
  <si>
    <t>Mato</t>
  </si>
  <si>
    <t> 020706</t>
  </si>
  <si>
    <t>Pamparomas</t>
  </si>
  <si>
    <t> 020707</t>
  </si>
  <si>
    <t>Pueblo Libre</t>
  </si>
  <si>
    <t> 020708</t>
  </si>
  <si>
    <t>Santa Cruz</t>
  </si>
  <si>
    <t> 020710</t>
  </si>
  <si>
    <t>Santo Toribio</t>
  </si>
  <si>
    <t> 020709</t>
  </si>
  <si>
    <t>Yuracmarca</t>
  </si>
  <si>
    <t> 020901</t>
  </si>
  <si>
    <t>Piscobamba</t>
  </si>
  <si>
    <t>Mariscal Luzuriaga</t>
  </si>
  <si>
    <t> 020902</t>
  </si>
  <si>
    <t>Casca</t>
  </si>
  <si>
    <t> 020908</t>
  </si>
  <si>
    <t>Eleazar Guzman Barron</t>
  </si>
  <si>
    <t> 020904</t>
  </si>
  <si>
    <t>Fidel Olivas Escudero</t>
  </si>
  <si>
    <t> 020905</t>
  </si>
  <si>
    <t>Llama</t>
  </si>
  <si>
    <t> 020906</t>
  </si>
  <si>
    <t>Llumpa</t>
  </si>
  <si>
    <t> 020903</t>
  </si>
  <si>
    <t>Lucma</t>
  </si>
  <si>
    <t> 020907</t>
  </si>
  <si>
    <t>Musga</t>
  </si>
  <si>
    <t> 022007</t>
  </si>
  <si>
    <t>Ocros</t>
  </si>
  <si>
    <t> 022001</t>
  </si>
  <si>
    <t>Acas</t>
  </si>
  <si>
    <t> 022002</t>
  </si>
  <si>
    <t>Cajamarquilla</t>
  </si>
  <si>
    <t> 022003</t>
  </si>
  <si>
    <t>Carhuapampa</t>
  </si>
  <si>
    <t> 022004</t>
  </si>
  <si>
    <t>Cochas</t>
  </si>
  <si>
    <t> 022005</t>
  </si>
  <si>
    <t>Congas</t>
  </si>
  <si>
    <t> 022006</t>
  </si>
  <si>
    <t>Llipa</t>
  </si>
  <si>
    <t> 022008</t>
  </si>
  <si>
    <t>San Cristobal de Rajan</t>
  </si>
  <si>
    <t> 022009</t>
  </si>
  <si>
    <t>San Pedro</t>
  </si>
  <si>
    <t> 022010</t>
  </si>
  <si>
    <t>Santiago de Chilcas</t>
  </si>
  <si>
    <t> 021001</t>
  </si>
  <si>
    <t>Cabana</t>
  </si>
  <si>
    <t>Pallasca</t>
  </si>
  <si>
    <t> 021002</t>
  </si>
  <si>
    <t> 021003</t>
  </si>
  <si>
    <t>Conchucos</t>
  </si>
  <si>
    <t> 021004</t>
  </si>
  <si>
    <t>Huacaschuque</t>
  </si>
  <si>
    <t> 021005</t>
  </si>
  <si>
    <t>Huandoval</t>
  </si>
  <si>
    <t> 021006</t>
  </si>
  <si>
    <t>Lacabamba</t>
  </si>
  <si>
    <t> 021007</t>
  </si>
  <si>
    <t>Llapo</t>
  </si>
  <si>
    <t> 021008</t>
  </si>
  <si>
    <t> 021009</t>
  </si>
  <si>
    <t> 021010</t>
  </si>
  <si>
    <t> 021011</t>
  </si>
  <si>
    <t>Tauca</t>
  </si>
  <si>
    <t> 021101</t>
  </si>
  <si>
    <t>Pomabamba</t>
  </si>
  <si>
    <t> 021102</t>
  </si>
  <si>
    <t>Huayllan</t>
  </si>
  <si>
    <t> 021103</t>
  </si>
  <si>
    <t>Parobamba</t>
  </si>
  <si>
    <t> 021104</t>
  </si>
  <si>
    <t>Quinuabamba</t>
  </si>
  <si>
    <t> 021201</t>
  </si>
  <si>
    <t>Recuay</t>
  </si>
  <si>
    <t> 021210</t>
  </si>
  <si>
    <t>Catac</t>
  </si>
  <si>
    <t> 021202</t>
  </si>
  <si>
    <t>Cotaparaco</t>
  </si>
  <si>
    <t> 021203</t>
  </si>
  <si>
    <t>Huayllapampa</t>
  </si>
  <si>
    <t> 021209</t>
  </si>
  <si>
    <t>Llacllin</t>
  </si>
  <si>
    <t> 021204</t>
  </si>
  <si>
    <t>Marca</t>
  </si>
  <si>
    <t> 021205</t>
  </si>
  <si>
    <t>Pampas Chico</t>
  </si>
  <si>
    <t> 021206</t>
  </si>
  <si>
    <t>Pararin</t>
  </si>
  <si>
    <t> 021207</t>
  </si>
  <si>
    <t>Tapacocha</t>
  </si>
  <si>
    <t> 021208</t>
  </si>
  <si>
    <t>Ticapampa</t>
  </si>
  <si>
    <t> 021301</t>
  </si>
  <si>
    <t>Chimbote</t>
  </si>
  <si>
    <t>Santa</t>
  </si>
  <si>
    <t> 021302</t>
  </si>
  <si>
    <t>Caceres del Peru</t>
  </si>
  <si>
    <t> 021308</t>
  </si>
  <si>
    <t>Coishco</t>
  </si>
  <si>
    <t> 021303</t>
  </si>
  <si>
    <t>Macate</t>
  </si>
  <si>
    <t> 021304</t>
  </si>
  <si>
    <t>Moro</t>
  </si>
  <si>
    <t> 021305</t>
  </si>
  <si>
    <t>Nepeña</t>
  </si>
  <si>
    <t> 021306</t>
  </si>
  <si>
    <t>Samanco</t>
  </si>
  <si>
    <t> 021307</t>
  </si>
  <si>
    <t> 021309</t>
  </si>
  <si>
    <t>Nuevo Chimbote</t>
  </si>
  <si>
    <t> 021401</t>
  </si>
  <si>
    <t>Sihuas</t>
  </si>
  <si>
    <t> 021407</t>
  </si>
  <si>
    <t>Acobamba</t>
  </si>
  <si>
    <t> 021402</t>
  </si>
  <si>
    <t>Alfonso Ugarte</t>
  </si>
  <si>
    <t> 021408</t>
  </si>
  <si>
    <t>Cashapampa</t>
  </si>
  <si>
    <t> 021403</t>
  </si>
  <si>
    <t>Chingalpo</t>
  </si>
  <si>
    <t> 021404</t>
  </si>
  <si>
    <t>Huayllabamba</t>
  </si>
  <si>
    <t> 021405</t>
  </si>
  <si>
    <t>Quiches</t>
  </si>
  <si>
    <t> 021409</t>
  </si>
  <si>
    <t>Ragash</t>
  </si>
  <si>
    <t> 021410</t>
  </si>
  <si>
    <t>San Juan</t>
  </si>
  <si>
    <t> 021406</t>
  </si>
  <si>
    <t>Sicsibamba</t>
  </si>
  <si>
    <t> 021501</t>
  </si>
  <si>
    <t>Yungay</t>
  </si>
  <si>
    <t> 021502</t>
  </si>
  <si>
    <t>Cascapara</t>
  </si>
  <si>
    <t> 021503</t>
  </si>
  <si>
    <t>Mancos</t>
  </si>
  <si>
    <t> 021504</t>
  </si>
  <si>
    <t>Matacoto</t>
  </si>
  <si>
    <t> 021505</t>
  </si>
  <si>
    <t>Quillo</t>
  </si>
  <si>
    <t> 021506</t>
  </si>
  <si>
    <t>Ranrahirca</t>
  </si>
  <si>
    <t> 021507</t>
  </si>
  <si>
    <t>Shupluy</t>
  </si>
  <si>
    <t> 021508</t>
  </si>
  <si>
    <t>Yanama</t>
  </si>
  <si>
    <t> 030101</t>
  </si>
  <si>
    <t>Abancay</t>
  </si>
  <si>
    <t>Apurimac</t>
  </si>
  <si>
    <t> 030104</t>
  </si>
  <si>
    <t>Chacoche</t>
  </si>
  <si>
    <t> 030102</t>
  </si>
  <si>
    <t>Circa</t>
  </si>
  <si>
    <t> 030103</t>
  </si>
  <si>
    <t>Curahuasi</t>
  </si>
  <si>
    <t> 030105</t>
  </si>
  <si>
    <t>Huanipaca</t>
  </si>
  <si>
    <t> 030106</t>
  </si>
  <si>
    <t>Lambrama</t>
  </si>
  <si>
    <t> 030107</t>
  </si>
  <si>
    <t>Pichirhua</t>
  </si>
  <si>
    <t> 030108</t>
  </si>
  <si>
    <t>San Pedro de Cachora</t>
  </si>
  <si>
    <t> 030109</t>
  </si>
  <si>
    <t>Tamburco</t>
  </si>
  <si>
    <t> 030301</t>
  </si>
  <si>
    <t>Andahuaylas</t>
  </si>
  <si>
    <t> 030302</t>
  </si>
  <si>
    <t>Andarapa</t>
  </si>
  <si>
    <t> 030303</t>
  </si>
  <si>
    <t>Chiara</t>
  </si>
  <si>
    <t> 030304</t>
  </si>
  <si>
    <t>Huancarama</t>
  </si>
  <si>
    <t> 030305</t>
  </si>
  <si>
    <t>Huancaray</t>
  </si>
  <si>
    <t> 030317</t>
  </si>
  <si>
    <t>Huayana</t>
  </si>
  <si>
    <t> 030306</t>
  </si>
  <si>
    <t>Kishuara</t>
  </si>
  <si>
    <t> 030307</t>
  </si>
  <si>
    <t>Pacobamba</t>
  </si>
  <si>
    <t> 030313</t>
  </si>
  <si>
    <t>Pacucha</t>
  </si>
  <si>
    <t> 030308</t>
  </si>
  <si>
    <t>Pampachiri</t>
  </si>
  <si>
    <t> 030314</t>
  </si>
  <si>
    <t>Pomacocha</t>
  </si>
  <si>
    <t> 030309</t>
  </si>
  <si>
    <t>San Antonio de Cachi</t>
  </si>
  <si>
    <t> 030310</t>
  </si>
  <si>
    <t> 030318</t>
  </si>
  <si>
    <t>San Miguel de Chaccrampa</t>
  </si>
  <si>
    <t> 030315</t>
  </si>
  <si>
    <t>Santa Maria de Chicmo</t>
  </si>
  <si>
    <t> 030311</t>
  </si>
  <si>
    <t>Talavera</t>
  </si>
  <si>
    <t> 030316</t>
  </si>
  <si>
    <t>Tumay Huaraca</t>
  </si>
  <si>
    <t> 030312</t>
  </si>
  <si>
    <t>Turpo</t>
  </si>
  <si>
    <t> 030319</t>
  </si>
  <si>
    <t>Kaquiabamba</t>
  </si>
  <si>
    <t> 030401</t>
  </si>
  <si>
    <t>Antabamba</t>
  </si>
  <si>
    <t> 030402</t>
  </si>
  <si>
    <t>El Oro</t>
  </si>
  <si>
    <t> 030403</t>
  </si>
  <si>
    <t>Huaquirca</t>
  </si>
  <si>
    <t> 030404</t>
  </si>
  <si>
    <t>Juan Espinoza Medrano</t>
  </si>
  <si>
    <t> 030405</t>
  </si>
  <si>
    <t>Oropesa</t>
  </si>
  <si>
    <t> 030406</t>
  </si>
  <si>
    <t>Pachaconas</t>
  </si>
  <si>
    <t> 030407</t>
  </si>
  <si>
    <t>Sabaino</t>
  </si>
  <si>
    <t> 030201</t>
  </si>
  <si>
    <t>Chalhuanca</t>
  </si>
  <si>
    <t>Aymaraes</t>
  </si>
  <si>
    <t> 030202</t>
  </si>
  <si>
    <t>Capaya</t>
  </si>
  <si>
    <t> 030203</t>
  </si>
  <si>
    <t>Caraybamba</t>
  </si>
  <si>
    <t> 030206</t>
  </si>
  <si>
    <t>Chapimarca</t>
  </si>
  <si>
    <t> 030204</t>
  </si>
  <si>
    <t> 030205</t>
  </si>
  <si>
    <t>Cotaruse</t>
  </si>
  <si>
    <t> 030207</t>
  </si>
  <si>
    <t>Huayllo</t>
  </si>
  <si>
    <t> 030217</t>
  </si>
  <si>
    <t>Justo Apu Sahuaraura</t>
  </si>
  <si>
    <t> 030208</t>
  </si>
  <si>
    <t>Lucre</t>
  </si>
  <si>
    <t> 030209</t>
  </si>
  <si>
    <t>Pocohuanca</t>
  </si>
  <si>
    <t> 030216</t>
  </si>
  <si>
    <t>San Juan de Chacña</t>
  </si>
  <si>
    <t> 030210</t>
  </si>
  <si>
    <t>Sañayca</t>
  </si>
  <si>
    <t> 030211</t>
  </si>
  <si>
    <t>Soraya</t>
  </si>
  <si>
    <t> 030212</t>
  </si>
  <si>
    <t>Tapairihua</t>
  </si>
  <si>
    <t> 030213</t>
  </si>
  <si>
    <t>Tintay</t>
  </si>
  <si>
    <t> 030214</t>
  </si>
  <si>
    <t>Toraya</t>
  </si>
  <si>
    <t> 030215</t>
  </si>
  <si>
    <t>Yanaca</t>
  </si>
  <si>
    <t> 030501</t>
  </si>
  <si>
    <t>Tambobamba</t>
  </si>
  <si>
    <t>Cotabambas</t>
  </si>
  <si>
    <t> 030503</t>
  </si>
  <si>
    <t> 030502</t>
  </si>
  <si>
    <t>Coyllurqui</t>
  </si>
  <si>
    <t> 030504</t>
  </si>
  <si>
    <t>Haquira</t>
  </si>
  <si>
    <t> 030505</t>
  </si>
  <si>
    <t>Mara</t>
  </si>
  <si>
    <t> 030506</t>
  </si>
  <si>
    <t>Challhuahuacho</t>
  </si>
  <si>
    <t> 030701</t>
  </si>
  <si>
    <t>Chincheros</t>
  </si>
  <si>
    <t> 030705</t>
  </si>
  <si>
    <t>Anco_Huallo</t>
  </si>
  <si>
    <t> 030704</t>
  </si>
  <si>
    <t>Cocharcas</t>
  </si>
  <si>
    <t> 030706</t>
  </si>
  <si>
    <t>Huaccana</t>
  </si>
  <si>
    <t> 030703</t>
  </si>
  <si>
    <t>Ocobamba</t>
  </si>
  <si>
    <t> 030702</t>
  </si>
  <si>
    <t>Ongoy</t>
  </si>
  <si>
    <t> 030707</t>
  </si>
  <si>
    <t>Uranmarca</t>
  </si>
  <si>
    <t> 030708</t>
  </si>
  <si>
    <t>Ranracancha</t>
  </si>
  <si>
    <t> 030601</t>
  </si>
  <si>
    <t>Chuquibambilla</t>
  </si>
  <si>
    <t>Grau</t>
  </si>
  <si>
    <t> 030602</t>
  </si>
  <si>
    <t>Curpahuasi</t>
  </si>
  <si>
    <t> 030605</t>
  </si>
  <si>
    <t>Gamarra</t>
  </si>
  <si>
    <t> 030603</t>
  </si>
  <si>
    <t>Huayllati</t>
  </si>
  <si>
    <t> 030604</t>
  </si>
  <si>
    <t>Mamara</t>
  </si>
  <si>
    <t> 030606</t>
  </si>
  <si>
    <t>Micaela Bastidas</t>
  </si>
  <si>
    <t> 030608</t>
  </si>
  <si>
    <t>Pataypampa</t>
  </si>
  <si>
    <t> 030607</t>
  </si>
  <si>
    <t>Progreso</t>
  </si>
  <si>
    <t> 030609</t>
  </si>
  <si>
    <t>San Antonio</t>
  </si>
  <si>
    <t> 030613</t>
  </si>
  <si>
    <t> 030610</t>
  </si>
  <si>
    <t>Turpay</t>
  </si>
  <si>
    <t> 030611</t>
  </si>
  <si>
    <t>Vilcabamba</t>
  </si>
  <si>
    <t> 030612</t>
  </si>
  <si>
    <t>Virundo</t>
  </si>
  <si>
    <t> 030614</t>
  </si>
  <si>
    <t>Curasco</t>
  </si>
  <si>
    <t> 040101</t>
  </si>
  <si>
    <t>Arequipa</t>
  </si>
  <si>
    <t> 040128</t>
  </si>
  <si>
    <t>Alto Selva Alegre</t>
  </si>
  <si>
    <t> 040102</t>
  </si>
  <si>
    <t>Cayma</t>
  </si>
  <si>
    <t> 040103</t>
  </si>
  <si>
    <t>Cerro Colorado</t>
  </si>
  <si>
    <t> 040104</t>
  </si>
  <si>
    <t>Characato</t>
  </si>
  <si>
    <t> 040105</t>
  </si>
  <si>
    <t>Chiguata</t>
  </si>
  <si>
    <t> 040127</t>
  </si>
  <si>
    <t>Jacobo Hunter</t>
  </si>
  <si>
    <t> 040106</t>
  </si>
  <si>
    <t>La Joya</t>
  </si>
  <si>
    <t> 040126</t>
  </si>
  <si>
    <t>Mariano Melgar</t>
  </si>
  <si>
    <t> 040107</t>
  </si>
  <si>
    <t>Miraflores</t>
  </si>
  <si>
    <t> 040108</t>
  </si>
  <si>
    <t>Mollebaya</t>
  </si>
  <si>
    <t> 040109</t>
  </si>
  <si>
    <t>Paucarpata</t>
  </si>
  <si>
    <t> 040110</t>
  </si>
  <si>
    <t>Pocsi</t>
  </si>
  <si>
    <t> 040111</t>
  </si>
  <si>
    <t>Polobaya</t>
  </si>
  <si>
    <t> 040112</t>
  </si>
  <si>
    <t>Quequeña</t>
  </si>
  <si>
    <t> 040113</t>
  </si>
  <si>
    <t>Sabandia</t>
  </si>
  <si>
    <t> 040114</t>
  </si>
  <si>
    <t>Sachaca</t>
  </si>
  <si>
    <t> 040115</t>
  </si>
  <si>
    <t>San Juan de Siguas</t>
  </si>
  <si>
    <t> 040116</t>
  </si>
  <si>
    <t>San Juan de Tarucani</t>
  </si>
  <si>
    <t> 040117</t>
  </si>
  <si>
    <t>Santa Isabel de Siguas</t>
  </si>
  <si>
    <t> 040118</t>
  </si>
  <si>
    <t>Santa Rita de Siguas</t>
  </si>
  <si>
    <t> 040119</t>
  </si>
  <si>
    <t>Socabaya</t>
  </si>
  <si>
    <t> 040120</t>
  </si>
  <si>
    <t>Tiabaya</t>
  </si>
  <si>
    <t> 040121</t>
  </si>
  <si>
    <t>Uchumayo</t>
  </si>
  <si>
    <t> 040122</t>
  </si>
  <si>
    <t>Vitor</t>
  </si>
  <si>
    <t> 040123</t>
  </si>
  <si>
    <t>Yanahuara</t>
  </si>
  <si>
    <t> 040124</t>
  </si>
  <si>
    <t>Yarabamba</t>
  </si>
  <si>
    <t> 040125</t>
  </si>
  <si>
    <t>Yura</t>
  </si>
  <si>
    <t> 040129</t>
  </si>
  <si>
    <t>Jose Luis Bustamante y Rivero</t>
  </si>
  <si>
    <t> 040301</t>
  </si>
  <si>
    <t>Camana</t>
  </si>
  <si>
    <t> 040302</t>
  </si>
  <si>
    <t>Jose Maria Quimper</t>
  </si>
  <si>
    <t> 040303</t>
  </si>
  <si>
    <t>Mariano Nicolas Valcarcel</t>
  </si>
  <si>
    <t> 040304</t>
  </si>
  <si>
    <t>Mariscal Caceres</t>
  </si>
  <si>
    <t> 040305</t>
  </si>
  <si>
    <t>Nicolas de Pierola</t>
  </si>
  <si>
    <t> 040306</t>
  </si>
  <si>
    <t>Ocoña</t>
  </si>
  <si>
    <t> 040307</t>
  </si>
  <si>
    <t>Quilca</t>
  </si>
  <si>
    <t> 040308</t>
  </si>
  <si>
    <t>Samuel Pastor</t>
  </si>
  <si>
    <t> 040401</t>
  </si>
  <si>
    <t>Caraveli</t>
  </si>
  <si>
    <t> 040402</t>
  </si>
  <si>
    <t>Acari</t>
  </si>
  <si>
    <t> 040403</t>
  </si>
  <si>
    <t>Atico</t>
  </si>
  <si>
    <t> 040404</t>
  </si>
  <si>
    <t>Atiquipa</t>
  </si>
  <si>
    <t> 040405</t>
  </si>
  <si>
    <t>Bella Union</t>
  </si>
  <si>
    <t> 040406</t>
  </si>
  <si>
    <t>Cahuacho</t>
  </si>
  <si>
    <t> 040407</t>
  </si>
  <si>
    <t>Chala</t>
  </si>
  <si>
    <t> 040408</t>
  </si>
  <si>
    <t>Chaparra</t>
  </si>
  <si>
    <t> 040409</t>
  </si>
  <si>
    <t>Huanuhuanu</t>
  </si>
  <si>
    <t> 040410</t>
  </si>
  <si>
    <t>Jaqui</t>
  </si>
  <si>
    <t> 040411</t>
  </si>
  <si>
    <t>Lomas</t>
  </si>
  <si>
    <t> 040412</t>
  </si>
  <si>
    <t>Quicacha</t>
  </si>
  <si>
    <t> 040413</t>
  </si>
  <si>
    <t>Yauca</t>
  </si>
  <si>
    <t> 040501</t>
  </si>
  <si>
    <t>Aplao</t>
  </si>
  <si>
    <t>Castilla</t>
  </si>
  <si>
    <t> 040502</t>
  </si>
  <si>
    <t>Andagua</t>
  </si>
  <si>
    <t> 040503</t>
  </si>
  <si>
    <t>Ayo</t>
  </si>
  <si>
    <t> 040504</t>
  </si>
  <si>
    <t>Chachas</t>
  </si>
  <si>
    <t> 040505</t>
  </si>
  <si>
    <t>Chilcaymarca</t>
  </si>
  <si>
    <t> 040506</t>
  </si>
  <si>
    <t>Choco</t>
  </si>
  <si>
    <t> 040507</t>
  </si>
  <si>
    <t>Huancarqui</t>
  </si>
  <si>
    <t> 040508</t>
  </si>
  <si>
    <t>Machaguay</t>
  </si>
  <si>
    <t> 040509</t>
  </si>
  <si>
    <t>Orcopampa</t>
  </si>
  <si>
    <t> 040510</t>
  </si>
  <si>
    <t>Pampacolca</t>
  </si>
  <si>
    <t> 040511</t>
  </si>
  <si>
    <t>Tipan</t>
  </si>
  <si>
    <t> 040513</t>
  </si>
  <si>
    <t>Uñon</t>
  </si>
  <si>
    <t> 040512</t>
  </si>
  <si>
    <t>Uraca</t>
  </si>
  <si>
    <t> 040514</t>
  </si>
  <si>
    <t>Viraco</t>
  </si>
  <si>
    <t> 040201</t>
  </si>
  <si>
    <t>Chivay</t>
  </si>
  <si>
    <t>Caylloma</t>
  </si>
  <si>
    <t> 040202</t>
  </si>
  <si>
    <t>Achoma</t>
  </si>
  <si>
    <t> 040203</t>
  </si>
  <si>
    <t>Cabanaconde</t>
  </si>
  <si>
    <t> 040205</t>
  </si>
  <si>
    <t>Callalli</t>
  </si>
  <si>
    <t> 040204</t>
  </si>
  <si>
    <t> 040206</t>
  </si>
  <si>
    <t>Coporaque</t>
  </si>
  <si>
    <t> 040207</t>
  </si>
  <si>
    <t> 040208</t>
  </si>
  <si>
    <t>Huanca</t>
  </si>
  <si>
    <t> 040209</t>
  </si>
  <si>
    <t>Ichupampa</t>
  </si>
  <si>
    <t> 040210</t>
  </si>
  <si>
    <t>Lari</t>
  </si>
  <si>
    <t> 040211</t>
  </si>
  <si>
    <t>Lluta</t>
  </si>
  <si>
    <t> 040212</t>
  </si>
  <si>
    <t>Maca</t>
  </si>
  <si>
    <t> 040213</t>
  </si>
  <si>
    <t>Madrigal</t>
  </si>
  <si>
    <t> 040214</t>
  </si>
  <si>
    <t>San Antonio de Chuca</t>
  </si>
  <si>
    <t> 040215</t>
  </si>
  <si>
    <t>Sibayo</t>
  </si>
  <si>
    <t> 040216</t>
  </si>
  <si>
    <t>Tapay</t>
  </si>
  <si>
    <t> 040217</t>
  </si>
  <si>
    <t>Tisco</t>
  </si>
  <si>
    <t> 040218</t>
  </si>
  <si>
    <t>Tuti</t>
  </si>
  <si>
    <t> 040219</t>
  </si>
  <si>
    <t>Yanque</t>
  </si>
  <si>
    <t> 040220</t>
  </si>
  <si>
    <t>Majes</t>
  </si>
  <si>
    <t> 040601</t>
  </si>
  <si>
    <t>Condesuyos</t>
  </si>
  <si>
    <t> 040602</t>
  </si>
  <si>
    <t>Andaray</t>
  </si>
  <si>
    <t> 040603</t>
  </si>
  <si>
    <t>Cayarani</t>
  </si>
  <si>
    <t> 040604</t>
  </si>
  <si>
    <t>Chichas</t>
  </si>
  <si>
    <t> 040605</t>
  </si>
  <si>
    <t>Iray</t>
  </si>
  <si>
    <t> 040608</t>
  </si>
  <si>
    <t>Rio Grande</t>
  </si>
  <si>
    <t> 040606</t>
  </si>
  <si>
    <t>Salamanca</t>
  </si>
  <si>
    <t> 040607</t>
  </si>
  <si>
    <t>Yanaquihua</t>
  </si>
  <si>
    <t> 040701</t>
  </si>
  <si>
    <t>Mollendo</t>
  </si>
  <si>
    <t>Islay</t>
  </si>
  <si>
    <t> 040702</t>
  </si>
  <si>
    <t>Cocachacra</t>
  </si>
  <si>
    <t> 040703</t>
  </si>
  <si>
    <t>Dean Valdivia</t>
  </si>
  <si>
    <t> 040704</t>
  </si>
  <si>
    <t> 040705</t>
  </si>
  <si>
    <t>Mejia</t>
  </si>
  <si>
    <t> 040706</t>
  </si>
  <si>
    <t>Punta de Bombon</t>
  </si>
  <si>
    <t> 040801</t>
  </si>
  <si>
    <t>Cotahuasi</t>
  </si>
  <si>
    <t>La Union</t>
  </si>
  <si>
    <t> 040802</t>
  </si>
  <si>
    <t>Alca</t>
  </si>
  <si>
    <t> 040803</t>
  </si>
  <si>
    <t>Charcana</t>
  </si>
  <si>
    <t> 040804</t>
  </si>
  <si>
    <t>Huaynacotas</t>
  </si>
  <si>
    <t> 040805</t>
  </si>
  <si>
    <t>Pampamarca</t>
  </si>
  <si>
    <t> 040806</t>
  </si>
  <si>
    <t>Puyca</t>
  </si>
  <si>
    <t> 040807</t>
  </si>
  <si>
    <t>Quechualla</t>
  </si>
  <si>
    <t> 040808</t>
  </si>
  <si>
    <t>Sayla</t>
  </si>
  <si>
    <t> 040809</t>
  </si>
  <si>
    <t>Tauria</t>
  </si>
  <si>
    <t> 040810</t>
  </si>
  <si>
    <t>Tomepampa</t>
  </si>
  <si>
    <t> 040811</t>
  </si>
  <si>
    <t>Toro</t>
  </si>
  <si>
    <t> 050101</t>
  </si>
  <si>
    <t>Ayacucho</t>
  </si>
  <si>
    <t>Huamanga</t>
  </si>
  <si>
    <t> 050111</t>
  </si>
  <si>
    <t>Acocro</t>
  </si>
  <si>
    <t> 050102</t>
  </si>
  <si>
    <t>Acos Vinchos</t>
  </si>
  <si>
    <t> 050103</t>
  </si>
  <si>
    <t>Carmen Alto</t>
  </si>
  <si>
    <t> 050104</t>
  </si>
  <si>
    <t> 050113</t>
  </si>
  <si>
    <t> 050114</t>
  </si>
  <si>
    <t>Pacaycasa</t>
  </si>
  <si>
    <t> 050105</t>
  </si>
  <si>
    <t>Quinua</t>
  </si>
  <si>
    <t> 050106</t>
  </si>
  <si>
    <t>San Jose de Ticllas</t>
  </si>
  <si>
    <t> 050107</t>
  </si>
  <si>
    <t>San Juan Bautista</t>
  </si>
  <si>
    <t> 050108</t>
  </si>
  <si>
    <t>Santiago de Pischa</t>
  </si>
  <si>
    <t> 050112</t>
  </si>
  <si>
    <t>Socos</t>
  </si>
  <si>
    <t> 050110</t>
  </si>
  <si>
    <t>Tambillo</t>
  </si>
  <si>
    <t> 050109</t>
  </si>
  <si>
    <t>Vinchos</t>
  </si>
  <si>
    <t> 050115</t>
  </si>
  <si>
    <t>Jesus Nazareno</t>
  </si>
  <si>
    <t> 050201</t>
  </si>
  <si>
    <t>Cangallo</t>
  </si>
  <si>
    <t> 050204</t>
  </si>
  <si>
    <t>Chuschi</t>
  </si>
  <si>
    <t> 050206</t>
  </si>
  <si>
    <t>Los Morochucos</t>
  </si>
  <si>
    <t> 050211</t>
  </si>
  <si>
    <t>Maria Parado de Bellido</t>
  </si>
  <si>
    <t> 050207</t>
  </si>
  <si>
    <t>Paras</t>
  </si>
  <si>
    <t> 050208</t>
  </si>
  <si>
    <t>Totos</t>
  </si>
  <si>
    <t> 050801</t>
  </si>
  <si>
    <t>Sancos</t>
  </si>
  <si>
    <t>Huanca Sancos</t>
  </si>
  <si>
    <t> 050804</t>
  </si>
  <si>
    <t>Carapo</t>
  </si>
  <si>
    <t> 050802</t>
  </si>
  <si>
    <t>Sacsamarca</t>
  </si>
  <si>
    <t> 050803</t>
  </si>
  <si>
    <t>Santiago de Lucanamarca</t>
  </si>
  <si>
    <t> 050301</t>
  </si>
  <si>
    <t>Huanta</t>
  </si>
  <si>
    <t> 050302</t>
  </si>
  <si>
    <t>Ayahuanco</t>
  </si>
  <si>
    <t> 050303</t>
  </si>
  <si>
    <t>Huamanguilla</t>
  </si>
  <si>
    <t> 050304</t>
  </si>
  <si>
    <t>Iguain</t>
  </si>
  <si>
    <t> 050305</t>
  </si>
  <si>
    <t>Luricocha</t>
  </si>
  <si>
    <t> 050307</t>
  </si>
  <si>
    <t>Santillana</t>
  </si>
  <si>
    <t> 050308</t>
  </si>
  <si>
    <t>Sivia</t>
  </si>
  <si>
    <t> 050309</t>
  </si>
  <si>
    <t>Llochegua</t>
  </si>
  <si>
    <t> 050401</t>
  </si>
  <si>
    <t>San Miguel</t>
  </si>
  <si>
    <t>La Mar</t>
  </si>
  <si>
    <t> 050402</t>
  </si>
  <si>
    <t>Anco</t>
  </si>
  <si>
    <t> 050403</t>
  </si>
  <si>
    <t>Ayna</t>
  </si>
  <si>
    <t> 050404</t>
  </si>
  <si>
    <t>Chilcas</t>
  </si>
  <si>
    <t> 050405</t>
  </si>
  <si>
    <t>Chungui</t>
  </si>
  <si>
    <t> 050407</t>
  </si>
  <si>
    <t>Luis Carranza</t>
  </si>
  <si>
    <t> 050408</t>
  </si>
  <si>
    <t> 050406</t>
  </si>
  <si>
    <t>Tambo</t>
  </si>
  <si>
    <t> 050409</t>
  </si>
  <si>
    <t>Samugari</t>
  </si>
  <si>
    <t> 050501</t>
  </si>
  <si>
    <t>Puquio</t>
  </si>
  <si>
    <t>Lucanas</t>
  </si>
  <si>
    <t> 050502</t>
  </si>
  <si>
    <t>Aucara</t>
  </si>
  <si>
    <t> 050503</t>
  </si>
  <si>
    <t> 050504</t>
  </si>
  <si>
    <t>Carmen Salcedo</t>
  </si>
  <si>
    <t> 050506</t>
  </si>
  <si>
    <t>Chaviña</t>
  </si>
  <si>
    <t> 050508</t>
  </si>
  <si>
    <t>Chipao</t>
  </si>
  <si>
    <t> 050510</t>
  </si>
  <si>
    <t>Huac-Huas</t>
  </si>
  <si>
    <t> 050511</t>
  </si>
  <si>
    <t>Laramate</t>
  </si>
  <si>
    <t> 050512</t>
  </si>
  <si>
    <t>Leoncio Prado</t>
  </si>
  <si>
    <t> 050514</t>
  </si>
  <si>
    <t>Llauta</t>
  </si>
  <si>
    <t> 050513</t>
  </si>
  <si>
    <t> 050516</t>
  </si>
  <si>
    <t>Ocaña</t>
  </si>
  <si>
    <t> 050517</t>
  </si>
  <si>
    <t>Otoca</t>
  </si>
  <si>
    <t> 050529</t>
  </si>
  <si>
    <t>Saisa</t>
  </si>
  <si>
    <t> 050532</t>
  </si>
  <si>
    <t> 050521</t>
  </si>
  <si>
    <t> 050522</t>
  </si>
  <si>
    <t> 050531</t>
  </si>
  <si>
    <t>San Pedro de Palco</t>
  </si>
  <si>
    <t> 050520</t>
  </si>
  <si>
    <t> 050524</t>
  </si>
  <si>
    <t>Santa Ana de Huaycahuacho</t>
  </si>
  <si>
    <t> 050525</t>
  </si>
  <si>
    <t>Santa Lucia</t>
  </si>
  <si>
    <t> 050601</t>
  </si>
  <si>
    <t>Coracora</t>
  </si>
  <si>
    <t>Parinacochas</t>
  </si>
  <si>
    <t> 050605</t>
  </si>
  <si>
    <t>Chumpi</t>
  </si>
  <si>
    <t> 050604</t>
  </si>
  <si>
    <t>Coronel Castañeda</t>
  </si>
  <si>
    <t> 050608</t>
  </si>
  <si>
    <t>Pacapausa</t>
  </si>
  <si>
    <t> 050611</t>
  </si>
  <si>
    <t>Pullo</t>
  </si>
  <si>
    <t> 050612</t>
  </si>
  <si>
    <t>Puyusca</t>
  </si>
  <si>
    <t> 050615</t>
  </si>
  <si>
    <t>San Francisco de Ravacayco</t>
  </si>
  <si>
    <t> 050616</t>
  </si>
  <si>
    <t>Upahuacho</t>
  </si>
  <si>
    <t> 051001</t>
  </si>
  <si>
    <t>Pausa</t>
  </si>
  <si>
    <t>Paucar del Sara Sara</t>
  </si>
  <si>
    <t> 051002</t>
  </si>
  <si>
    <t>Colta</t>
  </si>
  <si>
    <t> 051003</t>
  </si>
  <si>
    <t>Corculla</t>
  </si>
  <si>
    <t> 051004</t>
  </si>
  <si>
    <t>Lampa</t>
  </si>
  <si>
    <t> 051005</t>
  </si>
  <si>
    <t>Marcabamba</t>
  </si>
  <si>
    <t> 051006</t>
  </si>
  <si>
    <t>Oyolo</t>
  </si>
  <si>
    <t> 051007</t>
  </si>
  <si>
    <t>Pararca</t>
  </si>
  <si>
    <t> 051008</t>
  </si>
  <si>
    <t>San Javier de Alpabamba</t>
  </si>
  <si>
    <t> 051009</t>
  </si>
  <si>
    <t>San Jose de Ushua</t>
  </si>
  <si>
    <t> 051010</t>
  </si>
  <si>
    <t>Sara Sara</t>
  </si>
  <si>
    <t> 051101</t>
  </si>
  <si>
    <t>Querobamba</t>
  </si>
  <si>
    <t>Sucre</t>
  </si>
  <si>
    <t> 051102</t>
  </si>
  <si>
    <t>Belen</t>
  </si>
  <si>
    <t> 051103</t>
  </si>
  <si>
    <t>Chalcos</t>
  </si>
  <si>
    <t> 051110</t>
  </si>
  <si>
    <t>Chilcayoc</t>
  </si>
  <si>
    <t> 051109</t>
  </si>
  <si>
    <t>Huacaña</t>
  </si>
  <si>
    <t> 051111</t>
  </si>
  <si>
    <t>Morcolla</t>
  </si>
  <si>
    <t> 051105</t>
  </si>
  <si>
    <t>Paico</t>
  </si>
  <si>
    <t> 051107</t>
  </si>
  <si>
    <t>San Pedro de Larcay</t>
  </si>
  <si>
    <t> 051104</t>
  </si>
  <si>
    <t>San Salvador de Quije</t>
  </si>
  <si>
    <t> 051106</t>
  </si>
  <si>
    <t>Santiago de Paucaray</t>
  </si>
  <si>
    <t> 051108</t>
  </si>
  <si>
    <t>Soras</t>
  </si>
  <si>
    <t> 050701</t>
  </si>
  <si>
    <t>Huancapi</t>
  </si>
  <si>
    <t>Victor Fajardo</t>
  </si>
  <si>
    <t> 050702</t>
  </si>
  <si>
    <t>Alcamenca</t>
  </si>
  <si>
    <t> 050703</t>
  </si>
  <si>
    <t>Apongo</t>
  </si>
  <si>
    <t> 050715</t>
  </si>
  <si>
    <t>Asquipata</t>
  </si>
  <si>
    <t> 050704</t>
  </si>
  <si>
    <t>Canaria</t>
  </si>
  <si>
    <t> 050706</t>
  </si>
  <si>
    <t>Cayara</t>
  </si>
  <si>
    <t> 050707</t>
  </si>
  <si>
    <t>Colca</t>
  </si>
  <si>
    <t> 050709</t>
  </si>
  <si>
    <t>Huamanquiquia</t>
  </si>
  <si>
    <t> 050710</t>
  </si>
  <si>
    <t>Huancaraylla</t>
  </si>
  <si>
    <t> 050708</t>
  </si>
  <si>
    <t>Huaya</t>
  </si>
  <si>
    <t> 050713</t>
  </si>
  <si>
    <t>Sarhua</t>
  </si>
  <si>
    <t> 050714</t>
  </si>
  <si>
    <t>Vilcanchos</t>
  </si>
  <si>
    <t> 050901</t>
  </si>
  <si>
    <t>Vilcas Huaman</t>
  </si>
  <si>
    <t> 050903</t>
  </si>
  <si>
    <t>Accomarca</t>
  </si>
  <si>
    <t> 050904</t>
  </si>
  <si>
    <t>Carhuanca</t>
  </si>
  <si>
    <t> 050905</t>
  </si>
  <si>
    <t>Concepcion</t>
  </si>
  <si>
    <t> 050906</t>
  </si>
  <si>
    <t>Huambalpa</t>
  </si>
  <si>
    <t> 050908</t>
  </si>
  <si>
    <t> 050907</t>
  </si>
  <si>
    <t>Saurama</t>
  </si>
  <si>
    <t> 050902</t>
  </si>
  <si>
    <t>Vischongo</t>
  </si>
  <si>
    <t> 060101</t>
  </si>
  <si>
    <t>Cajamarca</t>
  </si>
  <si>
    <t> 060102</t>
  </si>
  <si>
    <t> 060104</t>
  </si>
  <si>
    <t>Chetilla</t>
  </si>
  <si>
    <t> 060103</t>
  </si>
  <si>
    <t>Cospan</t>
  </si>
  <si>
    <t> 060105</t>
  </si>
  <si>
    <t>Encañada</t>
  </si>
  <si>
    <t> 060106</t>
  </si>
  <si>
    <t>Jesus</t>
  </si>
  <si>
    <t> 060108</t>
  </si>
  <si>
    <t>Llacanora</t>
  </si>
  <si>
    <t> 060107</t>
  </si>
  <si>
    <t>Los Baños del Inca</t>
  </si>
  <si>
    <t> 060109</t>
  </si>
  <si>
    <t> 060110</t>
  </si>
  <si>
    <t>Matara</t>
  </si>
  <si>
    <t> 060111</t>
  </si>
  <si>
    <t>Namora</t>
  </si>
  <si>
    <t> 060112</t>
  </si>
  <si>
    <t> 060201</t>
  </si>
  <si>
    <t>Cajabamba</t>
  </si>
  <si>
    <t> 060202</t>
  </si>
  <si>
    <t>Cachachi</t>
  </si>
  <si>
    <t> 060203</t>
  </si>
  <si>
    <t>Condebamba</t>
  </si>
  <si>
    <t> 060205</t>
  </si>
  <si>
    <t>Sitacocha</t>
  </si>
  <si>
    <t> 060301</t>
  </si>
  <si>
    <t>Celendin</t>
  </si>
  <si>
    <t> 060303</t>
  </si>
  <si>
    <t>Chumuch</t>
  </si>
  <si>
    <t> 060302</t>
  </si>
  <si>
    <t>Cortegana</t>
  </si>
  <si>
    <t> 060304</t>
  </si>
  <si>
    <t>Huasmin</t>
  </si>
  <si>
    <t> 060305</t>
  </si>
  <si>
    <t>Jorge Chavez</t>
  </si>
  <si>
    <t> 060306</t>
  </si>
  <si>
    <t>Jose Galvez</t>
  </si>
  <si>
    <t> 060307</t>
  </si>
  <si>
    <t>Miguel Iglesias</t>
  </si>
  <si>
    <t> 060308</t>
  </si>
  <si>
    <t>Oxamarca</t>
  </si>
  <si>
    <t> 060309</t>
  </si>
  <si>
    <t>Sorochuco</t>
  </si>
  <si>
    <t> 060310</t>
  </si>
  <si>
    <t> 060311</t>
  </si>
  <si>
    <t>Utco</t>
  </si>
  <si>
    <t> 060312</t>
  </si>
  <si>
    <t>La Libertad de Pallan</t>
  </si>
  <si>
    <t> 060601</t>
  </si>
  <si>
    <t>Chota</t>
  </si>
  <si>
    <t> 060602</t>
  </si>
  <si>
    <t>Anguia</t>
  </si>
  <si>
    <t> 060605</t>
  </si>
  <si>
    <t>Chadin</t>
  </si>
  <si>
    <t> 060606</t>
  </si>
  <si>
    <t>Chiguirip</t>
  </si>
  <si>
    <t> 060607</t>
  </si>
  <si>
    <t>Chimban</t>
  </si>
  <si>
    <t> 060618</t>
  </si>
  <si>
    <t>Choropampa</t>
  </si>
  <si>
    <t> 060603</t>
  </si>
  <si>
    <t> 060604</t>
  </si>
  <si>
    <t>Conchan</t>
  </si>
  <si>
    <t> 060608</t>
  </si>
  <si>
    <t>Huambos</t>
  </si>
  <si>
    <t> 060609</t>
  </si>
  <si>
    <t>Lajas</t>
  </si>
  <si>
    <t> 060610</t>
  </si>
  <si>
    <t> 060611</t>
  </si>
  <si>
    <t>Miracosta</t>
  </si>
  <si>
    <t> 060612</t>
  </si>
  <si>
    <t>Paccha</t>
  </si>
  <si>
    <t> 060613</t>
  </si>
  <si>
    <t>Pion</t>
  </si>
  <si>
    <t> 060614</t>
  </si>
  <si>
    <t>Querocoto</t>
  </si>
  <si>
    <t> 060617</t>
  </si>
  <si>
    <t>San Juan de Licupis</t>
  </si>
  <si>
    <t> 060615</t>
  </si>
  <si>
    <t>Tacabamba</t>
  </si>
  <si>
    <t> 060616</t>
  </si>
  <si>
    <t>Tocmoche</t>
  </si>
  <si>
    <t> 060619</t>
  </si>
  <si>
    <t>Chalamarca</t>
  </si>
  <si>
    <t> 060401</t>
  </si>
  <si>
    <t>Contumaza</t>
  </si>
  <si>
    <t> 060403</t>
  </si>
  <si>
    <t>Chilete</t>
  </si>
  <si>
    <t> 060406</t>
  </si>
  <si>
    <t>Cupisnique</t>
  </si>
  <si>
    <t> 060404</t>
  </si>
  <si>
    <t>Guzmango</t>
  </si>
  <si>
    <t> 060405</t>
  </si>
  <si>
    <t>San Benito</t>
  </si>
  <si>
    <t> 060409</t>
  </si>
  <si>
    <t>Santa Cruz de Toled</t>
  </si>
  <si>
    <t> 060407</t>
  </si>
  <si>
    <t>Tantarica</t>
  </si>
  <si>
    <t> 060408</t>
  </si>
  <si>
    <t>Yonan</t>
  </si>
  <si>
    <t> 060501</t>
  </si>
  <si>
    <t>Cutervo</t>
  </si>
  <si>
    <t> 060502</t>
  </si>
  <si>
    <t>Callayuc</t>
  </si>
  <si>
    <t> 060504</t>
  </si>
  <si>
    <t>Choros</t>
  </si>
  <si>
    <t> 060503</t>
  </si>
  <si>
    <t>Cujillo</t>
  </si>
  <si>
    <t> 060505</t>
  </si>
  <si>
    <t>La Ramada</t>
  </si>
  <si>
    <t> 060506</t>
  </si>
  <si>
    <t>Pimpingos</t>
  </si>
  <si>
    <t> 060507</t>
  </si>
  <si>
    <t>Querocotillo</t>
  </si>
  <si>
    <t> 060508</t>
  </si>
  <si>
    <t>San Andres de Cutervo</t>
  </si>
  <si>
    <t> 060509</t>
  </si>
  <si>
    <t>San Juan de Cutervo</t>
  </si>
  <si>
    <t> 060510</t>
  </si>
  <si>
    <t>San Luis de Lucma</t>
  </si>
  <si>
    <t> 060511</t>
  </si>
  <si>
    <t> 060512</t>
  </si>
  <si>
    <t>Santo Domingo de La Capilla</t>
  </si>
  <si>
    <t> 060513</t>
  </si>
  <si>
    <t> 060514</t>
  </si>
  <si>
    <t>Socota</t>
  </si>
  <si>
    <t> 060515</t>
  </si>
  <si>
    <t>Toribio Casanova</t>
  </si>
  <si>
    <t> 060701</t>
  </si>
  <si>
    <t>Bambamarca</t>
  </si>
  <si>
    <t>Hualgayoc</t>
  </si>
  <si>
    <t> 060702</t>
  </si>
  <si>
    <t>Chugur</t>
  </si>
  <si>
    <t> 060703</t>
  </si>
  <si>
    <t> 060801</t>
  </si>
  <si>
    <t>Jaen</t>
  </si>
  <si>
    <t> 060802</t>
  </si>
  <si>
    <t>Bellavista</t>
  </si>
  <si>
    <t> 060804</t>
  </si>
  <si>
    <t>Chontali</t>
  </si>
  <si>
    <t> 060803</t>
  </si>
  <si>
    <t>Colasay</t>
  </si>
  <si>
    <t> 060812</t>
  </si>
  <si>
    <t>Huabal</t>
  </si>
  <si>
    <t> 060811</t>
  </si>
  <si>
    <t>Las Pirias</t>
  </si>
  <si>
    <t> 060805</t>
  </si>
  <si>
    <t>Pomahuaca</t>
  </si>
  <si>
    <t> 060806</t>
  </si>
  <si>
    <t>Pucara</t>
  </si>
  <si>
    <t> 060807</t>
  </si>
  <si>
    <t>Sallique</t>
  </si>
  <si>
    <t> 060808</t>
  </si>
  <si>
    <t>San Felipe</t>
  </si>
  <si>
    <t> 060809</t>
  </si>
  <si>
    <t>San Jose del Alto</t>
  </si>
  <si>
    <t> 060810</t>
  </si>
  <si>
    <t> 061101</t>
  </si>
  <si>
    <t>San Ignacio</t>
  </si>
  <si>
    <t> 061102</t>
  </si>
  <si>
    <t>Chirinos</t>
  </si>
  <si>
    <t> 061103</t>
  </si>
  <si>
    <t>Huarango</t>
  </si>
  <si>
    <t> 061105</t>
  </si>
  <si>
    <t>La Coipa</t>
  </si>
  <si>
    <t> 061104</t>
  </si>
  <si>
    <t>Namballe</t>
  </si>
  <si>
    <t> 061106</t>
  </si>
  <si>
    <t>San Jose de Lourdes</t>
  </si>
  <si>
    <t> 061107</t>
  </si>
  <si>
    <t>Tabaconas</t>
  </si>
  <si>
    <t> 061201</t>
  </si>
  <si>
    <t>Pedro Galvez</t>
  </si>
  <si>
    <t> 061207</t>
  </si>
  <si>
    <t>Chancay</t>
  </si>
  <si>
    <t> 061205</t>
  </si>
  <si>
    <t>Eduardo Villanueva</t>
  </si>
  <si>
    <t> 061203</t>
  </si>
  <si>
    <t>Gregorio Pita</t>
  </si>
  <si>
    <t> 061202</t>
  </si>
  <si>
    <t>Ichocan</t>
  </si>
  <si>
    <t> 061204</t>
  </si>
  <si>
    <t>Jose Manuel Quiroz</t>
  </si>
  <si>
    <t> 061206</t>
  </si>
  <si>
    <t>Jose Sabogal</t>
  </si>
  <si>
    <t> 061001</t>
  </si>
  <si>
    <t> 061013</t>
  </si>
  <si>
    <t>Bolivar</t>
  </si>
  <si>
    <t> 061002</t>
  </si>
  <si>
    <t>Calquis</t>
  </si>
  <si>
    <t> 061012</t>
  </si>
  <si>
    <t>Catilluc</t>
  </si>
  <si>
    <t> 061009</t>
  </si>
  <si>
    <t>El Prado</t>
  </si>
  <si>
    <t> 061003</t>
  </si>
  <si>
    <t>La Florida</t>
  </si>
  <si>
    <t> 061004</t>
  </si>
  <si>
    <t>Llapa</t>
  </si>
  <si>
    <t> 061005</t>
  </si>
  <si>
    <t>Nanchoc</t>
  </si>
  <si>
    <t> 061006</t>
  </si>
  <si>
    <t>Niepos</t>
  </si>
  <si>
    <t> 061007</t>
  </si>
  <si>
    <t>San Gregorio</t>
  </si>
  <si>
    <t> 061008</t>
  </si>
  <si>
    <t>San Silvestre de Cochan</t>
  </si>
  <si>
    <t> 061011</t>
  </si>
  <si>
    <t>Tongod</t>
  </si>
  <si>
    <t> 061010</t>
  </si>
  <si>
    <t>Union Agua Blanca</t>
  </si>
  <si>
    <t> 061301</t>
  </si>
  <si>
    <t>San Pablo</t>
  </si>
  <si>
    <t> 061302</t>
  </si>
  <si>
    <t>San Bernardino</t>
  </si>
  <si>
    <t> 061303</t>
  </si>
  <si>
    <t> 061304</t>
  </si>
  <si>
    <t>Tumbaden</t>
  </si>
  <si>
    <t> 060901</t>
  </si>
  <si>
    <t> 060910</t>
  </si>
  <si>
    <t>Andabamba</t>
  </si>
  <si>
    <t> 060902</t>
  </si>
  <si>
    <t>Catache</t>
  </si>
  <si>
    <t> 060903</t>
  </si>
  <si>
    <t>Chancaybaños</t>
  </si>
  <si>
    <t> 060904</t>
  </si>
  <si>
    <t>La Esperanza</t>
  </si>
  <si>
    <t> 060905</t>
  </si>
  <si>
    <t>Ninabamba</t>
  </si>
  <si>
    <t> 060906</t>
  </si>
  <si>
    <t>Pulan</t>
  </si>
  <si>
    <t> 060911</t>
  </si>
  <si>
    <t>Saucepampa</t>
  </si>
  <si>
    <t> 060907</t>
  </si>
  <si>
    <t>Sexi</t>
  </si>
  <si>
    <t> 060908</t>
  </si>
  <si>
    <t>Uticyacu</t>
  </si>
  <si>
    <t> 060909</t>
  </si>
  <si>
    <t>Yauyucan</t>
  </si>
  <si>
    <t> 240101</t>
  </si>
  <si>
    <t>Callao</t>
  </si>
  <si>
    <t> 240102</t>
  </si>
  <si>
    <t> 240104</t>
  </si>
  <si>
    <t>Carmen de La Legua</t>
  </si>
  <si>
    <t> 240105</t>
  </si>
  <si>
    <t>La Perla</t>
  </si>
  <si>
    <t> 240103</t>
  </si>
  <si>
    <t>La Punta</t>
  </si>
  <si>
    <t> 240106</t>
  </si>
  <si>
    <t>Ventanilla</t>
  </si>
  <si>
    <t> 070101</t>
  </si>
  <si>
    <t>Cusco</t>
  </si>
  <si>
    <t> 070102</t>
  </si>
  <si>
    <t>Ccorca</t>
  </si>
  <si>
    <t> 070103</t>
  </si>
  <si>
    <t>Poroy</t>
  </si>
  <si>
    <t> 070104</t>
  </si>
  <si>
    <t> 070105</t>
  </si>
  <si>
    <t>San Sebastian</t>
  </si>
  <si>
    <t> 070106</t>
  </si>
  <si>
    <t>Santiago</t>
  </si>
  <si>
    <t> 070107</t>
  </si>
  <si>
    <t>Saylla</t>
  </si>
  <si>
    <t> 070108</t>
  </si>
  <si>
    <t>Wanchaq</t>
  </si>
  <si>
    <t> 070201</t>
  </si>
  <si>
    <t>Acomayo</t>
  </si>
  <si>
    <t> 070202</t>
  </si>
  <si>
    <t>Acopia</t>
  </si>
  <si>
    <t> 070203</t>
  </si>
  <si>
    <t>Acos</t>
  </si>
  <si>
    <t> 070207</t>
  </si>
  <si>
    <t>Mosoc Llacta</t>
  </si>
  <si>
    <t> 070204</t>
  </si>
  <si>
    <t>Pomacanchi</t>
  </si>
  <si>
    <t> 070205</t>
  </si>
  <si>
    <t>Rondocan</t>
  </si>
  <si>
    <t> 070206</t>
  </si>
  <si>
    <t>Sangarara</t>
  </si>
  <si>
    <t> 070301</t>
  </si>
  <si>
    <t> 070309</t>
  </si>
  <si>
    <t>Ancahuasi</t>
  </si>
  <si>
    <t> 070308</t>
  </si>
  <si>
    <t>Cachimayo</t>
  </si>
  <si>
    <t> 070302</t>
  </si>
  <si>
    <t>Chinchaypujio</t>
  </si>
  <si>
    <t> 070303</t>
  </si>
  <si>
    <t>Huarocondo</t>
  </si>
  <si>
    <t> 070304</t>
  </si>
  <si>
    <t>Limatambo</t>
  </si>
  <si>
    <t> 070305</t>
  </si>
  <si>
    <t>Mollepata</t>
  </si>
  <si>
    <t> 070306</t>
  </si>
  <si>
    <t>Pucyura</t>
  </si>
  <si>
    <t> 070307</t>
  </si>
  <si>
    <t>Zurite</t>
  </si>
  <si>
    <t> 070401</t>
  </si>
  <si>
    <t>Calca</t>
  </si>
  <si>
    <t> 070402</t>
  </si>
  <si>
    <t>Coya</t>
  </si>
  <si>
    <t> 070403</t>
  </si>
  <si>
    <t>Lamay</t>
  </si>
  <si>
    <t> 070404</t>
  </si>
  <si>
    <t>Lares</t>
  </si>
  <si>
    <t> 070405</t>
  </si>
  <si>
    <t>Pisac</t>
  </si>
  <si>
    <t> 070406</t>
  </si>
  <si>
    <t>San Salvador</t>
  </si>
  <si>
    <t> 070407</t>
  </si>
  <si>
    <t>Taray</t>
  </si>
  <si>
    <t> 070408</t>
  </si>
  <si>
    <t>Yanatile</t>
  </si>
  <si>
    <t> 070501</t>
  </si>
  <si>
    <t>Yanaoca</t>
  </si>
  <si>
    <t>Canas</t>
  </si>
  <si>
    <t> 070502</t>
  </si>
  <si>
    <t>Checca</t>
  </si>
  <si>
    <t> 070503</t>
  </si>
  <si>
    <t>Kunturkanki</t>
  </si>
  <si>
    <t> 070504</t>
  </si>
  <si>
    <t>Langui</t>
  </si>
  <si>
    <t> 070505</t>
  </si>
  <si>
    <t>Layo</t>
  </si>
  <si>
    <t> 070506</t>
  </si>
  <si>
    <t> 070507</t>
  </si>
  <si>
    <t>Quehue</t>
  </si>
  <si>
    <t> 070508</t>
  </si>
  <si>
    <t>Tupac Amaru</t>
  </si>
  <si>
    <t> 070601</t>
  </si>
  <si>
    <t>Sicuani</t>
  </si>
  <si>
    <t>Canchis</t>
  </si>
  <si>
    <t> 070603</t>
  </si>
  <si>
    <t>Checacupe</t>
  </si>
  <si>
    <t> 070602</t>
  </si>
  <si>
    <t>Combapata</t>
  </si>
  <si>
    <t> 070604</t>
  </si>
  <si>
    <t>Marangani</t>
  </si>
  <si>
    <t> 070605</t>
  </si>
  <si>
    <t>Pitumarca</t>
  </si>
  <si>
    <t> 070606</t>
  </si>
  <si>
    <t> 070607</t>
  </si>
  <si>
    <t> 070608</t>
  </si>
  <si>
    <t>Tinta</t>
  </si>
  <si>
    <t> 070701</t>
  </si>
  <si>
    <t>Chumbivilcas</t>
  </si>
  <si>
    <t> 070702</t>
  </si>
  <si>
    <t>Capacmarca</t>
  </si>
  <si>
    <t> 070704</t>
  </si>
  <si>
    <t>Chamaca</t>
  </si>
  <si>
    <t> 070703</t>
  </si>
  <si>
    <t>Colquemarca</t>
  </si>
  <si>
    <t> 070705</t>
  </si>
  <si>
    <t>Livitaca</t>
  </si>
  <si>
    <t> 070706</t>
  </si>
  <si>
    <t>Llusco</t>
  </si>
  <si>
    <t> 070707</t>
  </si>
  <si>
    <t>Quiñota</t>
  </si>
  <si>
    <t> 070708</t>
  </si>
  <si>
    <t>Velille</t>
  </si>
  <si>
    <t> 070801</t>
  </si>
  <si>
    <t>Espinar</t>
  </si>
  <si>
    <t> 070802</t>
  </si>
  <si>
    <t>Condoroma</t>
  </si>
  <si>
    <t> 070803</t>
  </si>
  <si>
    <t> 070804</t>
  </si>
  <si>
    <t>Ocoruro</t>
  </si>
  <si>
    <t> 070805</t>
  </si>
  <si>
    <t>Pallpata</t>
  </si>
  <si>
    <t> 070806</t>
  </si>
  <si>
    <t>Pichigua</t>
  </si>
  <si>
    <t> 070807</t>
  </si>
  <si>
    <t>Suyckutambo</t>
  </si>
  <si>
    <t> 070808</t>
  </si>
  <si>
    <t>Alto Pichigua</t>
  </si>
  <si>
    <t> 070901</t>
  </si>
  <si>
    <t>Santa Ana</t>
  </si>
  <si>
    <t>La Convencion</t>
  </si>
  <si>
    <t> 070902</t>
  </si>
  <si>
    <t>Echarate</t>
  </si>
  <si>
    <t> 070903</t>
  </si>
  <si>
    <t>Huayopata</t>
  </si>
  <si>
    <t> 070904</t>
  </si>
  <si>
    <t>Maranura</t>
  </si>
  <si>
    <t> 070905</t>
  </si>
  <si>
    <t> 070908</t>
  </si>
  <si>
    <t>Quellouno</t>
  </si>
  <si>
    <t> 070909</t>
  </si>
  <si>
    <t>Kimbiri</t>
  </si>
  <si>
    <t> 070906</t>
  </si>
  <si>
    <t>Santa Teresa</t>
  </si>
  <si>
    <t> 070907</t>
  </si>
  <si>
    <t> 070910</t>
  </si>
  <si>
    <t>Pichari</t>
  </si>
  <si>
    <t> 071001</t>
  </si>
  <si>
    <t>Paruro</t>
  </si>
  <si>
    <t> 071002</t>
  </si>
  <si>
    <t>Accha</t>
  </si>
  <si>
    <t> 071003</t>
  </si>
  <si>
    <t>Ccapi</t>
  </si>
  <si>
    <t> 071004</t>
  </si>
  <si>
    <t>Colcha</t>
  </si>
  <si>
    <t> 071005</t>
  </si>
  <si>
    <t>Huanoquite</t>
  </si>
  <si>
    <t> 071006</t>
  </si>
  <si>
    <t>Omacha</t>
  </si>
  <si>
    <t> 071008</t>
  </si>
  <si>
    <t>Paccaritambo</t>
  </si>
  <si>
    <t> 071009</t>
  </si>
  <si>
    <t>Pillpinto</t>
  </si>
  <si>
    <t> 071007</t>
  </si>
  <si>
    <t>Yaurisque</t>
  </si>
  <si>
    <t> 071101</t>
  </si>
  <si>
    <t>Paucartambo</t>
  </si>
  <si>
    <t> 071102</t>
  </si>
  <si>
    <t>Caicay</t>
  </si>
  <si>
    <t> 071104</t>
  </si>
  <si>
    <t>Challabamba</t>
  </si>
  <si>
    <t> 071103</t>
  </si>
  <si>
    <t>Colquepata</t>
  </si>
  <si>
    <t> 071106</t>
  </si>
  <si>
    <t>Huancarani</t>
  </si>
  <si>
    <t> 071105</t>
  </si>
  <si>
    <t>Kosñipata</t>
  </si>
  <si>
    <t> 071201</t>
  </si>
  <si>
    <t>Urcos</t>
  </si>
  <si>
    <t>Quispicanchi</t>
  </si>
  <si>
    <t> 071202</t>
  </si>
  <si>
    <t>Andahuaylillas</t>
  </si>
  <si>
    <t> 071203</t>
  </si>
  <si>
    <t>Camanti</t>
  </si>
  <si>
    <t> 071204</t>
  </si>
  <si>
    <t>Ccarhuayo</t>
  </si>
  <si>
    <t> 071205</t>
  </si>
  <si>
    <t>Ccatca</t>
  </si>
  <si>
    <t> 071206</t>
  </si>
  <si>
    <t>Cusipata</t>
  </si>
  <si>
    <t> 071207</t>
  </si>
  <si>
    <t>Huaro</t>
  </si>
  <si>
    <t> 071208</t>
  </si>
  <si>
    <t> 071209</t>
  </si>
  <si>
    <t>Marcapata</t>
  </si>
  <si>
    <t> 071210</t>
  </si>
  <si>
    <t>Ocongate</t>
  </si>
  <si>
    <t> 071211</t>
  </si>
  <si>
    <t> 071212</t>
  </si>
  <si>
    <t>Quiquijana</t>
  </si>
  <si>
    <t> 071301</t>
  </si>
  <si>
    <t>Urubamba</t>
  </si>
  <si>
    <t> 071302</t>
  </si>
  <si>
    <t>Chinchero</t>
  </si>
  <si>
    <t> 071303</t>
  </si>
  <si>
    <t> 071304</t>
  </si>
  <si>
    <t>Machupicchu</t>
  </si>
  <si>
    <t> 071305</t>
  </si>
  <si>
    <t>Maras</t>
  </si>
  <si>
    <t> 071306</t>
  </si>
  <si>
    <t>Ollantaytambo</t>
  </si>
  <si>
    <t> 071307</t>
  </si>
  <si>
    <t>Yucay</t>
  </si>
  <si>
    <t> 080101</t>
  </si>
  <si>
    <t>Huancavelica</t>
  </si>
  <si>
    <t> 080102</t>
  </si>
  <si>
    <t>Acobambilla</t>
  </si>
  <si>
    <t> 080103</t>
  </si>
  <si>
    <t>Acoria</t>
  </si>
  <si>
    <t> 080104</t>
  </si>
  <si>
    <t>Conayca</t>
  </si>
  <si>
    <t> 080105</t>
  </si>
  <si>
    <t>Cuenca</t>
  </si>
  <si>
    <t> 080106</t>
  </si>
  <si>
    <t>Huachocolpa</t>
  </si>
  <si>
    <t> 080108</t>
  </si>
  <si>
    <t>Huayllahuara</t>
  </si>
  <si>
    <t> 080109</t>
  </si>
  <si>
    <t>Izcuchaca</t>
  </si>
  <si>
    <t> 080110</t>
  </si>
  <si>
    <t>Laria</t>
  </si>
  <si>
    <t> 080111</t>
  </si>
  <si>
    <t>Manta</t>
  </si>
  <si>
    <t> 080112</t>
  </si>
  <si>
    <t> 080113</t>
  </si>
  <si>
    <t>Moya</t>
  </si>
  <si>
    <t> 080114</t>
  </si>
  <si>
    <t>Nuevo Occoro</t>
  </si>
  <si>
    <t> 080115</t>
  </si>
  <si>
    <t>Palca</t>
  </si>
  <si>
    <t> 080116</t>
  </si>
  <si>
    <t>Pilchaca</t>
  </si>
  <si>
    <t> 080117</t>
  </si>
  <si>
    <t>Vilca</t>
  </si>
  <si>
    <t> 080118</t>
  </si>
  <si>
    <t>Yauli</t>
  </si>
  <si>
    <t> 080119</t>
  </si>
  <si>
    <t>Ascension</t>
  </si>
  <si>
    <t> 080120</t>
  </si>
  <si>
    <t>Huando</t>
  </si>
  <si>
    <t> 080201</t>
  </si>
  <si>
    <t> 080203</t>
  </si>
  <si>
    <t> 080202</t>
  </si>
  <si>
    <t> 080204</t>
  </si>
  <si>
    <t>Caja</t>
  </si>
  <si>
    <t> 080205</t>
  </si>
  <si>
    <t>Marcas</t>
  </si>
  <si>
    <t> 080206</t>
  </si>
  <si>
    <t>Paucara</t>
  </si>
  <si>
    <t> 080207</t>
  </si>
  <si>
    <t> 080208</t>
  </si>
  <si>
    <t>Rosario</t>
  </si>
  <si>
    <t> 080301</t>
  </si>
  <si>
    <t>Lircay</t>
  </si>
  <si>
    <t>Angaraes</t>
  </si>
  <si>
    <t> 080302</t>
  </si>
  <si>
    <t>Anchonga</t>
  </si>
  <si>
    <t> 080303</t>
  </si>
  <si>
    <t>Callanmarca</t>
  </si>
  <si>
    <t> 080312</t>
  </si>
  <si>
    <t>Ccochaccasa</t>
  </si>
  <si>
    <t> 080305</t>
  </si>
  <si>
    <t>Chincho</t>
  </si>
  <si>
    <t> 080304</t>
  </si>
  <si>
    <t>Congalla</t>
  </si>
  <si>
    <t> 080307</t>
  </si>
  <si>
    <t>Huanca-Huanca</t>
  </si>
  <si>
    <t> 080306</t>
  </si>
  <si>
    <t>Huayllay Grande</t>
  </si>
  <si>
    <t> 080308</t>
  </si>
  <si>
    <t>Julcamarca</t>
  </si>
  <si>
    <t> 080309</t>
  </si>
  <si>
    <t>San Antonio de Antaparco</t>
  </si>
  <si>
    <t> 080310</t>
  </si>
  <si>
    <t>Santo Tomas de Pata</t>
  </si>
  <si>
    <t> 080311</t>
  </si>
  <si>
    <t>Secclla</t>
  </si>
  <si>
    <t> 080401</t>
  </si>
  <si>
    <t>Castrovirreyna</t>
  </si>
  <si>
    <t> 080402</t>
  </si>
  <si>
    <t>Arma</t>
  </si>
  <si>
    <t> 080403</t>
  </si>
  <si>
    <t>Aurahua</t>
  </si>
  <si>
    <t> 080405</t>
  </si>
  <si>
    <t>Capillas</t>
  </si>
  <si>
    <t> 080408</t>
  </si>
  <si>
    <t>Chupamarca</t>
  </si>
  <si>
    <t> 080406</t>
  </si>
  <si>
    <t>Cocas</t>
  </si>
  <si>
    <t> 080409</t>
  </si>
  <si>
    <t>Huachos</t>
  </si>
  <si>
    <t> 080410</t>
  </si>
  <si>
    <t>Huamatambo</t>
  </si>
  <si>
    <t> 080414</t>
  </si>
  <si>
    <t>Mollepampa</t>
  </si>
  <si>
    <t> 080422</t>
  </si>
  <si>
    <t> 080429</t>
  </si>
  <si>
    <t> 080427</t>
  </si>
  <si>
    <t>Tantara</t>
  </si>
  <si>
    <t> 080428</t>
  </si>
  <si>
    <t>Ticrapo</t>
  </si>
  <si>
    <t> 080701</t>
  </si>
  <si>
    <t>Churcampa</t>
  </si>
  <si>
    <t> 080702</t>
  </si>
  <si>
    <t> 080703</t>
  </si>
  <si>
    <t>Chinchihuasi</t>
  </si>
  <si>
    <t> 080704</t>
  </si>
  <si>
    <t>El Carmen</t>
  </si>
  <si>
    <t> 080705</t>
  </si>
  <si>
    <t> 080706</t>
  </si>
  <si>
    <t>Locroja</t>
  </si>
  <si>
    <t> 080707</t>
  </si>
  <si>
    <t>Paucarbamba</t>
  </si>
  <si>
    <t> 080708</t>
  </si>
  <si>
    <t>San Miguel de Mayocc</t>
  </si>
  <si>
    <t> 080709</t>
  </si>
  <si>
    <t>San Pedro de Coris</t>
  </si>
  <si>
    <t> 080710</t>
  </si>
  <si>
    <t>Pachamarca</t>
  </si>
  <si>
    <t> 080711</t>
  </si>
  <si>
    <t>Cosme</t>
  </si>
  <si>
    <t> 080604</t>
  </si>
  <si>
    <t>Huaytara</t>
  </si>
  <si>
    <t> 080601</t>
  </si>
  <si>
    <t>Ayavi</t>
  </si>
  <si>
    <t> 080602</t>
  </si>
  <si>
    <t>Cordova</t>
  </si>
  <si>
    <t> 080603</t>
  </si>
  <si>
    <t>Huayacundo Arma</t>
  </si>
  <si>
    <t> 080605</t>
  </si>
  <si>
    <t>Laramarca</t>
  </si>
  <si>
    <t> 080606</t>
  </si>
  <si>
    <t>Ocoyo</t>
  </si>
  <si>
    <t> 080607</t>
  </si>
  <si>
    <t>Pilpichaca</t>
  </si>
  <si>
    <t> 080608</t>
  </si>
  <si>
    <t>Querco</t>
  </si>
  <si>
    <t> 080609</t>
  </si>
  <si>
    <t>Quito-Arma</t>
  </si>
  <si>
    <t> 080610</t>
  </si>
  <si>
    <t>San Antonio de Cusicancha</t>
  </si>
  <si>
    <t> 080611</t>
  </si>
  <si>
    <t>San Francisco de Sangayaico</t>
  </si>
  <si>
    <t> 080612</t>
  </si>
  <si>
    <t>San Isidro</t>
  </si>
  <si>
    <t> 080613</t>
  </si>
  <si>
    <t>Santiago de Chocorvos</t>
  </si>
  <si>
    <t> 080614</t>
  </si>
  <si>
    <t>Santiago de Quirahuara</t>
  </si>
  <si>
    <t> 080615</t>
  </si>
  <si>
    <t>Santo Domingo de Capillas</t>
  </si>
  <si>
    <t> 080616</t>
  </si>
  <si>
    <t> 080501</t>
  </si>
  <si>
    <t>Tayacaja</t>
  </si>
  <si>
    <t> 080502</t>
  </si>
  <si>
    <t>Acostambo</t>
  </si>
  <si>
    <t> 080503</t>
  </si>
  <si>
    <t>Acraquia</t>
  </si>
  <si>
    <t> 080504</t>
  </si>
  <si>
    <t>Ahuaycha</t>
  </si>
  <si>
    <t> 080506</t>
  </si>
  <si>
    <t> 080509</t>
  </si>
  <si>
    <t>Daniel Hernandez</t>
  </si>
  <si>
    <t> 080511</t>
  </si>
  <si>
    <t> 080512</t>
  </si>
  <si>
    <t>Huaribamba</t>
  </si>
  <si>
    <t> 080515</t>
  </si>
  <si>
    <t>Ñahuimpuquio</t>
  </si>
  <si>
    <t> 080517</t>
  </si>
  <si>
    <t>Pazos</t>
  </si>
  <si>
    <t> 080518</t>
  </si>
  <si>
    <t>Quishuar</t>
  </si>
  <si>
    <t> 080519</t>
  </si>
  <si>
    <t>Salcabamba</t>
  </si>
  <si>
    <t> 080526</t>
  </si>
  <si>
    <t>Salcahuasi</t>
  </si>
  <si>
    <t> 080520</t>
  </si>
  <si>
    <t>San Marcos de Rocchac</t>
  </si>
  <si>
    <t> 080523</t>
  </si>
  <si>
    <t>Surcubamba</t>
  </si>
  <si>
    <t> 080525</t>
  </si>
  <si>
    <t>Tintay Puncu</t>
  </si>
  <si>
    <t> 090101</t>
  </si>
  <si>
    <t>Huanuco</t>
  </si>
  <si>
    <t> 090110</t>
  </si>
  <si>
    <t>Amarilis</t>
  </si>
  <si>
    <t> 090102</t>
  </si>
  <si>
    <t>Chinchao</t>
  </si>
  <si>
    <t> 090103</t>
  </si>
  <si>
    <t>Churubamba</t>
  </si>
  <si>
    <t> 090104</t>
  </si>
  <si>
    <t>Margos</t>
  </si>
  <si>
    <t> 090105</t>
  </si>
  <si>
    <t>Quisqui</t>
  </si>
  <si>
    <t> 090106</t>
  </si>
  <si>
    <t>San Francisco de Cayran</t>
  </si>
  <si>
    <t> 090107</t>
  </si>
  <si>
    <t>San Pedro de Chaulan</t>
  </si>
  <si>
    <t> 090108</t>
  </si>
  <si>
    <t>Santa Maria del Valle</t>
  </si>
  <si>
    <t> 090109</t>
  </si>
  <si>
    <t>Yarumayo</t>
  </si>
  <si>
    <t> 090111</t>
  </si>
  <si>
    <t>Pillco Marca</t>
  </si>
  <si>
    <t> 090112</t>
  </si>
  <si>
    <t>Yacus</t>
  </si>
  <si>
    <t> 090201</t>
  </si>
  <si>
    <t>Ambo</t>
  </si>
  <si>
    <t> 090202</t>
  </si>
  <si>
    <t>Cayna</t>
  </si>
  <si>
    <t> 090203</t>
  </si>
  <si>
    <t>Colpas</t>
  </si>
  <si>
    <t> 090204</t>
  </si>
  <si>
    <t>Conchamarca</t>
  </si>
  <si>
    <t> 090205</t>
  </si>
  <si>
    <t>Huacar</t>
  </si>
  <si>
    <t> 090206</t>
  </si>
  <si>
    <t>San Francisco</t>
  </si>
  <si>
    <t> 090207</t>
  </si>
  <si>
    <t>San Rafael</t>
  </si>
  <si>
    <t> 090208</t>
  </si>
  <si>
    <t>Tomay Kichwa</t>
  </si>
  <si>
    <t> 090301</t>
  </si>
  <si>
    <t>Dos de Mayo</t>
  </si>
  <si>
    <t> 090307</t>
  </si>
  <si>
    <t>Chuquis</t>
  </si>
  <si>
    <t> 090312</t>
  </si>
  <si>
    <t>Marias</t>
  </si>
  <si>
    <t> 090314</t>
  </si>
  <si>
    <t>Pachas</t>
  </si>
  <si>
    <t> 090316</t>
  </si>
  <si>
    <t>Quivilla</t>
  </si>
  <si>
    <t> 090317</t>
  </si>
  <si>
    <t>Ripan</t>
  </si>
  <si>
    <t> 090321</t>
  </si>
  <si>
    <t>Shunqui</t>
  </si>
  <si>
    <t> 090322</t>
  </si>
  <si>
    <t>Sillapata</t>
  </si>
  <si>
    <t> 090323</t>
  </si>
  <si>
    <t>Yanas</t>
  </si>
  <si>
    <t> 090901</t>
  </si>
  <si>
    <t>Huacaybamba</t>
  </si>
  <si>
    <t> 090903</t>
  </si>
  <si>
    <t>Canchabamba</t>
  </si>
  <si>
    <t> 090904</t>
  </si>
  <si>
    <t> 090902</t>
  </si>
  <si>
    <t>Pinra</t>
  </si>
  <si>
    <t> 090401</t>
  </si>
  <si>
    <t>Llata</t>
  </si>
  <si>
    <t>Huamalies</t>
  </si>
  <si>
    <t> 090402</t>
  </si>
  <si>
    <t>Arancay</t>
  </si>
  <si>
    <t> 090403</t>
  </si>
  <si>
    <t>Chavin de Pariarca</t>
  </si>
  <si>
    <t> 090404</t>
  </si>
  <si>
    <t>Jacas Grande</t>
  </si>
  <si>
    <t> 090405</t>
  </si>
  <si>
    <t>Jircan</t>
  </si>
  <si>
    <t> 090406</t>
  </si>
  <si>
    <t> 090407</t>
  </si>
  <si>
    <t>Monzon</t>
  </si>
  <si>
    <t> 090408</t>
  </si>
  <si>
    <t>Punchao</t>
  </si>
  <si>
    <t> 090409</t>
  </si>
  <si>
    <t>Puños</t>
  </si>
  <si>
    <t> 090410</t>
  </si>
  <si>
    <t>Singa</t>
  </si>
  <si>
    <t> 090411</t>
  </si>
  <si>
    <t>Tantamayo</t>
  </si>
  <si>
    <t> 090601</t>
  </si>
  <si>
    <t>Rupa-Rupa</t>
  </si>
  <si>
    <t> 090602</t>
  </si>
  <si>
    <t>Daniel Alomias Robles</t>
  </si>
  <si>
    <t> 090603</t>
  </si>
  <si>
    <t>Hermilio Valdizan</t>
  </si>
  <si>
    <t> 090606</t>
  </si>
  <si>
    <t>Jose Crespo y Castillo</t>
  </si>
  <si>
    <t> 090604</t>
  </si>
  <si>
    <t>Luyando</t>
  </si>
  <si>
    <t> 090605</t>
  </si>
  <si>
    <t>Mariano Damaso Beraun</t>
  </si>
  <si>
    <t> 090501</t>
  </si>
  <si>
    <t>Huacrachuco</t>
  </si>
  <si>
    <t>Marañon</t>
  </si>
  <si>
    <t> 090502</t>
  </si>
  <si>
    <t>Cholon</t>
  </si>
  <si>
    <t> 090505</t>
  </si>
  <si>
    <t>San Buenaventura</t>
  </si>
  <si>
    <t> 090701</t>
  </si>
  <si>
    <t>Panao</t>
  </si>
  <si>
    <t>Pachitea</t>
  </si>
  <si>
    <t> 090702</t>
  </si>
  <si>
    <t>Chaglla</t>
  </si>
  <si>
    <t> 090704</t>
  </si>
  <si>
    <t>Molino</t>
  </si>
  <si>
    <t> 090706</t>
  </si>
  <si>
    <t>Umari</t>
  </si>
  <si>
    <t> 090802</t>
  </si>
  <si>
    <t>Puerto Inca</t>
  </si>
  <si>
    <t> 090803</t>
  </si>
  <si>
    <t>Codo del Pozuzo</t>
  </si>
  <si>
    <t> 090801</t>
  </si>
  <si>
    <t>Honoria</t>
  </si>
  <si>
    <t> 090804</t>
  </si>
  <si>
    <t>Tournavista</t>
  </si>
  <si>
    <t> 090805</t>
  </si>
  <si>
    <t>Yuyapichis</t>
  </si>
  <si>
    <t> 091001</t>
  </si>
  <si>
    <t>Lauricocha</t>
  </si>
  <si>
    <t> 091002</t>
  </si>
  <si>
    <t>Baños</t>
  </si>
  <si>
    <t> 091007</t>
  </si>
  <si>
    <t>Jivia</t>
  </si>
  <si>
    <t> 091004</t>
  </si>
  <si>
    <t>Queropalca</t>
  </si>
  <si>
    <t> 091006</t>
  </si>
  <si>
    <t>Rondos</t>
  </si>
  <si>
    <t> 091003</t>
  </si>
  <si>
    <t>San Francisco de Asis</t>
  </si>
  <si>
    <t> 091005</t>
  </si>
  <si>
    <t>San Miguel de Cauri</t>
  </si>
  <si>
    <t> 091101</t>
  </si>
  <si>
    <t>Chavinillo</t>
  </si>
  <si>
    <t>Yarowilca</t>
  </si>
  <si>
    <t> 091103</t>
  </si>
  <si>
    <t>Cahuac</t>
  </si>
  <si>
    <t> 091104</t>
  </si>
  <si>
    <t>Chacabamba</t>
  </si>
  <si>
    <t> 091102</t>
  </si>
  <si>
    <t>Aparicio Pomares</t>
  </si>
  <si>
    <t> 091105</t>
  </si>
  <si>
    <t>Jacas Chico</t>
  </si>
  <si>
    <t> 091106</t>
  </si>
  <si>
    <t>Obas</t>
  </si>
  <si>
    <t> 091107</t>
  </si>
  <si>
    <t> 091108</t>
  </si>
  <si>
    <t>Choras</t>
  </si>
  <si>
    <t> 100101</t>
  </si>
  <si>
    <t>Ica</t>
  </si>
  <si>
    <t> 100102</t>
  </si>
  <si>
    <t>La Tinguiña</t>
  </si>
  <si>
    <t> 100103</t>
  </si>
  <si>
    <t>Los Aquijes</t>
  </si>
  <si>
    <t> 100114</t>
  </si>
  <si>
    <t>Ocucaje</t>
  </si>
  <si>
    <t> 100113</t>
  </si>
  <si>
    <t>Pachacutec</t>
  </si>
  <si>
    <t> 100104</t>
  </si>
  <si>
    <t>Parcona</t>
  </si>
  <si>
    <t> 100105</t>
  </si>
  <si>
    <t>Pueblo Nuevo</t>
  </si>
  <si>
    <t> 100106</t>
  </si>
  <si>
    <t>Salas</t>
  </si>
  <si>
    <t> 100107</t>
  </si>
  <si>
    <t>San Jose de los Molinos</t>
  </si>
  <si>
    <t> 100108</t>
  </si>
  <si>
    <t> 100109</t>
  </si>
  <si>
    <t> 100110</t>
  </si>
  <si>
    <t>Subtanjalla</t>
  </si>
  <si>
    <t> 100112</t>
  </si>
  <si>
    <t>Tate</t>
  </si>
  <si>
    <t> 100111</t>
  </si>
  <si>
    <t>Yauca del Rosario</t>
  </si>
  <si>
    <t> 100201</t>
  </si>
  <si>
    <t>Chincha Alta</t>
  </si>
  <si>
    <t>Chincha</t>
  </si>
  <si>
    <t> 100209</t>
  </si>
  <si>
    <t>Alto Laran</t>
  </si>
  <si>
    <t> 100202</t>
  </si>
  <si>
    <t>Chavin</t>
  </si>
  <si>
    <t> 100203</t>
  </si>
  <si>
    <t>Chincha Baja</t>
  </si>
  <si>
    <t> 100204</t>
  </si>
  <si>
    <t> 100205</t>
  </si>
  <si>
    <t>Grocio Prado</t>
  </si>
  <si>
    <t> 100210</t>
  </si>
  <si>
    <t> 100211</t>
  </si>
  <si>
    <t>San Juan de Yanac</t>
  </si>
  <si>
    <t> 100206</t>
  </si>
  <si>
    <t>San Pedro de Huacarpana</t>
  </si>
  <si>
    <t> 100207</t>
  </si>
  <si>
    <t>Sunampe</t>
  </si>
  <si>
    <t> 100208</t>
  </si>
  <si>
    <t>Tambo de Mora</t>
  </si>
  <si>
    <t> 100301</t>
  </si>
  <si>
    <t>Nazca</t>
  </si>
  <si>
    <t> 100302</t>
  </si>
  <si>
    <t>Changuillo</t>
  </si>
  <si>
    <t> 100303</t>
  </si>
  <si>
    <t>El Ingenio</t>
  </si>
  <si>
    <t> 100304</t>
  </si>
  <si>
    <t>Marcona</t>
  </si>
  <si>
    <t> 100305</t>
  </si>
  <si>
    <t> 100501</t>
  </si>
  <si>
    <t>Palpa</t>
  </si>
  <si>
    <t> 100502</t>
  </si>
  <si>
    <t>Llipata</t>
  </si>
  <si>
    <t> 100503</t>
  </si>
  <si>
    <t> 100504</t>
  </si>
  <si>
    <t> 100505</t>
  </si>
  <si>
    <t>Tibillo</t>
  </si>
  <si>
    <t> 100401</t>
  </si>
  <si>
    <t>Pisco</t>
  </si>
  <si>
    <t> 100402</t>
  </si>
  <si>
    <t>Huancano</t>
  </si>
  <si>
    <t> 100403</t>
  </si>
  <si>
    <t>Humay</t>
  </si>
  <si>
    <t> 100404</t>
  </si>
  <si>
    <t> 100405</t>
  </si>
  <si>
    <t>Paracas</t>
  </si>
  <si>
    <t> 100406</t>
  </si>
  <si>
    <t>San Andres</t>
  </si>
  <si>
    <t> 100407</t>
  </si>
  <si>
    <t>San Clemente</t>
  </si>
  <si>
    <t> 100408</t>
  </si>
  <si>
    <t>Tupac Amaru Inca</t>
  </si>
  <si>
    <t> 110101</t>
  </si>
  <si>
    <t>Huancayo</t>
  </si>
  <si>
    <t>Junin</t>
  </si>
  <si>
    <t> 110103</t>
  </si>
  <si>
    <t>Carhuacallanga</t>
  </si>
  <si>
    <t> 110106</t>
  </si>
  <si>
    <t>Chacapampa</t>
  </si>
  <si>
    <t> 110107</t>
  </si>
  <si>
    <t>Chicche</t>
  </si>
  <si>
    <t> 110108</t>
  </si>
  <si>
    <t>Chilca</t>
  </si>
  <si>
    <t> 110109</t>
  </si>
  <si>
    <t>Chongos Alto</t>
  </si>
  <si>
    <t> 110112</t>
  </si>
  <si>
    <t>Chupuro</t>
  </si>
  <si>
    <t> 110104</t>
  </si>
  <si>
    <t> 110105</t>
  </si>
  <si>
    <t>Cullhuas</t>
  </si>
  <si>
    <t> 110113</t>
  </si>
  <si>
    <t>El Tambo</t>
  </si>
  <si>
    <t> 110114</t>
  </si>
  <si>
    <t>Huacrapuquio</t>
  </si>
  <si>
    <t> 110116</t>
  </si>
  <si>
    <t>Hualhuas</t>
  </si>
  <si>
    <t> 110118</t>
  </si>
  <si>
    <t>Huancan</t>
  </si>
  <si>
    <t> 110119</t>
  </si>
  <si>
    <t>Huasicancha</t>
  </si>
  <si>
    <t> 110120</t>
  </si>
  <si>
    <t>Huayucachi</t>
  </si>
  <si>
    <t> 110121</t>
  </si>
  <si>
    <t>Ingenio</t>
  </si>
  <si>
    <t> 110122</t>
  </si>
  <si>
    <t> 110123</t>
  </si>
  <si>
    <t>Pilcomayo</t>
  </si>
  <si>
    <t> 110124</t>
  </si>
  <si>
    <t> 110125</t>
  </si>
  <si>
    <t>Quichuay</t>
  </si>
  <si>
    <t> 110126</t>
  </si>
  <si>
    <t>Quilcas</t>
  </si>
  <si>
    <t> 110127</t>
  </si>
  <si>
    <t>San Agustin</t>
  </si>
  <si>
    <t> 110128</t>
  </si>
  <si>
    <t>San Jeronimo de Tunan</t>
  </si>
  <si>
    <t> 110132</t>
  </si>
  <si>
    <t>Saño</t>
  </si>
  <si>
    <t> 110133</t>
  </si>
  <si>
    <t>Sapallanga</t>
  </si>
  <si>
    <t> 110134</t>
  </si>
  <si>
    <t>Sicaya</t>
  </si>
  <si>
    <t> 110131</t>
  </si>
  <si>
    <t>Santo Domingo de Acobamba</t>
  </si>
  <si>
    <t> 110136</t>
  </si>
  <si>
    <t>Viques</t>
  </si>
  <si>
    <t> 110201</t>
  </si>
  <si>
    <t> 110202</t>
  </si>
  <si>
    <t> 110203</t>
  </si>
  <si>
    <t>Andamarca</t>
  </si>
  <si>
    <t> 110206</t>
  </si>
  <si>
    <t>Chambara</t>
  </si>
  <si>
    <t> 110205</t>
  </si>
  <si>
    <t> 110204</t>
  </si>
  <si>
    <t>Comas</t>
  </si>
  <si>
    <t> 110207</t>
  </si>
  <si>
    <t>Heroinas Toledo</t>
  </si>
  <si>
    <t> 110208</t>
  </si>
  <si>
    <t>Manzanares</t>
  </si>
  <si>
    <t> 110209</t>
  </si>
  <si>
    <t> 110210</t>
  </si>
  <si>
    <t>Matahuasi</t>
  </si>
  <si>
    <t> 110211</t>
  </si>
  <si>
    <t>Mito</t>
  </si>
  <si>
    <t> 110212</t>
  </si>
  <si>
    <t>Nueve de Julio</t>
  </si>
  <si>
    <t> 110213</t>
  </si>
  <si>
    <t>Orcotuna</t>
  </si>
  <si>
    <t> 110215</t>
  </si>
  <si>
    <t>San Jose de Quero</t>
  </si>
  <si>
    <t> 110214</t>
  </si>
  <si>
    <t>Santa Rosa de Ocopa</t>
  </si>
  <si>
    <t> 110801</t>
  </si>
  <si>
    <t>Chanchamayo</t>
  </si>
  <si>
    <t> 110806</t>
  </si>
  <si>
    <t>Perene</t>
  </si>
  <si>
    <t> 110805</t>
  </si>
  <si>
    <t>Pichanaqui</t>
  </si>
  <si>
    <t> 110804</t>
  </si>
  <si>
    <t>San Luis de Shuaro</t>
  </si>
  <si>
    <t> 110802</t>
  </si>
  <si>
    <t>San Ramon</t>
  </si>
  <si>
    <t> 110803</t>
  </si>
  <si>
    <t>Vitoc</t>
  </si>
  <si>
    <t> 110301</t>
  </si>
  <si>
    <t>Jauja</t>
  </si>
  <si>
    <t> 110302</t>
  </si>
  <si>
    <t>Acolla</t>
  </si>
  <si>
    <t> 110303</t>
  </si>
  <si>
    <t>Apata</t>
  </si>
  <si>
    <t> 110304</t>
  </si>
  <si>
    <t>Ataura</t>
  </si>
  <si>
    <t> 110305</t>
  </si>
  <si>
    <t>Canchayllo</t>
  </si>
  <si>
    <t> 110331</t>
  </si>
  <si>
    <t>Curicaca</t>
  </si>
  <si>
    <t> 110306</t>
  </si>
  <si>
    <t>El Mantaro</t>
  </si>
  <si>
    <t> 110307</t>
  </si>
  <si>
    <t>Huamali</t>
  </si>
  <si>
    <t> 110308</t>
  </si>
  <si>
    <t>Huaripampa</t>
  </si>
  <si>
    <t> 110309</t>
  </si>
  <si>
    <t>Huertas</t>
  </si>
  <si>
    <t> 110310</t>
  </si>
  <si>
    <t>Janjaillo</t>
  </si>
  <si>
    <t> 110311</t>
  </si>
  <si>
    <t>Julcan</t>
  </si>
  <si>
    <t> 110312</t>
  </si>
  <si>
    <t>Leonor Ordoñez</t>
  </si>
  <si>
    <t> 110313</t>
  </si>
  <si>
    <t>Llocllapampa</t>
  </si>
  <si>
    <t> 110314</t>
  </si>
  <si>
    <t>Marco</t>
  </si>
  <si>
    <t> 110315</t>
  </si>
  <si>
    <t>Masma</t>
  </si>
  <si>
    <t> 110332</t>
  </si>
  <si>
    <t>Masma Chicche</t>
  </si>
  <si>
    <t> 110316</t>
  </si>
  <si>
    <t>Molinos</t>
  </si>
  <si>
    <t> 110317</t>
  </si>
  <si>
    <t>Monobamba</t>
  </si>
  <si>
    <t> 110318</t>
  </si>
  <si>
    <t>Muqui</t>
  </si>
  <si>
    <t> 110319</t>
  </si>
  <si>
    <t>Muquiyauyo</t>
  </si>
  <si>
    <t> 110320</t>
  </si>
  <si>
    <t>Paca</t>
  </si>
  <si>
    <t> 110321</t>
  </si>
  <si>
    <t> 110322</t>
  </si>
  <si>
    <t>Pancan</t>
  </si>
  <si>
    <t> 110323</t>
  </si>
  <si>
    <t>Parco</t>
  </si>
  <si>
    <t> 110324</t>
  </si>
  <si>
    <t>Pomacancha</t>
  </si>
  <si>
    <t> 110325</t>
  </si>
  <si>
    <t>Ricran</t>
  </si>
  <si>
    <t> 110326</t>
  </si>
  <si>
    <t>San Lorenzo</t>
  </si>
  <si>
    <t> 110327</t>
  </si>
  <si>
    <t>San Pedro de Chunan</t>
  </si>
  <si>
    <t> 110333</t>
  </si>
  <si>
    <t>Sausa</t>
  </si>
  <si>
    <t> 110328</t>
  </si>
  <si>
    <t>Sincos</t>
  </si>
  <si>
    <t> 110329</t>
  </si>
  <si>
    <t>Tunan Marca</t>
  </si>
  <si>
    <t> 110330</t>
  </si>
  <si>
    <t> 110334</t>
  </si>
  <si>
    <t>Yauyos</t>
  </si>
  <si>
    <t> 110401</t>
  </si>
  <si>
    <t> 110402</t>
  </si>
  <si>
    <t>Carhuamayo</t>
  </si>
  <si>
    <t> 110403</t>
  </si>
  <si>
    <t>Ondores</t>
  </si>
  <si>
    <t> 110404</t>
  </si>
  <si>
    <t>Ulcumayo</t>
  </si>
  <si>
    <t> 110701</t>
  </si>
  <si>
    <t>Satipo</t>
  </si>
  <si>
    <t> 110702</t>
  </si>
  <si>
    <t>Coviriali</t>
  </si>
  <si>
    <t> 110703</t>
  </si>
  <si>
    <t>Llaylla</t>
  </si>
  <si>
    <t> 110704</t>
  </si>
  <si>
    <t>Mazamari</t>
  </si>
  <si>
    <t> 110705</t>
  </si>
  <si>
    <t>Pampa Hermosa</t>
  </si>
  <si>
    <t> 110706</t>
  </si>
  <si>
    <t>Pangoa</t>
  </si>
  <si>
    <t> 110707</t>
  </si>
  <si>
    <t>Rio Negro</t>
  </si>
  <si>
    <t> 110708</t>
  </si>
  <si>
    <t>Rio Tambo</t>
  </si>
  <si>
    <t> 110501</t>
  </si>
  <si>
    <t>Tarma</t>
  </si>
  <si>
    <t> 110502</t>
  </si>
  <si>
    <t> 110503</t>
  </si>
  <si>
    <t>Huaricolca</t>
  </si>
  <si>
    <t> 110504</t>
  </si>
  <si>
    <t>Huasahuasi</t>
  </si>
  <si>
    <t> 110505</t>
  </si>
  <si>
    <t> 110506</t>
  </si>
  <si>
    <t> 110507</t>
  </si>
  <si>
    <t>Palcamayo</t>
  </si>
  <si>
    <t> 110508</t>
  </si>
  <si>
    <t>San Pedro de Cajas</t>
  </si>
  <si>
    <t> 110509</t>
  </si>
  <si>
    <t>Tapo</t>
  </si>
  <si>
    <t> 110601</t>
  </si>
  <si>
    <t>La Oroya</t>
  </si>
  <si>
    <t> 110602</t>
  </si>
  <si>
    <t>Chacapalpa</t>
  </si>
  <si>
    <t> 110603</t>
  </si>
  <si>
    <t>Huay-Huay</t>
  </si>
  <si>
    <t> 110604</t>
  </si>
  <si>
    <t>Marcapomacocha</t>
  </si>
  <si>
    <t> 110605</t>
  </si>
  <si>
    <t>Morococha</t>
  </si>
  <si>
    <t> 110606</t>
  </si>
  <si>
    <t> 110607</t>
  </si>
  <si>
    <t>Santa Barbara de Carhuacayan</t>
  </si>
  <si>
    <t> 110610</t>
  </si>
  <si>
    <t>Santa Rosa de Sacco</t>
  </si>
  <si>
    <t> 110608</t>
  </si>
  <si>
    <t>Suitucancha</t>
  </si>
  <si>
    <t> 110609</t>
  </si>
  <si>
    <t> 110901</t>
  </si>
  <si>
    <t>Chupaca</t>
  </si>
  <si>
    <t> 110902</t>
  </si>
  <si>
    <t>Ahuac</t>
  </si>
  <si>
    <t> 110903</t>
  </si>
  <si>
    <t>Chongos Bajo</t>
  </si>
  <si>
    <t> 110904</t>
  </si>
  <si>
    <t>Huachac</t>
  </si>
  <si>
    <t> 110905</t>
  </si>
  <si>
    <t>Huamancaca Chico</t>
  </si>
  <si>
    <t> 110906</t>
  </si>
  <si>
    <t>San Juan de Yscos</t>
  </si>
  <si>
    <t> 110907</t>
  </si>
  <si>
    <t>San Juan de Jarpa</t>
  </si>
  <si>
    <t> 110908</t>
  </si>
  <si>
    <t>Tres de Diciembre</t>
  </si>
  <si>
    <t> 110909</t>
  </si>
  <si>
    <t>Yanacancha</t>
  </si>
  <si>
    <t> 120101</t>
  </si>
  <si>
    <t>Trujillo</t>
  </si>
  <si>
    <t> 120110</t>
  </si>
  <si>
    <t>El Porvenir</t>
  </si>
  <si>
    <t> 120112</t>
  </si>
  <si>
    <t>Florencia de Mora</t>
  </si>
  <si>
    <t> 120102</t>
  </si>
  <si>
    <t>Huanchaco</t>
  </si>
  <si>
    <t> 120111</t>
  </si>
  <si>
    <t> 120103</t>
  </si>
  <si>
    <t>Laredo</t>
  </si>
  <si>
    <t> 120104</t>
  </si>
  <si>
    <t>Moche</t>
  </si>
  <si>
    <t> 120109</t>
  </si>
  <si>
    <t>Poroto</t>
  </si>
  <si>
    <t> 120105</t>
  </si>
  <si>
    <t>Salaverry</t>
  </si>
  <si>
    <t> 120106</t>
  </si>
  <si>
    <t>Simbal</t>
  </si>
  <si>
    <t> 120107</t>
  </si>
  <si>
    <t>Victor Larco Herrera</t>
  </si>
  <si>
    <t> 120801</t>
  </si>
  <si>
    <t>Ascope</t>
  </si>
  <si>
    <t> 120802</t>
  </si>
  <si>
    <t>Chicama</t>
  </si>
  <si>
    <t> 120803</t>
  </si>
  <si>
    <t>Chocope</t>
  </si>
  <si>
    <t> 120805</t>
  </si>
  <si>
    <t>Magdalena de Cao</t>
  </si>
  <si>
    <t> 120806</t>
  </si>
  <si>
    <t>Paijan</t>
  </si>
  <si>
    <t> 120807</t>
  </si>
  <si>
    <t>Razuri</t>
  </si>
  <si>
    <t> 120804</t>
  </si>
  <si>
    <t>Santiago de Cao</t>
  </si>
  <si>
    <t> 120808</t>
  </si>
  <si>
    <t>Casa Grande</t>
  </si>
  <si>
    <t> 120201</t>
  </si>
  <si>
    <t> 120202</t>
  </si>
  <si>
    <t> 120203</t>
  </si>
  <si>
    <t>Condormarca</t>
  </si>
  <si>
    <t> 120204</t>
  </si>
  <si>
    <t>Longotea</t>
  </si>
  <si>
    <t> 120206</t>
  </si>
  <si>
    <t>Uchumarca</t>
  </si>
  <si>
    <t> 120205</t>
  </si>
  <si>
    <t>Ucuncha</t>
  </si>
  <si>
    <t> 120901</t>
  </si>
  <si>
    <t>Chepen</t>
  </si>
  <si>
    <t> 120902</t>
  </si>
  <si>
    <t>Pacanga</t>
  </si>
  <si>
    <t> 120903</t>
  </si>
  <si>
    <t> 121001</t>
  </si>
  <si>
    <t> 121003</t>
  </si>
  <si>
    <t>Calamarca</t>
  </si>
  <si>
    <t> 121002</t>
  </si>
  <si>
    <t>Carabamba</t>
  </si>
  <si>
    <t> 121004</t>
  </si>
  <si>
    <t>Huaso</t>
  </si>
  <si>
    <t> 120401</t>
  </si>
  <si>
    <t>Otuzco</t>
  </si>
  <si>
    <t> 120402</t>
  </si>
  <si>
    <t>Agallpampa</t>
  </si>
  <si>
    <t> 120403</t>
  </si>
  <si>
    <t>Charat</t>
  </si>
  <si>
    <t> 120404</t>
  </si>
  <si>
    <t>Huaranchal</t>
  </si>
  <si>
    <t> 120405</t>
  </si>
  <si>
    <t>La Cuesta</t>
  </si>
  <si>
    <t> 120413</t>
  </si>
  <si>
    <t>Mache</t>
  </si>
  <si>
    <t> 120408</t>
  </si>
  <si>
    <t>Paranday</t>
  </si>
  <si>
    <t> 120409</t>
  </si>
  <si>
    <t>Salpo</t>
  </si>
  <si>
    <t> 120410</t>
  </si>
  <si>
    <t>Sinsicap</t>
  </si>
  <si>
    <t> 120411</t>
  </si>
  <si>
    <t>Usquil</t>
  </si>
  <si>
    <t> 120501</t>
  </si>
  <si>
    <t>San Pedro de Lloc</t>
  </si>
  <si>
    <t>Pacasmayo</t>
  </si>
  <si>
    <t> 120503</t>
  </si>
  <si>
    <t>Guadalupe</t>
  </si>
  <si>
    <t> 120504</t>
  </si>
  <si>
    <t>Jequetepeque</t>
  </si>
  <si>
    <t> 120506</t>
  </si>
  <si>
    <t> 120508</t>
  </si>
  <si>
    <t>San Jose</t>
  </si>
  <si>
    <t> 120601</t>
  </si>
  <si>
    <t>Tayabamba</t>
  </si>
  <si>
    <t>Pataz</t>
  </si>
  <si>
    <t> 120602</t>
  </si>
  <si>
    <t>Buldibuyo</t>
  </si>
  <si>
    <t> 120603</t>
  </si>
  <si>
    <t>Chillia</t>
  </si>
  <si>
    <t> 120605</t>
  </si>
  <si>
    <t>Huancaspata</t>
  </si>
  <si>
    <t> 120604</t>
  </si>
  <si>
    <t>Huaylillas</t>
  </si>
  <si>
    <t> 120606</t>
  </si>
  <si>
    <t>Huayo</t>
  </si>
  <si>
    <t> 120607</t>
  </si>
  <si>
    <t>Ongon</t>
  </si>
  <si>
    <t> 120608</t>
  </si>
  <si>
    <t>Parcoy</t>
  </si>
  <si>
    <t> 120609</t>
  </si>
  <si>
    <t> 120610</t>
  </si>
  <si>
    <t>Pias</t>
  </si>
  <si>
    <t> 120613</t>
  </si>
  <si>
    <t>Santiago de Challas</t>
  </si>
  <si>
    <t> 120611</t>
  </si>
  <si>
    <t>Taurija</t>
  </si>
  <si>
    <t> 120612</t>
  </si>
  <si>
    <t>Urpay</t>
  </si>
  <si>
    <t> 120301</t>
  </si>
  <si>
    <t>Huamachuco</t>
  </si>
  <si>
    <t>Sanchez Carrion</t>
  </si>
  <si>
    <t> 120304</t>
  </si>
  <si>
    <t>Chugay</t>
  </si>
  <si>
    <t> 120302</t>
  </si>
  <si>
    <t>Cochorco</t>
  </si>
  <si>
    <t> 120303</t>
  </si>
  <si>
    <t>Curgos</t>
  </si>
  <si>
    <t> 120305</t>
  </si>
  <si>
    <t>Marcabal</t>
  </si>
  <si>
    <t> 120306</t>
  </si>
  <si>
    <t>Sanagoran</t>
  </si>
  <si>
    <t> 120307</t>
  </si>
  <si>
    <t>Sarin</t>
  </si>
  <si>
    <t> 120308</t>
  </si>
  <si>
    <t>Sartimbamba</t>
  </si>
  <si>
    <t> 120701</t>
  </si>
  <si>
    <t>Santiago de Chuco</t>
  </si>
  <si>
    <t> 120708</t>
  </si>
  <si>
    <t>Angasmarca</t>
  </si>
  <si>
    <t> 120702</t>
  </si>
  <si>
    <t>Cachicadan</t>
  </si>
  <si>
    <t> 120703</t>
  </si>
  <si>
    <t>Mollebamba</t>
  </si>
  <si>
    <t> 120704</t>
  </si>
  <si>
    <t> 120705</t>
  </si>
  <si>
    <t>Quiruvilca</t>
  </si>
  <si>
    <t> 120706</t>
  </si>
  <si>
    <t>Santa Cruz de Chuca</t>
  </si>
  <si>
    <t> 120707</t>
  </si>
  <si>
    <t>Sitabamba</t>
  </si>
  <si>
    <t> 121101</t>
  </si>
  <si>
    <t>Cascas</t>
  </si>
  <si>
    <t>Gran Chimu</t>
  </si>
  <si>
    <t> 121102</t>
  </si>
  <si>
    <t> 121103</t>
  </si>
  <si>
    <t>Marmot</t>
  </si>
  <si>
    <t> 121104</t>
  </si>
  <si>
    <t>Sayapullo</t>
  </si>
  <si>
    <t> 121201</t>
  </si>
  <si>
    <t>Viru</t>
  </si>
  <si>
    <t> 121202</t>
  </si>
  <si>
    <t>Chao</t>
  </si>
  <si>
    <t> 121203</t>
  </si>
  <si>
    <t>Guadalupito</t>
  </si>
  <si>
    <t> 130101</t>
  </si>
  <si>
    <t>Chiclayo</t>
  </si>
  <si>
    <t>Lambayeque</t>
  </si>
  <si>
    <t> 130102</t>
  </si>
  <si>
    <t>Chongoyape</t>
  </si>
  <si>
    <t> 130103</t>
  </si>
  <si>
    <t>Eten</t>
  </si>
  <si>
    <t> 130104</t>
  </si>
  <si>
    <t>Eten Puerto</t>
  </si>
  <si>
    <t> 130112</t>
  </si>
  <si>
    <t>Jose Leonardo Ortiz</t>
  </si>
  <si>
    <t> 130115</t>
  </si>
  <si>
    <t>La Victoria</t>
  </si>
  <si>
    <t> 130105</t>
  </si>
  <si>
    <t>Lagunas</t>
  </si>
  <si>
    <t> 130106</t>
  </si>
  <si>
    <t>Monsefu</t>
  </si>
  <si>
    <t> 130107</t>
  </si>
  <si>
    <t>Nueva Arica</t>
  </si>
  <si>
    <t> 130108</t>
  </si>
  <si>
    <t>Oyotun</t>
  </si>
  <si>
    <t> 130109</t>
  </si>
  <si>
    <t>Picsi</t>
  </si>
  <si>
    <t> 130110</t>
  </si>
  <si>
    <t>Pimentel</t>
  </si>
  <si>
    <t> 130111</t>
  </si>
  <si>
    <t>Reque</t>
  </si>
  <si>
    <t> 130113</t>
  </si>
  <si>
    <t> 130114</t>
  </si>
  <si>
    <t>Saña</t>
  </si>
  <si>
    <t> 130116</t>
  </si>
  <si>
    <t>Cayalti</t>
  </si>
  <si>
    <t> 130117</t>
  </si>
  <si>
    <t>Patapo</t>
  </si>
  <si>
    <t> 130118</t>
  </si>
  <si>
    <t>Pomalca</t>
  </si>
  <si>
    <t> 130119</t>
  </si>
  <si>
    <t>Pucala</t>
  </si>
  <si>
    <t> 130120</t>
  </si>
  <si>
    <t>Tuman</t>
  </si>
  <si>
    <t> 130201</t>
  </si>
  <si>
    <t>Ferreñafe</t>
  </si>
  <si>
    <t> 130203</t>
  </si>
  <si>
    <t>Cañaris</t>
  </si>
  <si>
    <t> 130202</t>
  </si>
  <si>
    <t>Incahuasi</t>
  </si>
  <si>
    <t> 130206</t>
  </si>
  <si>
    <t>Manuel Antonio Mesones Muro</t>
  </si>
  <si>
    <t> 130204</t>
  </si>
  <si>
    <t>Pitipo</t>
  </si>
  <si>
    <t> 130205</t>
  </si>
  <si>
    <t> 130301</t>
  </si>
  <si>
    <t> 130302</t>
  </si>
  <si>
    <t>Chochope</t>
  </si>
  <si>
    <t> 130303</t>
  </si>
  <si>
    <t>Illimo</t>
  </si>
  <si>
    <t> 130304</t>
  </si>
  <si>
    <t>Jayanca</t>
  </si>
  <si>
    <t> 130305</t>
  </si>
  <si>
    <t>Mochumi</t>
  </si>
  <si>
    <t> 130306</t>
  </si>
  <si>
    <t>Morrope</t>
  </si>
  <si>
    <t> 130307</t>
  </si>
  <si>
    <t>Motupe</t>
  </si>
  <si>
    <t> 130308</t>
  </si>
  <si>
    <t>Olmos</t>
  </si>
  <si>
    <t> 130309</t>
  </si>
  <si>
    <t>Pacora</t>
  </si>
  <si>
    <t> 130310</t>
  </si>
  <si>
    <t> 130311</t>
  </si>
  <si>
    <t> 130312</t>
  </si>
  <si>
    <t>Tucume</t>
  </si>
  <si>
    <t> 140101</t>
  </si>
  <si>
    <t>Lima</t>
  </si>
  <si>
    <t> 140102</t>
  </si>
  <si>
    <t>Ancon</t>
  </si>
  <si>
    <t> 140103</t>
  </si>
  <si>
    <t>Ate</t>
  </si>
  <si>
    <t> 140125</t>
  </si>
  <si>
    <t>Barranco</t>
  </si>
  <si>
    <t> 140104</t>
  </si>
  <si>
    <t>Breña</t>
  </si>
  <si>
    <t> 140105</t>
  </si>
  <si>
    <t>Carabayllo</t>
  </si>
  <si>
    <t> 140107</t>
  </si>
  <si>
    <t>Chaclacayo</t>
  </si>
  <si>
    <t> 140108</t>
  </si>
  <si>
    <t>Chorrillos</t>
  </si>
  <si>
    <t> 140139</t>
  </si>
  <si>
    <t>Cieneguilla</t>
  </si>
  <si>
    <t> 140106</t>
  </si>
  <si>
    <t> 140135</t>
  </si>
  <si>
    <t>El Agustino</t>
  </si>
  <si>
    <t> 140134</t>
  </si>
  <si>
    <t> 140133</t>
  </si>
  <si>
    <t>Jesus Maria</t>
  </si>
  <si>
    <t> 140110</t>
  </si>
  <si>
    <t>La Molina</t>
  </si>
  <si>
    <t> 140109</t>
  </si>
  <si>
    <t> 140111</t>
  </si>
  <si>
    <t>Lince</t>
  </si>
  <si>
    <t> 140142</t>
  </si>
  <si>
    <t>Los Olivos</t>
  </si>
  <si>
    <t> 140112</t>
  </si>
  <si>
    <t>Lurigancho</t>
  </si>
  <si>
    <t> 140113</t>
  </si>
  <si>
    <t>Lurin</t>
  </si>
  <si>
    <t> 140114</t>
  </si>
  <si>
    <t>Magdalena del Mar</t>
  </si>
  <si>
    <t> 140117</t>
  </si>
  <si>
    <t> 140115</t>
  </si>
  <si>
    <t> 140116</t>
  </si>
  <si>
    <t>Pachacamac</t>
  </si>
  <si>
    <t> 140118</t>
  </si>
  <si>
    <t>Pucusana</t>
  </si>
  <si>
    <t> 140119</t>
  </si>
  <si>
    <t>Puente Piedra</t>
  </si>
  <si>
    <t> 140120</t>
  </si>
  <si>
    <t>Punta Hermosa</t>
  </si>
  <si>
    <t> 140121</t>
  </si>
  <si>
    <t>Punta Negra</t>
  </si>
  <si>
    <t> 140122</t>
  </si>
  <si>
    <t>Rimac</t>
  </si>
  <si>
    <t> 140123</t>
  </si>
  <si>
    <t>San Bartolo</t>
  </si>
  <si>
    <t> 140140</t>
  </si>
  <si>
    <t>San Borja</t>
  </si>
  <si>
    <t> 140124</t>
  </si>
  <si>
    <t> 140137</t>
  </si>
  <si>
    <t>San Juan de Lurigancho</t>
  </si>
  <si>
    <t> 140136</t>
  </si>
  <si>
    <t>San Juan de Miraflores</t>
  </si>
  <si>
    <t> 140138</t>
  </si>
  <si>
    <t> 140126</t>
  </si>
  <si>
    <t>San Martin de Porres</t>
  </si>
  <si>
    <t> 140127</t>
  </si>
  <si>
    <t> 140143</t>
  </si>
  <si>
    <t>Santa Anita</t>
  </si>
  <si>
    <t> 140128</t>
  </si>
  <si>
    <t>Santa Maria del Mar</t>
  </si>
  <si>
    <t> 140129</t>
  </si>
  <si>
    <t> 140130</t>
  </si>
  <si>
    <t>Santiago de Surco</t>
  </si>
  <si>
    <t> 140131</t>
  </si>
  <si>
    <t>Surquillo</t>
  </si>
  <si>
    <t> 140141</t>
  </si>
  <si>
    <t>Villa El Salvador</t>
  </si>
  <si>
    <t> 140132</t>
  </si>
  <si>
    <t>Villa Maria del Triunfo</t>
  </si>
  <si>
    <t> 140901</t>
  </si>
  <si>
    <t>Barranca</t>
  </si>
  <si>
    <t> 140902</t>
  </si>
  <si>
    <t>Paramonga</t>
  </si>
  <si>
    <t> 140903</t>
  </si>
  <si>
    <t>Pativilca</t>
  </si>
  <si>
    <t> 140904</t>
  </si>
  <si>
    <t>Supe</t>
  </si>
  <si>
    <t> 140905</t>
  </si>
  <si>
    <t>Supe Puerto</t>
  </si>
  <si>
    <t> 140201</t>
  </si>
  <si>
    <t>Cajatambo</t>
  </si>
  <si>
    <t> 140205</t>
  </si>
  <si>
    <t>Copa</t>
  </si>
  <si>
    <t> 140206</t>
  </si>
  <si>
    <t>Gorgor</t>
  </si>
  <si>
    <t> 140207</t>
  </si>
  <si>
    <t>Huancapon</t>
  </si>
  <si>
    <t> 140208</t>
  </si>
  <si>
    <t>Manas</t>
  </si>
  <si>
    <t> 140301</t>
  </si>
  <si>
    <t>Canta</t>
  </si>
  <si>
    <t> 140302</t>
  </si>
  <si>
    <t>Arahuay</t>
  </si>
  <si>
    <t> 140303</t>
  </si>
  <si>
    <t>Huamantanga</t>
  </si>
  <si>
    <t> 140304</t>
  </si>
  <si>
    <t>Huaros</t>
  </si>
  <si>
    <t> 140305</t>
  </si>
  <si>
    <t>Lachaqui</t>
  </si>
  <si>
    <t> 140306</t>
  </si>
  <si>
    <t> 140307</t>
  </si>
  <si>
    <t>Santa Rosa de Quives</t>
  </si>
  <si>
    <t> 140401</t>
  </si>
  <si>
    <t>San Vicente de Cañete</t>
  </si>
  <si>
    <t>Cañete</t>
  </si>
  <si>
    <t> 140416</t>
  </si>
  <si>
    <t>Asia</t>
  </si>
  <si>
    <t> 140402</t>
  </si>
  <si>
    <t>Calango</t>
  </si>
  <si>
    <t> 140403</t>
  </si>
  <si>
    <t>Cerro Azul</t>
  </si>
  <si>
    <t> 140405</t>
  </si>
  <si>
    <t> 140404</t>
  </si>
  <si>
    <t>Coayllo</t>
  </si>
  <si>
    <t> 140406</t>
  </si>
  <si>
    <t>Imperial</t>
  </si>
  <si>
    <t> 140407</t>
  </si>
  <si>
    <t>Lunahuana</t>
  </si>
  <si>
    <t> 140408</t>
  </si>
  <si>
    <t>Mala</t>
  </si>
  <si>
    <t> 140409</t>
  </si>
  <si>
    <t>Nuevo Imperial</t>
  </si>
  <si>
    <t> 140410</t>
  </si>
  <si>
    <t>Pacaran</t>
  </si>
  <si>
    <t> 140411</t>
  </si>
  <si>
    <t>Quilmana</t>
  </si>
  <si>
    <t> 140412</t>
  </si>
  <si>
    <t> 140413</t>
  </si>
  <si>
    <t> 140414</t>
  </si>
  <si>
    <t>Santa Cruz de Flores</t>
  </si>
  <si>
    <t> 140415</t>
  </si>
  <si>
    <t>Zuñiga</t>
  </si>
  <si>
    <t> 140801</t>
  </si>
  <si>
    <t>Huaral</t>
  </si>
  <si>
    <t> 140802</t>
  </si>
  <si>
    <t>Atavillos Alto</t>
  </si>
  <si>
    <t> 140803</t>
  </si>
  <si>
    <t>Atavillos Bajo</t>
  </si>
  <si>
    <t> 140804</t>
  </si>
  <si>
    <t>Aucallama</t>
  </si>
  <si>
    <t> 140805</t>
  </si>
  <si>
    <t> 140806</t>
  </si>
  <si>
    <t>Ihuari</t>
  </si>
  <si>
    <t> 140807</t>
  </si>
  <si>
    <t>Lampian</t>
  </si>
  <si>
    <t> 140808</t>
  </si>
  <si>
    <t>Pacaraos</t>
  </si>
  <si>
    <t> 140809</t>
  </si>
  <si>
    <t>San Miguel de Acos</t>
  </si>
  <si>
    <t> 140811</t>
  </si>
  <si>
    <t>Santa Cruz de Andamarca</t>
  </si>
  <si>
    <t> 140812</t>
  </si>
  <si>
    <t>Sumbilca</t>
  </si>
  <si>
    <t> 140810</t>
  </si>
  <si>
    <t>Veintisiete de Noviembre</t>
  </si>
  <si>
    <t> 140601</t>
  </si>
  <si>
    <t>Matucana</t>
  </si>
  <si>
    <t>Huarochiri</t>
  </si>
  <si>
    <t> 140602</t>
  </si>
  <si>
    <t>Antioquia</t>
  </si>
  <si>
    <t> 140603</t>
  </si>
  <si>
    <t>Callahuanca</t>
  </si>
  <si>
    <t> 140604</t>
  </si>
  <si>
    <t>Carampoma</t>
  </si>
  <si>
    <t> 140607</t>
  </si>
  <si>
    <t>Chicla</t>
  </si>
  <si>
    <t> 140606</t>
  </si>
  <si>
    <t> 140630</t>
  </si>
  <si>
    <t>Huachupampa</t>
  </si>
  <si>
    <t> 140608</t>
  </si>
  <si>
    <t>Huanza</t>
  </si>
  <si>
    <t> 140609</t>
  </si>
  <si>
    <t> 140610</t>
  </si>
  <si>
    <t>Lahuaytambo</t>
  </si>
  <si>
    <t> 140611</t>
  </si>
  <si>
    <t>Langa</t>
  </si>
  <si>
    <t> 140631</t>
  </si>
  <si>
    <t>Laraos</t>
  </si>
  <si>
    <t> 140612</t>
  </si>
  <si>
    <t>Mariatana</t>
  </si>
  <si>
    <t> 140613</t>
  </si>
  <si>
    <t>Ricardo Palma</t>
  </si>
  <si>
    <t> 140614</t>
  </si>
  <si>
    <t>San Andres de Tupicocha</t>
  </si>
  <si>
    <t> 140615</t>
  </si>
  <si>
    <t> 140616</t>
  </si>
  <si>
    <t>San Bartolome</t>
  </si>
  <si>
    <t> 140617</t>
  </si>
  <si>
    <t>San Damian</t>
  </si>
  <si>
    <t> 140632</t>
  </si>
  <si>
    <t>San Juan de Iris</t>
  </si>
  <si>
    <t> 140619</t>
  </si>
  <si>
    <t>San Juan de Tantaranche</t>
  </si>
  <si>
    <t> 140620</t>
  </si>
  <si>
    <t>San Lorenzo de Quinti</t>
  </si>
  <si>
    <t> 140621</t>
  </si>
  <si>
    <t>San Mateo</t>
  </si>
  <si>
    <t> 140622</t>
  </si>
  <si>
    <t>San Mateo de Otao</t>
  </si>
  <si>
    <t> 140605</t>
  </si>
  <si>
    <t>San Pedro de Casta</t>
  </si>
  <si>
    <t> 140623</t>
  </si>
  <si>
    <t>San Pedro de Huancayre</t>
  </si>
  <si>
    <t> 140618</t>
  </si>
  <si>
    <t>Sangallaya</t>
  </si>
  <si>
    <t> 140624</t>
  </si>
  <si>
    <t>Santa Cruz de Cocachacra</t>
  </si>
  <si>
    <t> 140625</t>
  </si>
  <si>
    <t>Santa Eulalia</t>
  </si>
  <si>
    <t> 140626</t>
  </si>
  <si>
    <t>Santiago de Anchucaya</t>
  </si>
  <si>
    <t> 140627</t>
  </si>
  <si>
    <t>Santiago de Tuna</t>
  </si>
  <si>
    <t> 140628</t>
  </si>
  <si>
    <t>Santo Domingo de los Olleros</t>
  </si>
  <si>
    <t> 140629</t>
  </si>
  <si>
    <t>Surco</t>
  </si>
  <si>
    <t> 140501</t>
  </si>
  <si>
    <t>Huacho</t>
  </si>
  <si>
    <t>Huaura</t>
  </si>
  <si>
    <t> 140502</t>
  </si>
  <si>
    <t>Ambar</t>
  </si>
  <si>
    <t> 140504</t>
  </si>
  <si>
    <t>Caleta de Carquin</t>
  </si>
  <si>
    <t> 140505</t>
  </si>
  <si>
    <t>Checras</t>
  </si>
  <si>
    <t> 140506</t>
  </si>
  <si>
    <t>Hualmay</t>
  </si>
  <si>
    <t> 140507</t>
  </si>
  <si>
    <t> 140508</t>
  </si>
  <si>
    <t> 140509</t>
  </si>
  <si>
    <t>Paccho</t>
  </si>
  <si>
    <t> 140511</t>
  </si>
  <si>
    <t>Santa Leonor</t>
  </si>
  <si>
    <t> 140512</t>
  </si>
  <si>
    <t>Santa Maria</t>
  </si>
  <si>
    <t> 140513</t>
  </si>
  <si>
    <t>Sayan</t>
  </si>
  <si>
    <t> 140516</t>
  </si>
  <si>
    <t>Vegueta</t>
  </si>
  <si>
    <t> 141001</t>
  </si>
  <si>
    <t>Oyon</t>
  </si>
  <si>
    <t> 141004</t>
  </si>
  <si>
    <t>Andajes</t>
  </si>
  <si>
    <t> 141003</t>
  </si>
  <si>
    <t>Caujul</t>
  </si>
  <si>
    <t> 141006</t>
  </si>
  <si>
    <t>Cochamarca</t>
  </si>
  <si>
    <t> 141002</t>
  </si>
  <si>
    <t>Navan</t>
  </si>
  <si>
    <t> 141005</t>
  </si>
  <si>
    <t>Pachangara</t>
  </si>
  <si>
    <t> 140701</t>
  </si>
  <si>
    <t> 140702</t>
  </si>
  <si>
    <t>Alis</t>
  </si>
  <si>
    <t> 140703</t>
  </si>
  <si>
    <t>Ayauca</t>
  </si>
  <si>
    <t> 140704</t>
  </si>
  <si>
    <t>Ayaviri</t>
  </si>
  <si>
    <t> 140705</t>
  </si>
  <si>
    <t>Azangaro</t>
  </si>
  <si>
    <t> 140706</t>
  </si>
  <si>
    <t>Cacra</t>
  </si>
  <si>
    <t> 140707</t>
  </si>
  <si>
    <t>Carania</t>
  </si>
  <si>
    <t> 140733</t>
  </si>
  <si>
    <t>Catahuasi</t>
  </si>
  <si>
    <t> 140710</t>
  </si>
  <si>
    <t>Chocos</t>
  </si>
  <si>
    <t> 140708</t>
  </si>
  <si>
    <t> 140709</t>
  </si>
  <si>
    <t>Colonia</t>
  </si>
  <si>
    <t> 140730</t>
  </si>
  <si>
    <t>Hongos</t>
  </si>
  <si>
    <t> 140711</t>
  </si>
  <si>
    <t>Huampara</t>
  </si>
  <si>
    <t> 140712</t>
  </si>
  <si>
    <t>Huancaya</t>
  </si>
  <si>
    <t> 140713</t>
  </si>
  <si>
    <t>Huangascar</t>
  </si>
  <si>
    <t> 140714</t>
  </si>
  <si>
    <t>Huantan</t>
  </si>
  <si>
    <t> 140715</t>
  </si>
  <si>
    <t>Huañec</t>
  </si>
  <si>
    <t> 140716</t>
  </si>
  <si>
    <t> 140717</t>
  </si>
  <si>
    <t>Lincha</t>
  </si>
  <si>
    <t> 140731</t>
  </si>
  <si>
    <t>Madean</t>
  </si>
  <si>
    <t> 140718</t>
  </si>
  <si>
    <t> 140719</t>
  </si>
  <si>
    <t>Omas</t>
  </si>
  <si>
    <t> 140732</t>
  </si>
  <si>
    <t>Putinza</t>
  </si>
  <si>
    <t> 140720</t>
  </si>
  <si>
    <t>Quinches</t>
  </si>
  <si>
    <t> 140721</t>
  </si>
  <si>
    <t>Quinocay</t>
  </si>
  <si>
    <t> 140722</t>
  </si>
  <si>
    <t>San Joaquin</t>
  </si>
  <si>
    <t> 140723</t>
  </si>
  <si>
    <t>San Pedro de Pilas</t>
  </si>
  <si>
    <t> 140724</t>
  </si>
  <si>
    <t>Tanta</t>
  </si>
  <si>
    <t> 140725</t>
  </si>
  <si>
    <t>Tauripampa</t>
  </si>
  <si>
    <t> 140727</t>
  </si>
  <si>
    <t>Tomas</t>
  </si>
  <si>
    <t> 140726</t>
  </si>
  <si>
    <t>Tupe</t>
  </si>
  <si>
    <t> 140728</t>
  </si>
  <si>
    <t>Viñac</t>
  </si>
  <si>
    <t> 140729</t>
  </si>
  <si>
    <t>Vitis</t>
  </si>
  <si>
    <t> 150101</t>
  </si>
  <si>
    <t>Iquitos</t>
  </si>
  <si>
    <t>Maynas</t>
  </si>
  <si>
    <t>Loreto</t>
  </si>
  <si>
    <t> 150102</t>
  </si>
  <si>
    <t>Alto Nanay</t>
  </si>
  <si>
    <t> 150103</t>
  </si>
  <si>
    <t>Fernando Lores</t>
  </si>
  <si>
    <t> 150110</t>
  </si>
  <si>
    <t>Indiana</t>
  </si>
  <si>
    <t> 150104</t>
  </si>
  <si>
    <t>Las Amazonas</t>
  </si>
  <si>
    <t> 150105</t>
  </si>
  <si>
    <t>Mazan</t>
  </si>
  <si>
    <t> 150106</t>
  </si>
  <si>
    <t>Napo</t>
  </si>
  <si>
    <t> 150111</t>
  </si>
  <si>
    <t>Punchana</t>
  </si>
  <si>
    <t> 150108</t>
  </si>
  <si>
    <t>Torres Causana</t>
  </si>
  <si>
    <t> 150112</t>
  </si>
  <si>
    <t> 150113</t>
  </si>
  <si>
    <t> 150201</t>
  </si>
  <si>
    <t>Yurimaguas</t>
  </si>
  <si>
    <t>Alto Amazonas</t>
  </si>
  <si>
    <t> 150202</t>
  </si>
  <si>
    <t>Balsapuerto</t>
  </si>
  <si>
    <t> 150205</t>
  </si>
  <si>
    <t>Jeberos</t>
  </si>
  <si>
    <t> 150206</t>
  </si>
  <si>
    <t> 150210</t>
  </si>
  <si>
    <t> 150211</t>
  </si>
  <si>
    <t>Teniente Cesar Lopez Rojas</t>
  </si>
  <si>
    <t> 150301</t>
  </si>
  <si>
    <t>Nauta</t>
  </si>
  <si>
    <t> 150302</t>
  </si>
  <si>
    <t>Parinari</t>
  </si>
  <si>
    <t> 150303</t>
  </si>
  <si>
    <t>Tigre</t>
  </si>
  <si>
    <t> 150305</t>
  </si>
  <si>
    <t>Trompeteros</t>
  </si>
  <si>
    <t> 150304</t>
  </si>
  <si>
    <t>Urarinas</t>
  </si>
  <si>
    <t> 150601</t>
  </si>
  <si>
    <t>Ramon Castilla</t>
  </si>
  <si>
    <t>Mariscal Ramon Castilla</t>
  </si>
  <si>
    <t> 150602</t>
  </si>
  <si>
    <t>Pebas</t>
  </si>
  <si>
    <t> 150603</t>
  </si>
  <si>
    <t>Yavari</t>
  </si>
  <si>
    <t> 150604</t>
  </si>
  <si>
    <t> 150401</t>
  </si>
  <si>
    <t>Requena</t>
  </si>
  <si>
    <t> 150402</t>
  </si>
  <si>
    <t>Alto Tapiche</t>
  </si>
  <si>
    <t> 150403</t>
  </si>
  <si>
    <t>Capelo</t>
  </si>
  <si>
    <t> 150404</t>
  </si>
  <si>
    <t>Emilio San Martin</t>
  </si>
  <si>
    <t> 150405</t>
  </si>
  <si>
    <t>Maquia</t>
  </si>
  <si>
    <t> 150406</t>
  </si>
  <si>
    <t>Puinahua</t>
  </si>
  <si>
    <t> 150407</t>
  </si>
  <si>
    <t>Saquena</t>
  </si>
  <si>
    <t> 150408</t>
  </si>
  <si>
    <t>Soplin</t>
  </si>
  <si>
    <t> 150409</t>
  </si>
  <si>
    <t>Tapiche</t>
  </si>
  <si>
    <t> 150410</t>
  </si>
  <si>
    <t>Jenaro Herrera</t>
  </si>
  <si>
    <t> 150411</t>
  </si>
  <si>
    <t>Yaquerana</t>
  </si>
  <si>
    <t> 150501</t>
  </si>
  <si>
    <t>Contamana</t>
  </si>
  <si>
    <t>Ucayali</t>
  </si>
  <si>
    <t> 150506</t>
  </si>
  <si>
    <t>Inahuaya</t>
  </si>
  <si>
    <t> 150503</t>
  </si>
  <si>
    <t>Padre Marquez</t>
  </si>
  <si>
    <t> 150504</t>
  </si>
  <si>
    <t> 150505</t>
  </si>
  <si>
    <t>Sarayacu</t>
  </si>
  <si>
    <t> 150502</t>
  </si>
  <si>
    <t>Vargas Guerra</t>
  </si>
  <si>
    <t> 150701</t>
  </si>
  <si>
    <t>Datem del Marañon</t>
  </si>
  <si>
    <t> 150703</t>
  </si>
  <si>
    <t>Cahuapanas</t>
  </si>
  <si>
    <t> 150704</t>
  </si>
  <si>
    <t>Manseriche</t>
  </si>
  <si>
    <t> 150705</t>
  </si>
  <si>
    <t>Morona</t>
  </si>
  <si>
    <t> 150706</t>
  </si>
  <si>
    <t>Pastaza</t>
  </si>
  <si>
    <t> 150702</t>
  </si>
  <si>
    <t>Andoas</t>
  </si>
  <si>
    <t> 150107</t>
  </si>
  <si>
    <t>Putumayo</t>
  </si>
  <si>
    <t> 150114</t>
  </si>
  <si>
    <t>Teniente Manuel Clavero</t>
  </si>
  <si>
    <t> 160101</t>
  </si>
  <si>
    <t>Tambopata</t>
  </si>
  <si>
    <t>Madre de Dios</t>
  </si>
  <si>
    <t> 160102</t>
  </si>
  <si>
    <t>Inambari</t>
  </si>
  <si>
    <t> 160103</t>
  </si>
  <si>
    <t>Las Piedras</t>
  </si>
  <si>
    <t> 160104</t>
  </si>
  <si>
    <t>Laberinto</t>
  </si>
  <si>
    <t> 160201</t>
  </si>
  <si>
    <t>Manu</t>
  </si>
  <si>
    <t> 160202</t>
  </si>
  <si>
    <t>Fitzcarrald</t>
  </si>
  <si>
    <t> 160203</t>
  </si>
  <si>
    <t> 160204</t>
  </si>
  <si>
    <t>Huepetuhe</t>
  </si>
  <si>
    <t> 160301</t>
  </si>
  <si>
    <t>Iñapari</t>
  </si>
  <si>
    <t>Tahuamanu</t>
  </si>
  <si>
    <t> 160302</t>
  </si>
  <si>
    <t>Iberia</t>
  </si>
  <si>
    <t> 160303</t>
  </si>
  <si>
    <t> 170101</t>
  </si>
  <si>
    <t>Moquegua</t>
  </si>
  <si>
    <t>Mariscal Nieto</t>
  </si>
  <si>
    <t> 170102</t>
  </si>
  <si>
    <t>Carumas</t>
  </si>
  <si>
    <t> 170103</t>
  </si>
  <si>
    <t>Cuchumbaya</t>
  </si>
  <si>
    <t> 170106</t>
  </si>
  <si>
    <t>Samegua</t>
  </si>
  <si>
    <t> 170104</t>
  </si>
  <si>
    <t> 170105</t>
  </si>
  <si>
    <t>Torata</t>
  </si>
  <si>
    <t> 170201</t>
  </si>
  <si>
    <t>Omate</t>
  </si>
  <si>
    <t>General Sanchez Cerro</t>
  </si>
  <si>
    <t> 170203</t>
  </si>
  <si>
    <t>Chojata</t>
  </si>
  <si>
    <t> 170202</t>
  </si>
  <si>
    <t>Coalaque</t>
  </si>
  <si>
    <t> 170204</t>
  </si>
  <si>
    <t>Ichuña</t>
  </si>
  <si>
    <t> 170205</t>
  </si>
  <si>
    <t>La Capilla</t>
  </si>
  <si>
    <t> 170206</t>
  </si>
  <si>
    <t>Lloque</t>
  </si>
  <si>
    <t> 170207</t>
  </si>
  <si>
    <t>Matalaque</t>
  </si>
  <si>
    <t> 170208</t>
  </si>
  <si>
    <t>Puquina</t>
  </si>
  <si>
    <t> 170209</t>
  </si>
  <si>
    <t>Quinistaquillas</t>
  </si>
  <si>
    <t> 170210</t>
  </si>
  <si>
    <t>Ubinas</t>
  </si>
  <si>
    <t> 170211</t>
  </si>
  <si>
    <t>Yunga</t>
  </si>
  <si>
    <t> 170301</t>
  </si>
  <si>
    <t>Ilo</t>
  </si>
  <si>
    <t> 170302</t>
  </si>
  <si>
    <t>El Algarrobal</t>
  </si>
  <si>
    <t> 170303</t>
  </si>
  <si>
    <t>Pacocha</t>
  </si>
  <si>
    <t> 180101</t>
  </si>
  <si>
    <t>Chaupimarca</t>
  </si>
  <si>
    <t>Pasco</t>
  </si>
  <si>
    <t> 180103</t>
  </si>
  <si>
    <t>Huachon</t>
  </si>
  <si>
    <t> 180104</t>
  </si>
  <si>
    <t>Huariaca</t>
  </si>
  <si>
    <t> 180105</t>
  </si>
  <si>
    <t>Huayllay</t>
  </si>
  <si>
    <t> 180106</t>
  </si>
  <si>
    <t>Ninacaca</t>
  </si>
  <si>
    <t> 180107</t>
  </si>
  <si>
    <t>Pallanchacra</t>
  </si>
  <si>
    <t> 180108</t>
  </si>
  <si>
    <t> 180109</t>
  </si>
  <si>
    <t>San Francisco de Asis de Yarusyacan</t>
  </si>
  <si>
    <t> 180110</t>
  </si>
  <si>
    <t>Simon Bolivar</t>
  </si>
  <si>
    <t> 180111</t>
  </si>
  <si>
    <t>Ticlacayan</t>
  </si>
  <si>
    <t> 180112</t>
  </si>
  <si>
    <t>Tinyahuarco</t>
  </si>
  <si>
    <t> 180113</t>
  </si>
  <si>
    <t>Vicco</t>
  </si>
  <si>
    <t> 180114</t>
  </si>
  <si>
    <t> 180201</t>
  </si>
  <si>
    <t>Yanahuanca</t>
  </si>
  <si>
    <t>Daniel Alcides Carrion</t>
  </si>
  <si>
    <t> 180202</t>
  </si>
  <si>
    <t>Chacayan</t>
  </si>
  <si>
    <t> 180203</t>
  </si>
  <si>
    <t>Goyllarisquizga</t>
  </si>
  <si>
    <t> 180204</t>
  </si>
  <si>
    <t>Paucar</t>
  </si>
  <si>
    <t> 180205</t>
  </si>
  <si>
    <t>San Pedro de Pillao</t>
  </si>
  <si>
    <t> 180206</t>
  </si>
  <si>
    <t>Santa Ana de Tusi</t>
  </si>
  <si>
    <t> 180207</t>
  </si>
  <si>
    <t>Tapuc</t>
  </si>
  <si>
    <t> 180208</t>
  </si>
  <si>
    <t> 180301</t>
  </si>
  <si>
    <t>Oxapampa</t>
  </si>
  <si>
    <t> 180302</t>
  </si>
  <si>
    <t>Chontabamba</t>
  </si>
  <si>
    <t> 180303</t>
  </si>
  <si>
    <t>Huancabamba</t>
  </si>
  <si>
    <t> 180307</t>
  </si>
  <si>
    <t>Palcazu</t>
  </si>
  <si>
    <t> 180306</t>
  </si>
  <si>
    <t>Pozuzo</t>
  </si>
  <si>
    <t> 180304</t>
  </si>
  <si>
    <t>Puerto Bermudez</t>
  </si>
  <si>
    <t> 180305</t>
  </si>
  <si>
    <t>Villa Rica</t>
  </si>
  <si>
    <t> 180308</t>
  </si>
  <si>
    <t>Constitucion</t>
  </si>
  <si>
    <t> 190101</t>
  </si>
  <si>
    <t>Piura</t>
  </si>
  <si>
    <t> 190103</t>
  </si>
  <si>
    <t> 190104</t>
  </si>
  <si>
    <t>Catacaos</t>
  </si>
  <si>
    <t> 190113</t>
  </si>
  <si>
    <t>Cura Mori</t>
  </si>
  <si>
    <t> 190114</t>
  </si>
  <si>
    <t>El Tallan</t>
  </si>
  <si>
    <t> 190105</t>
  </si>
  <si>
    <t>La Arena</t>
  </si>
  <si>
    <t> 190106</t>
  </si>
  <si>
    <t> 190107</t>
  </si>
  <si>
    <t>Las Lomas</t>
  </si>
  <si>
    <t> 190109</t>
  </si>
  <si>
    <t>Tambo Grande</t>
  </si>
  <si>
    <t> 190201</t>
  </si>
  <si>
    <t>Ayabaca</t>
  </si>
  <si>
    <t> 190202</t>
  </si>
  <si>
    <t>Frias</t>
  </si>
  <si>
    <t> 190209</t>
  </si>
  <si>
    <t>Jilili</t>
  </si>
  <si>
    <t> 190203</t>
  </si>
  <si>
    <t> 190204</t>
  </si>
  <si>
    <t>Montero</t>
  </si>
  <si>
    <t> 190205</t>
  </si>
  <si>
    <t>Pacaipampa</t>
  </si>
  <si>
    <t> 190210</t>
  </si>
  <si>
    <t>Paimas</t>
  </si>
  <si>
    <t> 190206</t>
  </si>
  <si>
    <t>Sapillica</t>
  </si>
  <si>
    <t> 190207</t>
  </si>
  <si>
    <t>Sicchez</t>
  </si>
  <si>
    <t> 190208</t>
  </si>
  <si>
    <t>Suyo</t>
  </si>
  <si>
    <t> 190301</t>
  </si>
  <si>
    <t> 190302</t>
  </si>
  <si>
    <t>Canchaque</t>
  </si>
  <si>
    <t> 190306</t>
  </si>
  <si>
    <t>El Carmen de La Frontera</t>
  </si>
  <si>
    <t> 190303</t>
  </si>
  <si>
    <t>Huarmaca</t>
  </si>
  <si>
    <t> 190308</t>
  </si>
  <si>
    <t>Lalaquiz</t>
  </si>
  <si>
    <t> 190307</t>
  </si>
  <si>
    <t>San Miguel de El Faique</t>
  </si>
  <si>
    <t> 190304</t>
  </si>
  <si>
    <t>Sondor</t>
  </si>
  <si>
    <t> 190305</t>
  </si>
  <si>
    <t>Sondorillo</t>
  </si>
  <si>
    <t> 190401</t>
  </si>
  <si>
    <t>Chulucanas</t>
  </si>
  <si>
    <t>Morropon</t>
  </si>
  <si>
    <t> 190402</t>
  </si>
  <si>
    <t>Buenos Aires</t>
  </si>
  <si>
    <t> 190403</t>
  </si>
  <si>
    <t>Chalaco</t>
  </si>
  <si>
    <t> 190408</t>
  </si>
  <si>
    <t>La Matanza</t>
  </si>
  <si>
    <t> 190404</t>
  </si>
  <si>
    <t> 190405</t>
  </si>
  <si>
    <t>Salitral</t>
  </si>
  <si>
    <t> 190410</t>
  </si>
  <si>
    <t>San Juan de Bigote</t>
  </si>
  <si>
    <t> 190406</t>
  </si>
  <si>
    <t>Santa Catalina de Mossa</t>
  </si>
  <si>
    <t> 190407</t>
  </si>
  <si>
    <t>Santo Domingo</t>
  </si>
  <si>
    <t> 190409</t>
  </si>
  <si>
    <t>Yamango</t>
  </si>
  <si>
    <t> 190501</t>
  </si>
  <si>
    <t>Paita</t>
  </si>
  <si>
    <t> 190502</t>
  </si>
  <si>
    <t>Amotape</t>
  </si>
  <si>
    <t> 190503</t>
  </si>
  <si>
    <t>Arenal</t>
  </si>
  <si>
    <t> 190505</t>
  </si>
  <si>
    <t>Colan</t>
  </si>
  <si>
    <t> 190504</t>
  </si>
  <si>
    <t>La Huaca</t>
  </si>
  <si>
    <t> 190506</t>
  </si>
  <si>
    <t>Tamarindo</t>
  </si>
  <si>
    <t> 190507</t>
  </si>
  <si>
    <t>Vichayal</t>
  </si>
  <si>
    <t> 190601</t>
  </si>
  <si>
    <t>Sullana</t>
  </si>
  <si>
    <t> 190602</t>
  </si>
  <si>
    <t> 190608</t>
  </si>
  <si>
    <t>Ignacio Escudero</t>
  </si>
  <si>
    <t> 190603</t>
  </si>
  <si>
    <t>Lancones</t>
  </si>
  <si>
    <t> 190604</t>
  </si>
  <si>
    <t>Marcavelica</t>
  </si>
  <si>
    <t> 190605</t>
  </si>
  <si>
    <t>Miguel Checa</t>
  </si>
  <si>
    <t> 190606</t>
  </si>
  <si>
    <t>Querecotillo</t>
  </si>
  <si>
    <t> 190607</t>
  </si>
  <si>
    <t> 190701</t>
  </si>
  <si>
    <t>Pariñas</t>
  </si>
  <si>
    <t>Talara</t>
  </si>
  <si>
    <t> 190702</t>
  </si>
  <si>
    <t>El Alto</t>
  </si>
  <si>
    <t> 190703</t>
  </si>
  <si>
    <t>La Brea</t>
  </si>
  <si>
    <t> 190704</t>
  </si>
  <si>
    <t>Lobitos</t>
  </si>
  <si>
    <t> 190706</t>
  </si>
  <si>
    <t>Los Organos</t>
  </si>
  <si>
    <t> 190705</t>
  </si>
  <si>
    <t>Mancora</t>
  </si>
  <si>
    <t> 190801</t>
  </si>
  <si>
    <t>Sechura</t>
  </si>
  <si>
    <t> 190804</t>
  </si>
  <si>
    <t>Bellavista de La Union</t>
  </si>
  <si>
    <t> 190803</t>
  </si>
  <si>
    <t>Bernal</t>
  </si>
  <si>
    <t> 190805</t>
  </si>
  <si>
    <t>Cristo Nos Valga</t>
  </si>
  <si>
    <t> 190802</t>
  </si>
  <si>
    <t>Vice</t>
  </si>
  <si>
    <t> 190806</t>
  </si>
  <si>
    <t>Rinconada Llicuar</t>
  </si>
  <si>
    <t> 200101</t>
  </si>
  <si>
    <t>Puno</t>
  </si>
  <si>
    <t> 200102</t>
  </si>
  <si>
    <t>Acora</t>
  </si>
  <si>
    <t> 200115</t>
  </si>
  <si>
    <t>Amantani</t>
  </si>
  <si>
    <t> 200103</t>
  </si>
  <si>
    <t>Atuncolla</t>
  </si>
  <si>
    <t> 200104</t>
  </si>
  <si>
    <t>Capachica</t>
  </si>
  <si>
    <t> 200106</t>
  </si>
  <si>
    <t>Chucuito</t>
  </si>
  <si>
    <t> 200105</t>
  </si>
  <si>
    <t>Coata</t>
  </si>
  <si>
    <t> 200107</t>
  </si>
  <si>
    <t> 200108</t>
  </si>
  <si>
    <t>Mañazo</t>
  </si>
  <si>
    <t> 200109</t>
  </si>
  <si>
    <t>Paucarcolla</t>
  </si>
  <si>
    <t> 200110</t>
  </si>
  <si>
    <t>Pichacani</t>
  </si>
  <si>
    <t> 200114</t>
  </si>
  <si>
    <t>Plateria</t>
  </si>
  <si>
    <t> 200111</t>
  </si>
  <si>
    <t> 200112</t>
  </si>
  <si>
    <t>Tiquillaca</t>
  </si>
  <si>
    <t> 200113</t>
  </si>
  <si>
    <t>Vilque</t>
  </si>
  <si>
    <t> 200201</t>
  </si>
  <si>
    <t> 200202</t>
  </si>
  <si>
    <t>Achaya</t>
  </si>
  <si>
    <t> 200203</t>
  </si>
  <si>
    <t>Arapa</t>
  </si>
  <si>
    <t> 200204</t>
  </si>
  <si>
    <t>Asillo</t>
  </si>
  <si>
    <t> 200205</t>
  </si>
  <si>
    <t>Caminaca</t>
  </si>
  <si>
    <t> 200206</t>
  </si>
  <si>
    <t>Chupa</t>
  </si>
  <si>
    <t> 200207</t>
  </si>
  <si>
    <t>Jose Domingo Choquehuanca</t>
  </si>
  <si>
    <t> 200208</t>
  </si>
  <si>
    <t>Muñani</t>
  </si>
  <si>
    <t> 200210</t>
  </si>
  <si>
    <t>Potoni</t>
  </si>
  <si>
    <t> 200212</t>
  </si>
  <si>
    <t>Saman</t>
  </si>
  <si>
    <t> 200213</t>
  </si>
  <si>
    <t>San Anton</t>
  </si>
  <si>
    <t> 200214</t>
  </si>
  <si>
    <t> 200215</t>
  </si>
  <si>
    <t>San Juan de Salinas</t>
  </si>
  <si>
    <t> 200216</t>
  </si>
  <si>
    <t>Santiago de Pupuja</t>
  </si>
  <si>
    <t> 200217</t>
  </si>
  <si>
    <t>Tirapata</t>
  </si>
  <si>
    <t> 200301</t>
  </si>
  <si>
    <t>Macusani</t>
  </si>
  <si>
    <t>Carabaya</t>
  </si>
  <si>
    <t> 200302</t>
  </si>
  <si>
    <t>Ajoyani</t>
  </si>
  <si>
    <t> 200303</t>
  </si>
  <si>
    <t>Ayapata</t>
  </si>
  <si>
    <t> 200304</t>
  </si>
  <si>
    <t>Coasa</t>
  </si>
  <si>
    <t> 200305</t>
  </si>
  <si>
    <t>Corani</t>
  </si>
  <si>
    <t> 200306</t>
  </si>
  <si>
    <t>Crucero</t>
  </si>
  <si>
    <t> 200307</t>
  </si>
  <si>
    <t>Ituata</t>
  </si>
  <si>
    <t> 200308</t>
  </si>
  <si>
    <t>Ollachea</t>
  </si>
  <si>
    <t> 200309</t>
  </si>
  <si>
    <t>San Gaban</t>
  </si>
  <si>
    <t> 200310</t>
  </si>
  <si>
    <t>Usicayos</t>
  </si>
  <si>
    <t> 200401</t>
  </si>
  <si>
    <t>Juli</t>
  </si>
  <si>
    <t> 200402</t>
  </si>
  <si>
    <t>Desaguadero</t>
  </si>
  <si>
    <t> 200403</t>
  </si>
  <si>
    <t>Huacullani</t>
  </si>
  <si>
    <t> 200412</t>
  </si>
  <si>
    <t>Kelluyo</t>
  </si>
  <si>
    <t> 200406</t>
  </si>
  <si>
    <t>Pisacoma</t>
  </si>
  <si>
    <t> 200407</t>
  </si>
  <si>
    <t>Pomata</t>
  </si>
  <si>
    <t> 200410</t>
  </si>
  <si>
    <t>Zepita</t>
  </si>
  <si>
    <t> 201201</t>
  </si>
  <si>
    <t>Ilave</t>
  </si>
  <si>
    <t>El Collao</t>
  </si>
  <si>
    <t> 201204</t>
  </si>
  <si>
    <t>Capazo</t>
  </si>
  <si>
    <t> 201202</t>
  </si>
  <si>
    <t>Pilcuyo</t>
  </si>
  <si>
    <t> 201203</t>
  </si>
  <si>
    <t> 201205</t>
  </si>
  <si>
    <t>Conduriri</t>
  </si>
  <si>
    <t> 200501</t>
  </si>
  <si>
    <t>Huancane</t>
  </si>
  <si>
    <t> 200502</t>
  </si>
  <si>
    <t>Cojata</t>
  </si>
  <si>
    <t> 200511</t>
  </si>
  <si>
    <t>Huatasani</t>
  </si>
  <si>
    <t> 200504</t>
  </si>
  <si>
    <t>Inchupalla</t>
  </si>
  <si>
    <t> 200506</t>
  </si>
  <si>
    <t>Pusi</t>
  </si>
  <si>
    <t> 200507</t>
  </si>
  <si>
    <t>Rosaspata</t>
  </si>
  <si>
    <t> 200508</t>
  </si>
  <si>
    <t>Taraco</t>
  </si>
  <si>
    <t> 200509</t>
  </si>
  <si>
    <t>Vilque Chico</t>
  </si>
  <si>
    <t> 200601</t>
  </si>
  <si>
    <t> 200602</t>
  </si>
  <si>
    <t>Cabanilla</t>
  </si>
  <si>
    <t> 200603</t>
  </si>
  <si>
    <t>Calapuja</t>
  </si>
  <si>
    <t> 200604</t>
  </si>
  <si>
    <t>Nicasio</t>
  </si>
  <si>
    <t> 200605</t>
  </si>
  <si>
    <t>Ocuviri</t>
  </si>
  <si>
    <t> 200606</t>
  </si>
  <si>
    <t> 200607</t>
  </si>
  <si>
    <t>Paratia</t>
  </si>
  <si>
    <t> 200608</t>
  </si>
  <si>
    <t> 200609</t>
  </si>
  <si>
    <t> 200610</t>
  </si>
  <si>
    <t>Vilavila</t>
  </si>
  <si>
    <t> 200701</t>
  </si>
  <si>
    <t>Melgar</t>
  </si>
  <si>
    <t> 200702</t>
  </si>
  <si>
    <t>Antauta</t>
  </si>
  <si>
    <t> 200703</t>
  </si>
  <si>
    <t>Cupi</t>
  </si>
  <si>
    <t> 200704</t>
  </si>
  <si>
    <t>Llalli</t>
  </si>
  <si>
    <t> 200705</t>
  </si>
  <si>
    <t>Macari</t>
  </si>
  <si>
    <t> 200706</t>
  </si>
  <si>
    <t>Nuñoa</t>
  </si>
  <si>
    <t> 200707</t>
  </si>
  <si>
    <t>Orurillo</t>
  </si>
  <si>
    <t> 200708</t>
  </si>
  <si>
    <t> 200709</t>
  </si>
  <si>
    <t>Umachiri</t>
  </si>
  <si>
    <t> 201301</t>
  </si>
  <si>
    <t>Moho</t>
  </si>
  <si>
    <t> 201302</t>
  </si>
  <si>
    <t>Conima</t>
  </si>
  <si>
    <t> 201304</t>
  </si>
  <si>
    <t>Huayrapata</t>
  </si>
  <si>
    <t> 201303</t>
  </si>
  <si>
    <t>Tilali</t>
  </si>
  <si>
    <t> 201101</t>
  </si>
  <si>
    <t>Putina</t>
  </si>
  <si>
    <t>San Antonio de Putina</t>
  </si>
  <si>
    <t> 201104</t>
  </si>
  <si>
    <t>Ananea</t>
  </si>
  <si>
    <t> 201102</t>
  </si>
  <si>
    <t>Pedro Vilca Apaza</t>
  </si>
  <si>
    <t> 201103</t>
  </si>
  <si>
    <t>Quilcapuncu</t>
  </si>
  <si>
    <t> 201105</t>
  </si>
  <si>
    <t>Sina</t>
  </si>
  <si>
    <t> 200901</t>
  </si>
  <si>
    <t>Juliaca</t>
  </si>
  <si>
    <t>San Roman</t>
  </si>
  <si>
    <t> 200902</t>
  </si>
  <si>
    <t> 200903</t>
  </si>
  <si>
    <t>Cabanillas</t>
  </si>
  <si>
    <t> 200904</t>
  </si>
  <si>
    <t>Caracoto</t>
  </si>
  <si>
    <t> 200801</t>
  </si>
  <si>
    <t>Sandia</t>
  </si>
  <si>
    <t> 200803</t>
  </si>
  <si>
    <t>Cuyocuyo</t>
  </si>
  <si>
    <t> 200804</t>
  </si>
  <si>
    <t>Limbani</t>
  </si>
  <si>
    <t> 200806</t>
  </si>
  <si>
    <t>Patambuco</t>
  </si>
  <si>
    <t> 200805</t>
  </si>
  <si>
    <t>Phara</t>
  </si>
  <si>
    <t> 200807</t>
  </si>
  <si>
    <t>Quiaca</t>
  </si>
  <si>
    <t> 200808</t>
  </si>
  <si>
    <t>San Juan del Oro</t>
  </si>
  <si>
    <t> 200810</t>
  </si>
  <si>
    <t>Yanahuaya</t>
  </si>
  <si>
    <t> 200811</t>
  </si>
  <si>
    <t>Alto Inambari</t>
  </si>
  <si>
    <t> 200812</t>
  </si>
  <si>
    <t>San Pedro de Putina Punco</t>
  </si>
  <si>
    <t> 201001</t>
  </si>
  <si>
    <t>Yunguyo</t>
  </si>
  <si>
    <t> 201003</t>
  </si>
  <si>
    <t>Anapia</t>
  </si>
  <si>
    <t> 201004</t>
  </si>
  <si>
    <t>Copani</t>
  </si>
  <si>
    <t> 201005</t>
  </si>
  <si>
    <t>Cuturapi</t>
  </si>
  <si>
    <t> 201006</t>
  </si>
  <si>
    <t>Ollaraya</t>
  </si>
  <si>
    <t> 201007</t>
  </si>
  <si>
    <t>Tinicachi</t>
  </si>
  <si>
    <t> 201002</t>
  </si>
  <si>
    <t>Unicachi</t>
  </si>
  <si>
    <t> 210101</t>
  </si>
  <si>
    <t>Moyobamba</t>
  </si>
  <si>
    <t>San Martin</t>
  </si>
  <si>
    <t> 210102</t>
  </si>
  <si>
    <t>Calzada</t>
  </si>
  <si>
    <t> 210103</t>
  </si>
  <si>
    <t>Habana</t>
  </si>
  <si>
    <t> 210104</t>
  </si>
  <si>
    <t>Jepelacio</t>
  </si>
  <si>
    <t> 210105</t>
  </si>
  <si>
    <t>Soritor</t>
  </si>
  <si>
    <t> 210106</t>
  </si>
  <si>
    <t>Yantalo</t>
  </si>
  <si>
    <t> 210701</t>
  </si>
  <si>
    <t> 210704</t>
  </si>
  <si>
    <t>Alto Biavo</t>
  </si>
  <si>
    <t> 210706</t>
  </si>
  <si>
    <t>Bajo Biavo</t>
  </si>
  <si>
    <t> 210705</t>
  </si>
  <si>
    <t>Huallaga</t>
  </si>
  <si>
    <t> 210703</t>
  </si>
  <si>
    <t> 210702</t>
  </si>
  <si>
    <t> 211001</t>
  </si>
  <si>
    <t>San Jose de Sisa</t>
  </si>
  <si>
    <t>El Dorado</t>
  </si>
  <si>
    <t> 211002</t>
  </si>
  <si>
    <t>Agua Blanca</t>
  </si>
  <si>
    <t> 211004</t>
  </si>
  <si>
    <t> 211005</t>
  </si>
  <si>
    <t> 211003</t>
  </si>
  <si>
    <t>Shatoja</t>
  </si>
  <si>
    <t> 210201</t>
  </si>
  <si>
    <t>Saposoa</t>
  </si>
  <si>
    <t> 210205</t>
  </si>
  <si>
    <t>Alto Saposoa</t>
  </si>
  <si>
    <t> 210206</t>
  </si>
  <si>
    <t>El Eslabon</t>
  </si>
  <si>
    <t> 210202</t>
  </si>
  <si>
    <t>Piscoyacu</t>
  </si>
  <si>
    <t> 210203</t>
  </si>
  <si>
    <t>Sacanche</t>
  </si>
  <si>
    <t> 210204</t>
  </si>
  <si>
    <t>Tingo de Saposoa</t>
  </si>
  <si>
    <t> 210301</t>
  </si>
  <si>
    <t>Lamas</t>
  </si>
  <si>
    <t> 210315</t>
  </si>
  <si>
    <t>Alonso de Alvarado</t>
  </si>
  <si>
    <t> 210303</t>
  </si>
  <si>
    <t>Barranquita</t>
  </si>
  <si>
    <t> 210304</t>
  </si>
  <si>
    <t>Caynarachi</t>
  </si>
  <si>
    <t> 210305</t>
  </si>
  <si>
    <t>Cuñumbuqui</t>
  </si>
  <si>
    <t> 210306</t>
  </si>
  <si>
    <t>Pinto Recodo</t>
  </si>
  <si>
    <t> 210307</t>
  </si>
  <si>
    <t>Rumisapa</t>
  </si>
  <si>
    <t> 210316</t>
  </si>
  <si>
    <t>San Roque de Cumbaza</t>
  </si>
  <si>
    <t> 210311</t>
  </si>
  <si>
    <t>Shanao</t>
  </si>
  <si>
    <t> 210313</t>
  </si>
  <si>
    <t>Tabalosos</t>
  </si>
  <si>
    <t> 210314</t>
  </si>
  <si>
    <t>Zapatero</t>
  </si>
  <si>
    <t> 210401</t>
  </si>
  <si>
    <t>Juanjui</t>
  </si>
  <si>
    <t> 210402</t>
  </si>
  <si>
    <t>Campanilla</t>
  </si>
  <si>
    <t> 210403</t>
  </si>
  <si>
    <t>Huicungo</t>
  </si>
  <si>
    <t> 210404</t>
  </si>
  <si>
    <t>Pachiza</t>
  </si>
  <si>
    <t> 210405</t>
  </si>
  <si>
    <t>Pajarillo</t>
  </si>
  <si>
    <t> 210901</t>
  </si>
  <si>
    <t>Picota</t>
  </si>
  <si>
    <t> 210902</t>
  </si>
  <si>
    <t> 210903</t>
  </si>
  <si>
    <t>Caspisapa</t>
  </si>
  <si>
    <t> 210904</t>
  </si>
  <si>
    <t>Pilluana</t>
  </si>
  <si>
    <t> 210905</t>
  </si>
  <si>
    <t>Pucacaca</t>
  </si>
  <si>
    <t> 210906</t>
  </si>
  <si>
    <t> 210907</t>
  </si>
  <si>
    <t>San Hilarion</t>
  </si>
  <si>
    <t> 210910</t>
  </si>
  <si>
    <t>Shamboyacu</t>
  </si>
  <si>
    <t> 210908</t>
  </si>
  <si>
    <t>Tingo de Ponasa</t>
  </si>
  <si>
    <t> 210909</t>
  </si>
  <si>
    <t>Tres Unidos</t>
  </si>
  <si>
    <t> 210501</t>
  </si>
  <si>
    <t>Rioja</t>
  </si>
  <si>
    <t> 210509</t>
  </si>
  <si>
    <t>Awajun</t>
  </si>
  <si>
    <t> 210506</t>
  </si>
  <si>
    <t>Elias Soplin Vargas</t>
  </si>
  <si>
    <t> 210505</t>
  </si>
  <si>
    <t>Nueva Cajamarca</t>
  </si>
  <si>
    <t> 210508</t>
  </si>
  <si>
    <t>Pardo Miguel</t>
  </si>
  <si>
    <t> 210502</t>
  </si>
  <si>
    <t>Posic</t>
  </si>
  <si>
    <t> 210507</t>
  </si>
  <si>
    <t>San Fernando</t>
  </si>
  <si>
    <t> 210503</t>
  </si>
  <si>
    <t>Yorongos</t>
  </si>
  <si>
    <t> 210504</t>
  </si>
  <si>
    <t>Yuracyacu</t>
  </si>
  <si>
    <t> 210601</t>
  </si>
  <si>
    <t>Tarapoto</t>
  </si>
  <si>
    <t> 210602</t>
  </si>
  <si>
    <t>Alberto Leveau</t>
  </si>
  <si>
    <t> 210604</t>
  </si>
  <si>
    <t>Cacatachi</t>
  </si>
  <si>
    <t> 210606</t>
  </si>
  <si>
    <t>Chazuta</t>
  </si>
  <si>
    <t> 210607</t>
  </si>
  <si>
    <t>Chipurana</t>
  </si>
  <si>
    <t> 210608</t>
  </si>
  <si>
    <t> 210609</t>
  </si>
  <si>
    <t>Huimbayoc</t>
  </si>
  <si>
    <t> 210610</t>
  </si>
  <si>
    <t>Juan Guerra</t>
  </si>
  <si>
    <t> 210621</t>
  </si>
  <si>
    <t>La Banda de Shilcayo</t>
  </si>
  <si>
    <t> 210611</t>
  </si>
  <si>
    <t>Morales</t>
  </si>
  <si>
    <t> 210612</t>
  </si>
  <si>
    <t>Papaplaya</t>
  </si>
  <si>
    <t> 210616</t>
  </si>
  <si>
    <t> 210619</t>
  </si>
  <si>
    <t>Sauce</t>
  </si>
  <si>
    <t> 210620</t>
  </si>
  <si>
    <t>Shapaja</t>
  </si>
  <si>
    <t> 210801</t>
  </si>
  <si>
    <t>Tocache</t>
  </si>
  <si>
    <t> 210802</t>
  </si>
  <si>
    <t>Nuevo Progreso</t>
  </si>
  <si>
    <t> 210803</t>
  </si>
  <si>
    <t>Polvora</t>
  </si>
  <si>
    <t> 210804</t>
  </si>
  <si>
    <t>Shunte</t>
  </si>
  <si>
    <t> 210805</t>
  </si>
  <si>
    <t>Uchiza</t>
  </si>
  <si>
    <t> 220101</t>
  </si>
  <si>
    <t>Tacna</t>
  </si>
  <si>
    <t> 220111</t>
  </si>
  <si>
    <t>Alto de La Alianza</t>
  </si>
  <si>
    <t> 220102</t>
  </si>
  <si>
    <t>Calana</t>
  </si>
  <si>
    <t> 220112</t>
  </si>
  <si>
    <t>Ciudad Nueva</t>
  </si>
  <si>
    <t> 220104</t>
  </si>
  <si>
    <t>Inclan</t>
  </si>
  <si>
    <t> 220107</t>
  </si>
  <si>
    <t>Pachia</t>
  </si>
  <si>
    <t> 220108</t>
  </si>
  <si>
    <t> 220109</t>
  </si>
  <si>
    <t>Pocollay</t>
  </si>
  <si>
    <t> 220110</t>
  </si>
  <si>
    <t>Sama</t>
  </si>
  <si>
    <t> 220113</t>
  </si>
  <si>
    <t>Coronel Gregorio Albarracin Lanchipa</t>
  </si>
  <si>
    <t> 220401</t>
  </si>
  <si>
    <t>Candarave</t>
  </si>
  <si>
    <t> 220402</t>
  </si>
  <si>
    <t>Cairani</t>
  </si>
  <si>
    <t> 220406</t>
  </si>
  <si>
    <t>Camilaca</t>
  </si>
  <si>
    <t> 220403</t>
  </si>
  <si>
    <t>Curibaya</t>
  </si>
  <si>
    <t> 220404</t>
  </si>
  <si>
    <t>Huanuara</t>
  </si>
  <si>
    <t> 220405</t>
  </si>
  <si>
    <t>Quilahuani</t>
  </si>
  <si>
    <t> 220301</t>
  </si>
  <si>
    <t>Locumba</t>
  </si>
  <si>
    <t>Jorge Basadre</t>
  </si>
  <si>
    <t> 220303</t>
  </si>
  <si>
    <t>Ilabaya</t>
  </si>
  <si>
    <t> 220302</t>
  </si>
  <si>
    <t>Ite</t>
  </si>
  <si>
    <t> 220201</t>
  </si>
  <si>
    <t>Tarata</t>
  </si>
  <si>
    <t> 220205</t>
  </si>
  <si>
    <t>Heroes Albarracin</t>
  </si>
  <si>
    <t> 220206</t>
  </si>
  <si>
    <t>Estique</t>
  </si>
  <si>
    <t> 220207</t>
  </si>
  <si>
    <t>Estique-Pampa</t>
  </si>
  <si>
    <t> 220210</t>
  </si>
  <si>
    <t>Sitajara</t>
  </si>
  <si>
    <t> 220211</t>
  </si>
  <si>
    <t>Susapaya</t>
  </si>
  <si>
    <t> 220212</t>
  </si>
  <si>
    <t>Tarucachi</t>
  </si>
  <si>
    <t> 220213</t>
  </si>
  <si>
    <t>Ticaco</t>
  </si>
  <si>
    <t> 230101</t>
  </si>
  <si>
    <t>Tumbes</t>
  </si>
  <si>
    <t> 230102</t>
  </si>
  <si>
    <t>Corrales</t>
  </si>
  <si>
    <t> 230103</t>
  </si>
  <si>
    <t>La Cruz</t>
  </si>
  <si>
    <t> 230104</t>
  </si>
  <si>
    <t>Pampas de Hospital</t>
  </si>
  <si>
    <t> 230105</t>
  </si>
  <si>
    <t>San Jacinto</t>
  </si>
  <si>
    <t> 230106</t>
  </si>
  <si>
    <t>San Juan de La Virgen</t>
  </si>
  <si>
    <t> 230201</t>
  </si>
  <si>
    <t>Zorritos</t>
  </si>
  <si>
    <t>Contralmirante Villar</t>
  </si>
  <si>
    <t> 230202</t>
  </si>
  <si>
    <t>Casitas</t>
  </si>
  <si>
    <t> 230203</t>
  </si>
  <si>
    <t>Canoas de Punta Sal</t>
  </si>
  <si>
    <t> 230301</t>
  </si>
  <si>
    <t>Zarumilla</t>
  </si>
  <si>
    <t> 230304</t>
  </si>
  <si>
    <t>Aguas Verdes</t>
  </si>
  <si>
    <t> 230302</t>
  </si>
  <si>
    <t>Matapalo</t>
  </si>
  <si>
    <t> 230303</t>
  </si>
  <si>
    <t>Papayal</t>
  </si>
  <si>
    <t> 250101</t>
  </si>
  <si>
    <t>Calleria</t>
  </si>
  <si>
    <t>Coronel Portillo</t>
  </si>
  <si>
    <t> 250104</t>
  </si>
  <si>
    <t>Campoverde</t>
  </si>
  <si>
    <t> 250105</t>
  </si>
  <si>
    <t>Iparia</t>
  </si>
  <si>
    <t> 250103</t>
  </si>
  <si>
    <t>Masisea</t>
  </si>
  <si>
    <t> 250102</t>
  </si>
  <si>
    <t>Yarinacocha</t>
  </si>
  <si>
    <t> 250106</t>
  </si>
  <si>
    <t>Nueva Requena</t>
  </si>
  <si>
    <t> 250107</t>
  </si>
  <si>
    <t>Manantay</t>
  </si>
  <si>
    <t> 250301</t>
  </si>
  <si>
    <t>Raymondi</t>
  </si>
  <si>
    <t>Atalaya</t>
  </si>
  <si>
    <t> 250304</t>
  </si>
  <si>
    <t>Sepahua</t>
  </si>
  <si>
    <t> 250302</t>
  </si>
  <si>
    <t>Tahuania</t>
  </si>
  <si>
    <t> 250303</t>
  </si>
  <si>
    <t>Yurua</t>
  </si>
  <si>
    <t> 250201</t>
  </si>
  <si>
    <t>Padre Abad</t>
  </si>
  <si>
    <t> 250202</t>
  </si>
  <si>
    <t>Irazola</t>
  </si>
  <si>
    <t> 250203</t>
  </si>
  <si>
    <t>Curimana</t>
  </si>
  <si>
    <t> 250401</t>
  </si>
  <si>
    <t>Purus</t>
  </si>
  <si>
    <t>INSERT INTO [dbo].[pmDistrict] ([idDepartment],[idProvince],[name],[code],[ubigeo]) VALUES (</t>
  </si>
  <si>
    <t>Madre De Dios</t>
  </si>
  <si>
    <t>01</t>
  </si>
  <si>
    <t>02</t>
  </si>
  <si>
    <t>03</t>
  </si>
  <si>
    <t>04</t>
  </si>
  <si>
    <t>05</t>
  </si>
  <si>
    <t>06</t>
  </si>
  <si>
    <t>24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</si>
  <si>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</si>
  <si>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</si>
  <si>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</si>
  <si>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</si>
  <si>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</si>
  <si>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</si>
  <si>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</si>
  <si>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</si>
  <si>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</si>
  <si>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</si>
  <si>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</si>
  <si>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</si>
  <si>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</si>
  <si>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</si>
  <si>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</si>
  <si>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</si>
  <si>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</si>
  <si>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</si>
  <si>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ID</t>
  </si>
  <si>
    <t>CODE</t>
  </si>
  <si>
    <t>INSERT INTO [dbo].[pmDepartment] ([idDepartment],[name],[code]) VALUES (</t>
  </si>
  <si>
    <t>INSERT INTO [dbo].[pmProvince] ([idDepartment],[idProvince],[name],[code]) VALUES (</t>
  </si>
  <si>
    <t>0101</t>
  </si>
  <si>
    <t>0102</t>
  </si>
  <si>
    <t>0103</t>
  </si>
  <si>
    <t>0106</t>
  </si>
  <si>
    <t>0104</t>
  </si>
  <si>
    <t>0105</t>
  </si>
  <si>
    <t>0107</t>
  </si>
  <si>
    <t>0201</t>
  </si>
  <si>
    <t>0202</t>
  </si>
  <si>
    <t>0216</t>
  </si>
  <si>
    <t>0218</t>
  </si>
  <si>
    <t>0203</t>
  </si>
  <si>
    <t>0204</t>
  </si>
  <si>
    <t>0217</t>
  </si>
  <si>
    <t>0205</t>
  </si>
  <si>
    <t>0206</t>
  </si>
  <si>
    <t>0208</t>
  </si>
  <si>
    <t>0219</t>
  </si>
  <si>
    <t>0207</t>
  </si>
  <si>
    <t>0209</t>
  </si>
  <si>
    <t>0220</t>
  </si>
  <si>
    <t>0210</t>
  </si>
  <si>
    <t>0211</t>
  </si>
  <si>
    <t>0212</t>
  </si>
  <si>
    <t>0213</t>
  </si>
  <si>
    <t>0214</t>
  </si>
  <si>
    <t>0215</t>
  </si>
  <si>
    <t>0301</t>
  </si>
  <si>
    <t>0303</t>
  </si>
  <si>
    <t>0304</t>
  </si>
  <si>
    <t>0302</t>
  </si>
  <si>
    <t>0305</t>
  </si>
  <si>
    <t>0307</t>
  </si>
  <si>
    <t>0306</t>
  </si>
  <si>
    <t>0401</t>
  </si>
  <si>
    <t>0403</t>
  </si>
  <si>
    <t>0404</t>
  </si>
  <si>
    <t>0405</t>
  </si>
  <si>
    <t>0402</t>
  </si>
  <si>
    <t>0406</t>
  </si>
  <si>
    <t>0407</t>
  </si>
  <si>
    <t>0408</t>
  </si>
  <si>
    <t>0501</t>
  </si>
  <si>
    <t>0502</t>
  </si>
  <si>
    <t>0508</t>
  </si>
  <si>
    <t>0503</t>
  </si>
  <si>
    <t>0504</t>
  </si>
  <si>
    <t>0505</t>
  </si>
  <si>
    <t>0506</t>
  </si>
  <si>
    <t>0510</t>
  </si>
  <si>
    <t>0511</t>
  </si>
  <si>
    <t>0507</t>
  </si>
  <si>
    <t>0509</t>
  </si>
  <si>
    <t>0601</t>
  </si>
  <si>
    <t>0602</t>
  </si>
  <si>
    <t>0603</t>
  </si>
  <si>
    <t>0606</t>
  </si>
  <si>
    <t>0604</t>
  </si>
  <si>
    <t>0605</t>
  </si>
  <si>
    <t>0607</t>
  </si>
  <si>
    <t>0608</t>
  </si>
  <si>
    <t>0611</t>
  </si>
  <si>
    <t>0612</t>
  </si>
  <si>
    <t>0610</t>
  </si>
  <si>
    <t>0613</t>
  </si>
  <si>
    <t>0609</t>
  </si>
  <si>
    <t>2401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</si>
  <si>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</si>
  <si>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</si>
  <si>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</si>
  <si>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</si>
  <si>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</si>
  <si>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</si>
  <si>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</si>
  <si>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</si>
  <si>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</si>
  <si>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</si>
  <si>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</si>
  <si>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</si>
  <si>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</si>
  <si>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0801</t>
  </si>
  <si>
    <t>0802</t>
  </si>
  <si>
    <t>0803</t>
  </si>
  <si>
    <t>0804</t>
  </si>
  <si>
    <t>0807</t>
  </si>
  <si>
    <t>0806</t>
  </si>
  <si>
    <t>0805</t>
  </si>
  <si>
    <t>0901</t>
  </si>
  <si>
    <t>0902</t>
  </si>
  <si>
    <t>0903</t>
  </si>
  <si>
    <t>0909</t>
  </si>
  <si>
    <t>0904</t>
  </si>
  <si>
    <t>0906</t>
  </si>
  <si>
    <t>0905</t>
  </si>
  <si>
    <t>0907</t>
  </si>
  <si>
    <t>0908</t>
  </si>
  <si>
    <t>0910</t>
  </si>
  <si>
    <t>0911</t>
  </si>
  <si>
    <t>1001</t>
  </si>
  <si>
    <t>1002</t>
  </si>
  <si>
    <t>1003</t>
  </si>
  <si>
    <t>1005</t>
  </si>
  <si>
    <t>1004</t>
  </si>
  <si>
    <t>1101</t>
  </si>
  <si>
    <t>1102</t>
  </si>
  <si>
    <t>1108</t>
  </si>
  <si>
    <t>1103</t>
  </si>
  <si>
    <t>1104</t>
  </si>
  <si>
    <t>1107</t>
  </si>
  <si>
    <t>1105</t>
  </si>
  <si>
    <t>1106</t>
  </si>
  <si>
    <t>1109</t>
  </si>
  <si>
    <t>1201</t>
  </si>
  <si>
    <t>1208</t>
  </si>
  <si>
    <t>1202</t>
  </si>
  <si>
    <t>1209</t>
  </si>
  <si>
    <t>1210</t>
  </si>
  <si>
    <t>1204</t>
  </si>
  <si>
    <t>1205</t>
  </si>
  <si>
    <t>1206</t>
  </si>
  <si>
    <t>1203</t>
  </si>
  <si>
    <t>1207</t>
  </si>
  <si>
    <t>1211</t>
  </si>
  <si>
    <t>1212</t>
  </si>
  <si>
    <t>1301</t>
  </si>
  <si>
    <t>1302</t>
  </si>
  <si>
    <t>1303</t>
  </si>
  <si>
    <t>1401</t>
  </si>
  <si>
    <t>1409</t>
  </si>
  <si>
    <t>1402</t>
  </si>
  <si>
    <t>1403</t>
  </si>
  <si>
    <t>1404</t>
  </si>
  <si>
    <t>1408</t>
  </si>
  <si>
    <t>1406</t>
  </si>
  <si>
    <t>1405</t>
  </si>
  <si>
    <t>1410</t>
  </si>
  <si>
    <t>1407</t>
  </si>
  <si>
    <t>1501</t>
  </si>
  <si>
    <t>1502</t>
  </si>
  <si>
    <t>1503</t>
  </si>
  <si>
    <t>1506</t>
  </si>
  <si>
    <t>1504</t>
  </si>
  <si>
    <t>1505</t>
  </si>
  <si>
    <t>1507</t>
  </si>
  <si>
    <t>1601</t>
  </si>
  <si>
    <t>1602</t>
  </si>
  <si>
    <t>1603</t>
  </si>
  <si>
    <t>1701</t>
  </si>
  <si>
    <t>1702</t>
  </si>
  <si>
    <t>1703</t>
  </si>
  <si>
    <t>1801</t>
  </si>
  <si>
    <t>1802</t>
  </si>
  <si>
    <t>1803</t>
  </si>
  <si>
    <t>1901</t>
  </si>
  <si>
    <t>1902</t>
  </si>
  <si>
    <t>1903</t>
  </si>
  <si>
    <t>1904</t>
  </si>
  <si>
    <t>1905</t>
  </si>
  <si>
    <t>1906</t>
  </si>
  <si>
    <t>1907</t>
  </si>
  <si>
    <t>1908</t>
  </si>
  <si>
    <t>2001</t>
  </si>
  <si>
    <t>2002</t>
  </si>
  <si>
    <t>2003</t>
  </si>
  <si>
    <t>2004</t>
  </si>
  <si>
    <t>2012</t>
  </si>
  <si>
    <t>2005</t>
  </si>
  <si>
    <t>2006</t>
  </si>
  <si>
    <t>2007</t>
  </si>
  <si>
    <t>2013</t>
  </si>
  <si>
    <t>2011</t>
  </si>
  <si>
    <t>2009</t>
  </si>
  <si>
    <t>2008</t>
  </si>
  <si>
    <t>2010</t>
  </si>
  <si>
    <t>2101</t>
  </si>
  <si>
    <t>2107</t>
  </si>
  <si>
    <t>2110</t>
  </si>
  <si>
    <t>2102</t>
  </si>
  <si>
    <t>2103</t>
  </si>
  <si>
    <t>2104</t>
  </si>
  <si>
    <t>2109</t>
  </si>
  <si>
    <t>2105</t>
  </si>
  <si>
    <t>2106</t>
  </si>
  <si>
    <t>2108</t>
  </si>
  <si>
    <t>2201</t>
  </si>
  <si>
    <t>2204</t>
  </si>
  <si>
    <t>2203</t>
  </si>
  <si>
    <t>2202</t>
  </si>
  <si>
    <t>2301</t>
  </si>
  <si>
    <t>2302</t>
  </si>
  <si>
    <t>2303</t>
  </si>
  <si>
    <t>2501</t>
  </si>
  <si>
    <t>2503</t>
  </si>
  <si>
    <t>2502</t>
  </si>
  <si>
    <t>2504</t>
  </si>
  <si>
    <t>TEMP</t>
  </si>
  <si>
    <t>INSERT INTO [dbo].[pmDistrict] ([idDepartment],[idProvince],[idDistrict],[name],[ubigeo])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</si>
</sst>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Font="1"/>
    <xf numFmtId="49" fontId="5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Font="1" applyFill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applyNumberFormat="1" applyFont="1" applyFill="1" applyAlignment="1"/>
    <xf numFmtId="0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vertical="center"/>
    </xf>
    <xf numFmtId="49" fontId="6" fillId="3" borderId="2" xfId="0" applyNumberFormat="1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Alignment="1"/>
    <xf numFmtId="1" fontId="6" fillId="0" borderId="2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Alignment="1"/>
    <xf numFmtId="0" fontId="5" fillId="2" borderId="0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" fontId="0" fillId="0" borderId="0" xfId="0" applyNumberFormat="1" applyFill="1"/>
    <xf numFmtId="0" fontId="0" fillId="0" borderId="2" xfId="0" applyFill="1" applyBorder="1"/>
    <xf numFmtId="0" fontId="5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6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550A-ABC3-40B9-8B75-71DB1B3D4C63}">
  <dimension ref="A1:D26"/>
  <sheetViews>
    <sheetView workbookViewId="0">
      <selection activeCell="A21" sqref="A21"/>
    </sheetView>
  </sheetViews>
  <sheetFormatPr baseColWidth="10" defaultRowHeight="15" x14ac:dyDescent="0.25"/>
  <cols>
    <col min="1" max="1" width="8.85546875" style="5" customWidth="1"/>
    <col min="2" max="2" width="20.85546875" style="5" bestFit="1" customWidth="1"/>
    <col min="3" max="3" width="10" style="6" customWidth="1"/>
    <col min="4" max="4" width="11.42578125" style="5"/>
  </cols>
  <sheetData>
    <row r="1" spans="1:4" ht="15.75" thickBot="1" x14ac:dyDescent="0.3">
      <c r="A1" s="11" t="s">
        <v>3612</v>
      </c>
      <c r="B1" s="12" t="s">
        <v>3</v>
      </c>
      <c r="C1" s="13" t="s">
        <v>3613</v>
      </c>
      <c r="D1" s="9" t="s">
        <v>3614</v>
      </c>
    </row>
    <row r="2" spans="1:4" ht="16.5" thickTop="1" thickBot="1" x14ac:dyDescent="0.3">
      <c r="A2" s="5">
        <v>1</v>
      </c>
      <c r="B2" s="8" t="s">
        <v>6</v>
      </c>
      <c r="C2" s="6" t="s">
        <v>3587</v>
      </c>
      <c r="D2" s="5" t="str">
        <f>$D$1&amp;A2&amp;",'"&amp;B2&amp;"','"&amp;C2&amp;"')"</f>
        <v>INSERT INTO [dbo].[pmDepartment] ([idDepartment],[name],[code]) VALUES (1,'Amazonas','01')</v>
      </c>
    </row>
    <row r="3" spans="1:4" x14ac:dyDescent="0.25">
      <c r="A3" s="5">
        <v>2</v>
      </c>
      <c r="B3" s="5" t="s">
        <v>179</v>
      </c>
      <c r="C3" s="6" t="s">
        <v>3588</v>
      </c>
      <c r="D3" s="5" t="str">
        <f t="shared" ref="D3:D26" si="0">$D$1&amp;A3&amp;",'"&amp;B3&amp;"','"&amp;C3&amp;"')"</f>
        <v>INSERT INTO [dbo].[pmDepartment] ([idDepartment],[name],[code]) VALUES (2,'Ancash','02')</v>
      </c>
    </row>
    <row r="4" spans="1:4" x14ac:dyDescent="0.25">
      <c r="A4" s="5">
        <v>3</v>
      </c>
      <c r="B4" s="5" t="s">
        <v>509</v>
      </c>
      <c r="C4" s="6" t="s">
        <v>3589</v>
      </c>
      <c r="D4" s="5" t="str">
        <f t="shared" si="0"/>
        <v>INSERT INTO [dbo].[pmDepartment] ([idDepartment],[name],[code]) VALUES (3,'Apurimac','03')</v>
      </c>
    </row>
    <row r="5" spans="1:4" x14ac:dyDescent="0.25">
      <c r="A5" s="5">
        <v>4</v>
      </c>
      <c r="B5" s="5" t="s">
        <v>668</v>
      </c>
      <c r="C5" s="6" t="s">
        <v>3590</v>
      </c>
      <c r="D5" s="5" t="str">
        <f t="shared" si="0"/>
        <v>INSERT INTO [dbo].[pmDepartment] ([idDepartment],[name],[code]) VALUES (4,'Arequipa','04')</v>
      </c>
    </row>
    <row r="6" spans="1:4" x14ac:dyDescent="0.25">
      <c r="A6" s="5">
        <v>5</v>
      </c>
      <c r="B6" s="5" t="s">
        <v>887</v>
      </c>
      <c r="C6" s="6" t="s">
        <v>3591</v>
      </c>
      <c r="D6" s="5" t="str">
        <f t="shared" si="0"/>
        <v>INSERT INTO [dbo].[pmDepartment] ([idDepartment],[name],[code]) VALUES (5,'Ayacucho','05')</v>
      </c>
    </row>
    <row r="7" spans="1:4" x14ac:dyDescent="0.25">
      <c r="A7" s="5">
        <v>6</v>
      </c>
      <c r="B7" s="5" t="s">
        <v>1109</v>
      </c>
      <c r="C7" s="6" t="s">
        <v>3592</v>
      </c>
      <c r="D7" s="5" t="str">
        <f t="shared" si="0"/>
        <v>INSERT INTO [dbo].[pmDepartment] ([idDepartment],[name],[code]) VALUES (6,'Cajamarca','06')</v>
      </c>
    </row>
    <row r="8" spans="1:4" x14ac:dyDescent="0.25">
      <c r="A8" s="5">
        <v>7</v>
      </c>
      <c r="B8" s="5" t="s">
        <v>1351</v>
      </c>
      <c r="C8" s="6" t="s">
        <v>3593</v>
      </c>
      <c r="D8" s="5" t="str">
        <f t="shared" si="0"/>
        <v>INSERT INTO [dbo].[pmDepartment] ([idDepartment],[name],[code]) VALUES (7,'Callao','24')</v>
      </c>
    </row>
    <row r="9" spans="1:4" x14ac:dyDescent="0.25">
      <c r="A9" s="5">
        <v>8</v>
      </c>
      <c r="B9" s="5" t="s">
        <v>1362</v>
      </c>
      <c r="C9" s="6" t="s">
        <v>3594</v>
      </c>
      <c r="D9" s="5" t="str">
        <f t="shared" si="0"/>
        <v>INSERT INTO [dbo].[pmDepartment] ([idDepartment],[name],[code]) VALUES (8,'Cusco','07')</v>
      </c>
    </row>
    <row r="10" spans="1:4" x14ac:dyDescent="0.25">
      <c r="A10" s="5">
        <v>9</v>
      </c>
      <c r="B10" s="5" t="s">
        <v>1571</v>
      </c>
      <c r="C10" s="6" t="s">
        <v>3595</v>
      </c>
      <c r="D10" s="5" t="str">
        <f t="shared" si="0"/>
        <v>INSERT INTO [dbo].[pmDepartment] ([idDepartment],[name],[code]) VALUES (9,'Huancavelica','08')</v>
      </c>
    </row>
    <row r="11" spans="1:4" x14ac:dyDescent="0.25">
      <c r="A11" s="5">
        <v>10</v>
      </c>
      <c r="B11" s="5" t="s">
        <v>1750</v>
      </c>
      <c r="C11" s="6" t="s">
        <v>3596</v>
      </c>
      <c r="D11" s="5" t="str">
        <f t="shared" si="0"/>
        <v>INSERT INTO [dbo].[pmDepartment] ([idDepartment],[name],[code]) VALUES (10,'Huanuco','09')</v>
      </c>
    </row>
    <row r="12" spans="1:4" x14ac:dyDescent="0.25">
      <c r="A12" s="5">
        <v>11</v>
      </c>
      <c r="B12" s="5" t="s">
        <v>1905</v>
      </c>
      <c r="C12" s="6" t="s">
        <v>3597</v>
      </c>
      <c r="D12" s="5" t="str">
        <f t="shared" si="0"/>
        <v>INSERT INTO [dbo].[pmDepartment] ([idDepartment],[name],[code]) VALUES (11,'Ica','10')</v>
      </c>
    </row>
    <row r="13" spans="1:4" x14ac:dyDescent="0.25">
      <c r="A13" s="5">
        <v>12</v>
      </c>
      <c r="B13" s="5" t="s">
        <v>1985</v>
      </c>
      <c r="C13" s="6" t="s">
        <v>3598</v>
      </c>
      <c r="D13" s="5" t="str">
        <f t="shared" si="0"/>
        <v>INSERT INTO [dbo].[pmDepartment] ([idDepartment],[name],[code]) VALUES (12,'Junin','11')</v>
      </c>
    </row>
    <row r="14" spans="1:4" x14ac:dyDescent="0.25">
      <c r="A14" s="5">
        <v>13</v>
      </c>
      <c r="B14" s="5" t="s">
        <v>191</v>
      </c>
      <c r="C14" s="6" t="s">
        <v>3599</v>
      </c>
      <c r="D14" s="5" t="str">
        <f t="shared" si="0"/>
        <v>INSERT INTO [dbo].[pmDepartment] ([idDepartment],[name],[code]) VALUES (13,'La Libertad','12')</v>
      </c>
    </row>
    <row r="15" spans="1:4" x14ac:dyDescent="0.25">
      <c r="A15" s="5">
        <v>14</v>
      </c>
      <c r="B15" s="5" t="s">
        <v>2378</v>
      </c>
      <c r="C15" s="6" t="s">
        <v>3600</v>
      </c>
      <c r="D15" s="5" t="str">
        <f t="shared" si="0"/>
        <v>INSERT INTO [dbo].[pmDepartment] ([idDepartment],[name],[code]) VALUES (14,'Lambayeque','13')</v>
      </c>
    </row>
    <row r="16" spans="1:4" x14ac:dyDescent="0.25">
      <c r="A16" s="5">
        <v>15</v>
      </c>
      <c r="B16" s="5" t="s">
        <v>2449</v>
      </c>
      <c r="C16" s="6" t="s">
        <v>3601</v>
      </c>
      <c r="D16" s="5" t="str">
        <f t="shared" si="0"/>
        <v>INSERT INTO [dbo].[pmDepartment] ([idDepartment],[name],[code]) VALUES (15,'Lima','14')</v>
      </c>
    </row>
    <row r="17" spans="1:4" x14ac:dyDescent="0.25">
      <c r="A17" s="5">
        <v>16</v>
      </c>
      <c r="B17" s="5" t="s">
        <v>2773</v>
      </c>
      <c r="C17" s="6" t="s">
        <v>3602</v>
      </c>
      <c r="D17" s="5" t="str">
        <f t="shared" si="0"/>
        <v>INSERT INTO [dbo].[pmDepartment] ([idDepartment],[name],[code]) VALUES (16,'Loreto','15')</v>
      </c>
    </row>
    <row r="18" spans="1:4" x14ac:dyDescent="0.25">
      <c r="A18" s="5">
        <v>17</v>
      </c>
      <c r="B18" s="5" t="s">
        <v>3586</v>
      </c>
      <c r="C18" s="6" t="s">
        <v>3603</v>
      </c>
      <c r="D18" s="5" t="str">
        <f t="shared" si="0"/>
        <v>INSERT INTO [dbo].[pmDepartment] ([idDepartment],[name],[code]) VALUES (17,'Madre De Dios','16')</v>
      </c>
    </row>
    <row r="19" spans="1:4" x14ac:dyDescent="0.25">
      <c r="A19" s="5">
        <v>18</v>
      </c>
      <c r="B19" s="5" t="s">
        <v>2894</v>
      </c>
      <c r="C19" s="6" t="s">
        <v>3604</v>
      </c>
      <c r="D19" s="5" t="str">
        <f t="shared" si="0"/>
        <v>INSERT INTO [dbo].[pmDepartment] ([idDepartment],[name],[code]) VALUES (18,'Moquegua','17')</v>
      </c>
    </row>
    <row r="20" spans="1:4" x14ac:dyDescent="0.25">
      <c r="A20" s="5">
        <v>19</v>
      </c>
      <c r="B20" s="5" t="s">
        <v>2936</v>
      </c>
      <c r="C20" s="6" t="s">
        <v>3605</v>
      </c>
      <c r="D20" s="5" t="str">
        <f t="shared" si="0"/>
        <v>INSERT INTO [dbo].[pmDepartment] ([idDepartment],[name],[code]) VALUES (19,'Pasco','18')</v>
      </c>
    </row>
    <row r="21" spans="1:4" x14ac:dyDescent="0.25">
      <c r="A21" s="5">
        <v>20</v>
      </c>
      <c r="B21" s="5" t="s">
        <v>2992</v>
      </c>
      <c r="C21" s="6" t="s">
        <v>3606</v>
      </c>
      <c r="D21" s="5" t="str">
        <f t="shared" si="0"/>
        <v>INSERT INTO [dbo].[pmDepartment] ([idDepartment],[name],[code]) VALUES (20,'Piura','19')</v>
      </c>
    </row>
    <row r="22" spans="1:4" x14ac:dyDescent="0.25">
      <c r="A22" s="5">
        <v>21</v>
      </c>
      <c r="B22" s="5" t="s">
        <v>3115</v>
      </c>
      <c r="C22" s="6" t="s">
        <v>3607</v>
      </c>
      <c r="D22" s="5" t="str">
        <f t="shared" si="0"/>
        <v>INSERT INTO [dbo].[pmDepartment] ([idDepartment],[name],[code]) VALUES (21,'Puno','20')</v>
      </c>
    </row>
    <row r="23" spans="1:4" x14ac:dyDescent="0.25">
      <c r="A23" s="5">
        <v>22</v>
      </c>
      <c r="B23" s="5" t="s">
        <v>3327</v>
      </c>
      <c r="C23" s="6" t="s">
        <v>3608</v>
      </c>
      <c r="D23" s="5" t="str">
        <f t="shared" si="0"/>
        <v>INSERT INTO [dbo].[pmDepartment] ([idDepartment],[name],[code]) VALUES (22,'San Martin','21')</v>
      </c>
    </row>
    <row r="24" spans="1:4" x14ac:dyDescent="0.25">
      <c r="A24" s="5">
        <v>23</v>
      </c>
      <c r="B24" s="5" t="s">
        <v>3473</v>
      </c>
      <c r="C24" s="6" t="s">
        <v>3609</v>
      </c>
      <c r="D24" s="5" t="str">
        <f t="shared" si="0"/>
        <v>INSERT INTO [dbo].[pmDepartment] ([idDepartment],[name],[code]) VALUES (23,'Tacna','22')</v>
      </c>
    </row>
    <row r="25" spans="1:4" x14ac:dyDescent="0.25">
      <c r="A25" s="5">
        <v>24</v>
      </c>
      <c r="B25" s="5" t="s">
        <v>3527</v>
      </c>
      <c r="C25" s="6" t="s">
        <v>3610</v>
      </c>
      <c r="D25" s="5" t="str">
        <f t="shared" si="0"/>
        <v>INSERT INTO [dbo].[pmDepartment] ([idDepartment],[name],[code]) VALUES (24,'Tumbes','23')</v>
      </c>
    </row>
    <row r="26" spans="1:4" x14ac:dyDescent="0.25">
      <c r="A26" s="5">
        <v>25</v>
      </c>
      <c r="B26" s="5" t="s">
        <v>2845</v>
      </c>
      <c r="C26" s="6" t="s">
        <v>3611</v>
      </c>
      <c r="D26" s="5" t="str">
        <f t="shared" si="0"/>
        <v>INSERT INTO [dbo].[pmDepartment] ([idDepartment],[name],[code]) VALUES (25,'Ucayali','25')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D5C-7C60-4609-9685-B721220162B5}">
  <dimension ref="A1:G196"/>
  <sheetViews>
    <sheetView topLeftCell="A176" workbookViewId="0">
      <selection activeCell="E193" sqref="E193"/>
    </sheetView>
  </sheetViews>
  <sheetFormatPr baseColWidth="10" defaultRowHeight="15" x14ac:dyDescent="0.25"/>
  <cols>
    <col min="1" max="1" width="8.5703125" customWidth="1"/>
    <col min="2" max="2" width="15.85546875" style="1" bestFit="1" customWidth="1"/>
    <col min="3" max="3" width="6.140625" style="33" customWidth="1"/>
    <col min="4" max="4" width="6.7109375" style="33" customWidth="1"/>
    <col min="5" max="5" width="15.85546875" style="1" customWidth="1"/>
    <col min="6" max="6" width="9.5703125" style="1" customWidth="1"/>
  </cols>
  <sheetData>
    <row r="1" spans="1:7" ht="15.75" thickBot="1" x14ac:dyDescent="0.3">
      <c r="A1" s="11" t="s">
        <v>3612</v>
      </c>
      <c r="B1" s="29" t="s">
        <v>3</v>
      </c>
      <c r="C1" s="30" t="s">
        <v>3612</v>
      </c>
      <c r="D1" s="30" t="s">
        <v>3612</v>
      </c>
      <c r="E1" s="31" t="s">
        <v>2</v>
      </c>
      <c r="F1" s="32" t="s">
        <v>3613</v>
      </c>
      <c r="G1" s="9" t="s">
        <v>3615</v>
      </c>
    </row>
    <row r="2" spans="1:7" ht="16.5" thickTop="1" thickBot="1" x14ac:dyDescent="0.3">
      <c r="A2" s="5">
        <f>LOOKUP(B2,DEPARTAMENTO!$B$2:$B$26,DEPARTAMENTO!$A$2:$A$26)</f>
        <v>1</v>
      </c>
      <c r="B2" s="21" t="s">
        <v>6</v>
      </c>
      <c r="C2" s="25">
        <v>1</v>
      </c>
      <c r="D2" s="25">
        <v>1</v>
      </c>
      <c r="E2" s="21" t="s">
        <v>5</v>
      </c>
      <c r="F2" s="21" t="s">
        <v>3616</v>
      </c>
      <c r="G2" s="5" t="str">
        <f>$G$1&amp;A2&amp;","&amp;D2&amp;",'"&amp;E2&amp;"','"&amp;F2&amp;"')"</f>
        <v>INSERT INTO [dbo].[pmProvince] ([idDepartment],[idProvince],[name],[code]) VALUES (1,1,'Chachapoyas','0101')</v>
      </c>
    </row>
    <row r="3" spans="1:7" ht="15.75" thickBot="1" x14ac:dyDescent="0.3">
      <c r="A3" s="5">
        <f>LOOKUP(B3,DEPARTAMENTO!$B$2:$B$26,DEPARTAMENTO!$A$2:$A$26)</f>
        <v>1</v>
      </c>
      <c r="B3" s="21" t="s">
        <v>6</v>
      </c>
      <c r="C3" s="37">
        <v>2</v>
      </c>
      <c r="D3" s="33">
        <f>SUMIF(B3,B2,D2)+1</f>
        <v>2</v>
      </c>
      <c r="E3" s="21" t="s">
        <v>48</v>
      </c>
      <c r="F3" s="21" t="s">
        <v>3617</v>
      </c>
      <c r="G3" s="5" t="str">
        <f t="shared" ref="G3:G66" si="0">$G$1&amp;A3&amp;","&amp;D3&amp;",'"&amp;E3&amp;"','"&amp;F3&amp;"')"</f>
        <v>INSERT INTO [dbo].[pmProvince] ([idDepartment],[idProvince],[name],[code]) VALUES (1,2,'Bagua','0102')</v>
      </c>
    </row>
    <row r="4" spans="1:7" ht="15.75" thickBot="1" x14ac:dyDescent="0.3">
      <c r="A4" s="5">
        <f>LOOKUP(B4,DEPARTAMENTO!$B$2:$B$26,DEPARTAMENTO!$A$2:$A$26)</f>
        <v>1</v>
      </c>
      <c r="B4" s="21" t="s">
        <v>6</v>
      </c>
      <c r="C4" s="37">
        <v>3</v>
      </c>
      <c r="D4" s="33">
        <f t="shared" ref="C4:D67" si="1">SUMIF(B4,B3,D3)+1</f>
        <v>3</v>
      </c>
      <c r="E4" s="21" t="s">
        <v>61</v>
      </c>
      <c r="F4" s="21" t="s">
        <v>3618</v>
      </c>
      <c r="G4" s="5" t="str">
        <f t="shared" si="0"/>
        <v>INSERT INTO [dbo].[pmProvince] ([idDepartment],[idProvince],[name],[code]) VALUES (1,3,'Bongara','0103')</v>
      </c>
    </row>
    <row r="5" spans="1:7" ht="15.75" thickBot="1" x14ac:dyDescent="0.3">
      <c r="A5" s="5">
        <f>LOOKUP(B5,DEPARTAMENTO!$B$2:$B$26,DEPARTAMENTO!$A$2:$A$26)</f>
        <v>1</v>
      </c>
      <c r="B5" s="21" t="s">
        <v>6</v>
      </c>
      <c r="C5" s="37">
        <v>4</v>
      </c>
      <c r="D5" s="33">
        <f t="shared" si="1"/>
        <v>4</v>
      </c>
      <c r="E5" s="21" t="s">
        <v>86</v>
      </c>
      <c r="F5" s="21" t="s">
        <v>3619</v>
      </c>
      <c r="G5" s="5" t="str">
        <f t="shared" si="0"/>
        <v>INSERT INTO [dbo].[pmProvince] ([idDepartment],[idProvince],[name],[code]) VALUES (1,4,'Condorcanqui','0106')</v>
      </c>
    </row>
    <row r="6" spans="1:7" ht="15.75" thickBot="1" x14ac:dyDescent="0.3">
      <c r="A6" s="5">
        <f>LOOKUP(B6,DEPARTAMENTO!$B$2:$B$26,DEPARTAMENTO!$A$2:$A$26)</f>
        <v>1</v>
      </c>
      <c r="B6" s="21" t="s">
        <v>6</v>
      </c>
      <c r="C6" s="37">
        <v>5</v>
      </c>
      <c r="D6" s="33">
        <f t="shared" si="1"/>
        <v>5</v>
      </c>
      <c r="E6" s="21" t="s">
        <v>93</v>
      </c>
      <c r="F6" s="21" t="s">
        <v>3620</v>
      </c>
      <c r="G6" s="5" t="str">
        <f t="shared" si="0"/>
        <v>INSERT INTO [dbo].[pmProvince] ([idDepartment],[idProvince],[name],[code]) VALUES (1,5,'Luya','0104')</v>
      </c>
    </row>
    <row r="7" spans="1:7" ht="15.75" thickBot="1" x14ac:dyDescent="0.3">
      <c r="A7" s="5">
        <f>LOOKUP(B7,DEPARTAMENTO!$B$2:$B$26,DEPARTAMENTO!$A$2:$A$26)</f>
        <v>1</v>
      </c>
      <c r="B7" s="21" t="s">
        <v>6</v>
      </c>
      <c r="C7" s="37">
        <v>6</v>
      </c>
      <c r="D7" s="33">
        <f t="shared" si="1"/>
        <v>6</v>
      </c>
      <c r="E7" s="21" t="s">
        <v>139</v>
      </c>
      <c r="F7" s="21" t="s">
        <v>3621</v>
      </c>
      <c r="G7" s="5" t="str">
        <f t="shared" si="0"/>
        <v>INSERT INTO [dbo].[pmProvince] ([idDepartment],[idProvince],[name],[code]) VALUES (1,6,'Rodriguez de Mendoza','0105')</v>
      </c>
    </row>
    <row r="8" spans="1:7" ht="15.75" thickBot="1" x14ac:dyDescent="0.3">
      <c r="A8" s="5">
        <f>LOOKUP(B8,DEPARTAMENTO!$B$2:$B$26,DEPARTAMENTO!$A$2:$A$26)</f>
        <v>1</v>
      </c>
      <c r="B8" s="21" t="s">
        <v>6</v>
      </c>
      <c r="C8" s="37">
        <v>7</v>
      </c>
      <c r="D8" s="33">
        <f t="shared" si="1"/>
        <v>7</v>
      </c>
      <c r="E8" s="21" t="s">
        <v>164</v>
      </c>
      <c r="F8" s="21" t="s">
        <v>3622</v>
      </c>
      <c r="G8" s="5" t="str">
        <f t="shared" si="0"/>
        <v>INSERT INTO [dbo].[pmProvince] ([idDepartment],[idProvince],[name],[code]) VALUES (1,7,'Utcubamba','0107')</v>
      </c>
    </row>
    <row r="9" spans="1:7" ht="15.75" thickBot="1" x14ac:dyDescent="0.3">
      <c r="A9" s="5">
        <f>LOOKUP(B9,DEPARTAMENTO!$B$2:$B$26,DEPARTAMENTO!$A$2:$A$26)</f>
        <v>2</v>
      </c>
      <c r="B9" s="21" t="s">
        <v>179</v>
      </c>
      <c r="C9" s="37">
        <v>1</v>
      </c>
      <c r="D9" s="33">
        <f t="shared" si="1"/>
        <v>1</v>
      </c>
      <c r="E9" s="21" t="s">
        <v>178</v>
      </c>
      <c r="F9" s="21" t="s">
        <v>3623</v>
      </c>
      <c r="G9" s="5" t="str">
        <f t="shared" si="0"/>
        <v>INSERT INTO [dbo].[pmProvince] ([idDepartment],[idProvince],[name],[code]) VALUES (2,1,'Huaraz','0201')</v>
      </c>
    </row>
    <row r="10" spans="1:7" ht="15.75" thickBot="1" x14ac:dyDescent="0.3">
      <c r="A10" s="5">
        <f>LOOKUP(B10,DEPARTAMENTO!$B$2:$B$26,DEPARTAMENTO!$A$2:$A$26)</f>
        <v>2</v>
      </c>
      <c r="B10" s="21" t="s">
        <v>179</v>
      </c>
      <c r="C10" s="37">
        <v>2</v>
      </c>
      <c r="D10" s="33">
        <f t="shared" si="1"/>
        <v>2</v>
      </c>
      <c r="E10" s="21" t="s">
        <v>202</v>
      </c>
      <c r="F10" s="21" t="s">
        <v>3624</v>
      </c>
      <c r="G10" s="5" t="str">
        <f t="shared" si="0"/>
        <v>INSERT INTO [dbo].[pmProvince] ([idDepartment],[idProvince],[name],[code]) VALUES (2,2,'Aija','0202')</v>
      </c>
    </row>
    <row r="11" spans="1:7" ht="15.75" thickBot="1" x14ac:dyDescent="0.3">
      <c r="A11" s="5">
        <f>LOOKUP(B11,DEPARTAMENTO!$B$2:$B$26,DEPARTAMENTO!$A$2:$A$26)</f>
        <v>2</v>
      </c>
      <c r="B11" s="21" t="s">
        <v>179</v>
      </c>
      <c r="C11" s="37">
        <v>3</v>
      </c>
      <c r="D11" s="33">
        <f t="shared" si="1"/>
        <v>3</v>
      </c>
      <c r="E11" s="21" t="s">
        <v>213</v>
      </c>
      <c r="F11" s="21" t="s">
        <v>3625</v>
      </c>
      <c r="G11" s="5" t="str">
        <f t="shared" si="0"/>
        <v>INSERT INTO [dbo].[pmProvince] ([idDepartment],[idProvince],[name],[code]) VALUES (2,3,'Antonio Raymondi','0216')</v>
      </c>
    </row>
    <row r="12" spans="1:7" ht="15.75" thickBot="1" x14ac:dyDescent="0.3">
      <c r="A12" s="5">
        <f>LOOKUP(B12,DEPARTAMENTO!$B$2:$B$26,DEPARTAMENTO!$A$2:$A$26)</f>
        <v>2</v>
      </c>
      <c r="B12" s="21" t="s">
        <v>179</v>
      </c>
      <c r="C12" s="37">
        <v>4</v>
      </c>
      <c r="D12" s="33">
        <f t="shared" si="1"/>
        <v>4</v>
      </c>
      <c r="E12" s="21" t="s">
        <v>8</v>
      </c>
      <c r="F12" s="21" t="s">
        <v>3626</v>
      </c>
      <c r="G12" s="5" t="str">
        <f t="shared" si="0"/>
        <v>INSERT INTO [dbo].[pmProvince] ([idDepartment],[idProvince],[name],[code]) VALUES (2,4,'Asuncion','0218')</v>
      </c>
    </row>
    <row r="13" spans="1:7" ht="15.75" thickBot="1" x14ac:dyDescent="0.3">
      <c r="A13" s="5">
        <f>LOOKUP(B13,DEPARTAMENTO!$B$2:$B$26,DEPARTAMENTO!$A$2:$A$26)</f>
        <v>2</v>
      </c>
      <c r="B13" s="21" t="s">
        <v>179</v>
      </c>
      <c r="C13" s="37">
        <v>5</v>
      </c>
      <c r="D13" s="33">
        <f t="shared" si="1"/>
        <v>5</v>
      </c>
      <c r="E13" s="21" t="s">
        <v>230</v>
      </c>
      <c r="F13" s="21" t="s">
        <v>3627</v>
      </c>
      <c r="G13" s="5" t="str">
        <f t="shared" si="0"/>
        <v>INSERT INTO [dbo].[pmProvince] ([idDepartment],[idProvince],[name],[code]) VALUES (2,5,'Bolognesi','0203')</v>
      </c>
    </row>
    <row r="14" spans="1:7" ht="15.75" thickBot="1" x14ac:dyDescent="0.3">
      <c r="A14" s="5">
        <f>LOOKUP(B14,DEPARTAMENTO!$B$2:$B$26,DEPARTAMENTO!$A$2:$A$26)</f>
        <v>2</v>
      </c>
      <c r="B14" s="21" t="s">
        <v>179</v>
      </c>
      <c r="C14" s="37">
        <v>6</v>
      </c>
      <c r="D14" s="33">
        <f t="shared" si="1"/>
        <v>6</v>
      </c>
      <c r="E14" s="21" t="s">
        <v>259</v>
      </c>
      <c r="F14" s="21" t="s">
        <v>3628</v>
      </c>
      <c r="G14" s="5" t="str">
        <f t="shared" si="0"/>
        <v>INSERT INTO [dbo].[pmProvince] ([idDepartment],[idProvince],[name],[code]) VALUES (2,6,'Carhuaz','0204')</v>
      </c>
    </row>
    <row r="15" spans="1:7" ht="15.75" thickBot="1" x14ac:dyDescent="0.3">
      <c r="A15" s="5">
        <f>LOOKUP(B15,DEPARTAMENTO!$B$2:$B$26,DEPARTAMENTO!$A$2:$A$26)</f>
        <v>2</v>
      </c>
      <c r="B15" s="21" t="s">
        <v>179</v>
      </c>
      <c r="C15" s="37">
        <v>7</v>
      </c>
      <c r="D15" s="33">
        <f t="shared" si="1"/>
        <v>7</v>
      </c>
      <c r="E15" s="21" t="s">
        <v>282</v>
      </c>
      <c r="F15" s="21" t="s">
        <v>3629</v>
      </c>
      <c r="G15" s="5" t="str">
        <f t="shared" si="0"/>
        <v>INSERT INTO [dbo].[pmProvince] ([idDepartment],[idProvince],[name],[code]) VALUES (2,7,'Carlos Fermin Fitzca','0217')</v>
      </c>
    </row>
    <row r="16" spans="1:7" ht="15.75" thickBot="1" x14ac:dyDescent="0.3">
      <c r="A16" s="5">
        <f>LOOKUP(B16,DEPARTAMENTO!$B$2:$B$26,DEPARTAMENTO!$A$2:$A$26)</f>
        <v>2</v>
      </c>
      <c r="B16" s="21" t="s">
        <v>179</v>
      </c>
      <c r="C16" s="37">
        <v>8</v>
      </c>
      <c r="D16" s="33">
        <f t="shared" si="1"/>
        <v>8</v>
      </c>
      <c r="E16" s="21" t="s">
        <v>287</v>
      </c>
      <c r="F16" s="21" t="s">
        <v>3630</v>
      </c>
      <c r="G16" s="5" t="str">
        <f t="shared" si="0"/>
        <v>INSERT INTO [dbo].[pmProvince] ([idDepartment],[idProvince],[name],[code]) VALUES (2,8,'Casma','0205')</v>
      </c>
    </row>
    <row r="17" spans="1:7" ht="15.75" thickBot="1" x14ac:dyDescent="0.3">
      <c r="A17" s="5">
        <f>LOOKUP(B17,DEPARTAMENTO!$B$2:$B$26,DEPARTAMENTO!$A$2:$A$26)</f>
        <v>2</v>
      </c>
      <c r="B17" s="21" t="s">
        <v>179</v>
      </c>
      <c r="C17" s="37">
        <v>9</v>
      </c>
      <c r="D17" s="33">
        <f t="shared" si="1"/>
        <v>9</v>
      </c>
      <c r="E17" s="21" t="s">
        <v>295</v>
      </c>
      <c r="F17" s="21" t="s">
        <v>3631</v>
      </c>
      <c r="G17" s="5" t="str">
        <f t="shared" si="0"/>
        <v>INSERT INTO [dbo].[pmProvince] ([idDepartment],[idProvince],[name],[code]) VALUES (2,9,'Corongo','0206')</v>
      </c>
    </row>
    <row r="18" spans="1:7" ht="15.75" thickBot="1" x14ac:dyDescent="0.3">
      <c r="A18" s="5">
        <f>LOOKUP(B18,DEPARTAMENTO!$B$2:$B$26,DEPARTAMENTO!$A$2:$A$26)</f>
        <v>2</v>
      </c>
      <c r="B18" s="21" t="s">
        <v>179</v>
      </c>
      <c r="C18" s="37">
        <v>10</v>
      </c>
      <c r="D18" s="33">
        <f t="shared" si="1"/>
        <v>10</v>
      </c>
      <c r="E18" s="21" t="s">
        <v>309</v>
      </c>
      <c r="F18" s="21" t="s">
        <v>3632</v>
      </c>
      <c r="G18" s="5" t="str">
        <f t="shared" si="0"/>
        <v>INSERT INTO [dbo].[pmProvince] ([idDepartment],[idProvince],[name],[code]) VALUES (2,10,'Huari','0208')</v>
      </c>
    </row>
    <row r="19" spans="1:7" ht="15.75" thickBot="1" x14ac:dyDescent="0.3">
      <c r="A19" s="5">
        <f>LOOKUP(B19,DEPARTAMENTO!$B$2:$B$26,DEPARTAMENTO!$A$2:$A$26)</f>
        <v>2</v>
      </c>
      <c r="B19" s="21" t="s">
        <v>179</v>
      </c>
      <c r="C19" s="37">
        <v>11</v>
      </c>
      <c r="D19" s="33">
        <f t="shared" si="1"/>
        <v>11</v>
      </c>
      <c r="E19" s="21" t="s">
        <v>341</v>
      </c>
      <c r="F19" s="21" t="s">
        <v>3633</v>
      </c>
      <c r="G19" s="5" t="str">
        <f t="shared" si="0"/>
        <v>INSERT INTO [dbo].[pmProvince] ([idDepartment],[idProvince],[name],[code]) VALUES (2,11,'Huarmey','0219')</v>
      </c>
    </row>
    <row r="20" spans="1:7" ht="15.75" thickBot="1" x14ac:dyDescent="0.3">
      <c r="A20" s="5">
        <f>LOOKUP(B20,DEPARTAMENTO!$B$2:$B$26,DEPARTAMENTO!$A$2:$A$26)</f>
        <v>2</v>
      </c>
      <c r="B20" s="21" t="s">
        <v>179</v>
      </c>
      <c r="C20" s="37">
        <v>12</v>
      </c>
      <c r="D20" s="33">
        <f t="shared" si="1"/>
        <v>12</v>
      </c>
      <c r="E20" s="21" t="s">
        <v>352</v>
      </c>
      <c r="F20" s="21" t="s">
        <v>3634</v>
      </c>
      <c r="G20" s="5" t="str">
        <f t="shared" si="0"/>
        <v>INSERT INTO [dbo].[pmProvince] ([idDepartment],[idProvince],[name],[code]) VALUES (2,12,'Huaylas','0207')</v>
      </c>
    </row>
    <row r="21" spans="1:7" ht="15.75" thickBot="1" x14ac:dyDescent="0.3">
      <c r="A21" s="5">
        <f>LOOKUP(B21,DEPARTAMENTO!$B$2:$B$26,DEPARTAMENTO!$A$2:$A$26)</f>
        <v>2</v>
      </c>
      <c r="B21" s="21" t="s">
        <v>179</v>
      </c>
      <c r="C21" s="37">
        <v>13</v>
      </c>
      <c r="D21" s="33">
        <f t="shared" si="1"/>
        <v>13</v>
      </c>
      <c r="E21" s="21" t="s">
        <v>371</v>
      </c>
      <c r="F21" s="21" t="s">
        <v>3635</v>
      </c>
      <c r="G21" s="5" t="str">
        <f t="shared" si="0"/>
        <v>INSERT INTO [dbo].[pmProvince] ([idDepartment],[idProvince],[name],[code]) VALUES (2,13,'Mariscal Luzuriaga','0209')</v>
      </c>
    </row>
    <row r="22" spans="1:7" ht="15.75" thickBot="1" x14ac:dyDescent="0.3">
      <c r="A22" s="5">
        <f>LOOKUP(B22,DEPARTAMENTO!$B$2:$B$26,DEPARTAMENTO!$A$2:$A$26)</f>
        <v>2</v>
      </c>
      <c r="B22" s="21" t="s">
        <v>179</v>
      </c>
      <c r="C22" s="37">
        <v>14</v>
      </c>
      <c r="D22" s="33">
        <f t="shared" si="1"/>
        <v>14</v>
      </c>
      <c r="E22" s="21" t="s">
        <v>387</v>
      </c>
      <c r="F22" s="21" t="s">
        <v>3636</v>
      </c>
      <c r="G22" s="5" t="str">
        <f t="shared" si="0"/>
        <v>INSERT INTO [dbo].[pmProvince] ([idDepartment],[idProvince],[name],[code]) VALUES (2,14,'Ocros','0220')</v>
      </c>
    </row>
    <row r="23" spans="1:7" ht="15.75" thickBot="1" x14ac:dyDescent="0.3">
      <c r="A23" s="5">
        <f>LOOKUP(B23,DEPARTAMENTO!$B$2:$B$26,DEPARTAMENTO!$A$2:$A$26)</f>
        <v>2</v>
      </c>
      <c r="B23" s="21" t="s">
        <v>179</v>
      </c>
      <c r="C23" s="37">
        <v>15</v>
      </c>
      <c r="D23" s="33">
        <f t="shared" si="1"/>
        <v>15</v>
      </c>
      <c r="E23" s="21" t="s">
        <v>408</v>
      </c>
      <c r="F23" s="34" t="s">
        <v>3637</v>
      </c>
      <c r="G23" s="5" t="str">
        <f t="shared" si="0"/>
        <v>INSERT INTO [dbo].[pmProvince] ([idDepartment],[idProvince],[name],[code]) VALUES (2,15,'Pallasca','0210')</v>
      </c>
    </row>
    <row r="24" spans="1:7" ht="15.75" thickBot="1" x14ac:dyDescent="0.3">
      <c r="A24" s="5">
        <f>LOOKUP(B24,DEPARTAMENTO!$B$2:$B$26,DEPARTAMENTO!$A$2:$A$26)</f>
        <v>2</v>
      </c>
      <c r="B24" s="21" t="s">
        <v>179</v>
      </c>
      <c r="C24" s="37">
        <v>16</v>
      </c>
      <c r="D24" s="33">
        <f t="shared" si="1"/>
        <v>16</v>
      </c>
      <c r="E24" s="21" t="s">
        <v>426</v>
      </c>
      <c r="F24" s="34" t="s">
        <v>3638</v>
      </c>
      <c r="G24" s="5" t="str">
        <f t="shared" si="0"/>
        <v>INSERT INTO [dbo].[pmProvince] ([idDepartment],[idProvince],[name],[code]) VALUES (2,16,'Pomabamba','0211')</v>
      </c>
    </row>
    <row r="25" spans="1:7" ht="15.75" thickBot="1" x14ac:dyDescent="0.3">
      <c r="A25" s="5">
        <f>LOOKUP(B25,DEPARTAMENTO!$B$2:$B$26,DEPARTAMENTO!$A$2:$A$26)</f>
        <v>2</v>
      </c>
      <c r="B25" s="21" t="s">
        <v>179</v>
      </c>
      <c r="C25" s="37">
        <v>17</v>
      </c>
      <c r="D25" s="33">
        <f t="shared" si="1"/>
        <v>17</v>
      </c>
      <c r="E25" s="21" t="s">
        <v>434</v>
      </c>
      <c r="F25" s="34" t="s">
        <v>3639</v>
      </c>
      <c r="G25" s="5" t="str">
        <f t="shared" si="0"/>
        <v>INSERT INTO [dbo].[pmProvince] ([idDepartment],[idProvince],[name],[code]) VALUES (2,17,'Recuay','0212')</v>
      </c>
    </row>
    <row r="26" spans="1:7" ht="15.75" thickBot="1" x14ac:dyDescent="0.3">
      <c r="A26" s="5">
        <f>LOOKUP(B26,DEPARTAMENTO!$B$2:$B$26,DEPARTAMENTO!$A$2:$A$26)</f>
        <v>2</v>
      </c>
      <c r="B26" s="21" t="s">
        <v>179</v>
      </c>
      <c r="C26" s="37">
        <v>18</v>
      </c>
      <c r="D26" s="33">
        <f t="shared" si="1"/>
        <v>18</v>
      </c>
      <c r="E26" s="21" t="s">
        <v>455</v>
      </c>
      <c r="F26" s="34" t="s">
        <v>3640</v>
      </c>
      <c r="G26" s="5" t="str">
        <f t="shared" si="0"/>
        <v>INSERT INTO [dbo].[pmProvince] ([idDepartment],[idProvince],[name],[code]) VALUES (2,18,'Santa','0213')</v>
      </c>
    </row>
    <row r="27" spans="1:7" ht="15.75" thickBot="1" x14ac:dyDescent="0.3">
      <c r="A27" s="5">
        <f>LOOKUP(B27,DEPARTAMENTO!$B$2:$B$26,DEPARTAMENTO!$A$2:$A$26)</f>
        <v>2</v>
      </c>
      <c r="B27" s="21" t="s">
        <v>179</v>
      </c>
      <c r="C27" s="37">
        <v>19</v>
      </c>
      <c r="D27" s="33">
        <f t="shared" si="1"/>
        <v>19</v>
      </c>
      <c r="E27" s="21" t="s">
        <v>472</v>
      </c>
      <c r="F27" s="34" t="s">
        <v>3641</v>
      </c>
      <c r="G27" s="5" t="str">
        <f t="shared" si="0"/>
        <v>INSERT INTO [dbo].[pmProvince] ([idDepartment],[idProvince],[name],[code]) VALUES (2,19,'Sihuas','0214')</v>
      </c>
    </row>
    <row r="28" spans="1:7" ht="15.75" thickBot="1" x14ac:dyDescent="0.3">
      <c r="A28" s="5">
        <f>LOOKUP(B28,DEPARTAMENTO!$B$2:$B$26,DEPARTAMENTO!$A$2:$A$26)</f>
        <v>2</v>
      </c>
      <c r="B28" s="21" t="s">
        <v>179</v>
      </c>
      <c r="C28" s="37">
        <v>20</v>
      </c>
      <c r="D28" s="33">
        <f t="shared" si="1"/>
        <v>20</v>
      </c>
      <c r="E28" s="21" t="s">
        <v>492</v>
      </c>
      <c r="F28" s="34" t="s">
        <v>3642</v>
      </c>
      <c r="G28" s="5" t="str">
        <f t="shared" si="0"/>
        <v>INSERT INTO [dbo].[pmProvince] ([idDepartment],[idProvince],[name],[code]) VALUES (2,20,'Yungay','0215')</v>
      </c>
    </row>
    <row r="29" spans="1:7" ht="15.75" thickBot="1" x14ac:dyDescent="0.3">
      <c r="A29" s="5">
        <f>LOOKUP(B29,DEPARTAMENTO!$B$2:$B$26,DEPARTAMENTO!$A$2:$A$26)</f>
        <v>3</v>
      </c>
      <c r="B29" s="21" t="s">
        <v>509</v>
      </c>
      <c r="C29" s="37">
        <v>1</v>
      </c>
      <c r="D29" s="33">
        <f t="shared" si="1"/>
        <v>1</v>
      </c>
      <c r="E29" s="21" t="s">
        <v>508</v>
      </c>
      <c r="F29" s="34" t="s">
        <v>3643</v>
      </c>
      <c r="G29" s="5" t="str">
        <f t="shared" si="0"/>
        <v>INSERT INTO [dbo].[pmProvince] ([idDepartment],[idProvince],[name],[code]) VALUES (3,1,'Abancay','0301')</v>
      </c>
    </row>
    <row r="30" spans="1:7" ht="15.75" thickBot="1" x14ac:dyDescent="0.3">
      <c r="A30" s="5">
        <f>LOOKUP(B30,DEPARTAMENTO!$B$2:$B$26,DEPARTAMENTO!$A$2:$A$26)</f>
        <v>3</v>
      </c>
      <c r="B30" s="21" t="s">
        <v>509</v>
      </c>
      <c r="C30" s="37">
        <v>2</v>
      </c>
      <c r="D30" s="33">
        <f t="shared" si="1"/>
        <v>2</v>
      </c>
      <c r="E30" s="21" t="s">
        <v>527</v>
      </c>
      <c r="F30" s="34" t="s">
        <v>3644</v>
      </c>
      <c r="G30" s="5" t="str">
        <f t="shared" si="0"/>
        <v>INSERT INTO [dbo].[pmProvince] ([idDepartment],[idProvince],[name],[code]) VALUES (3,2,'Andahuaylas','0303')</v>
      </c>
    </row>
    <row r="31" spans="1:7" ht="15.75" thickBot="1" x14ac:dyDescent="0.3">
      <c r="A31" s="5">
        <f>LOOKUP(B31,DEPARTAMENTO!$B$2:$B$26,DEPARTAMENTO!$A$2:$A$26)</f>
        <v>3</v>
      </c>
      <c r="B31" s="21" t="s">
        <v>509</v>
      </c>
      <c r="C31" s="37">
        <v>3</v>
      </c>
      <c r="D31" s="33">
        <f t="shared" si="1"/>
        <v>3</v>
      </c>
      <c r="E31" s="21" t="s">
        <v>564</v>
      </c>
      <c r="F31" s="34" t="s">
        <v>3645</v>
      </c>
      <c r="G31" s="5" t="str">
        <f t="shared" si="0"/>
        <v>INSERT INTO [dbo].[pmProvince] ([idDepartment],[idProvince],[name],[code]) VALUES (3,3,'Antabamba','0304')</v>
      </c>
    </row>
    <row r="32" spans="1:7" ht="15.75" thickBot="1" x14ac:dyDescent="0.3">
      <c r="A32" s="5">
        <f>LOOKUP(B32,DEPARTAMENTO!$B$2:$B$26,DEPARTAMENTO!$A$2:$A$26)</f>
        <v>3</v>
      </c>
      <c r="B32" s="21" t="s">
        <v>509</v>
      </c>
      <c r="C32" s="37">
        <v>4</v>
      </c>
      <c r="D32" s="33">
        <f t="shared" si="1"/>
        <v>4</v>
      </c>
      <c r="E32" s="21" t="s">
        <v>579</v>
      </c>
      <c r="F32" s="34" t="s">
        <v>3646</v>
      </c>
      <c r="G32" s="5" t="str">
        <f t="shared" si="0"/>
        <v>INSERT INTO [dbo].[pmProvince] ([idDepartment],[idProvince],[name],[code]) VALUES (3,4,'Aymaraes','0302')</v>
      </c>
    </row>
    <row r="33" spans="1:7" ht="15.75" thickBot="1" x14ac:dyDescent="0.3">
      <c r="A33" s="5">
        <f>LOOKUP(B33,DEPARTAMENTO!$B$2:$B$26,DEPARTAMENTO!$A$2:$A$26)</f>
        <v>3</v>
      </c>
      <c r="B33" s="21" t="s">
        <v>509</v>
      </c>
      <c r="C33" s="37">
        <v>5</v>
      </c>
      <c r="D33" s="33">
        <f t="shared" si="1"/>
        <v>5</v>
      </c>
      <c r="E33" s="21" t="s">
        <v>613</v>
      </c>
      <c r="F33" s="34" t="s">
        <v>3647</v>
      </c>
      <c r="G33" s="5" t="str">
        <f t="shared" si="0"/>
        <v>INSERT INTO [dbo].[pmProvince] ([idDepartment],[idProvince],[name],[code]) VALUES (3,5,'Cotabambas','0305')</v>
      </c>
    </row>
    <row r="34" spans="1:7" ht="15.75" thickBot="1" x14ac:dyDescent="0.3">
      <c r="A34" s="5">
        <f>LOOKUP(B34,DEPARTAMENTO!$B$2:$B$26,DEPARTAMENTO!$A$2:$A$26)</f>
        <v>3</v>
      </c>
      <c r="B34" s="21" t="s">
        <v>509</v>
      </c>
      <c r="C34" s="37">
        <v>6</v>
      </c>
      <c r="D34" s="33">
        <f t="shared" si="1"/>
        <v>6</v>
      </c>
      <c r="E34" s="21" t="s">
        <v>624</v>
      </c>
      <c r="F34" s="34" t="s">
        <v>3648</v>
      </c>
      <c r="G34" s="5" t="str">
        <f t="shared" si="0"/>
        <v>INSERT INTO [dbo].[pmProvince] ([idDepartment],[idProvince],[name],[code]) VALUES (3,6,'Chincheros','0307')</v>
      </c>
    </row>
    <row r="35" spans="1:7" ht="15.75" thickBot="1" x14ac:dyDescent="0.3">
      <c r="A35" s="5">
        <f>LOOKUP(B35,DEPARTAMENTO!$B$2:$B$26,DEPARTAMENTO!$A$2:$A$26)</f>
        <v>3</v>
      </c>
      <c r="B35" s="21" t="s">
        <v>509</v>
      </c>
      <c r="C35" s="37">
        <v>7</v>
      </c>
      <c r="D35" s="33">
        <f t="shared" si="1"/>
        <v>7</v>
      </c>
      <c r="E35" s="21" t="s">
        <v>641</v>
      </c>
      <c r="F35" s="34" t="s">
        <v>3649</v>
      </c>
      <c r="G35" s="5" t="str">
        <f t="shared" si="0"/>
        <v>INSERT INTO [dbo].[pmProvince] ([idDepartment],[idProvince],[name],[code]) VALUES (3,7,'Grau','0306')</v>
      </c>
    </row>
    <row r="36" spans="1:7" ht="15.75" thickBot="1" x14ac:dyDescent="0.3">
      <c r="A36" s="5">
        <f>LOOKUP(B36,DEPARTAMENTO!$B$2:$B$26,DEPARTAMENTO!$A$2:$A$26)</f>
        <v>4</v>
      </c>
      <c r="B36" s="21" t="s">
        <v>668</v>
      </c>
      <c r="C36" s="37">
        <v>1</v>
      </c>
      <c r="D36" s="33">
        <f t="shared" si="1"/>
        <v>1</v>
      </c>
      <c r="E36" s="21" t="s">
        <v>668</v>
      </c>
      <c r="F36" s="34" t="s">
        <v>3650</v>
      </c>
      <c r="G36" s="5" t="str">
        <f t="shared" si="0"/>
        <v>INSERT INTO [dbo].[pmProvince] ([idDepartment],[idProvince],[name],[code]) VALUES (4,1,'Arequipa','0401')</v>
      </c>
    </row>
    <row r="37" spans="1:7" ht="15.75" thickBot="1" x14ac:dyDescent="0.3">
      <c r="A37" s="5">
        <f>LOOKUP(B37,DEPARTAMENTO!$B$2:$B$26,DEPARTAMENTO!$A$2:$A$26)</f>
        <v>4</v>
      </c>
      <c r="B37" s="21" t="s">
        <v>668</v>
      </c>
      <c r="C37" s="37">
        <v>2</v>
      </c>
      <c r="D37" s="33">
        <f t="shared" si="1"/>
        <v>2</v>
      </c>
      <c r="E37" s="21" t="s">
        <v>726</v>
      </c>
      <c r="F37" s="34" t="s">
        <v>3651</v>
      </c>
      <c r="G37" s="5" t="str">
        <f t="shared" si="0"/>
        <v>INSERT INTO [dbo].[pmProvince] ([idDepartment],[idProvince],[name],[code]) VALUES (4,2,'Camana','0403')</v>
      </c>
    </row>
    <row r="38" spans="1:7" ht="15.75" thickBot="1" x14ac:dyDescent="0.3">
      <c r="A38" s="5">
        <f>LOOKUP(B38,DEPARTAMENTO!$B$2:$B$26,DEPARTAMENTO!$A$2:$A$26)</f>
        <v>4</v>
      </c>
      <c r="B38" s="21" t="s">
        <v>668</v>
      </c>
      <c r="C38" s="37">
        <v>3</v>
      </c>
      <c r="D38" s="33">
        <f t="shared" si="1"/>
        <v>3</v>
      </c>
      <c r="E38" s="21" t="s">
        <v>742</v>
      </c>
      <c r="F38" s="34" t="s">
        <v>3652</v>
      </c>
      <c r="G38" s="5" t="str">
        <f t="shared" si="0"/>
        <v>INSERT INTO [dbo].[pmProvince] ([idDepartment],[idProvince],[name],[code]) VALUES (4,3,'Caraveli','0404')</v>
      </c>
    </row>
    <row r="39" spans="1:7" ht="15.75" thickBot="1" x14ac:dyDescent="0.3">
      <c r="A39" s="5">
        <f>LOOKUP(B39,DEPARTAMENTO!$B$2:$B$26,DEPARTAMENTO!$A$2:$A$26)</f>
        <v>4</v>
      </c>
      <c r="B39" s="21" t="s">
        <v>668</v>
      </c>
      <c r="C39" s="37">
        <v>4</v>
      </c>
      <c r="D39" s="33">
        <f t="shared" si="1"/>
        <v>4</v>
      </c>
      <c r="E39" s="21" t="s">
        <v>769</v>
      </c>
      <c r="F39" s="34" t="s">
        <v>3653</v>
      </c>
      <c r="G39" s="5" t="str">
        <f t="shared" si="0"/>
        <v>INSERT INTO [dbo].[pmProvince] ([idDepartment],[idProvince],[name],[code]) VALUES (4,4,'Castilla','0405')</v>
      </c>
    </row>
    <row r="40" spans="1:7" ht="15.75" thickBot="1" x14ac:dyDescent="0.3">
      <c r="A40" s="5">
        <f>LOOKUP(B40,DEPARTAMENTO!$B$2:$B$26,DEPARTAMENTO!$A$2:$A$26)</f>
        <v>4</v>
      </c>
      <c r="B40" s="21" t="s">
        <v>668</v>
      </c>
      <c r="C40" s="37">
        <v>5</v>
      </c>
      <c r="D40" s="33">
        <f t="shared" si="1"/>
        <v>5</v>
      </c>
      <c r="E40" s="21" t="s">
        <v>798</v>
      </c>
      <c r="F40" s="34" t="s">
        <v>3654</v>
      </c>
      <c r="G40" s="5" t="str">
        <f t="shared" si="0"/>
        <v>INSERT INTO [dbo].[pmProvince] ([idDepartment],[idProvince],[name],[code]) VALUES (4,5,'Caylloma','0402')</v>
      </c>
    </row>
    <row r="41" spans="1:7" ht="15.75" thickBot="1" x14ac:dyDescent="0.3">
      <c r="A41" s="5">
        <f>LOOKUP(B41,DEPARTAMENTO!$B$2:$B$26,DEPARTAMENTO!$A$2:$A$26)</f>
        <v>4</v>
      </c>
      <c r="B41" s="21" t="s">
        <v>668</v>
      </c>
      <c r="C41" s="37">
        <v>6</v>
      </c>
      <c r="D41" s="33">
        <f t="shared" si="1"/>
        <v>6</v>
      </c>
      <c r="E41" s="21" t="s">
        <v>836</v>
      </c>
      <c r="F41" s="34" t="s">
        <v>3655</v>
      </c>
      <c r="G41" s="5" t="str">
        <f t="shared" si="0"/>
        <v>INSERT INTO [dbo].[pmProvince] ([idDepartment],[idProvince],[name],[code]) VALUES (4,6,'Condesuyos','0406')</v>
      </c>
    </row>
    <row r="42" spans="1:7" ht="15.75" thickBot="1" x14ac:dyDescent="0.3">
      <c r="A42" s="5">
        <f>LOOKUP(B42,DEPARTAMENTO!$B$2:$B$26,DEPARTAMENTO!$A$2:$A$26)</f>
        <v>4</v>
      </c>
      <c r="B42" s="21" t="s">
        <v>668</v>
      </c>
      <c r="C42" s="37">
        <v>7</v>
      </c>
      <c r="D42" s="33">
        <f t="shared" si="1"/>
        <v>7</v>
      </c>
      <c r="E42" s="21" t="s">
        <v>853</v>
      </c>
      <c r="F42" s="34" t="s">
        <v>3656</v>
      </c>
      <c r="G42" s="5" t="str">
        <f t="shared" si="0"/>
        <v>INSERT INTO [dbo].[pmProvince] ([idDepartment],[idProvince],[name],[code]) VALUES (4,7,'Islay','0407')</v>
      </c>
    </row>
    <row r="43" spans="1:7" ht="15.75" thickBot="1" x14ac:dyDescent="0.3">
      <c r="A43" s="5">
        <f>LOOKUP(B43,DEPARTAMENTO!$B$2:$B$26,DEPARTAMENTO!$A$2:$A$26)</f>
        <v>4</v>
      </c>
      <c r="B43" s="21" t="s">
        <v>668</v>
      </c>
      <c r="C43" s="37">
        <v>8</v>
      </c>
      <c r="D43" s="33">
        <f t="shared" si="1"/>
        <v>8</v>
      </c>
      <c r="E43" s="21" t="s">
        <v>865</v>
      </c>
      <c r="F43" s="34" t="s">
        <v>3657</v>
      </c>
      <c r="G43" s="5" t="str">
        <f t="shared" si="0"/>
        <v>INSERT INTO [dbo].[pmProvince] ([idDepartment],[idProvince],[name],[code]) VALUES (4,8,'La Union','0408')</v>
      </c>
    </row>
    <row r="44" spans="1:7" ht="15.75" thickBot="1" x14ac:dyDescent="0.3">
      <c r="A44" s="5">
        <f>LOOKUP(B44,DEPARTAMENTO!$B$2:$B$26,DEPARTAMENTO!$A$2:$A$26)</f>
        <v>5</v>
      </c>
      <c r="B44" s="21" t="s">
        <v>887</v>
      </c>
      <c r="C44" s="37">
        <v>1</v>
      </c>
      <c r="D44" s="33">
        <f t="shared" si="1"/>
        <v>1</v>
      </c>
      <c r="E44" s="21" t="s">
        <v>888</v>
      </c>
      <c r="F44" s="34" t="s">
        <v>3658</v>
      </c>
      <c r="G44" s="5" t="str">
        <f t="shared" si="0"/>
        <v>INSERT INTO [dbo].[pmProvince] ([idDepartment],[idProvince],[name],[code]) VALUES (5,1,'Huamanga','0501')</v>
      </c>
    </row>
    <row r="45" spans="1:7" ht="15.75" thickBot="1" x14ac:dyDescent="0.3">
      <c r="A45" s="5">
        <f>LOOKUP(B45,DEPARTAMENTO!$B$2:$B$26,DEPARTAMENTO!$A$2:$A$26)</f>
        <v>5</v>
      </c>
      <c r="B45" s="21" t="s">
        <v>887</v>
      </c>
      <c r="C45" s="37">
        <v>2</v>
      </c>
      <c r="D45" s="33">
        <f t="shared" si="1"/>
        <v>2</v>
      </c>
      <c r="E45" s="21" t="s">
        <v>916</v>
      </c>
      <c r="F45" s="34" t="s">
        <v>3659</v>
      </c>
      <c r="G45" s="5" t="str">
        <f t="shared" si="0"/>
        <v>INSERT INTO [dbo].[pmProvince] ([idDepartment],[idProvince],[name],[code]) VALUES (5,2,'Cangallo','0502')</v>
      </c>
    </row>
    <row r="46" spans="1:7" ht="15.75" thickBot="1" x14ac:dyDescent="0.3">
      <c r="A46" s="5">
        <f>LOOKUP(B46,DEPARTAMENTO!$B$2:$B$26,DEPARTAMENTO!$A$2:$A$26)</f>
        <v>5</v>
      </c>
      <c r="B46" s="21" t="s">
        <v>887</v>
      </c>
      <c r="C46" s="37">
        <v>3</v>
      </c>
      <c r="D46" s="33">
        <f t="shared" si="1"/>
        <v>3</v>
      </c>
      <c r="E46" s="21" t="s">
        <v>929</v>
      </c>
      <c r="F46" s="34" t="s">
        <v>3660</v>
      </c>
      <c r="G46" s="5" t="str">
        <f t="shared" si="0"/>
        <v>INSERT INTO [dbo].[pmProvince] ([idDepartment],[idProvince],[name],[code]) VALUES (5,3,'Huanca Sancos','0508')</v>
      </c>
    </row>
    <row r="47" spans="1:7" ht="15.75" thickBot="1" x14ac:dyDescent="0.3">
      <c r="A47" s="5">
        <f>LOOKUP(B47,DEPARTAMENTO!$B$2:$B$26,DEPARTAMENTO!$A$2:$A$26)</f>
        <v>5</v>
      </c>
      <c r="B47" s="21" t="s">
        <v>887</v>
      </c>
      <c r="C47" s="37">
        <v>4</v>
      </c>
      <c r="D47" s="33">
        <f t="shared" si="1"/>
        <v>4</v>
      </c>
      <c r="E47" s="21" t="s">
        <v>937</v>
      </c>
      <c r="F47" s="34" t="s">
        <v>3661</v>
      </c>
      <c r="G47" s="5" t="str">
        <f t="shared" si="0"/>
        <v>INSERT INTO [dbo].[pmProvince] ([idDepartment],[idProvince],[name],[code]) VALUES (5,4,'Huanta','0503')</v>
      </c>
    </row>
    <row r="48" spans="1:7" ht="15.75" thickBot="1" x14ac:dyDescent="0.3">
      <c r="A48" s="5">
        <f>LOOKUP(B48,DEPARTAMENTO!$B$2:$B$26,DEPARTAMENTO!$A$2:$A$26)</f>
        <v>5</v>
      </c>
      <c r="B48" s="21" t="s">
        <v>887</v>
      </c>
      <c r="C48" s="37">
        <v>5</v>
      </c>
      <c r="D48" s="33">
        <f t="shared" si="1"/>
        <v>5</v>
      </c>
      <c r="E48" s="21" t="s">
        <v>954</v>
      </c>
      <c r="F48" s="34" t="s">
        <v>3662</v>
      </c>
      <c r="G48" s="5" t="str">
        <f t="shared" si="0"/>
        <v>INSERT INTO [dbo].[pmProvince] ([idDepartment],[idProvince],[name],[code]) VALUES (5,5,'La Mar','0504')</v>
      </c>
    </row>
    <row r="49" spans="1:7" ht="15.75" thickBot="1" x14ac:dyDescent="0.3">
      <c r="A49" s="5">
        <f>LOOKUP(B49,DEPARTAMENTO!$B$2:$B$26,DEPARTAMENTO!$A$2:$A$26)</f>
        <v>5</v>
      </c>
      <c r="B49" s="21" t="s">
        <v>887</v>
      </c>
      <c r="C49" s="37">
        <v>6</v>
      </c>
      <c r="D49" s="33">
        <f t="shared" si="1"/>
        <v>6</v>
      </c>
      <c r="E49" s="21" t="s">
        <v>972</v>
      </c>
      <c r="F49" s="34" t="s">
        <v>3663</v>
      </c>
      <c r="G49" s="5" t="str">
        <f t="shared" si="0"/>
        <v>INSERT INTO [dbo].[pmProvince] ([idDepartment],[idProvince],[name],[code]) VALUES (5,6,'Lucanas','0505')</v>
      </c>
    </row>
    <row r="50" spans="1:7" ht="15.75" thickBot="1" x14ac:dyDescent="0.3">
      <c r="A50" s="5">
        <f>LOOKUP(B50,DEPARTAMENTO!$B$2:$B$26,DEPARTAMENTO!$A$2:$A$26)</f>
        <v>5</v>
      </c>
      <c r="B50" s="21" t="s">
        <v>887</v>
      </c>
      <c r="C50" s="37">
        <v>7</v>
      </c>
      <c r="D50" s="33">
        <f t="shared" si="1"/>
        <v>7</v>
      </c>
      <c r="E50" s="21" t="s">
        <v>1009</v>
      </c>
      <c r="F50" s="34" t="s">
        <v>3664</v>
      </c>
      <c r="G50" s="5" t="str">
        <f t="shared" si="0"/>
        <v>INSERT INTO [dbo].[pmProvince] ([idDepartment],[idProvince],[name],[code]) VALUES (5,7,'Parinacochas','0506')</v>
      </c>
    </row>
    <row r="51" spans="1:7" ht="15.75" thickBot="1" x14ac:dyDescent="0.3">
      <c r="A51" s="5">
        <f>LOOKUP(B51,DEPARTAMENTO!$B$2:$B$26,DEPARTAMENTO!$A$2:$A$26)</f>
        <v>5</v>
      </c>
      <c r="B51" s="21" t="s">
        <v>887</v>
      </c>
      <c r="C51" s="37">
        <v>8</v>
      </c>
      <c r="D51" s="33">
        <f t="shared" si="1"/>
        <v>8</v>
      </c>
      <c r="E51" s="21" t="s">
        <v>1026</v>
      </c>
      <c r="F51" s="34" t="s">
        <v>3665</v>
      </c>
      <c r="G51" s="5" t="str">
        <f t="shared" si="0"/>
        <v>INSERT INTO [dbo].[pmProvince] ([idDepartment],[idProvince],[name],[code]) VALUES (5,8,'Paucar del Sara Sara','0510')</v>
      </c>
    </row>
    <row r="52" spans="1:7" ht="15.75" thickBot="1" x14ac:dyDescent="0.3">
      <c r="A52" s="5">
        <f>LOOKUP(B52,DEPARTAMENTO!$B$2:$B$26,DEPARTAMENTO!$A$2:$A$26)</f>
        <v>5</v>
      </c>
      <c r="B52" s="21" t="s">
        <v>887</v>
      </c>
      <c r="C52" s="37">
        <v>9</v>
      </c>
      <c r="D52" s="33">
        <f t="shared" si="1"/>
        <v>9</v>
      </c>
      <c r="E52" s="21" t="s">
        <v>1047</v>
      </c>
      <c r="F52" s="34" t="s">
        <v>3666</v>
      </c>
      <c r="G52" s="5" t="str">
        <f t="shared" si="0"/>
        <v>INSERT INTO [dbo].[pmProvince] ([idDepartment],[idProvince],[name],[code]) VALUES (5,9,'Sucre','0511')</v>
      </c>
    </row>
    <row r="53" spans="1:7" ht="15.75" thickBot="1" x14ac:dyDescent="0.3">
      <c r="A53" s="5">
        <f>LOOKUP(B53,DEPARTAMENTO!$B$2:$B$26,DEPARTAMENTO!$A$2:$A$26)</f>
        <v>5</v>
      </c>
      <c r="B53" s="21" t="s">
        <v>887</v>
      </c>
      <c r="C53" s="37">
        <v>10</v>
      </c>
      <c r="D53" s="33">
        <f t="shared" si="1"/>
        <v>10</v>
      </c>
      <c r="E53" s="21" t="s">
        <v>1070</v>
      </c>
      <c r="F53" s="34" t="s">
        <v>3667</v>
      </c>
      <c r="G53" s="5" t="str">
        <f t="shared" si="0"/>
        <v>INSERT INTO [dbo].[pmProvince] ([idDepartment],[idProvince],[name],[code]) VALUES (5,10,'Victor Fajardo','0507')</v>
      </c>
    </row>
    <row r="54" spans="1:7" ht="15.75" thickBot="1" x14ac:dyDescent="0.3">
      <c r="A54" s="5">
        <f>LOOKUP(B54,DEPARTAMENTO!$B$2:$B$26,DEPARTAMENTO!$A$2:$A$26)</f>
        <v>5</v>
      </c>
      <c r="B54" s="21" t="s">
        <v>887</v>
      </c>
      <c r="C54" s="37">
        <v>11</v>
      </c>
      <c r="D54" s="33">
        <f t="shared" si="1"/>
        <v>11</v>
      </c>
      <c r="E54" s="21" t="s">
        <v>1094</v>
      </c>
      <c r="F54" s="34" t="s">
        <v>3668</v>
      </c>
      <c r="G54" s="5" t="str">
        <f t="shared" si="0"/>
        <v>INSERT INTO [dbo].[pmProvince] ([idDepartment],[idProvince],[name],[code]) VALUES (5,11,'Vilcas Huaman','0509')</v>
      </c>
    </row>
    <row r="55" spans="1:7" ht="15.75" thickBot="1" x14ac:dyDescent="0.3">
      <c r="A55" s="5">
        <f>LOOKUP(B55,DEPARTAMENTO!$B$2:$B$26,DEPARTAMENTO!$A$2:$A$26)</f>
        <v>6</v>
      </c>
      <c r="B55" s="21" t="s">
        <v>1109</v>
      </c>
      <c r="C55" s="37">
        <v>1</v>
      </c>
      <c r="D55" s="33">
        <f t="shared" si="1"/>
        <v>1</v>
      </c>
      <c r="E55" s="21" t="s">
        <v>1109</v>
      </c>
      <c r="F55" s="34" t="s">
        <v>3669</v>
      </c>
      <c r="G55" s="5" t="str">
        <f t="shared" si="0"/>
        <v>INSERT INTO [dbo].[pmProvince] ([idDepartment],[idProvince],[name],[code]) VALUES (6,1,'Cajamarca','0601')</v>
      </c>
    </row>
    <row r="56" spans="1:7" ht="15.75" thickBot="1" x14ac:dyDescent="0.3">
      <c r="A56" s="5">
        <f>LOOKUP(B56,DEPARTAMENTO!$B$2:$B$26,DEPARTAMENTO!$A$2:$A$26)</f>
        <v>6</v>
      </c>
      <c r="B56" s="21" t="s">
        <v>1109</v>
      </c>
      <c r="C56" s="37">
        <v>2</v>
      </c>
      <c r="D56" s="33">
        <f t="shared" si="1"/>
        <v>2</v>
      </c>
      <c r="E56" s="21" t="s">
        <v>1130</v>
      </c>
      <c r="F56" s="34" t="s">
        <v>3670</v>
      </c>
      <c r="G56" s="5" t="str">
        <f t="shared" si="0"/>
        <v>INSERT INTO [dbo].[pmProvince] ([idDepartment],[idProvince],[name],[code]) VALUES (6,2,'Cajabamba','0602')</v>
      </c>
    </row>
    <row r="57" spans="1:7" ht="15.75" thickBot="1" x14ac:dyDescent="0.3">
      <c r="A57" s="5">
        <f>LOOKUP(B57,DEPARTAMENTO!$B$2:$B$26,DEPARTAMENTO!$A$2:$A$26)</f>
        <v>6</v>
      </c>
      <c r="B57" s="21" t="s">
        <v>1109</v>
      </c>
      <c r="C57" s="37">
        <v>3</v>
      </c>
      <c r="D57" s="33">
        <f t="shared" si="1"/>
        <v>3</v>
      </c>
      <c r="E57" s="21" t="s">
        <v>1138</v>
      </c>
      <c r="F57" s="34" t="s">
        <v>3671</v>
      </c>
      <c r="G57" s="5" t="str">
        <f t="shared" si="0"/>
        <v>INSERT INTO [dbo].[pmProvince] ([idDepartment],[idProvince],[name],[code]) VALUES (6,3,'Celendin','0603')</v>
      </c>
    </row>
    <row r="58" spans="1:7" ht="15.75" thickBot="1" x14ac:dyDescent="0.3">
      <c r="A58" s="5">
        <f>LOOKUP(B58,DEPARTAMENTO!$B$2:$B$26,DEPARTAMENTO!$A$2:$A$26)</f>
        <v>6</v>
      </c>
      <c r="B58" s="21" t="s">
        <v>1109</v>
      </c>
      <c r="C58" s="37">
        <v>4</v>
      </c>
      <c r="D58" s="33">
        <f t="shared" si="1"/>
        <v>4</v>
      </c>
      <c r="E58" s="21" t="s">
        <v>1161</v>
      </c>
      <c r="F58" s="34" t="s">
        <v>3672</v>
      </c>
      <c r="G58" s="5" t="str">
        <f t="shared" si="0"/>
        <v>INSERT INTO [dbo].[pmProvince] ([idDepartment],[idProvince],[name],[code]) VALUES (6,4,'Chota','0606')</v>
      </c>
    </row>
    <row r="59" spans="1:7" ht="15.75" thickBot="1" x14ac:dyDescent="0.3">
      <c r="A59" s="5">
        <f>LOOKUP(B59,DEPARTAMENTO!$B$2:$B$26,DEPARTAMENTO!$A$2:$A$26)</f>
        <v>6</v>
      </c>
      <c r="B59" s="21" t="s">
        <v>1109</v>
      </c>
      <c r="C59" s="37">
        <v>5</v>
      </c>
      <c r="D59" s="33">
        <f t="shared" si="1"/>
        <v>5</v>
      </c>
      <c r="E59" s="21" t="s">
        <v>1197</v>
      </c>
      <c r="F59" s="34" t="s">
        <v>3673</v>
      </c>
      <c r="G59" s="5" t="str">
        <f t="shared" si="0"/>
        <v>INSERT INTO [dbo].[pmProvince] ([idDepartment],[idProvince],[name],[code]) VALUES (6,5,'Contumaza','0604')</v>
      </c>
    </row>
    <row r="60" spans="1:7" ht="15.75" thickBot="1" x14ac:dyDescent="0.3">
      <c r="A60" s="5">
        <f>LOOKUP(B60,DEPARTAMENTO!$B$2:$B$26,DEPARTAMENTO!$A$2:$A$26)</f>
        <v>6</v>
      </c>
      <c r="B60" s="21" t="s">
        <v>1109</v>
      </c>
      <c r="C60" s="37">
        <v>6</v>
      </c>
      <c r="D60" s="33">
        <f t="shared" si="1"/>
        <v>6</v>
      </c>
      <c r="E60" s="21" t="s">
        <v>1213</v>
      </c>
      <c r="F60" s="34" t="s">
        <v>3674</v>
      </c>
      <c r="G60" s="5" t="str">
        <f t="shared" si="0"/>
        <v>INSERT INTO [dbo].[pmProvince] ([idDepartment],[idProvince],[name],[code]) VALUES (6,6,'Cutervo','0605')</v>
      </c>
    </row>
    <row r="61" spans="1:7" ht="15.75" thickBot="1" x14ac:dyDescent="0.3">
      <c r="A61" s="5">
        <f>LOOKUP(B61,DEPARTAMENTO!$B$2:$B$26,DEPARTAMENTO!$A$2:$A$26)</f>
        <v>6</v>
      </c>
      <c r="B61" s="21" t="s">
        <v>1109</v>
      </c>
      <c r="C61" s="37">
        <v>7</v>
      </c>
      <c r="D61" s="33">
        <f t="shared" si="1"/>
        <v>7</v>
      </c>
      <c r="E61" s="21" t="s">
        <v>1242</v>
      </c>
      <c r="F61" s="34" t="s">
        <v>3675</v>
      </c>
      <c r="G61" s="5" t="str">
        <f t="shared" si="0"/>
        <v>INSERT INTO [dbo].[pmProvince] ([idDepartment],[idProvince],[name],[code]) VALUES (6,7,'Hualgayoc','0607')</v>
      </c>
    </row>
    <row r="62" spans="1:7" ht="15.75" thickBot="1" x14ac:dyDescent="0.3">
      <c r="A62" s="5">
        <f>LOOKUP(B62,DEPARTAMENTO!$B$2:$B$26,DEPARTAMENTO!$A$2:$A$26)</f>
        <v>6</v>
      </c>
      <c r="B62" s="21" t="s">
        <v>1109</v>
      </c>
      <c r="C62" s="37">
        <v>8</v>
      </c>
      <c r="D62" s="33">
        <f t="shared" si="1"/>
        <v>8</v>
      </c>
      <c r="E62" s="21" t="s">
        <v>1247</v>
      </c>
      <c r="F62" s="34" t="s">
        <v>3676</v>
      </c>
      <c r="G62" s="5" t="str">
        <f t="shared" si="0"/>
        <v>INSERT INTO [dbo].[pmProvince] ([idDepartment],[idProvince],[name],[code]) VALUES (6,8,'Jaen','0608')</v>
      </c>
    </row>
    <row r="63" spans="1:7" ht="15.75" thickBot="1" x14ac:dyDescent="0.3">
      <c r="A63" s="5">
        <f>LOOKUP(B63,DEPARTAMENTO!$B$2:$B$26,DEPARTAMENTO!$A$2:$A$26)</f>
        <v>6</v>
      </c>
      <c r="B63" s="21" t="s">
        <v>1109</v>
      </c>
      <c r="C63" s="37">
        <v>9</v>
      </c>
      <c r="D63" s="33">
        <f t="shared" si="1"/>
        <v>9</v>
      </c>
      <c r="E63" s="21" t="s">
        <v>1270</v>
      </c>
      <c r="F63" s="34" t="s">
        <v>3677</v>
      </c>
      <c r="G63" s="5" t="str">
        <f t="shared" si="0"/>
        <v>INSERT INTO [dbo].[pmProvince] ([idDepartment],[idProvince],[name],[code]) VALUES (6,9,'San Ignacio','0611')</v>
      </c>
    </row>
    <row r="64" spans="1:7" ht="15.75" thickBot="1" x14ac:dyDescent="0.3">
      <c r="A64" s="5">
        <f>LOOKUP(B64,DEPARTAMENTO!$B$2:$B$26,DEPARTAMENTO!$A$2:$A$26)</f>
        <v>6</v>
      </c>
      <c r="B64" s="21" t="s">
        <v>1109</v>
      </c>
      <c r="C64" s="37">
        <v>10</v>
      </c>
      <c r="D64" s="33">
        <f t="shared" si="1"/>
        <v>10</v>
      </c>
      <c r="E64" s="21" t="s">
        <v>335</v>
      </c>
      <c r="F64" s="34" t="s">
        <v>3678</v>
      </c>
      <c r="G64" s="5" t="str">
        <f t="shared" si="0"/>
        <v>INSERT INTO [dbo].[pmProvince] ([idDepartment],[idProvince],[name],[code]) VALUES (6,10,'San Marcos','0612')</v>
      </c>
    </row>
    <row r="65" spans="1:7" ht="15.75" thickBot="1" x14ac:dyDescent="0.3">
      <c r="A65" s="5">
        <f>LOOKUP(B65,DEPARTAMENTO!$B$2:$B$26,DEPARTAMENTO!$A$2:$A$26)</f>
        <v>6</v>
      </c>
      <c r="B65" s="21" t="s">
        <v>1109</v>
      </c>
      <c r="C65" s="37">
        <v>11</v>
      </c>
      <c r="D65" s="33">
        <f t="shared" si="1"/>
        <v>11</v>
      </c>
      <c r="E65" s="21" t="s">
        <v>953</v>
      </c>
      <c r="F65" s="34" t="s">
        <v>3679</v>
      </c>
      <c r="G65" s="5" t="str">
        <f t="shared" si="0"/>
        <v>INSERT INTO [dbo].[pmProvince] ([idDepartment],[idProvince],[name],[code]) VALUES (6,11,'San Miguel','0610')</v>
      </c>
    </row>
    <row r="66" spans="1:7" ht="15.75" thickBot="1" x14ac:dyDescent="0.3">
      <c r="A66" s="5">
        <f>LOOKUP(B66,DEPARTAMENTO!$B$2:$B$26,DEPARTAMENTO!$A$2:$A$26)</f>
        <v>6</v>
      </c>
      <c r="B66" s="21" t="s">
        <v>1109</v>
      </c>
      <c r="C66" s="37">
        <v>12</v>
      </c>
      <c r="D66" s="33">
        <f t="shared" si="1"/>
        <v>12</v>
      </c>
      <c r="E66" s="21" t="s">
        <v>1323</v>
      </c>
      <c r="F66" s="34" t="s">
        <v>3680</v>
      </c>
      <c r="G66" s="5" t="str">
        <f t="shared" si="0"/>
        <v>INSERT INTO [dbo].[pmProvince] ([idDepartment],[idProvince],[name],[code]) VALUES (6,12,'San Pablo','0613')</v>
      </c>
    </row>
    <row r="67" spans="1:7" ht="15.75" thickBot="1" x14ac:dyDescent="0.3">
      <c r="A67" s="5">
        <f>LOOKUP(B67,DEPARTAMENTO!$B$2:$B$26,DEPARTAMENTO!$A$2:$A$26)</f>
        <v>6</v>
      </c>
      <c r="B67" s="21" t="s">
        <v>1109</v>
      </c>
      <c r="C67" s="37">
        <v>13</v>
      </c>
      <c r="D67" s="33">
        <f t="shared" si="1"/>
        <v>13</v>
      </c>
      <c r="E67" s="21" t="s">
        <v>364</v>
      </c>
      <c r="F67" s="34" t="s">
        <v>3681</v>
      </c>
      <c r="G67" s="5" t="str">
        <f t="shared" ref="G67:G130" si="2">$G$1&amp;A67&amp;","&amp;D67&amp;",'"&amp;E67&amp;"','"&amp;F67&amp;"')"</f>
        <v>INSERT INTO [dbo].[pmProvince] ([idDepartment],[idProvince],[name],[code]) VALUES (6,13,'Santa Cruz','0609')</v>
      </c>
    </row>
    <row r="68" spans="1:7" ht="15.75" thickBot="1" x14ac:dyDescent="0.3">
      <c r="A68" s="5">
        <f>LOOKUP(B68,DEPARTAMENTO!$B$2:$B$26,DEPARTAMENTO!$A$2:$A$26)</f>
        <v>7</v>
      </c>
      <c r="B68" s="21" t="s">
        <v>1351</v>
      </c>
      <c r="C68" s="37">
        <v>1</v>
      </c>
      <c r="D68" s="33">
        <f t="shared" ref="C68:D131" si="3">SUMIF(B68,B67,D67)+1</f>
        <v>1</v>
      </c>
      <c r="E68" s="21" t="s">
        <v>1351</v>
      </c>
      <c r="F68" s="34" t="s">
        <v>3682</v>
      </c>
      <c r="G68" s="5" t="str">
        <f t="shared" si="2"/>
        <v>INSERT INTO [dbo].[pmProvince] ([idDepartment],[idProvince],[name],[code]) VALUES (7,1,'Callao','2401')</v>
      </c>
    </row>
    <row r="69" spans="1:7" ht="15.75" thickBot="1" x14ac:dyDescent="0.3">
      <c r="A69" s="5">
        <f>LOOKUP(B69,DEPARTAMENTO!$B$2:$B$26,DEPARTAMENTO!$A$2:$A$26)</f>
        <v>8</v>
      </c>
      <c r="B69" s="21" t="s">
        <v>1362</v>
      </c>
      <c r="C69" s="37">
        <v>1</v>
      </c>
      <c r="D69" s="33">
        <f t="shared" si="3"/>
        <v>1</v>
      </c>
      <c r="E69" s="21" t="s">
        <v>1362</v>
      </c>
      <c r="F69" s="34" t="s">
        <v>3683</v>
      </c>
      <c r="G69" s="5" t="str">
        <f t="shared" si="2"/>
        <v>INSERT INTO [dbo].[pmProvince] ([idDepartment],[idProvince],[name],[code]) VALUES (8,1,'Cusco','0701')</v>
      </c>
    </row>
    <row r="70" spans="1:7" ht="15.75" thickBot="1" x14ac:dyDescent="0.3">
      <c r="A70" s="5">
        <f>LOOKUP(B70,DEPARTAMENTO!$B$2:$B$26,DEPARTAMENTO!$A$2:$A$26)</f>
        <v>8</v>
      </c>
      <c r="B70" s="21" t="s">
        <v>1362</v>
      </c>
      <c r="C70" s="37">
        <v>2</v>
      </c>
      <c r="D70" s="33">
        <f t="shared" si="3"/>
        <v>2</v>
      </c>
      <c r="E70" s="21" t="s">
        <v>1377</v>
      </c>
      <c r="F70" s="34" t="s">
        <v>3684</v>
      </c>
      <c r="G70" s="5" t="str">
        <f t="shared" si="2"/>
        <v>INSERT INTO [dbo].[pmProvince] ([idDepartment],[idProvince],[name],[code]) VALUES (8,2,'Acomayo','0702')</v>
      </c>
    </row>
    <row r="71" spans="1:7" ht="15.75" thickBot="1" x14ac:dyDescent="0.3">
      <c r="A71" s="5">
        <f>LOOKUP(B71,DEPARTAMENTO!$B$2:$B$26,DEPARTAMENTO!$A$2:$A$26)</f>
        <v>8</v>
      </c>
      <c r="B71" s="21" t="s">
        <v>1362</v>
      </c>
      <c r="C71" s="37">
        <v>3</v>
      </c>
      <c r="D71" s="33">
        <f t="shared" si="3"/>
        <v>3</v>
      </c>
      <c r="E71" s="21" t="s">
        <v>265</v>
      </c>
      <c r="F71" s="34" t="s">
        <v>3685</v>
      </c>
      <c r="G71" s="5" t="str">
        <f t="shared" si="2"/>
        <v>INSERT INTO [dbo].[pmProvince] ([idDepartment],[idProvince],[name],[code]) VALUES (8,3,'Anta','0703')</v>
      </c>
    </row>
    <row r="72" spans="1:7" ht="15.75" thickBot="1" x14ac:dyDescent="0.3">
      <c r="A72" s="5">
        <f>LOOKUP(B72,DEPARTAMENTO!$B$2:$B$26,DEPARTAMENTO!$A$2:$A$26)</f>
        <v>8</v>
      </c>
      <c r="B72" s="21" t="s">
        <v>1362</v>
      </c>
      <c r="C72" s="37">
        <v>4</v>
      </c>
      <c r="D72" s="33">
        <f t="shared" si="3"/>
        <v>4</v>
      </c>
      <c r="E72" s="21" t="s">
        <v>1408</v>
      </c>
      <c r="F72" s="34" t="s">
        <v>3686</v>
      </c>
      <c r="G72" s="5" t="str">
        <f t="shared" si="2"/>
        <v>INSERT INTO [dbo].[pmProvince] ([idDepartment],[idProvince],[name],[code]) VALUES (8,4,'Calca','0704')</v>
      </c>
    </row>
    <row r="73" spans="1:7" ht="15.75" thickBot="1" x14ac:dyDescent="0.3">
      <c r="A73" s="5">
        <f>LOOKUP(B73,DEPARTAMENTO!$B$2:$B$26,DEPARTAMENTO!$A$2:$A$26)</f>
        <v>8</v>
      </c>
      <c r="B73" s="21" t="s">
        <v>1362</v>
      </c>
      <c r="C73" s="37">
        <v>5</v>
      </c>
      <c r="D73" s="33">
        <f t="shared" si="3"/>
        <v>5</v>
      </c>
      <c r="E73" s="21" t="s">
        <v>1425</v>
      </c>
      <c r="F73" s="34" t="s">
        <v>3687</v>
      </c>
      <c r="G73" s="5" t="str">
        <f t="shared" si="2"/>
        <v>INSERT INTO [dbo].[pmProvince] ([idDepartment],[idProvince],[name],[code]) VALUES (8,5,'Canas','0705')</v>
      </c>
    </row>
    <row r="74" spans="1:7" ht="15.75" thickBot="1" x14ac:dyDescent="0.3">
      <c r="A74" s="5">
        <f>LOOKUP(B74,DEPARTAMENTO!$B$2:$B$26,DEPARTAMENTO!$A$2:$A$26)</f>
        <v>8</v>
      </c>
      <c r="B74" s="21" t="s">
        <v>1362</v>
      </c>
      <c r="C74" s="37">
        <v>6</v>
      </c>
      <c r="D74" s="33">
        <f t="shared" si="3"/>
        <v>6</v>
      </c>
      <c r="E74" s="21" t="s">
        <v>1441</v>
      </c>
      <c r="F74" s="34" t="s">
        <v>3688</v>
      </c>
      <c r="G74" s="5" t="str">
        <f t="shared" si="2"/>
        <v>INSERT INTO [dbo].[pmProvince] ([idDepartment],[idProvince],[name],[code]) VALUES (8,6,'Canchis','0706')</v>
      </c>
    </row>
    <row r="75" spans="1:7" ht="15.75" thickBot="1" x14ac:dyDescent="0.3">
      <c r="A75" s="5">
        <f>LOOKUP(B75,DEPARTAMENTO!$B$2:$B$26,DEPARTAMENTO!$A$2:$A$26)</f>
        <v>8</v>
      </c>
      <c r="B75" s="21" t="s">
        <v>1362</v>
      </c>
      <c r="C75" s="37">
        <v>7</v>
      </c>
      <c r="D75" s="33">
        <f t="shared" si="3"/>
        <v>7</v>
      </c>
      <c r="E75" s="21" t="s">
        <v>1455</v>
      </c>
      <c r="F75" s="34" t="s">
        <v>3689</v>
      </c>
      <c r="G75" s="5" t="str">
        <f t="shared" si="2"/>
        <v>INSERT INTO [dbo].[pmProvince] ([idDepartment],[idProvince],[name],[code]) VALUES (8,7,'Chumbivilcas','0707')</v>
      </c>
    </row>
    <row r="76" spans="1:7" ht="15.75" thickBot="1" x14ac:dyDescent="0.3">
      <c r="A76" s="5">
        <f>LOOKUP(B76,DEPARTAMENTO!$B$2:$B$26,DEPARTAMENTO!$A$2:$A$26)</f>
        <v>8</v>
      </c>
      <c r="B76" s="21" t="s">
        <v>1362</v>
      </c>
      <c r="C76" s="37">
        <v>8</v>
      </c>
      <c r="D76" s="33">
        <f t="shared" si="3"/>
        <v>8</v>
      </c>
      <c r="E76" s="21" t="s">
        <v>1471</v>
      </c>
      <c r="F76" s="34" t="s">
        <v>3690</v>
      </c>
      <c r="G76" s="5" t="str">
        <f t="shared" si="2"/>
        <v>INSERT INTO [dbo].[pmProvince] ([idDepartment],[idProvince],[name],[code]) VALUES (8,8,'Espinar','0708')</v>
      </c>
    </row>
    <row r="77" spans="1:7" ht="15.75" thickBot="1" x14ac:dyDescent="0.3">
      <c r="A77" s="5">
        <f>LOOKUP(B77,DEPARTAMENTO!$B$2:$B$26,DEPARTAMENTO!$A$2:$A$26)</f>
        <v>8</v>
      </c>
      <c r="B77" s="21" t="s">
        <v>1362</v>
      </c>
      <c r="C77" s="37">
        <v>9</v>
      </c>
      <c r="D77" s="33">
        <f t="shared" si="3"/>
        <v>9</v>
      </c>
      <c r="E77" s="21" t="s">
        <v>1487</v>
      </c>
      <c r="F77" s="34" t="s">
        <v>3691</v>
      </c>
      <c r="G77" s="5" t="str">
        <f t="shared" si="2"/>
        <v>INSERT INTO [dbo].[pmProvince] ([idDepartment],[idProvince],[name],[code]) VALUES (8,9,'La Convencion','0709')</v>
      </c>
    </row>
    <row r="78" spans="1:7" ht="15.75" thickBot="1" x14ac:dyDescent="0.3">
      <c r="A78" s="5">
        <f>LOOKUP(B78,DEPARTAMENTO!$B$2:$B$26,DEPARTAMENTO!$A$2:$A$26)</f>
        <v>8</v>
      </c>
      <c r="B78" s="21" t="s">
        <v>1362</v>
      </c>
      <c r="C78" s="37">
        <v>10</v>
      </c>
      <c r="D78" s="33">
        <f t="shared" si="3"/>
        <v>10</v>
      </c>
      <c r="E78" s="21" t="s">
        <v>1505</v>
      </c>
      <c r="F78" s="34" t="s">
        <v>3692</v>
      </c>
      <c r="G78" s="5" t="str">
        <f t="shared" si="2"/>
        <v>INSERT INTO [dbo].[pmProvince] ([idDepartment],[idProvince],[name],[code]) VALUES (8,10,'Paruro','0710')</v>
      </c>
    </row>
    <row r="79" spans="1:7" ht="15.75" thickBot="1" x14ac:dyDescent="0.3">
      <c r="A79" s="5">
        <f>LOOKUP(B79,DEPARTAMENTO!$B$2:$B$26,DEPARTAMENTO!$A$2:$A$26)</f>
        <v>8</v>
      </c>
      <c r="B79" s="21" t="s">
        <v>1362</v>
      </c>
      <c r="C79" s="37">
        <v>11</v>
      </c>
      <c r="D79" s="33">
        <f t="shared" si="3"/>
        <v>11</v>
      </c>
      <c r="E79" s="21" t="s">
        <v>1523</v>
      </c>
      <c r="F79" s="34" t="s">
        <v>3693</v>
      </c>
      <c r="G79" s="5" t="str">
        <f t="shared" si="2"/>
        <v>INSERT INTO [dbo].[pmProvince] ([idDepartment],[idProvince],[name],[code]) VALUES (8,11,'Paucartambo','0711')</v>
      </c>
    </row>
    <row r="80" spans="1:7" ht="15.75" thickBot="1" x14ac:dyDescent="0.3">
      <c r="A80" s="5">
        <f>LOOKUP(B80,DEPARTAMENTO!$B$2:$B$26,DEPARTAMENTO!$A$2:$A$26)</f>
        <v>8</v>
      </c>
      <c r="B80" s="21" t="s">
        <v>1362</v>
      </c>
      <c r="C80" s="37">
        <v>12</v>
      </c>
      <c r="D80" s="33">
        <f t="shared" si="3"/>
        <v>12</v>
      </c>
      <c r="E80" s="21" t="s">
        <v>1536</v>
      </c>
      <c r="F80" s="34" t="s">
        <v>3694</v>
      </c>
      <c r="G80" s="5" t="str">
        <f t="shared" si="2"/>
        <v>INSERT INTO [dbo].[pmProvince] ([idDepartment],[idProvince],[name],[code]) VALUES (8,12,'Quispicanchi','0712')</v>
      </c>
    </row>
    <row r="81" spans="1:7" ht="15.75" thickBot="1" x14ac:dyDescent="0.3">
      <c r="A81" s="5">
        <f>LOOKUP(B81,DEPARTAMENTO!$B$2:$B$26,DEPARTAMENTO!$A$2:$A$26)</f>
        <v>8</v>
      </c>
      <c r="B81" s="21" t="s">
        <v>1362</v>
      </c>
      <c r="C81" s="37">
        <v>13</v>
      </c>
      <c r="D81" s="33">
        <f t="shared" si="3"/>
        <v>13</v>
      </c>
      <c r="E81" s="21" t="s">
        <v>1558</v>
      </c>
      <c r="F81" s="34" t="s">
        <v>3695</v>
      </c>
      <c r="G81" s="5" t="str">
        <f t="shared" si="2"/>
        <v>INSERT INTO [dbo].[pmProvince] ([idDepartment],[idProvince],[name],[code]) VALUES (8,13,'Urubamba','0713')</v>
      </c>
    </row>
    <row r="82" spans="1:7" ht="15.75" thickBot="1" x14ac:dyDescent="0.3">
      <c r="A82" s="5">
        <f>LOOKUP(B82,DEPARTAMENTO!$B$2:$B$26,DEPARTAMENTO!$A$2:$A$26)</f>
        <v>9</v>
      </c>
      <c r="B82" s="21" t="s">
        <v>1571</v>
      </c>
      <c r="C82" s="37">
        <v>1</v>
      </c>
      <c r="D82" s="33">
        <f t="shared" si="3"/>
        <v>1</v>
      </c>
      <c r="E82" s="21" t="s">
        <v>1571</v>
      </c>
      <c r="F82" s="34" t="s">
        <v>3696</v>
      </c>
      <c r="G82" s="5" t="str">
        <f t="shared" si="2"/>
        <v>INSERT INTO [dbo].[pmProvince] ([idDepartment],[idProvince],[name],[code]) VALUES (9,1,'Huancavelica','0801')</v>
      </c>
    </row>
    <row r="83" spans="1:7" ht="15.75" thickBot="1" x14ac:dyDescent="0.3">
      <c r="A83" s="5">
        <f>LOOKUP(B83,DEPARTAMENTO!$B$2:$B$26,DEPARTAMENTO!$A$2:$A$26)</f>
        <v>9</v>
      </c>
      <c r="B83" s="21" t="s">
        <v>1571</v>
      </c>
      <c r="C83" s="37">
        <v>2</v>
      </c>
      <c r="D83" s="33">
        <f t="shared" si="3"/>
        <v>2</v>
      </c>
      <c r="E83" s="21" t="s">
        <v>474</v>
      </c>
      <c r="F83" s="34" t="s">
        <v>3697</v>
      </c>
      <c r="G83" s="5" t="str">
        <f t="shared" si="2"/>
        <v>INSERT INTO [dbo].[pmProvince] ([idDepartment],[idProvince],[name],[code]) VALUES (9,2,'Acobamba','0802')</v>
      </c>
    </row>
    <row r="84" spans="1:7" ht="15.75" thickBot="1" x14ac:dyDescent="0.3">
      <c r="A84" s="5">
        <f>LOOKUP(B84,DEPARTAMENTO!$B$2:$B$26,DEPARTAMENTO!$A$2:$A$26)</f>
        <v>9</v>
      </c>
      <c r="B84" s="21" t="s">
        <v>1571</v>
      </c>
      <c r="C84" s="37">
        <v>3</v>
      </c>
      <c r="D84" s="33">
        <f t="shared" si="3"/>
        <v>3</v>
      </c>
      <c r="E84" s="21" t="s">
        <v>1621</v>
      </c>
      <c r="F84" s="34" t="s">
        <v>3698</v>
      </c>
      <c r="G84" s="5" t="str">
        <f t="shared" si="2"/>
        <v>INSERT INTO [dbo].[pmProvince] ([idDepartment],[idProvince],[name],[code]) VALUES (9,3,'Angaraes','0803')</v>
      </c>
    </row>
    <row r="85" spans="1:7" ht="15.75" thickBot="1" x14ac:dyDescent="0.3">
      <c r="A85" s="5">
        <f>LOOKUP(B85,DEPARTAMENTO!$B$2:$B$26,DEPARTAMENTO!$A$2:$A$26)</f>
        <v>9</v>
      </c>
      <c r="B85" s="21" t="s">
        <v>1571</v>
      </c>
      <c r="C85" s="37">
        <v>4</v>
      </c>
      <c r="D85" s="33">
        <f t="shared" si="3"/>
        <v>4</v>
      </c>
      <c r="E85" s="21" t="s">
        <v>1645</v>
      </c>
      <c r="F85" s="34" t="s">
        <v>3699</v>
      </c>
      <c r="G85" s="5" t="str">
        <f t="shared" si="2"/>
        <v>INSERT INTO [dbo].[pmProvince] ([idDepartment],[idProvince],[name],[code]) VALUES (9,4,'Castrovirreyna','0804')</v>
      </c>
    </row>
    <row r="86" spans="1:7" ht="15.75" thickBot="1" x14ac:dyDescent="0.3">
      <c r="A86" s="5">
        <f>LOOKUP(B86,DEPARTAMENTO!$B$2:$B$26,DEPARTAMENTO!$A$2:$A$26)</f>
        <v>9</v>
      </c>
      <c r="B86" s="21" t="s">
        <v>1571</v>
      </c>
      <c r="C86" s="37">
        <v>5</v>
      </c>
      <c r="D86" s="33">
        <f t="shared" si="3"/>
        <v>5</v>
      </c>
      <c r="E86" s="21" t="s">
        <v>1669</v>
      </c>
      <c r="F86" s="34" t="s">
        <v>3700</v>
      </c>
      <c r="G86" s="5" t="str">
        <f t="shared" si="2"/>
        <v>INSERT INTO [dbo].[pmProvince] ([idDepartment],[idProvince],[name],[code]) VALUES (9,5,'Churcampa','0807')</v>
      </c>
    </row>
    <row r="87" spans="1:7" ht="15.75" thickBot="1" x14ac:dyDescent="0.3">
      <c r="A87" s="5">
        <f>LOOKUP(B87,DEPARTAMENTO!$B$2:$B$26,DEPARTAMENTO!$A$2:$A$26)</f>
        <v>9</v>
      </c>
      <c r="B87" s="21" t="s">
        <v>1571</v>
      </c>
      <c r="C87" s="37">
        <v>6</v>
      </c>
      <c r="D87" s="33">
        <f t="shared" si="3"/>
        <v>6</v>
      </c>
      <c r="E87" s="21" t="s">
        <v>1689</v>
      </c>
      <c r="F87" s="34" t="s">
        <v>3701</v>
      </c>
      <c r="G87" s="5" t="str">
        <f t="shared" si="2"/>
        <v>INSERT INTO [dbo].[pmProvince] ([idDepartment],[idProvince],[name],[code]) VALUES (9,6,'Huaytara','0806')</v>
      </c>
    </row>
    <row r="88" spans="1:7" ht="15.75" thickBot="1" x14ac:dyDescent="0.3">
      <c r="A88" s="5">
        <f>LOOKUP(B88,DEPARTAMENTO!$B$2:$B$26,DEPARTAMENTO!$A$2:$A$26)</f>
        <v>9</v>
      </c>
      <c r="B88" s="21" t="s">
        <v>1571</v>
      </c>
      <c r="C88" s="37">
        <v>7</v>
      </c>
      <c r="D88" s="33">
        <f t="shared" si="3"/>
        <v>7</v>
      </c>
      <c r="E88" s="21" t="s">
        <v>1720</v>
      </c>
      <c r="F88" s="34" t="s">
        <v>3702</v>
      </c>
      <c r="G88" s="5" t="str">
        <f t="shared" si="2"/>
        <v>INSERT INTO [dbo].[pmProvince] ([idDepartment],[idProvince],[name],[code]) VALUES (9,7,'Tayacaja','0805')</v>
      </c>
    </row>
    <row r="89" spans="1:7" ht="15.75" thickBot="1" x14ac:dyDescent="0.3">
      <c r="A89" s="5">
        <f>LOOKUP(B89,DEPARTAMENTO!$B$2:$B$26,DEPARTAMENTO!$A$2:$A$26)</f>
        <v>10</v>
      </c>
      <c r="B89" s="21" t="s">
        <v>1750</v>
      </c>
      <c r="C89" s="37">
        <v>1</v>
      </c>
      <c r="D89" s="33">
        <f t="shared" si="3"/>
        <v>1</v>
      </c>
      <c r="E89" s="21" t="s">
        <v>1750</v>
      </c>
      <c r="F89" s="34" t="s">
        <v>3703</v>
      </c>
      <c r="G89" s="5" t="str">
        <f t="shared" si="2"/>
        <v>INSERT INTO [dbo].[pmProvince] ([idDepartment],[idProvince],[name],[code]) VALUES (10,1,'Huanuco','0901')</v>
      </c>
    </row>
    <row r="90" spans="1:7" ht="15.75" thickBot="1" x14ac:dyDescent="0.3">
      <c r="A90" s="5">
        <f>LOOKUP(B90,DEPARTAMENTO!$B$2:$B$26,DEPARTAMENTO!$A$2:$A$26)</f>
        <v>10</v>
      </c>
      <c r="B90" s="21" t="s">
        <v>1750</v>
      </c>
      <c r="C90" s="37">
        <v>2</v>
      </c>
      <c r="D90" s="33">
        <f t="shared" si="3"/>
        <v>2</v>
      </c>
      <c r="E90" s="21" t="s">
        <v>1774</v>
      </c>
      <c r="F90" s="34" t="s">
        <v>3704</v>
      </c>
      <c r="G90" s="5" t="str">
        <f t="shared" si="2"/>
        <v>INSERT INTO [dbo].[pmProvince] ([idDepartment],[idProvince],[name],[code]) VALUES (10,2,'Ambo','0902')</v>
      </c>
    </row>
    <row r="91" spans="1:7" ht="15.75" thickBot="1" x14ac:dyDescent="0.3">
      <c r="A91" s="5">
        <f>LOOKUP(B91,DEPARTAMENTO!$B$2:$B$26,DEPARTAMENTO!$A$2:$A$26)</f>
        <v>10</v>
      </c>
      <c r="B91" s="21" t="s">
        <v>1750</v>
      </c>
      <c r="C91" s="37">
        <v>3</v>
      </c>
      <c r="D91" s="33">
        <f t="shared" si="3"/>
        <v>3</v>
      </c>
      <c r="E91" s="21" t="s">
        <v>1790</v>
      </c>
      <c r="F91" s="34" t="s">
        <v>3705</v>
      </c>
      <c r="G91" s="5" t="str">
        <f t="shared" si="2"/>
        <v>INSERT INTO [dbo].[pmProvince] ([idDepartment],[idProvince],[name],[code]) VALUES (10,3,'Dos de Mayo','0903')</v>
      </c>
    </row>
    <row r="92" spans="1:7" ht="15.75" thickBot="1" x14ac:dyDescent="0.3">
      <c r="A92" s="5">
        <f>LOOKUP(B92,DEPARTAMENTO!$B$2:$B$26,DEPARTAMENTO!$A$2:$A$26)</f>
        <v>10</v>
      </c>
      <c r="B92" s="21" t="s">
        <v>1750</v>
      </c>
      <c r="C92" s="37">
        <v>4</v>
      </c>
      <c r="D92" s="33">
        <f t="shared" si="3"/>
        <v>4</v>
      </c>
      <c r="E92" s="21" t="s">
        <v>1808</v>
      </c>
      <c r="F92" s="34" t="s">
        <v>3706</v>
      </c>
      <c r="G92" s="5" t="str">
        <f t="shared" si="2"/>
        <v>INSERT INTO [dbo].[pmProvince] ([idDepartment],[idProvince],[name],[code]) VALUES (10,4,'Huacaybamba','0909')</v>
      </c>
    </row>
    <row r="93" spans="1:7" ht="15.75" thickBot="1" x14ac:dyDescent="0.3">
      <c r="A93" s="5">
        <f>LOOKUP(B93,DEPARTAMENTO!$B$2:$B$26,DEPARTAMENTO!$A$2:$A$26)</f>
        <v>10</v>
      </c>
      <c r="B93" s="21" t="s">
        <v>1750</v>
      </c>
      <c r="C93" s="37">
        <v>5</v>
      </c>
      <c r="D93" s="33">
        <f t="shared" si="3"/>
        <v>5</v>
      </c>
      <c r="E93" s="21" t="s">
        <v>1816</v>
      </c>
      <c r="F93" s="34" t="s">
        <v>3707</v>
      </c>
      <c r="G93" s="5" t="str">
        <f t="shared" si="2"/>
        <v>INSERT INTO [dbo].[pmProvince] ([idDepartment],[idProvince],[name],[code]) VALUES (10,5,'Huamalies','0904')</v>
      </c>
    </row>
    <row r="94" spans="1:7" ht="15.75" thickBot="1" x14ac:dyDescent="0.3">
      <c r="A94" s="5">
        <f>LOOKUP(B94,DEPARTAMENTO!$B$2:$B$26,DEPARTAMENTO!$A$2:$A$26)</f>
        <v>10</v>
      </c>
      <c r="B94" s="21" t="s">
        <v>1750</v>
      </c>
      <c r="C94" s="37">
        <v>6</v>
      </c>
      <c r="D94" s="33">
        <f t="shared" si="3"/>
        <v>6</v>
      </c>
      <c r="E94" s="21" t="s">
        <v>987</v>
      </c>
      <c r="F94" s="34" t="s">
        <v>3708</v>
      </c>
      <c r="G94" s="5" t="str">
        <f t="shared" si="2"/>
        <v>INSERT INTO [dbo].[pmProvince] ([idDepartment],[idProvince],[name],[code]) VALUES (10,6,'Leoncio Prado','0906')</v>
      </c>
    </row>
    <row r="95" spans="1:7" ht="15.75" thickBot="1" x14ac:dyDescent="0.3">
      <c r="A95" s="5">
        <f>LOOKUP(B95,DEPARTAMENTO!$B$2:$B$26,DEPARTAMENTO!$A$2:$A$26)</f>
        <v>10</v>
      </c>
      <c r="B95" s="21" t="s">
        <v>1750</v>
      </c>
      <c r="C95" s="37">
        <v>7</v>
      </c>
      <c r="D95" s="33">
        <f t="shared" si="3"/>
        <v>7</v>
      </c>
      <c r="E95" s="21" t="s">
        <v>1850</v>
      </c>
      <c r="F95" s="34" t="s">
        <v>3709</v>
      </c>
      <c r="G95" s="5" t="str">
        <f t="shared" si="2"/>
        <v>INSERT INTO [dbo].[pmProvince] ([idDepartment],[idProvince],[name],[code]) VALUES (10,7,'Marañon','0905')</v>
      </c>
    </row>
    <row r="96" spans="1:7" ht="15.75" thickBot="1" x14ac:dyDescent="0.3">
      <c r="A96" s="5">
        <f>LOOKUP(B96,DEPARTAMENTO!$B$2:$B$26,DEPARTAMENTO!$A$2:$A$26)</f>
        <v>10</v>
      </c>
      <c r="B96" s="21" t="s">
        <v>1750</v>
      </c>
      <c r="C96" s="37">
        <v>8</v>
      </c>
      <c r="D96" s="33">
        <f t="shared" si="3"/>
        <v>8</v>
      </c>
      <c r="E96" s="21" t="s">
        <v>1857</v>
      </c>
      <c r="F96" s="34" t="s">
        <v>3710</v>
      </c>
      <c r="G96" s="5" t="str">
        <f t="shared" si="2"/>
        <v>INSERT INTO [dbo].[pmProvince] ([idDepartment],[idProvince],[name],[code]) VALUES (10,8,'Pachitea','0907')</v>
      </c>
    </row>
    <row r="97" spans="1:7" ht="15.75" thickBot="1" x14ac:dyDescent="0.3">
      <c r="A97" s="5">
        <f>LOOKUP(B97,DEPARTAMENTO!$B$2:$B$26,DEPARTAMENTO!$A$2:$A$26)</f>
        <v>10</v>
      </c>
      <c r="B97" s="21" t="s">
        <v>1750</v>
      </c>
      <c r="C97" s="37">
        <v>9</v>
      </c>
      <c r="D97" s="33">
        <f t="shared" si="3"/>
        <v>9</v>
      </c>
      <c r="E97" s="21" t="s">
        <v>1865</v>
      </c>
      <c r="F97" s="34" t="s">
        <v>3711</v>
      </c>
      <c r="G97" s="5" t="str">
        <f t="shared" si="2"/>
        <v>INSERT INTO [dbo].[pmProvince] ([idDepartment],[idProvince],[name],[code]) VALUES (10,9,'Puerto Inca','0908')</v>
      </c>
    </row>
    <row r="98" spans="1:7" ht="15.75" thickBot="1" x14ac:dyDescent="0.3">
      <c r="A98" s="5">
        <f>LOOKUP(B98,DEPARTAMENTO!$B$2:$B$26,DEPARTAMENTO!$A$2:$A$26)</f>
        <v>10</v>
      </c>
      <c r="B98" s="21" t="s">
        <v>1750</v>
      </c>
      <c r="C98" s="37">
        <v>10</v>
      </c>
      <c r="D98" s="33">
        <f t="shared" si="3"/>
        <v>10</v>
      </c>
      <c r="E98" s="21" t="s">
        <v>1875</v>
      </c>
      <c r="F98" s="34" t="s">
        <v>3712</v>
      </c>
      <c r="G98" s="5" t="str">
        <f t="shared" si="2"/>
        <v>INSERT INTO [dbo].[pmProvince] ([idDepartment],[idProvince],[name],[code]) VALUES (10,10,'Lauricocha','0910')</v>
      </c>
    </row>
    <row r="99" spans="1:7" ht="15.75" thickBot="1" x14ac:dyDescent="0.3">
      <c r="A99" s="5">
        <f>LOOKUP(B99,DEPARTAMENTO!$B$2:$B$26,DEPARTAMENTO!$A$2:$A$26)</f>
        <v>10</v>
      </c>
      <c r="B99" s="21" t="s">
        <v>1750</v>
      </c>
      <c r="C99" s="37">
        <v>11</v>
      </c>
      <c r="D99" s="33">
        <f t="shared" si="3"/>
        <v>11</v>
      </c>
      <c r="E99" s="21" t="s">
        <v>1890</v>
      </c>
      <c r="F99" s="34" t="s">
        <v>3713</v>
      </c>
      <c r="G99" s="5" t="str">
        <f t="shared" si="2"/>
        <v>INSERT INTO [dbo].[pmProvince] ([idDepartment],[idProvince],[name],[code]) VALUES (10,11,'Yarowilca','0911')</v>
      </c>
    </row>
    <row r="100" spans="1:7" ht="15.75" thickBot="1" x14ac:dyDescent="0.3">
      <c r="A100" s="5">
        <f>LOOKUP(B100,DEPARTAMENTO!$B$2:$B$26,DEPARTAMENTO!$A$2:$A$26)</f>
        <v>11</v>
      </c>
      <c r="B100" s="21" t="s">
        <v>1905</v>
      </c>
      <c r="C100" s="37">
        <v>1</v>
      </c>
      <c r="D100" s="33">
        <f t="shared" si="3"/>
        <v>1</v>
      </c>
      <c r="E100" s="21" t="s">
        <v>1905</v>
      </c>
      <c r="F100" s="34" t="s">
        <v>3714</v>
      </c>
      <c r="G100" s="5" t="str">
        <f t="shared" si="2"/>
        <v>INSERT INTO [dbo].[pmProvince] ([idDepartment],[idProvince],[name],[code]) VALUES (11,1,'Ica','1001')</v>
      </c>
    </row>
    <row r="101" spans="1:7" ht="15.75" thickBot="1" x14ac:dyDescent="0.3">
      <c r="A101" s="5">
        <f>LOOKUP(B101,DEPARTAMENTO!$B$2:$B$26,DEPARTAMENTO!$A$2:$A$26)</f>
        <v>11</v>
      </c>
      <c r="B101" s="21" t="s">
        <v>1905</v>
      </c>
      <c r="C101" s="37">
        <v>2</v>
      </c>
      <c r="D101" s="33">
        <f t="shared" si="3"/>
        <v>2</v>
      </c>
      <c r="E101" s="21" t="s">
        <v>1932</v>
      </c>
      <c r="F101" s="34" t="s">
        <v>3715</v>
      </c>
      <c r="G101" s="5" t="str">
        <f t="shared" si="2"/>
        <v>INSERT INTO [dbo].[pmProvince] ([idDepartment],[idProvince],[name],[code]) VALUES (11,2,'Chincha','1002')</v>
      </c>
    </row>
    <row r="102" spans="1:7" ht="15.75" thickBot="1" x14ac:dyDescent="0.3">
      <c r="A102" s="5">
        <f>LOOKUP(B102,DEPARTAMENTO!$B$2:$B$26,DEPARTAMENTO!$A$2:$A$26)</f>
        <v>11</v>
      </c>
      <c r="B102" s="21" t="s">
        <v>1905</v>
      </c>
      <c r="C102" s="37">
        <v>3</v>
      </c>
      <c r="D102" s="33">
        <f t="shared" si="3"/>
        <v>3</v>
      </c>
      <c r="E102" s="21" t="s">
        <v>1952</v>
      </c>
      <c r="F102" s="34" t="s">
        <v>3716</v>
      </c>
      <c r="G102" s="5" t="str">
        <f t="shared" si="2"/>
        <v>INSERT INTO [dbo].[pmProvince] ([idDepartment],[idProvince],[name],[code]) VALUES (11,3,'Nazca','1003')</v>
      </c>
    </row>
    <row r="103" spans="1:7" ht="15.75" thickBot="1" x14ac:dyDescent="0.3">
      <c r="A103" s="5">
        <f>LOOKUP(B103,DEPARTAMENTO!$B$2:$B$26,DEPARTAMENTO!$A$2:$A$26)</f>
        <v>11</v>
      </c>
      <c r="B103" s="21" t="s">
        <v>1905</v>
      </c>
      <c r="C103" s="37">
        <v>4</v>
      </c>
      <c r="D103" s="33">
        <f t="shared" si="3"/>
        <v>4</v>
      </c>
      <c r="E103" s="21" t="s">
        <v>1961</v>
      </c>
      <c r="F103" s="34" t="s">
        <v>3717</v>
      </c>
      <c r="G103" s="5" t="str">
        <f t="shared" si="2"/>
        <v>INSERT INTO [dbo].[pmProvince] ([idDepartment],[idProvince],[name],[code]) VALUES (11,4,'Palpa','1005')</v>
      </c>
    </row>
    <row r="104" spans="1:7" ht="15.75" thickBot="1" x14ac:dyDescent="0.3">
      <c r="A104" s="5">
        <f>LOOKUP(B104,DEPARTAMENTO!$B$2:$B$26,DEPARTAMENTO!$A$2:$A$26)</f>
        <v>11</v>
      </c>
      <c r="B104" s="21" t="s">
        <v>1905</v>
      </c>
      <c r="C104" s="37">
        <v>5</v>
      </c>
      <c r="D104" s="33">
        <f t="shared" si="3"/>
        <v>5</v>
      </c>
      <c r="E104" s="21" t="s">
        <v>1969</v>
      </c>
      <c r="F104" s="34" t="s">
        <v>3718</v>
      </c>
      <c r="G104" s="5" t="str">
        <f t="shared" si="2"/>
        <v>INSERT INTO [dbo].[pmProvince] ([idDepartment],[idProvince],[name],[code]) VALUES (11,5,'Pisco','1004')</v>
      </c>
    </row>
    <row r="105" spans="1:7" ht="15.75" thickBot="1" x14ac:dyDescent="0.3">
      <c r="A105" s="5">
        <f>LOOKUP(B105,DEPARTAMENTO!$B$2:$B$26,DEPARTAMENTO!$A$2:$A$26)</f>
        <v>12</v>
      </c>
      <c r="B105" s="21" t="s">
        <v>1985</v>
      </c>
      <c r="C105" s="37">
        <v>1</v>
      </c>
      <c r="D105" s="33">
        <f t="shared" si="3"/>
        <v>1</v>
      </c>
      <c r="E105" s="21" t="s">
        <v>1984</v>
      </c>
      <c r="F105" s="34" t="s">
        <v>3719</v>
      </c>
      <c r="G105" s="5" t="str">
        <f t="shared" si="2"/>
        <v>INSERT INTO [dbo].[pmProvince] ([idDepartment],[idProvince],[name],[code]) VALUES (12,1,'Huancayo','1101')</v>
      </c>
    </row>
    <row r="106" spans="1:7" ht="15.75" thickBot="1" x14ac:dyDescent="0.3">
      <c r="A106" s="5">
        <f>LOOKUP(B106,DEPARTAMENTO!$B$2:$B$26,DEPARTAMENTO!$A$2:$A$26)</f>
        <v>12</v>
      </c>
      <c r="B106" s="21" t="s">
        <v>1985</v>
      </c>
      <c r="C106" s="37">
        <v>2</v>
      </c>
      <c r="D106" s="33">
        <f t="shared" si="3"/>
        <v>2</v>
      </c>
      <c r="E106" s="21" t="s">
        <v>1100</v>
      </c>
      <c r="F106" s="34" t="s">
        <v>3720</v>
      </c>
      <c r="G106" s="5" t="str">
        <f t="shared" si="2"/>
        <v>INSERT INTO [dbo].[pmProvince] ([idDepartment],[idProvince],[name],[code]) VALUES (12,2,'Concepcion','1102')</v>
      </c>
    </row>
    <row r="107" spans="1:7" ht="15.75" thickBot="1" x14ac:dyDescent="0.3">
      <c r="A107" s="5">
        <f>LOOKUP(B107,DEPARTAMENTO!$B$2:$B$26,DEPARTAMENTO!$A$2:$A$26)</f>
        <v>12</v>
      </c>
      <c r="B107" s="21" t="s">
        <v>1985</v>
      </c>
      <c r="C107" s="37">
        <v>3</v>
      </c>
      <c r="D107" s="33">
        <f t="shared" si="3"/>
        <v>3</v>
      </c>
      <c r="E107" s="21" t="s">
        <v>2064</v>
      </c>
      <c r="F107" s="34" t="s">
        <v>3721</v>
      </c>
      <c r="G107" s="5" t="str">
        <f t="shared" si="2"/>
        <v>INSERT INTO [dbo].[pmProvince] ([idDepartment],[idProvince],[name],[code]) VALUES (12,3,'Chanchamayo','1108')</v>
      </c>
    </row>
    <row r="108" spans="1:7" ht="15.75" thickBot="1" x14ac:dyDescent="0.3">
      <c r="A108" s="5">
        <f>LOOKUP(B108,DEPARTAMENTO!$B$2:$B$26,DEPARTAMENTO!$A$2:$A$26)</f>
        <v>12</v>
      </c>
      <c r="B108" s="21" t="s">
        <v>1985</v>
      </c>
      <c r="C108" s="37">
        <v>4</v>
      </c>
      <c r="D108" s="33">
        <f t="shared" si="3"/>
        <v>4</v>
      </c>
      <c r="E108" s="21" t="s">
        <v>2076</v>
      </c>
      <c r="F108" s="34" t="s">
        <v>3722</v>
      </c>
      <c r="G108" s="5" t="str">
        <f t="shared" si="2"/>
        <v>INSERT INTO [dbo].[pmProvince] ([idDepartment],[idProvince],[name],[code]) VALUES (12,4,'Jauja','1103')</v>
      </c>
    </row>
    <row r="109" spans="1:7" ht="15.75" thickBot="1" x14ac:dyDescent="0.3">
      <c r="A109" s="5">
        <f>LOOKUP(B109,DEPARTAMENTO!$B$2:$B$26,DEPARTAMENTO!$A$2:$A$26)</f>
        <v>12</v>
      </c>
      <c r="B109" s="21" t="s">
        <v>1985</v>
      </c>
      <c r="C109" s="37">
        <v>5</v>
      </c>
      <c r="D109" s="33">
        <f t="shared" si="3"/>
        <v>5</v>
      </c>
      <c r="E109" s="21" t="s">
        <v>1985</v>
      </c>
      <c r="F109" s="34" t="s">
        <v>3723</v>
      </c>
      <c r="G109" s="5" t="str">
        <f t="shared" si="2"/>
        <v>INSERT INTO [dbo].[pmProvince] ([idDepartment],[idProvince],[name],[code]) VALUES (12,5,'Junin','1104')</v>
      </c>
    </row>
    <row r="110" spans="1:7" ht="15.75" thickBot="1" x14ac:dyDescent="0.3">
      <c r="A110" s="5">
        <f>LOOKUP(B110,DEPARTAMENTO!$B$2:$B$26,DEPARTAMENTO!$A$2:$A$26)</f>
        <v>12</v>
      </c>
      <c r="B110" s="21" t="s">
        <v>1985</v>
      </c>
      <c r="C110" s="37">
        <v>6</v>
      </c>
      <c r="D110" s="33">
        <f t="shared" si="3"/>
        <v>6</v>
      </c>
      <c r="E110" s="21" t="s">
        <v>2149</v>
      </c>
      <c r="F110" s="34" t="s">
        <v>3724</v>
      </c>
      <c r="G110" s="5" t="str">
        <f t="shared" si="2"/>
        <v>INSERT INTO [dbo].[pmProvince] ([idDepartment],[idProvince],[name],[code]) VALUES (12,6,'Satipo','1107')</v>
      </c>
    </row>
    <row r="111" spans="1:7" ht="15.75" thickBot="1" x14ac:dyDescent="0.3">
      <c r="A111" s="5">
        <f>LOOKUP(B111,DEPARTAMENTO!$B$2:$B$26,DEPARTAMENTO!$A$2:$A$26)</f>
        <v>12</v>
      </c>
      <c r="B111" s="21" t="s">
        <v>1985</v>
      </c>
      <c r="C111" s="37">
        <v>7</v>
      </c>
      <c r="D111" s="33">
        <f t="shared" si="3"/>
        <v>7</v>
      </c>
      <c r="E111" s="21" t="s">
        <v>2165</v>
      </c>
      <c r="F111" s="34" t="s">
        <v>3725</v>
      </c>
      <c r="G111" s="5" t="str">
        <f t="shared" si="2"/>
        <v>INSERT INTO [dbo].[pmProvince] ([idDepartment],[idProvince],[name],[code]) VALUES (12,7,'Tarma','1105')</v>
      </c>
    </row>
    <row r="112" spans="1:7" ht="15.75" thickBot="1" x14ac:dyDescent="0.3">
      <c r="A112" s="5">
        <f>LOOKUP(B112,DEPARTAMENTO!$B$2:$B$26,DEPARTAMENTO!$A$2:$A$26)</f>
        <v>12</v>
      </c>
      <c r="B112" s="21" t="s">
        <v>1985</v>
      </c>
      <c r="C112" s="37">
        <v>8</v>
      </c>
      <c r="D112" s="33">
        <f t="shared" si="3"/>
        <v>8</v>
      </c>
      <c r="E112" s="21" t="s">
        <v>1602</v>
      </c>
      <c r="F112" s="34" t="s">
        <v>3726</v>
      </c>
      <c r="G112" s="5" t="str">
        <f t="shared" si="2"/>
        <v>INSERT INTO [dbo].[pmProvince] ([idDepartment],[idProvince],[name],[code]) VALUES (12,8,'Yauli','1106')</v>
      </c>
    </row>
    <row r="113" spans="1:7" ht="15.75" thickBot="1" x14ac:dyDescent="0.3">
      <c r="A113" s="5">
        <f>LOOKUP(B113,DEPARTAMENTO!$B$2:$B$26,DEPARTAMENTO!$A$2:$A$26)</f>
        <v>12</v>
      </c>
      <c r="B113" s="21" t="s">
        <v>1985</v>
      </c>
      <c r="C113" s="37">
        <v>9</v>
      </c>
      <c r="D113" s="33">
        <f t="shared" si="3"/>
        <v>9</v>
      </c>
      <c r="E113" s="21" t="s">
        <v>2198</v>
      </c>
      <c r="F113" s="34" t="s">
        <v>3727</v>
      </c>
      <c r="G113" s="5" t="str">
        <f t="shared" si="2"/>
        <v>INSERT INTO [dbo].[pmProvince] ([idDepartment],[idProvince],[name],[code]) VALUES (12,9,'Chupaca','1109')</v>
      </c>
    </row>
    <row r="114" spans="1:7" ht="15.75" thickBot="1" x14ac:dyDescent="0.3">
      <c r="A114" s="5">
        <f>LOOKUP(B114,DEPARTAMENTO!$B$2:$B$26,DEPARTAMENTO!$A$2:$A$26)</f>
        <v>13</v>
      </c>
      <c r="B114" s="21" t="s">
        <v>191</v>
      </c>
      <c r="C114" s="37">
        <v>1</v>
      </c>
      <c r="D114" s="33">
        <f t="shared" si="3"/>
        <v>1</v>
      </c>
      <c r="E114" s="21" t="s">
        <v>2216</v>
      </c>
      <c r="F114" s="34" t="s">
        <v>3728</v>
      </c>
      <c r="G114" s="5" t="str">
        <f t="shared" si="2"/>
        <v>INSERT INTO [dbo].[pmProvince] ([idDepartment],[idProvince],[name],[code]) VALUES (13,1,'Trujillo','1201')</v>
      </c>
    </row>
    <row r="115" spans="1:7" ht="15.75" thickBot="1" x14ac:dyDescent="0.3">
      <c r="A115" s="5">
        <f>LOOKUP(B115,DEPARTAMENTO!$B$2:$B$26,DEPARTAMENTO!$A$2:$A$26)</f>
        <v>13</v>
      </c>
      <c r="B115" s="21" t="s">
        <v>191</v>
      </c>
      <c r="C115" s="37">
        <v>2</v>
      </c>
      <c r="D115" s="33">
        <f t="shared" si="3"/>
        <v>2</v>
      </c>
      <c r="E115" s="21" t="s">
        <v>2237</v>
      </c>
      <c r="F115" s="34" t="s">
        <v>3729</v>
      </c>
      <c r="G115" s="5" t="str">
        <f t="shared" si="2"/>
        <v>INSERT INTO [dbo].[pmProvince] ([idDepartment],[idProvince],[name],[code]) VALUES (13,2,'Ascope','1208')</v>
      </c>
    </row>
    <row r="116" spans="1:7" ht="15.75" thickBot="1" x14ac:dyDescent="0.3">
      <c r="A116" s="5">
        <f>LOOKUP(B116,DEPARTAMENTO!$B$2:$B$26,DEPARTAMENTO!$A$2:$A$26)</f>
        <v>13</v>
      </c>
      <c r="B116" s="21" t="s">
        <v>191</v>
      </c>
      <c r="C116" s="37">
        <v>3</v>
      </c>
      <c r="D116" s="33">
        <f t="shared" si="3"/>
        <v>3</v>
      </c>
      <c r="E116" s="21" t="s">
        <v>1299</v>
      </c>
      <c r="F116" s="34" t="s">
        <v>3730</v>
      </c>
      <c r="G116" s="5" t="str">
        <f t="shared" si="2"/>
        <v>INSERT INTO [dbo].[pmProvince] ([idDepartment],[idProvince],[name],[code]) VALUES (13,3,'Bolivar','1202')</v>
      </c>
    </row>
    <row r="117" spans="1:7" ht="15.75" thickBot="1" x14ac:dyDescent="0.3">
      <c r="A117" s="5">
        <f>LOOKUP(B117,DEPARTAMENTO!$B$2:$B$26,DEPARTAMENTO!$A$2:$A$26)</f>
        <v>13</v>
      </c>
      <c r="B117" s="21" t="s">
        <v>191</v>
      </c>
      <c r="C117" s="37">
        <v>4</v>
      </c>
      <c r="D117" s="33">
        <f t="shared" si="3"/>
        <v>4</v>
      </c>
      <c r="E117" s="21" t="s">
        <v>2263</v>
      </c>
      <c r="F117" s="34" t="s">
        <v>3731</v>
      </c>
      <c r="G117" s="5" t="str">
        <f t="shared" si="2"/>
        <v>INSERT INTO [dbo].[pmProvince] ([idDepartment],[idProvince],[name],[code]) VALUES (13,4,'Chepen','1209')</v>
      </c>
    </row>
    <row r="118" spans="1:7" ht="15.75" thickBot="1" x14ac:dyDescent="0.3">
      <c r="A118" s="5">
        <f>LOOKUP(B118,DEPARTAMENTO!$B$2:$B$26,DEPARTAMENTO!$A$2:$A$26)</f>
        <v>13</v>
      </c>
      <c r="B118" s="21" t="s">
        <v>191</v>
      </c>
      <c r="C118" s="37">
        <v>5</v>
      </c>
      <c r="D118" s="33">
        <f t="shared" si="3"/>
        <v>5</v>
      </c>
      <c r="E118" s="21" t="s">
        <v>2098</v>
      </c>
      <c r="F118" s="34" t="s">
        <v>3732</v>
      </c>
      <c r="G118" s="5" t="str">
        <f t="shared" si="2"/>
        <v>INSERT INTO [dbo].[pmProvince] ([idDepartment],[idProvince],[name],[code]) VALUES (13,5,'Julcan','1210')</v>
      </c>
    </row>
    <row r="119" spans="1:7" ht="15.75" thickBot="1" x14ac:dyDescent="0.3">
      <c r="A119" s="5">
        <f>LOOKUP(B119,DEPARTAMENTO!$B$2:$B$26,DEPARTAMENTO!$A$2:$A$26)</f>
        <v>13</v>
      </c>
      <c r="B119" s="21" t="s">
        <v>191</v>
      </c>
      <c r="C119" s="37">
        <v>6</v>
      </c>
      <c r="D119" s="33">
        <f t="shared" si="3"/>
        <v>6</v>
      </c>
      <c r="E119" s="21" t="s">
        <v>2275</v>
      </c>
      <c r="F119" s="34" t="s">
        <v>3733</v>
      </c>
      <c r="G119" s="5" t="str">
        <f t="shared" si="2"/>
        <v>INSERT INTO [dbo].[pmProvince] ([idDepartment],[idProvince],[name],[code]) VALUES (13,6,'Otuzco','1204')</v>
      </c>
    </row>
    <row r="120" spans="1:7" ht="15.75" thickBot="1" x14ac:dyDescent="0.3">
      <c r="A120" s="5">
        <f>LOOKUP(B120,DEPARTAMENTO!$B$2:$B$26,DEPARTAMENTO!$A$2:$A$26)</f>
        <v>13</v>
      </c>
      <c r="B120" s="21" t="s">
        <v>191</v>
      </c>
      <c r="C120" s="37">
        <v>7</v>
      </c>
      <c r="D120" s="33">
        <f t="shared" si="3"/>
        <v>7</v>
      </c>
      <c r="E120" s="21" t="s">
        <v>2296</v>
      </c>
      <c r="F120" s="34" t="s">
        <v>3734</v>
      </c>
      <c r="G120" s="5" t="str">
        <f t="shared" si="2"/>
        <v>INSERT INTO [dbo].[pmProvince] ([idDepartment],[idProvince],[name],[code]) VALUES (13,7,'Pacasmayo','1205')</v>
      </c>
    </row>
    <row r="121" spans="1:7" ht="15.75" thickBot="1" x14ac:dyDescent="0.3">
      <c r="A121" s="5">
        <f>LOOKUP(B121,DEPARTAMENTO!$B$2:$B$26,DEPARTAMENTO!$A$2:$A$26)</f>
        <v>13</v>
      </c>
      <c r="B121" s="21" t="s">
        <v>191</v>
      </c>
      <c r="C121" s="37">
        <v>8</v>
      </c>
      <c r="D121" s="33">
        <f t="shared" si="3"/>
        <v>8</v>
      </c>
      <c r="E121" s="21" t="s">
        <v>2306</v>
      </c>
      <c r="F121" s="34" t="s">
        <v>3735</v>
      </c>
      <c r="G121" s="5" t="str">
        <f t="shared" si="2"/>
        <v>INSERT INTO [dbo].[pmProvince] ([idDepartment],[idProvince],[name],[code]) VALUES (13,8,'Pataz','1206')</v>
      </c>
    </row>
    <row r="122" spans="1:7" ht="15.75" thickBot="1" x14ac:dyDescent="0.3">
      <c r="A122" s="5">
        <f>LOOKUP(B122,DEPARTAMENTO!$B$2:$B$26,DEPARTAMENTO!$A$2:$A$26)</f>
        <v>13</v>
      </c>
      <c r="B122" s="21" t="s">
        <v>191</v>
      </c>
      <c r="C122" s="37">
        <v>9</v>
      </c>
      <c r="D122" s="33">
        <f t="shared" si="3"/>
        <v>9</v>
      </c>
      <c r="E122" s="21" t="s">
        <v>2332</v>
      </c>
      <c r="F122" s="34" t="s">
        <v>3736</v>
      </c>
      <c r="G122" s="5" t="str">
        <f t="shared" si="2"/>
        <v>INSERT INTO [dbo].[pmProvince] ([idDepartment],[idProvince],[name],[code]) VALUES (13,9,'Sanchez Carrion','1203')</v>
      </c>
    </row>
    <row r="123" spans="1:7" ht="15.75" thickBot="1" x14ac:dyDescent="0.3">
      <c r="A123" s="5">
        <f>LOOKUP(B123,DEPARTAMENTO!$B$2:$B$26,DEPARTAMENTO!$A$2:$A$26)</f>
        <v>13</v>
      </c>
      <c r="B123" s="21" t="s">
        <v>191</v>
      </c>
      <c r="C123" s="37">
        <v>10</v>
      </c>
      <c r="D123" s="33">
        <f t="shared" si="3"/>
        <v>10</v>
      </c>
      <c r="E123" s="21" t="s">
        <v>2348</v>
      </c>
      <c r="F123" s="34" t="s">
        <v>3737</v>
      </c>
      <c r="G123" s="5" t="str">
        <f t="shared" si="2"/>
        <v>INSERT INTO [dbo].[pmProvince] ([idDepartment],[idProvince],[name],[code]) VALUES (13,10,'Santiago de Chuco','1207')</v>
      </c>
    </row>
    <row r="124" spans="1:7" ht="15.75" thickBot="1" x14ac:dyDescent="0.3">
      <c r="A124" s="5">
        <f>LOOKUP(B124,DEPARTAMENTO!$B$2:$B$26,DEPARTAMENTO!$A$2:$A$26)</f>
        <v>13</v>
      </c>
      <c r="B124" s="21" t="s">
        <v>191</v>
      </c>
      <c r="C124" s="37">
        <v>11</v>
      </c>
      <c r="D124" s="33">
        <f t="shared" si="3"/>
        <v>11</v>
      </c>
      <c r="E124" s="21" t="s">
        <v>2364</v>
      </c>
      <c r="F124" s="34" t="s">
        <v>3738</v>
      </c>
      <c r="G124" s="5" t="str">
        <f t="shared" si="2"/>
        <v>INSERT INTO [dbo].[pmProvince] ([idDepartment],[idProvince],[name],[code]) VALUES (13,11,'Gran Chimu','1211')</v>
      </c>
    </row>
    <row r="125" spans="1:7" ht="15.75" thickBot="1" x14ac:dyDescent="0.3">
      <c r="A125" s="5">
        <f>LOOKUP(B125,DEPARTAMENTO!$B$2:$B$26,DEPARTAMENTO!$A$2:$A$26)</f>
        <v>13</v>
      </c>
      <c r="B125" s="21" t="s">
        <v>191</v>
      </c>
      <c r="C125" s="37">
        <v>12</v>
      </c>
      <c r="D125" s="33">
        <f t="shared" si="3"/>
        <v>12</v>
      </c>
      <c r="E125" s="21" t="s">
        <v>2371</v>
      </c>
      <c r="F125" s="34" t="s">
        <v>3739</v>
      </c>
      <c r="G125" s="5" t="str">
        <f t="shared" si="2"/>
        <v>INSERT INTO [dbo].[pmProvince] ([idDepartment],[idProvince],[name],[code]) VALUES (13,12,'Viru','1212')</v>
      </c>
    </row>
    <row r="126" spans="1:7" ht="15.75" thickBot="1" x14ac:dyDescent="0.3">
      <c r="A126" s="5">
        <f>LOOKUP(B126,DEPARTAMENTO!$B$2:$B$26,DEPARTAMENTO!$A$2:$A$26)</f>
        <v>14</v>
      </c>
      <c r="B126" s="21" t="s">
        <v>2378</v>
      </c>
      <c r="C126" s="37">
        <v>1</v>
      </c>
      <c r="D126" s="33">
        <f t="shared" si="3"/>
        <v>1</v>
      </c>
      <c r="E126" s="21" t="s">
        <v>2377</v>
      </c>
      <c r="F126" s="34" t="s">
        <v>3740</v>
      </c>
      <c r="G126" s="5" t="str">
        <f t="shared" si="2"/>
        <v>INSERT INTO [dbo].[pmProvince] ([idDepartment],[idProvince],[name],[code]) VALUES (14,1,'Chiclayo','1301')</v>
      </c>
    </row>
    <row r="127" spans="1:7" ht="15.75" thickBot="1" x14ac:dyDescent="0.3">
      <c r="A127" s="5">
        <f>LOOKUP(B127,DEPARTAMENTO!$B$2:$B$26,DEPARTAMENTO!$A$2:$A$26)</f>
        <v>14</v>
      </c>
      <c r="B127" s="21" t="s">
        <v>2378</v>
      </c>
      <c r="C127" s="37">
        <v>2</v>
      </c>
      <c r="D127" s="33">
        <f t="shared" si="3"/>
        <v>2</v>
      </c>
      <c r="E127" s="21" t="s">
        <v>2417</v>
      </c>
      <c r="F127" s="34" t="s">
        <v>3741</v>
      </c>
      <c r="G127" s="5" t="str">
        <f t="shared" si="2"/>
        <v>INSERT INTO [dbo].[pmProvince] ([idDepartment],[idProvince],[name],[code]) VALUES (14,2,'Ferreñafe','1302')</v>
      </c>
    </row>
    <row r="128" spans="1:7" ht="15.75" thickBot="1" x14ac:dyDescent="0.3">
      <c r="A128" s="5">
        <f>LOOKUP(B128,DEPARTAMENTO!$B$2:$B$26,DEPARTAMENTO!$A$2:$A$26)</f>
        <v>14</v>
      </c>
      <c r="B128" s="21" t="s">
        <v>2378</v>
      </c>
      <c r="C128" s="37">
        <v>3</v>
      </c>
      <c r="D128" s="33">
        <f t="shared" si="3"/>
        <v>3</v>
      </c>
      <c r="E128" s="21" t="s">
        <v>2378</v>
      </c>
      <c r="F128" s="34" t="s">
        <v>3742</v>
      </c>
      <c r="G128" s="5" t="str">
        <f t="shared" si="2"/>
        <v>INSERT INTO [dbo].[pmProvince] ([idDepartment],[idProvince],[name],[code]) VALUES (14,3,'Lambayeque','1303')</v>
      </c>
    </row>
    <row r="129" spans="1:7" ht="15.75" thickBot="1" x14ac:dyDescent="0.3">
      <c r="A129" s="5">
        <f>LOOKUP(B129,DEPARTAMENTO!$B$2:$B$26,DEPARTAMENTO!$A$2:$A$26)</f>
        <v>15</v>
      </c>
      <c r="B129" s="21" t="s">
        <v>2449</v>
      </c>
      <c r="C129" s="37">
        <v>1</v>
      </c>
      <c r="D129" s="33">
        <f t="shared" si="3"/>
        <v>1</v>
      </c>
      <c r="E129" s="21" t="s">
        <v>2449</v>
      </c>
      <c r="F129" s="34" t="s">
        <v>3743</v>
      </c>
      <c r="G129" s="5" t="str">
        <f t="shared" si="2"/>
        <v>INSERT INTO [dbo].[pmProvince] ([idDepartment],[idProvince],[name],[code]) VALUES (15,1,'Lima','1401')</v>
      </c>
    </row>
    <row r="130" spans="1:7" ht="15.75" thickBot="1" x14ac:dyDescent="0.3">
      <c r="A130" s="5">
        <f>LOOKUP(B130,DEPARTAMENTO!$B$2:$B$26,DEPARTAMENTO!$A$2:$A$26)</f>
        <v>15</v>
      </c>
      <c r="B130" s="21" t="s">
        <v>2449</v>
      </c>
      <c r="C130" s="37">
        <v>2</v>
      </c>
      <c r="D130" s="33">
        <f t="shared" si="3"/>
        <v>2</v>
      </c>
      <c r="E130" s="21" t="s">
        <v>2526</v>
      </c>
      <c r="F130" s="34" t="s">
        <v>3744</v>
      </c>
      <c r="G130" s="5" t="str">
        <f t="shared" si="2"/>
        <v>INSERT INTO [dbo].[pmProvince] ([idDepartment],[idProvince],[name],[code]) VALUES (15,2,'Barranca','1409')</v>
      </c>
    </row>
    <row r="131" spans="1:7" ht="15.75" thickBot="1" x14ac:dyDescent="0.3">
      <c r="A131" s="5">
        <f>LOOKUP(B131,DEPARTAMENTO!$B$2:$B$26,DEPARTAMENTO!$A$2:$A$26)</f>
        <v>15</v>
      </c>
      <c r="B131" s="21" t="s">
        <v>2449</v>
      </c>
      <c r="C131" s="37">
        <v>3</v>
      </c>
      <c r="D131" s="33">
        <f t="shared" si="3"/>
        <v>3</v>
      </c>
      <c r="E131" s="21" t="s">
        <v>2536</v>
      </c>
      <c r="F131" s="34" t="s">
        <v>3745</v>
      </c>
      <c r="G131" s="5" t="str">
        <f t="shared" ref="G131:G194" si="4">$G$1&amp;A131&amp;","&amp;D131&amp;",'"&amp;E131&amp;"','"&amp;F131&amp;"')"</f>
        <v>INSERT INTO [dbo].[pmProvince] ([idDepartment],[idProvince],[name],[code]) VALUES (15,3,'Cajatambo','1402')</v>
      </c>
    </row>
    <row r="132" spans="1:7" ht="15.75" thickBot="1" x14ac:dyDescent="0.3">
      <c r="A132" s="5">
        <f>LOOKUP(B132,DEPARTAMENTO!$B$2:$B$26,DEPARTAMENTO!$A$2:$A$26)</f>
        <v>15</v>
      </c>
      <c r="B132" s="21" t="s">
        <v>2449</v>
      </c>
      <c r="C132" s="37">
        <v>4</v>
      </c>
      <c r="D132" s="33">
        <f t="shared" ref="C132:D195" si="5">SUMIF(B132,B131,D131)+1</f>
        <v>4</v>
      </c>
      <c r="E132" s="21" t="s">
        <v>2546</v>
      </c>
      <c r="F132" s="34" t="s">
        <v>3746</v>
      </c>
      <c r="G132" s="5" t="str">
        <f t="shared" si="4"/>
        <v>INSERT INTO [dbo].[pmProvince] ([idDepartment],[idProvince],[name],[code]) VALUES (15,4,'Canta','1403')</v>
      </c>
    </row>
    <row r="133" spans="1:7" ht="15.75" thickBot="1" x14ac:dyDescent="0.3">
      <c r="A133" s="5">
        <f>LOOKUP(B133,DEPARTAMENTO!$B$2:$B$26,DEPARTAMENTO!$A$2:$A$26)</f>
        <v>15</v>
      </c>
      <c r="B133" s="21" t="s">
        <v>2449</v>
      </c>
      <c r="C133" s="37">
        <v>5</v>
      </c>
      <c r="D133" s="33">
        <f t="shared" si="5"/>
        <v>5</v>
      </c>
      <c r="E133" s="21" t="s">
        <v>2560</v>
      </c>
      <c r="F133" s="34" t="s">
        <v>3747</v>
      </c>
      <c r="G133" s="5" t="str">
        <f t="shared" si="4"/>
        <v>INSERT INTO [dbo].[pmProvince] ([idDepartment],[idProvince],[name],[code]) VALUES (15,5,'Cañete','1404')</v>
      </c>
    </row>
    <row r="134" spans="1:7" ht="15.75" thickBot="1" x14ac:dyDescent="0.3">
      <c r="A134" s="5">
        <f>LOOKUP(B134,DEPARTAMENTO!$B$2:$B$26,DEPARTAMENTO!$A$2:$A$26)</f>
        <v>15</v>
      </c>
      <c r="B134" s="21" t="s">
        <v>2449</v>
      </c>
      <c r="C134" s="37">
        <v>6</v>
      </c>
      <c r="D134" s="33">
        <f t="shared" si="5"/>
        <v>6</v>
      </c>
      <c r="E134" s="21" t="s">
        <v>2589</v>
      </c>
      <c r="F134" s="34" t="s">
        <v>3748</v>
      </c>
      <c r="G134" s="5" t="str">
        <f t="shared" si="4"/>
        <v>INSERT INTO [dbo].[pmProvince] ([idDepartment],[idProvince],[name],[code]) VALUES (15,6,'Huaral','1408')</v>
      </c>
    </row>
    <row r="135" spans="1:7" ht="15.75" thickBot="1" x14ac:dyDescent="0.3">
      <c r="A135" s="5">
        <f>LOOKUP(B135,DEPARTAMENTO!$B$2:$B$26,DEPARTAMENTO!$A$2:$A$26)</f>
        <v>15</v>
      </c>
      <c r="B135" s="21" t="s">
        <v>2449</v>
      </c>
      <c r="C135" s="37">
        <v>7</v>
      </c>
      <c r="D135" s="33">
        <f t="shared" si="5"/>
        <v>7</v>
      </c>
      <c r="E135" s="21" t="s">
        <v>2613</v>
      </c>
      <c r="F135" s="34" t="s">
        <v>3749</v>
      </c>
      <c r="G135" s="5" t="str">
        <f t="shared" si="4"/>
        <v>INSERT INTO [dbo].[pmProvince] ([idDepartment],[idProvince],[name],[code]) VALUES (15,7,'Huarochiri','1406')</v>
      </c>
    </row>
    <row r="136" spans="1:7" ht="15.75" thickBot="1" x14ac:dyDescent="0.3">
      <c r="A136" s="5">
        <f>LOOKUP(B136,DEPARTAMENTO!$B$2:$B$26,DEPARTAMENTO!$A$2:$A$26)</f>
        <v>15</v>
      </c>
      <c r="B136" s="21" t="s">
        <v>2449</v>
      </c>
      <c r="C136" s="37">
        <v>8</v>
      </c>
      <c r="D136" s="33">
        <f t="shared" si="5"/>
        <v>8</v>
      </c>
      <c r="E136" s="21" t="s">
        <v>2675</v>
      </c>
      <c r="F136" s="34" t="s">
        <v>3750</v>
      </c>
      <c r="G136" s="5" t="str">
        <f t="shared" si="4"/>
        <v>INSERT INTO [dbo].[pmProvince] ([idDepartment],[idProvince],[name],[code]) VALUES (15,8,'Huaura','1405')</v>
      </c>
    </row>
    <row r="137" spans="1:7" ht="15.75" thickBot="1" x14ac:dyDescent="0.3">
      <c r="A137" s="5">
        <f>LOOKUP(B137,DEPARTAMENTO!$B$2:$B$26,DEPARTAMENTO!$A$2:$A$26)</f>
        <v>15</v>
      </c>
      <c r="B137" s="21" t="s">
        <v>2449</v>
      </c>
      <c r="C137" s="37">
        <v>9</v>
      </c>
      <c r="D137" s="33">
        <f t="shared" si="5"/>
        <v>9</v>
      </c>
      <c r="E137" s="21" t="s">
        <v>2697</v>
      </c>
      <c r="F137" s="34" t="s">
        <v>3751</v>
      </c>
      <c r="G137" s="5" t="str">
        <f t="shared" si="4"/>
        <v>INSERT INTO [dbo].[pmProvince] ([idDepartment],[idProvince],[name],[code]) VALUES (15,9,'Oyon','1410')</v>
      </c>
    </row>
    <row r="138" spans="1:7" ht="15.75" thickBot="1" x14ac:dyDescent="0.3">
      <c r="A138" s="5">
        <f>LOOKUP(B138,DEPARTAMENTO!$B$2:$B$26,DEPARTAMENTO!$A$2:$A$26)</f>
        <v>15</v>
      </c>
      <c r="B138" s="21" t="s">
        <v>2449</v>
      </c>
      <c r="C138" s="37">
        <v>10</v>
      </c>
      <c r="D138" s="33">
        <f t="shared" si="5"/>
        <v>10</v>
      </c>
      <c r="E138" s="21" t="s">
        <v>2140</v>
      </c>
      <c r="F138" s="34" t="s">
        <v>3752</v>
      </c>
      <c r="G138" s="5" t="str">
        <f t="shared" si="4"/>
        <v>INSERT INTO [dbo].[pmProvince] ([idDepartment],[idProvince],[name],[code]) VALUES (15,10,'Yauyos','1407')</v>
      </c>
    </row>
    <row r="139" spans="1:7" ht="15.75" thickBot="1" x14ac:dyDescent="0.3">
      <c r="A139" s="5">
        <f>LOOKUP(B139,DEPARTAMENTO!$B$2:$B$26,DEPARTAMENTO!$A$2:$A$26)</f>
        <v>16</v>
      </c>
      <c r="B139" s="21" t="s">
        <v>2773</v>
      </c>
      <c r="C139" s="37">
        <v>1</v>
      </c>
      <c r="D139" s="33">
        <f t="shared" si="5"/>
        <v>1</v>
      </c>
      <c r="E139" s="21" t="s">
        <v>2772</v>
      </c>
      <c r="F139" s="34" t="s">
        <v>3753</v>
      </c>
      <c r="G139" s="5" t="str">
        <f t="shared" si="4"/>
        <v>INSERT INTO [dbo].[pmProvince] ([idDepartment],[idProvince],[name],[code]) VALUES (16,1,'Maynas','1501')</v>
      </c>
    </row>
    <row r="140" spans="1:7" ht="15.75" thickBot="1" x14ac:dyDescent="0.3">
      <c r="A140" s="5">
        <f>LOOKUP(B140,DEPARTAMENTO!$B$2:$B$26,DEPARTAMENTO!$A$2:$A$26)</f>
        <v>16</v>
      </c>
      <c r="B140" s="21" t="s">
        <v>2773</v>
      </c>
      <c r="C140" s="37">
        <v>2</v>
      </c>
      <c r="D140" s="33">
        <f t="shared" si="5"/>
        <v>2</v>
      </c>
      <c r="E140" s="21" t="s">
        <v>2794</v>
      </c>
      <c r="F140" s="34" t="s">
        <v>3754</v>
      </c>
      <c r="G140" s="5" t="str">
        <f t="shared" si="4"/>
        <v>INSERT INTO [dbo].[pmProvince] ([idDepartment],[idProvince],[name],[code]) VALUES (16,2,'Alto Amazonas','1502')</v>
      </c>
    </row>
    <row r="141" spans="1:7" ht="15.75" thickBot="1" x14ac:dyDescent="0.3">
      <c r="A141" s="5">
        <f>LOOKUP(B141,DEPARTAMENTO!$B$2:$B$26,DEPARTAMENTO!$A$2:$A$26)</f>
        <v>16</v>
      </c>
      <c r="B141" s="21" t="s">
        <v>2773</v>
      </c>
      <c r="C141" s="37">
        <v>3</v>
      </c>
      <c r="D141" s="33">
        <f t="shared" si="5"/>
        <v>3</v>
      </c>
      <c r="E141" s="21" t="s">
        <v>2773</v>
      </c>
      <c r="F141" s="34" t="s">
        <v>3755</v>
      </c>
      <c r="G141" s="5" t="str">
        <f t="shared" si="4"/>
        <v>INSERT INTO [dbo].[pmProvince] ([idDepartment],[idProvince],[name],[code]) VALUES (16,3,'Loreto','1503')</v>
      </c>
    </row>
    <row r="142" spans="1:7" ht="15.75" thickBot="1" x14ac:dyDescent="0.3">
      <c r="A142" s="5">
        <f>LOOKUP(B142,DEPARTAMENTO!$B$2:$B$26,DEPARTAMENTO!$A$2:$A$26)</f>
        <v>16</v>
      </c>
      <c r="B142" s="21" t="s">
        <v>2773</v>
      </c>
      <c r="C142" s="37">
        <v>4</v>
      </c>
      <c r="D142" s="33">
        <f t="shared" si="5"/>
        <v>4</v>
      </c>
      <c r="E142" s="21" t="s">
        <v>2815</v>
      </c>
      <c r="F142" s="34" t="s">
        <v>3756</v>
      </c>
      <c r="G142" s="5" t="str">
        <f t="shared" si="4"/>
        <v>INSERT INTO [dbo].[pmProvince] ([idDepartment],[idProvince],[name],[code]) VALUES (16,4,'Mariscal Ramon Castilla','1506')</v>
      </c>
    </row>
    <row r="143" spans="1:7" ht="15.75" thickBot="1" x14ac:dyDescent="0.3">
      <c r="A143" s="5">
        <f>LOOKUP(B143,DEPARTAMENTO!$B$2:$B$26,DEPARTAMENTO!$A$2:$A$26)</f>
        <v>16</v>
      </c>
      <c r="B143" s="21" t="s">
        <v>2773</v>
      </c>
      <c r="C143" s="37">
        <v>5</v>
      </c>
      <c r="D143" s="33">
        <f t="shared" si="5"/>
        <v>5</v>
      </c>
      <c r="E143" s="21" t="s">
        <v>2822</v>
      </c>
      <c r="F143" s="34" t="s">
        <v>3757</v>
      </c>
      <c r="G143" s="5" t="str">
        <f t="shared" si="4"/>
        <v>INSERT INTO [dbo].[pmProvince] ([idDepartment],[idProvince],[name],[code]) VALUES (16,5,'Requena','1504')</v>
      </c>
    </row>
    <row r="144" spans="1:7" ht="15.75" thickBot="1" x14ac:dyDescent="0.3">
      <c r="A144" s="5">
        <f>LOOKUP(B144,DEPARTAMENTO!$B$2:$B$26,DEPARTAMENTO!$A$2:$A$26)</f>
        <v>16</v>
      </c>
      <c r="B144" s="21" t="s">
        <v>2773</v>
      </c>
      <c r="C144" s="37">
        <v>6</v>
      </c>
      <c r="D144" s="33">
        <f t="shared" si="5"/>
        <v>6</v>
      </c>
      <c r="E144" s="21" t="s">
        <v>2845</v>
      </c>
      <c r="F144" s="34" t="s">
        <v>3758</v>
      </c>
      <c r="G144" s="5" t="str">
        <f t="shared" si="4"/>
        <v>INSERT INTO [dbo].[pmProvince] ([idDepartment],[idProvince],[name],[code]) VALUES (16,6,'Ucayali','1505')</v>
      </c>
    </row>
    <row r="145" spans="1:7" ht="15.75" thickBot="1" x14ac:dyDescent="0.3">
      <c r="A145" s="5">
        <f>LOOKUP(B145,DEPARTAMENTO!$B$2:$B$26,DEPARTAMENTO!$A$2:$A$26)</f>
        <v>16</v>
      </c>
      <c r="B145" s="21" t="s">
        <v>2773</v>
      </c>
      <c r="C145" s="37">
        <v>7</v>
      </c>
      <c r="D145" s="33">
        <f t="shared" si="5"/>
        <v>7</v>
      </c>
      <c r="E145" s="21" t="s">
        <v>2856</v>
      </c>
      <c r="F145" s="34" t="s">
        <v>3759</v>
      </c>
      <c r="G145" s="5" t="str">
        <f t="shared" si="4"/>
        <v>INSERT INTO [dbo].[pmProvince] ([idDepartment],[idProvince],[name],[code]) VALUES (16,7,'Datem del Marañon','1507')</v>
      </c>
    </row>
    <row r="146" spans="1:7" ht="15.75" thickBot="1" x14ac:dyDescent="0.3">
      <c r="A146" s="5">
        <f>LOOKUP(B146,DEPARTAMENTO!$B$2:$B$26,DEPARTAMENTO!$A$2:$A$26)</f>
        <v>17</v>
      </c>
      <c r="B146" s="21" t="s">
        <v>2873</v>
      </c>
      <c r="C146" s="37">
        <v>1</v>
      </c>
      <c r="D146" s="33">
        <f t="shared" si="5"/>
        <v>1</v>
      </c>
      <c r="E146" s="21" t="s">
        <v>2872</v>
      </c>
      <c r="F146" s="34" t="s">
        <v>3760</v>
      </c>
      <c r="G146" s="5" t="str">
        <f t="shared" si="4"/>
        <v>INSERT INTO [dbo].[pmProvince] ([idDepartment],[idProvince],[name],[code]) VALUES (17,1,'Tambopata','1601')</v>
      </c>
    </row>
    <row r="147" spans="1:7" ht="15.75" thickBot="1" x14ac:dyDescent="0.3">
      <c r="A147" s="5">
        <f>LOOKUP(B147,DEPARTAMENTO!$B$2:$B$26,DEPARTAMENTO!$A$2:$A$26)</f>
        <v>17</v>
      </c>
      <c r="B147" s="21" t="s">
        <v>2873</v>
      </c>
      <c r="C147" s="37">
        <v>2</v>
      </c>
      <c r="D147" s="33">
        <f t="shared" si="5"/>
        <v>2</v>
      </c>
      <c r="E147" s="21" t="s">
        <v>2881</v>
      </c>
      <c r="F147" s="34" t="s">
        <v>3761</v>
      </c>
      <c r="G147" s="5" t="str">
        <f t="shared" si="4"/>
        <v>INSERT INTO [dbo].[pmProvince] ([idDepartment],[idProvince],[name],[code]) VALUES (17,2,'Manu','1602')</v>
      </c>
    </row>
    <row r="148" spans="1:7" ht="15.75" thickBot="1" x14ac:dyDescent="0.3">
      <c r="A148" s="5">
        <f>LOOKUP(B148,DEPARTAMENTO!$B$2:$B$26,DEPARTAMENTO!$A$2:$A$26)</f>
        <v>17</v>
      </c>
      <c r="B148" s="21" t="s">
        <v>2873</v>
      </c>
      <c r="C148" s="37">
        <v>3</v>
      </c>
      <c r="D148" s="33">
        <f t="shared" si="5"/>
        <v>3</v>
      </c>
      <c r="E148" s="21" t="s">
        <v>2889</v>
      </c>
      <c r="F148" s="34" t="s">
        <v>3762</v>
      </c>
      <c r="G148" s="5" t="str">
        <f t="shared" si="4"/>
        <v>INSERT INTO [dbo].[pmProvince] ([idDepartment],[idProvince],[name],[code]) VALUES (17,3,'Tahuamanu','1603')</v>
      </c>
    </row>
    <row r="149" spans="1:7" ht="15.75" thickBot="1" x14ac:dyDescent="0.3">
      <c r="A149" s="5">
        <f>LOOKUP(B149,DEPARTAMENTO!$B$2:$B$26,DEPARTAMENTO!$A$2:$A$26)</f>
        <v>18</v>
      </c>
      <c r="B149" s="21" t="s">
        <v>2894</v>
      </c>
      <c r="C149" s="37">
        <v>1</v>
      </c>
      <c r="D149" s="33">
        <f t="shared" si="5"/>
        <v>1</v>
      </c>
      <c r="E149" s="21" t="s">
        <v>2895</v>
      </c>
      <c r="F149" s="34" t="s">
        <v>3763</v>
      </c>
      <c r="G149" s="5" t="str">
        <f t="shared" si="4"/>
        <v>INSERT INTO [dbo].[pmProvince] ([idDepartment],[idProvince],[name],[code]) VALUES (18,1,'Mariscal Nieto','1701')</v>
      </c>
    </row>
    <row r="150" spans="1:7" ht="15.75" thickBot="1" x14ac:dyDescent="0.3">
      <c r="A150" s="5">
        <f>LOOKUP(B150,DEPARTAMENTO!$B$2:$B$26,DEPARTAMENTO!$A$2:$A$26)</f>
        <v>18</v>
      </c>
      <c r="B150" s="21" t="s">
        <v>2894</v>
      </c>
      <c r="C150" s="37">
        <v>2</v>
      </c>
      <c r="D150" s="33">
        <f t="shared" si="5"/>
        <v>2</v>
      </c>
      <c r="E150" s="21" t="s">
        <v>2907</v>
      </c>
      <c r="F150" s="34" t="s">
        <v>3764</v>
      </c>
      <c r="G150" s="5" t="str">
        <f t="shared" si="4"/>
        <v>INSERT INTO [dbo].[pmProvince] ([idDepartment],[idProvince],[name],[code]) VALUES (18,2,'General Sanchez Cerro','1702')</v>
      </c>
    </row>
    <row r="151" spans="1:7" ht="15.75" thickBot="1" x14ac:dyDescent="0.3">
      <c r="A151" s="5">
        <f>LOOKUP(B151,DEPARTAMENTO!$B$2:$B$26,DEPARTAMENTO!$A$2:$A$26)</f>
        <v>18</v>
      </c>
      <c r="B151" s="21" t="s">
        <v>2894</v>
      </c>
      <c r="C151" s="37">
        <v>3</v>
      </c>
      <c r="D151" s="33">
        <f t="shared" si="5"/>
        <v>3</v>
      </c>
      <c r="E151" s="21" t="s">
        <v>2929</v>
      </c>
      <c r="F151" s="34" t="s">
        <v>3765</v>
      </c>
      <c r="G151" s="5" t="str">
        <f t="shared" si="4"/>
        <v>INSERT INTO [dbo].[pmProvince] ([idDepartment],[idProvince],[name],[code]) VALUES (18,3,'Ilo','1703')</v>
      </c>
    </row>
    <row r="152" spans="1:7" ht="15.75" thickBot="1" x14ac:dyDescent="0.3">
      <c r="A152" s="5">
        <f>LOOKUP(B152,DEPARTAMENTO!$B$2:$B$26,DEPARTAMENTO!$A$2:$A$26)</f>
        <v>19</v>
      </c>
      <c r="B152" s="21" t="s">
        <v>2936</v>
      </c>
      <c r="C152" s="37">
        <v>1</v>
      </c>
      <c r="D152" s="33">
        <f t="shared" si="5"/>
        <v>1</v>
      </c>
      <c r="E152" s="21" t="s">
        <v>2936</v>
      </c>
      <c r="F152" s="34" t="s">
        <v>3766</v>
      </c>
      <c r="G152" s="5" t="str">
        <f t="shared" si="4"/>
        <v>INSERT INTO [dbo].[pmProvince] ([idDepartment],[idProvince],[name],[code]) VALUES (19,1,'Pasco','1801')</v>
      </c>
    </row>
    <row r="153" spans="1:7" ht="15.75" thickBot="1" x14ac:dyDescent="0.3">
      <c r="A153" s="5">
        <f>LOOKUP(B153,DEPARTAMENTO!$B$2:$B$26,DEPARTAMENTO!$A$2:$A$26)</f>
        <v>19</v>
      </c>
      <c r="B153" s="21" t="s">
        <v>2936</v>
      </c>
      <c r="C153" s="37">
        <v>2</v>
      </c>
      <c r="D153" s="33">
        <f t="shared" si="5"/>
        <v>2</v>
      </c>
      <c r="E153" s="21" t="s">
        <v>2961</v>
      </c>
      <c r="F153" s="34" t="s">
        <v>3767</v>
      </c>
      <c r="G153" s="5" t="str">
        <f t="shared" si="4"/>
        <v>INSERT INTO [dbo].[pmProvince] ([idDepartment],[idProvince],[name],[code]) VALUES (19,2,'Daniel Alcides Carrion','1802')</v>
      </c>
    </row>
    <row r="154" spans="1:7" ht="15.75" thickBot="1" x14ac:dyDescent="0.3">
      <c r="A154" s="5">
        <f>LOOKUP(B154,DEPARTAMENTO!$B$2:$B$26,DEPARTAMENTO!$A$2:$A$26)</f>
        <v>19</v>
      </c>
      <c r="B154" s="21" t="s">
        <v>2936</v>
      </c>
      <c r="C154" s="37">
        <v>3</v>
      </c>
      <c r="D154" s="33">
        <f t="shared" si="5"/>
        <v>3</v>
      </c>
      <c r="E154" s="21" t="s">
        <v>2976</v>
      </c>
      <c r="F154" s="34" t="s">
        <v>3768</v>
      </c>
      <c r="G154" s="5" t="str">
        <f t="shared" si="4"/>
        <v>INSERT INTO [dbo].[pmProvince] ([idDepartment],[idProvince],[name],[code]) VALUES (19,3,'Oxapampa','1803')</v>
      </c>
    </row>
    <row r="155" spans="1:7" ht="15.75" thickBot="1" x14ac:dyDescent="0.3">
      <c r="A155" s="5">
        <f>LOOKUP(B155,DEPARTAMENTO!$B$2:$B$26,DEPARTAMENTO!$A$2:$A$26)</f>
        <v>20</v>
      </c>
      <c r="B155" s="21" t="s">
        <v>2992</v>
      </c>
      <c r="C155" s="37">
        <v>1</v>
      </c>
      <c r="D155" s="33">
        <f t="shared" si="5"/>
        <v>1</v>
      </c>
      <c r="E155" s="21" t="s">
        <v>2992</v>
      </c>
      <c r="F155" s="34" t="s">
        <v>3769</v>
      </c>
      <c r="G155" s="5" t="str">
        <f t="shared" si="4"/>
        <v>INSERT INTO [dbo].[pmProvince] ([idDepartment],[idProvince],[name],[code]) VALUES (20,1,'Piura','1901')</v>
      </c>
    </row>
    <row r="156" spans="1:7" ht="15.75" thickBot="1" x14ac:dyDescent="0.3">
      <c r="A156" s="5">
        <f>LOOKUP(B156,DEPARTAMENTO!$B$2:$B$26,DEPARTAMENTO!$A$2:$A$26)</f>
        <v>20</v>
      </c>
      <c r="B156" s="21" t="s">
        <v>2992</v>
      </c>
      <c r="C156" s="37">
        <v>2</v>
      </c>
      <c r="D156" s="33">
        <f t="shared" si="5"/>
        <v>2</v>
      </c>
      <c r="E156" s="21" t="s">
        <v>3008</v>
      </c>
      <c r="F156" s="34" t="s">
        <v>3770</v>
      </c>
      <c r="G156" s="5" t="str">
        <f t="shared" si="4"/>
        <v>INSERT INTO [dbo].[pmProvince] ([idDepartment],[idProvince],[name],[code]) VALUES (20,2,'Ayabaca','1902')</v>
      </c>
    </row>
    <row r="157" spans="1:7" ht="15.75" thickBot="1" x14ac:dyDescent="0.3">
      <c r="A157" s="5">
        <f>LOOKUP(B157,DEPARTAMENTO!$B$2:$B$26,DEPARTAMENTO!$A$2:$A$26)</f>
        <v>20</v>
      </c>
      <c r="B157" s="21" t="s">
        <v>2992</v>
      </c>
      <c r="C157" s="37">
        <v>3</v>
      </c>
      <c r="D157" s="33">
        <f t="shared" si="5"/>
        <v>3</v>
      </c>
      <c r="E157" s="21" t="s">
        <v>2980</v>
      </c>
      <c r="F157" s="34" t="s">
        <v>3771</v>
      </c>
      <c r="G157" s="5" t="str">
        <f t="shared" si="4"/>
        <v>INSERT INTO [dbo].[pmProvince] ([idDepartment],[idProvince],[name],[code]) VALUES (20,3,'Huancabamba','1903')</v>
      </c>
    </row>
    <row r="158" spans="1:7" ht="15.75" thickBot="1" x14ac:dyDescent="0.3">
      <c r="A158" s="5">
        <f>LOOKUP(B158,DEPARTAMENTO!$B$2:$B$26,DEPARTAMENTO!$A$2:$A$26)</f>
        <v>20</v>
      </c>
      <c r="B158" s="21" t="s">
        <v>2992</v>
      </c>
      <c r="C158" s="37">
        <v>4</v>
      </c>
      <c r="D158" s="33">
        <f t="shared" si="5"/>
        <v>4</v>
      </c>
      <c r="E158" s="21" t="s">
        <v>3043</v>
      </c>
      <c r="F158" s="34" t="s">
        <v>3772</v>
      </c>
      <c r="G158" s="5" t="str">
        <f t="shared" si="4"/>
        <v>INSERT INTO [dbo].[pmProvince] ([idDepartment],[idProvince],[name],[code]) VALUES (20,4,'Morropon','1904')</v>
      </c>
    </row>
    <row r="159" spans="1:7" ht="15.75" thickBot="1" x14ac:dyDescent="0.3">
      <c r="A159" s="5">
        <f>LOOKUP(B159,DEPARTAMENTO!$B$2:$B$26,DEPARTAMENTO!$A$2:$A$26)</f>
        <v>20</v>
      </c>
      <c r="B159" s="21" t="s">
        <v>2992</v>
      </c>
      <c r="C159" s="37">
        <v>5</v>
      </c>
      <c r="D159" s="33">
        <f t="shared" si="5"/>
        <v>5</v>
      </c>
      <c r="E159" s="21" t="s">
        <v>3062</v>
      </c>
      <c r="F159" s="34" t="s">
        <v>3773</v>
      </c>
      <c r="G159" s="5" t="str">
        <f t="shared" si="4"/>
        <v>INSERT INTO [dbo].[pmProvince] ([idDepartment],[idProvince],[name],[code]) VALUES (20,5,'Paita','1905')</v>
      </c>
    </row>
    <row r="160" spans="1:7" ht="15.75" thickBot="1" x14ac:dyDescent="0.3">
      <c r="A160" s="5">
        <f>LOOKUP(B160,DEPARTAMENTO!$B$2:$B$26,DEPARTAMENTO!$A$2:$A$26)</f>
        <v>20</v>
      </c>
      <c r="B160" s="21" t="s">
        <v>2992</v>
      </c>
      <c r="C160" s="37">
        <v>6</v>
      </c>
      <c r="D160" s="33">
        <f t="shared" si="5"/>
        <v>6</v>
      </c>
      <c r="E160" s="21" t="s">
        <v>3076</v>
      </c>
      <c r="F160" s="34" t="s">
        <v>3774</v>
      </c>
      <c r="G160" s="5" t="str">
        <f t="shared" si="4"/>
        <v>INSERT INTO [dbo].[pmProvince] ([idDepartment],[idProvince],[name],[code]) VALUES (20,6,'Sullana','1906')</v>
      </c>
    </row>
    <row r="161" spans="1:7" ht="15.75" thickBot="1" x14ac:dyDescent="0.3">
      <c r="A161" s="5">
        <f>LOOKUP(B161,DEPARTAMENTO!$B$2:$B$26,DEPARTAMENTO!$A$2:$A$26)</f>
        <v>20</v>
      </c>
      <c r="B161" s="21" t="s">
        <v>2992</v>
      </c>
      <c r="C161" s="37">
        <v>7</v>
      </c>
      <c r="D161" s="33">
        <f t="shared" si="5"/>
        <v>7</v>
      </c>
      <c r="E161" s="21" t="s">
        <v>3091</v>
      </c>
      <c r="F161" s="34" t="s">
        <v>3775</v>
      </c>
      <c r="G161" s="5" t="str">
        <f t="shared" si="4"/>
        <v>INSERT INTO [dbo].[pmProvince] ([idDepartment],[idProvince],[name],[code]) VALUES (20,7,'Talara','1907')</v>
      </c>
    </row>
    <row r="162" spans="1:7" ht="15.75" thickBot="1" x14ac:dyDescent="0.3">
      <c r="A162" s="5">
        <f>LOOKUP(B162,DEPARTAMENTO!$B$2:$B$26,DEPARTAMENTO!$A$2:$A$26)</f>
        <v>20</v>
      </c>
      <c r="B162" s="21" t="s">
        <v>2992</v>
      </c>
      <c r="C162" s="37">
        <v>8</v>
      </c>
      <c r="D162" s="33">
        <f t="shared" si="5"/>
        <v>8</v>
      </c>
      <c r="E162" s="21" t="s">
        <v>3103</v>
      </c>
      <c r="F162" s="34" t="s">
        <v>3776</v>
      </c>
      <c r="G162" s="5" t="str">
        <f t="shared" si="4"/>
        <v>INSERT INTO [dbo].[pmProvince] ([idDepartment],[idProvince],[name],[code]) VALUES (20,8,'Sechura','1908')</v>
      </c>
    </row>
    <row r="163" spans="1:7" ht="15.75" thickBot="1" x14ac:dyDescent="0.3">
      <c r="A163" s="5">
        <f>LOOKUP(B163,DEPARTAMENTO!$B$2:$B$26,DEPARTAMENTO!$A$2:$A$26)</f>
        <v>21</v>
      </c>
      <c r="B163" s="21" t="s">
        <v>3115</v>
      </c>
      <c r="C163" s="37">
        <v>1</v>
      </c>
      <c r="D163" s="33">
        <f t="shared" si="5"/>
        <v>1</v>
      </c>
      <c r="E163" s="21" t="s">
        <v>3115</v>
      </c>
      <c r="F163" s="34" t="s">
        <v>3777</v>
      </c>
      <c r="G163" s="5" t="str">
        <f t="shared" si="4"/>
        <v>INSERT INTO [dbo].[pmProvince] ([idDepartment],[idProvince],[name],[code]) VALUES (21,1,'Puno','2001')</v>
      </c>
    </row>
    <row r="164" spans="1:7" ht="15.75" thickBot="1" x14ac:dyDescent="0.3">
      <c r="A164" s="5">
        <f>LOOKUP(B164,DEPARTAMENTO!$B$2:$B$26,DEPARTAMENTO!$A$2:$A$26)</f>
        <v>21</v>
      </c>
      <c r="B164" s="21" t="s">
        <v>3115</v>
      </c>
      <c r="C164" s="37">
        <v>2</v>
      </c>
      <c r="D164" s="33">
        <f t="shared" si="5"/>
        <v>2</v>
      </c>
      <c r="E164" s="21" t="s">
        <v>2716</v>
      </c>
      <c r="F164" s="34" t="s">
        <v>3778</v>
      </c>
      <c r="G164" s="5" t="str">
        <f t="shared" si="4"/>
        <v>INSERT INTO [dbo].[pmProvince] ([idDepartment],[idProvince],[name],[code]) VALUES (21,2,'Azangaro','2002')</v>
      </c>
    </row>
    <row r="165" spans="1:7" ht="15.75" thickBot="1" x14ac:dyDescent="0.3">
      <c r="A165" s="5">
        <f>LOOKUP(B165,DEPARTAMENTO!$B$2:$B$26,DEPARTAMENTO!$A$2:$A$26)</f>
        <v>21</v>
      </c>
      <c r="B165" s="21" t="s">
        <v>3115</v>
      </c>
      <c r="C165" s="37">
        <v>3</v>
      </c>
      <c r="D165" s="33">
        <f t="shared" si="5"/>
        <v>3</v>
      </c>
      <c r="E165" s="21" t="s">
        <v>3172</v>
      </c>
      <c r="F165" s="34" t="s">
        <v>3779</v>
      </c>
      <c r="G165" s="5" t="str">
        <f t="shared" si="4"/>
        <v>INSERT INTO [dbo].[pmProvince] ([idDepartment],[idProvince],[name],[code]) VALUES (21,3,'Carabaya','2003')</v>
      </c>
    </row>
    <row r="166" spans="1:7" ht="15.75" thickBot="1" x14ac:dyDescent="0.3">
      <c r="A166" s="5">
        <f>LOOKUP(B166,DEPARTAMENTO!$B$2:$B$26,DEPARTAMENTO!$A$2:$A$26)</f>
        <v>21</v>
      </c>
      <c r="B166" s="21" t="s">
        <v>3115</v>
      </c>
      <c r="C166" s="37">
        <v>4</v>
      </c>
      <c r="D166" s="33">
        <f t="shared" si="5"/>
        <v>4</v>
      </c>
      <c r="E166" s="21" t="s">
        <v>3125</v>
      </c>
      <c r="F166" s="34" t="s">
        <v>3780</v>
      </c>
      <c r="G166" s="5" t="str">
        <f t="shared" si="4"/>
        <v>INSERT INTO [dbo].[pmProvince] ([idDepartment],[idProvince],[name],[code]) VALUES (21,4,'Chucuito','2004')</v>
      </c>
    </row>
    <row r="167" spans="1:7" ht="15.75" thickBot="1" x14ac:dyDescent="0.3">
      <c r="A167" s="5">
        <f>LOOKUP(B167,DEPARTAMENTO!$B$2:$B$26,DEPARTAMENTO!$A$2:$A$26)</f>
        <v>21</v>
      </c>
      <c r="B167" s="21" t="s">
        <v>3115</v>
      </c>
      <c r="C167" s="37">
        <v>5</v>
      </c>
      <c r="D167" s="33">
        <f t="shared" si="5"/>
        <v>5</v>
      </c>
      <c r="E167" s="21" t="s">
        <v>3207</v>
      </c>
      <c r="F167" s="34" t="s">
        <v>3781</v>
      </c>
      <c r="G167" s="5" t="str">
        <f t="shared" si="4"/>
        <v>INSERT INTO [dbo].[pmProvince] ([idDepartment],[idProvince],[name],[code]) VALUES (21,5,'El Collao','2012')</v>
      </c>
    </row>
    <row r="168" spans="1:7" ht="15.75" thickBot="1" x14ac:dyDescent="0.3">
      <c r="A168" s="5">
        <f>LOOKUP(B168,DEPARTAMENTO!$B$2:$B$26,DEPARTAMENTO!$A$2:$A$26)</f>
        <v>21</v>
      </c>
      <c r="B168" s="21" t="s">
        <v>3115</v>
      </c>
      <c r="C168" s="37">
        <v>6</v>
      </c>
      <c r="D168" s="33">
        <f t="shared" si="5"/>
        <v>6</v>
      </c>
      <c r="E168" s="21" t="s">
        <v>3216</v>
      </c>
      <c r="F168" s="34" t="s">
        <v>3782</v>
      </c>
      <c r="G168" s="5" t="str">
        <f t="shared" si="4"/>
        <v>INSERT INTO [dbo].[pmProvince] ([idDepartment],[idProvince],[name],[code]) VALUES (21,6,'Huancane','2005')</v>
      </c>
    </row>
    <row r="169" spans="1:7" ht="15.75" thickBot="1" x14ac:dyDescent="0.3">
      <c r="A169" s="5">
        <f>LOOKUP(B169,DEPARTAMENTO!$B$2:$B$26,DEPARTAMENTO!$A$2:$A$26)</f>
        <v>21</v>
      </c>
      <c r="B169" s="21" t="s">
        <v>3115</v>
      </c>
      <c r="C169" s="37">
        <v>7</v>
      </c>
      <c r="D169" s="33">
        <f t="shared" si="5"/>
        <v>7</v>
      </c>
      <c r="E169" s="21" t="s">
        <v>1032</v>
      </c>
      <c r="F169" s="34" t="s">
        <v>3783</v>
      </c>
      <c r="G169" s="5" t="str">
        <f t="shared" si="4"/>
        <v>INSERT INTO [dbo].[pmProvince] ([idDepartment],[idProvince],[name],[code]) VALUES (21,7,'Lampa','2006')</v>
      </c>
    </row>
    <row r="170" spans="1:7" ht="15.75" thickBot="1" x14ac:dyDescent="0.3">
      <c r="A170" s="5">
        <f>LOOKUP(B170,DEPARTAMENTO!$B$2:$B$26,DEPARTAMENTO!$A$2:$A$26)</f>
        <v>21</v>
      </c>
      <c r="B170" s="21" t="s">
        <v>3115</v>
      </c>
      <c r="C170" s="37">
        <v>8</v>
      </c>
      <c r="D170" s="33">
        <f t="shared" si="5"/>
        <v>8</v>
      </c>
      <c r="E170" s="21" t="s">
        <v>3248</v>
      </c>
      <c r="F170" s="34" t="s">
        <v>3784</v>
      </c>
      <c r="G170" s="5" t="str">
        <f t="shared" si="4"/>
        <v>INSERT INTO [dbo].[pmProvince] ([idDepartment],[idProvince],[name],[code]) VALUES (21,8,'Melgar','2007')</v>
      </c>
    </row>
    <row r="171" spans="1:7" ht="15.75" thickBot="1" x14ac:dyDescent="0.3">
      <c r="A171" s="5">
        <f>LOOKUP(B171,DEPARTAMENTO!$B$2:$B$26,DEPARTAMENTO!$A$2:$A$26)</f>
        <v>21</v>
      </c>
      <c r="B171" s="21" t="s">
        <v>3115</v>
      </c>
      <c r="C171" s="37">
        <v>9</v>
      </c>
      <c r="D171" s="33">
        <f t="shared" si="5"/>
        <v>9</v>
      </c>
      <c r="E171" s="21" t="s">
        <v>3265</v>
      </c>
      <c r="F171" s="34" t="s">
        <v>3785</v>
      </c>
      <c r="G171" s="5" t="str">
        <f t="shared" si="4"/>
        <v>INSERT INTO [dbo].[pmProvince] ([idDepartment],[idProvince],[name],[code]) VALUES (21,9,'Moho','2013')</v>
      </c>
    </row>
    <row r="172" spans="1:7" ht="15.75" thickBot="1" x14ac:dyDescent="0.3">
      <c r="A172" s="5">
        <f>LOOKUP(B172,DEPARTAMENTO!$B$2:$B$26,DEPARTAMENTO!$A$2:$A$26)</f>
        <v>21</v>
      </c>
      <c r="B172" s="21" t="s">
        <v>3115</v>
      </c>
      <c r="C172" s="37">
        <v>10</v>
      </c>
      <c r="D172" s="33">
        <f t="shared" si="5"/>
        <v>10</v>
      </c>
      <c r="E172" s="21" t="s">
        <v>3274</v>
      </c>
      <c r="F172" s="34" t="s">
        <v>3786</v>
      </c>
      <c r="G172" s="5" t="str">
        <f t="shared" si="4"/>
        <v>INSERT INTO [dbo].[pmProvince] ([idDepartment],[idProvince],[name],[code]) VALUES (21,10,'San Antonio de Putina','2011')</v>
      </c>
    </row>
    <row r="173" spans="1:7" ht="15.75" thickBot="1" x14ac:dyDescent="0.3">
      <c r="A173" s="5">
        <f>LOOKUP(B173,DEPARTAMENTO!$B$2:$B$26,DEPARTAMENTO!$A$2:$A$26)</f>
        <v>21</v>
      </c>
      <c r="B173" s="21" t="s">
        <v>3115</v>
      </c>
      <c r="C173" s="37">
        <v>11</v>
      </c>
      <c r="D173" s="33">
        <f t="shared" si="5"/>
        <v>11</v>
      </c>
      <c r="E173" s="21" t="s">
        <v>3285</v>
      </c>
      <c r="F173" s="34" t="s">
        <v>3787</v>
      </c>
      <c r="G173" s="5" t="str">
        <f t="shared" si="4"/>
        <v>INSERT INTO [dbo].[pmProvince] ([idDepartment],[idProvince],[name],[code]) VALUES (21,11,'San Roman','2009')</v>
      </c>
    </row>
    <row r="174" spans="1:7" ht="15.75" thickBot="1" x14ac:dyDescent="0.3">
      <c r="A174" s="5">
        <f>LOOKUP(B174,DEPARTAMENTO!$B$2:$B$26,DEPARTAMENTO!$A$2:$A$26)</f>
        <v>21</v>
      </c>
      <c r="B174" s="21" t="s">
        <v>3115</v>
      </c>
      <c r="C174" s="37">
        <v>12</v>
      </c>
      <c r="D174" s="33">
        <f t="shared" si="5"/>
        <v>12</v>
      </c>
      <c r="E174" s="21" t="s">
        <v>3292</v>
      </c>
      <c r="F174" s="34" t="s">
        <v>3788</v>
      </c>
      <c r="G174" s="5" t="str">
        <f t="shared" si="4"/>
        <v>INSERT INTO [dbo].[pmProvince] ([idDepartment],[idProvince],[name],[code]) VALUES (21,12,'Sandia','2008')</v>
      </c>
    </row>
    <row r="175" spans="1:7" ht="15.75" thickBot="1" x14ac:dyDescent="0.3">
      <c r="A175" s="5">
        <f>LOOKUP(B175,DEPARTAMENTO!$B$2:$B$26,DEPARTAMENTO!$A$2:$A$26)</f>
        <v>21</v>
      </c>
      <c r="B175" s="21" t="s">
        <v>3115</v>
      </c>
      <c r="C175" s="37">
        <v>13</v>
      </c>
      <c r="D175" s="33">
        <f t="shared" si="5"/>
        <v>13</v>
      </c>
      <c r="E175" s="21" t="s">
        <v>3312</v>
      </c>
      <c r="F175" s="34" t="s">
        <v>3789</v>
      </c>
      <c r="G175" s="5" t="str">
        <f t="shared" si="4"/>
        <v>INSERT INTO [dbo].[pmProvince] ([idDepartment],[idProvince],[name],[code]) VALUES (21,13,'Yunguyo','2010')</v>
      </c>
    </row>
    <row r="176" spans="1:7" ht="15.75" thickBot="1" x14ac:dyDescent="0.3">
      <c r="A176" s="5">
        <f>LOOKUP(B176,DEPARTAMENTO!$B$2:$B$26,DEPARTAMENTO!$A$2:$A$26)</f>
        <v>22</v>
      </c>
      <c r="B176" s="21" t="s">
        <v>3327</v>
      </c>
      <c r="C176" s="37">
        <v>1</v>
      </c>
      <c r="D176" s="33">
        <f t="shared" si="5"/>
        <v>1</v>
      </c>
      <c r="E176" s="21" t="s">
        <v>3326</v>
      </c>
      <c r="F176" s="34" t="s">
        <v>3790</v>
      </c>
      <c r="G176" s="5" t="str">
        <f t="shared" si="4"/>
        <v>INSERT INTO [dbo].[pmProvince] ([idDepartment],[idProvince],[name],[code]) VALUES (22,1,'Moyobamba','2101')</v>
      </c>
    </row>
    <row r="177" spans="1:7" ht="15.75" thickBot="1" x14ac:dyDescent="0.3">
      <c r="A177" s="5">
        <f>LOOKUP(B177,DEPARTAMENTO!$B$2:$B$26,DEPARTAMENTO!$A$2:$A$26)</f>
        <v>22</v>
      </c>
      <c r="B177" s="21" t="s">
        <v>3327</v>
      </c>
      <c r="C177" s="37">
        <v>2</v>
      </c>
      <c r="D177" s="33">
        <f t="shared" si="5"/>
        <v>2</v>
      </c>
      <c r="E177" s="21" t="s">
        <v>1249</v>
      </c>
      <c r="F177" s="34" t="s">
        <v>3791</v>
      </c>
      <c r="G177" s="5" t="str">
        <f t="shared" si="4"/>
        <v>INSERT INTO [dbo].[pmProvince] ([idDepartment],[idProvince],[name],[code]) VALUES (22,2,'Bellavista','2107')</v>
      </c>
    </row>
    <row r="178" spans="1:7" ht="15.75" thickBot="1" x14ac:dyDescent="0.3">
      <c r="A178" s="5">
        <f>LOOKUP(B178,DEPARTAMENTO!$B$2:$B$26,DEPARTAMENTO!$A$2:$A$26)</f>
        <v>22</v>
      </c>
      <c r="B178" s="21" t="s">
        <v>3327</v>
      </c>
      <c r="C178" s="37">
        <v>3</v>
      </c>
      <c r="D178" s="33">
        <f t="shared" si="5"/>
        <v>3</v>
      </c>
      <c r="E178" s="21" t="s">
        <v>3349</v>
      </c>
      <c r="F178" s="34" t="s">
        <v>3792</v>
      </c>
      <c r="G178" s="5" t="str">
        <f t="shared" si="4"/>
        <v>INSERT INTO [dbo].[pmProvince] ([idDepartment],[idProvince],[name],[code]) VALUES (22,3,'El Dorado','2110')</v>
      </c>
    </row>
    <row r="179" spans="1:7" ht="15.75" thickBot="1" x14ac:dyDescent="0.3">
      <c r="A179" s="5">
        <f>LOOKUP(B179,DEPARTAMENTO!$B$2:$B$26,DEPARTAMENTO!$A$2:$A$26)</f>
        <v>22</v>
      </c>
      <c r="B179" s="21" t="s">
        <v>3327</v>
      </c>
      <c r="C179" s="37">
        <v>4</v>
      </c>
      <c r="D179" s="33">
        <f t="shared" si="5"/>
        <v>4</v>
      </c>
      <c r="E179" s="21" t="s">
        <v>3344</v>
      </c>
      <c r="F179" s="34" t="s">
        <v>3793</v>
      </c>
      <c r="G179" s="5" t="str">
        <f t="shared" si="4"/>
        <v>INSERT INTO [dbo].[pmProvince] ([idDepartment],[idProvince],[name],[code]) VALUES (22,4,'Huallaga','2102')</v>
      </c>
    </row>
    <row r="180" spans="1:7" ht="15.75" thickBot="1" x14ac:dyDescent="0.3">
      <c r="A180" s="5">
        <f>LOOKUP(B180,DEPARTAMENTO!$B$2:$B$26,DEPARTAMENTO!$A$2:$A$26)</f>
        <v>22</v>
      </c>
      <c r="B180" s="21" t="s">
        <v>3327</v>
      </c>
      <c r="C180" s="37">
        <v>5</v>
      </c>
      <c r="D180" s="33">
        <f t="shared" si="5"/>
        <v>5</v>
      </c>
      <c r="E180" s="21" t="s">
        <v>3369</v>
      </c>
      <c r="F180" s="34" t="s">
        <v>3794</v>
      </c>
      <c r="G180" s="5" t="str">
        <f t="shared" si="4"/>
        <v>INSERT INTO [dbo].[pmProvince] ([idDepartment],[idProvince],[name],[code]) VALUES (22,5,'Lamas','2103')</v>
      </c>
    </row>
    <row r="181" spans="1:7" ht="15.75" thickBot="1" x14ac:dyDescent="0.3">
      <c r="A181" s="5">
        <f>LOOKUP(B181,DEPARTAMENTO!$B$2:$B$26,DEPARTAMENTO!$A$2:$A$26)</f>
        <v>22</v>
      </c>
      <c r="B181" s="21" t="s">
        <v>3327</v>
      </c>
      <c r="C181" s="37">
        <v>6</v>
      </c>
      <c r="D181" s="33">
        <f t="shared" si="5"/>
        <v>6</v>
      </c>
      <c r="E181" s="21" t="s">
        <v>732</v>
      </c>
      <c r="F181" s="34" t="s">
        <v>3795</v>
      </c>
      <c r="G181" s="5" t="str">
        <f t="shared" si="4"/>
        <v>INSERT INTO [dbo].[pmProvince] ([idDepartment],[idProvince],[name],[code]) VALUES (22,6,'Mariscal Caceres','2104')</v>
      </c>
    </row>
    <row r="182" spans="1:7" ht="15.75" thickBot="1" x14ac:dyDescent="0.3">
      <c r="A182" s="5">
        <f>LOOKUP(B182,DEPARTAMENTO!$B$2:$B$26,DEPARTAMENTO!$A$2:$A$26)</f>
        <v>22</v>
      </c>
      <c r="B182" s="21" t="s">
        <v>3327</v>
      </c>
      <c r="C182" s="37">
        <v>7</v>
      </c>
      <c r="D182" s="33">
        <f t="shared" si="5"/>
        <v>7</v>
      </c>
      <c r="E182" s="21" t="s">
        <v>3401</v>
      </c>
      <c r="F182" s="34" t="s">
        <v>3796</v>
      </c>
      <c r="G182" s="5" t="str">
        <f t="shared" si="4"/>
        <v>INSERT INTO [dbo].[pmProvince] ([idDepartment],[idProvince],[name],[code]) VALUES (22,7,'Picota','2109')</v>
      </c>
    </row>
    <row r="183" spans="1:7" ht="15.75" thickBot="1" x14ac:dyDescent="0.3">
      <c r="A183" s="5">
        <f>LOOKUP(B183,DEPARTAMENTO!$B$2:$B$26,DEPARTAMENTO!$A$2:$A$26)</f>
        <v>22</v>
      </c>
      <c r="B183" s="21" t="s">
        <v>3327</v>
      </c>
      <c r="C183" s="37">
        <v>8</v>
      </c>
      <c r="D183" s="33">
        <f t="shared" si="5"/>
        <v>8</v>
      </c>
      <c r="E183" s="21" t="s">
        <v>3419</v>
      </c>
      <c r="F183" s="34" t="s">
        <v>3797</v>
      </c>
      <c r="G183" s="5" t="str">
        <f t="shared" si="4"/>
        <v>INSERT INTO [dbo].[pmProvince] ([idDepartment],[idProvince],[name],[code]) VALUES (22,8,'Rioja','2105')</v>
      </c>
    </row>
    <row r="184" spans="1:7" ht="15.75" thickBot="1" x14ac:dyDescent="0.3">
      <c r="A184" s="5">
        <f>LOOKUP(B184,DEPARTAMENTO!$B$2:$B$26,DEPARTAMENTO!$A$2:$A$26)</f>
        <v>22</v>
      </c>
      <c r="B184" s="21" t="s">
        <v>3327</v>
      </c>
      <c r="C184" s="37">
        <v>9</v>
      </c>
      <c r="D184" s="33">
        <f t="shared" si="5"/>
        <v>9</v>
      </c>
      <c r="E184" s="21" t="s">
        <v>3327</v>
      </c>
      <c r="F184" s="34" t="s">
        <v>3798</v>
      </c>
      <c r="G184" s="5" t="str">
        <f t="shared" si="4"/>
        <v>INSERT INTO [dbo].[pmProvince] ([idDepartment],[idProvince],[name],[code]) VALUES (22,9,'San Martin','2106')</v>
      </c>
    </row>
    <row r="185" spans="1:7" ht="15.75" thickBot="1" x14ac:dyDescent="0.3">
      <c r="A185" s="5">
        <f>LOOKUP(B185,DEPARTAMENTO!$B$2:$B$26,DEPARTAMENTO!$A$2:$A$26)</f>
        <v>22</v>
      </c>
      <c r="B185" s="21" t="s">
        <v>3327</v>
      </c>
      <c r="C185" s="37">
        <v>10</v>
      </c>
      <c r="D185" s="33">
        <f t="shared" si="5"/>
        <v>10</v>
      </c>
      <c r="E185" s="21" t="s">
        <v>3463</v>
      </c>
      <c r="F185" s="34" t="s">
        <v>3799</v>
      </c>
      <c r="G185" s="5" t="str">
        <f t="shared" si="4"/>
        <v>INSERT INTO [dbo].[pmProvince] ([idDepartment],[idProvince],[name],[code]) VALUES (22,10,'Tocache','2108')</v>
      </c>
    </row>
    <row r="186" spans="1:7" ht="15.75" thickBot="1" x14ac:dyDescent="0.3">
      <c r="A186" s="5">
        <f>LOOKUP(B186,DEPARTAMENTO!$B$2:$B$26,DEPARTAMENTO!$A$2:$A$26)</f>
        <v>23</v>
      </c>
      <c r="B186" s="21" t="s">
        <v>3473</v>
      </c>
      <c r="C186" s="37">
        <v>1</v>
      </c>
      <c r="D186" s="33">
        <f t="shared" si="5"/>
        <v>1</v>
      </c>
      <c r="E186" s="21" t="s">
        <v>3473</v>
      </c>
      <c r="F186" s="34" t="s">
        <v>3800</v>
      </c>
      <c r="G186" s="5" t="str">
        <f t="shared" si="4"/>
        <v>INSERT INTO [dbo].[pmProvince] ([idDepartment],[idProvince],[name],[code]) VALUES (23,1,'Tacna','2201')</v>
      </c>
    </row>
    <row r="187" spans="1:7" ht="15.75" thickBot="1" x14ac:dyDescent="0.3">
      <c r="A187" s="5">
        <f>LOOKUP(B187,DEPARTAMENTO!$B$2:$B$26,DEPARTAMENTO!$A$2:$A$26)</f>
        <v>23</v>
      </c>
      <c r="B187" s="21" t="s">
        <v>3473</v>
      </c>
      <c r="C187" s="37">
        <v>2</v>
      </c>
      <c r="D187" s="33">
        <f t="shared" si="5"/>
        <v>2</v>
      </c>
      <c r="E187" s="21" t="s">
        <v>3492</v>
      </c>
      <c r="F187" s="34" t="s">
        <v>3801</v>
      </c>
      <c r="G187" s="5" t="str">
        <f t="shared" si="4"/>
        <v>INSERT INTO [dbo].[pmProvince] ([idDepartment],[idProvince],[name],[code]) VALUES (23,2,'Candarave','2204')</v>
      </c>
    </row>
    <row r="188" spans="1:7" ht="15.75" thickBot="1" x14ac:dyDescent="0.3">
      <c r="A188" s="5">
        <f>LOOKUP(B188,DEPARTAMENTO!$B$2:$B$26,DEPARTAMENTO!$A$2:$A$26)</f>
        <v>23</v>
      </c>
      <c r="B188" s="21" t="s">
        <v>3473</v>
      </c>
      <c r="C188" s="37">
        <v>3</v>
      </c>
      <c r="D188" s="33">
        <f t="shared" si="5"/>
        <v>3</v>
      </c>
      <c r="E188" s="21" t="s">
        <v>3505</v>
      </c>
      <c r="F188" s="34" t="s">
        <v>3802</v>
      </c>
      <c r="G188" s="5" t="str">
        <f t="shared" si="4"/>
        <v>INSERT INTO [dbo].[pmProvince] ([idDepartment],[idProvince],[name],[code]) VALUES (23,3,'Jorge Basadre','2203')</v>
      </c>
    </row>
    <row r="189" spans="1:7" ht="15.75" thickBot="1" x14ac:dyDescent="0.3">
      <c r="A189" s="5">
        <f>LOOKUP(B189,DEPARTAMENTO!$B$2:$B$26,DEPARTAMENTO!$A$2:$A$26)</f>
        <v>23</v>
      </c>
      <c r="B189" s="21" t="s">
        <v>3473</v>
      </c>
      <c r="C189" s="37">
        <v>4</v>
      </c>
      <c r="D189" s="33">
        <f t="shared" si="5"/>
        <v>4</v>
      </c>
      <c r="E189" s="21" t="s">
        <v>3511</v>
      </c>
      <c r="F189" s="34" t="s">
        <v>3803</v>
      </c>
      <c r="G189" s="5" t="str">
        <f t="shared" si="4"/>
        <v>INSERT INTO [dbo].[pmProvince] ([idDepartment],[idProvince],[name],[code]) VALUES (23,4,'Tarata','2202')</v>
      </c>
    </row>
    <row r="190" spans="1:7" ht="15.75" thickBot="1" x14ac:dyDescent="0.3">
      <c r="A190" s="5">
        <f>LOOKUP(B190,DEPARTAMENTO!$B$2:$B$26,DEPARTAMENTO!$A$2:$A$26)</f>
        <v>24</v>
      </c>
      <c r="B190" s="21" t="s">
        <v>3527</v>
      </c>
      <c r="C190" s="37">
        <v>1</v>
      </c>
      <c r="D190" s="33">
        <f t="shared" si="5"/>
        <v>1</v>
      </c>
      <c r="E190" s="21" t="s">
        <v>3527</v>
      </c>
      <c r="F190" s="34" t="s">
        <v>3804</v>
      </c>
      <c r="G190" s="5" t="str">
        <f t="shared" si="4"/>
        <v>INSERT INTO [dbo].[pmProvince] ([idDepartment],[idProvince],[name],[code]) VALUES (24,1,'Tumbes','2301')</v>
      </c>
    </row>
    <row r="191" spans="1:7" ht="15.75" thickBot="1" x14ac:dyDescent="0.3">
      <c r="A191" s="5">
        <f>LOOKUP(B191,DEPARTAMENTO!$B$2:$B$26,DEPARTAMENTO!$A$2:$A$26)</f>
        <v>24</v>
      </c>
      <c r="B191" s="21" t="s">
        <v>3527</v>
      </c>
      <c r="C191" s="37">
        <v>2</v>
      </c>
      <c r="D191" s="33">
        <f t="shared" si="5"/>
        <v>2</v>
      </c>
      <c r="E191" s="21" t="s">
        <v>3540</v>
      </c>
      <c r="F191" s="34" t="s">
        <v>3805</v>
      </c>
      <c r="G191" s="5" t="str">
        <f t="shared" si="4"/>
        <v>INSERT INTO [dbo].[pmProvince] ([idDepartment],[idProvince],[name],[code]) VALUES (24,2,'Contralmirante Villar','2302')</v>
      </c>
    </row>
    <row r="192" spans="1:7" ht="15.75" thickBot="1" x14ac:dyDescent="0.3">
      <c r="A192" s="5">
        <f>LOOKUP(B192,DEPARTAMENTO!$B$2:$B$26,DEPARTAMENTO!$A$2:$A$26)</f>
        <v>24</v>
      </c>
      <c r="B192" s="21" t="s">
        <v>3527</v>
      </c>
      <c r="C192" s="37">
        <v>3</v>
      </c>
      <c r="D192" s="33">
        <f t="shared" si="5"/>
        <v>3</v>
      </c>
      <c r="E192" s="21" t="s">
        <v>3546</v>
      </c>
      <c r="F192" s="34" t="s">
        <v>3806</v>
      </c>
      <c r="G192" s="5" t="str">
        <f t="shared" si="4"/>
        <v>INSERT INTO [dbo].[pmProvince] ([idDepartment],[idProvince],[name],[code]) VALUES (24,3,'Zarumilla','2303')</v>
      </c>
    </row>
    <row r="193" spans="1:7" ht="15.75" thickBot="1" x14ac:dyDescent="0.3">
      <c r="A193" s="5">
        <f>LOOKUP(B193,DEPARTAMENTO!$B$2:$B$26,DEPARTAMENTO!$A$2:$A$26)</f>
        <v>25</v>
      </c>
      <c r="B193" s="21" t="s">
        <v>2845</v>
      </c>
      <c r="C193" s="37">
        <v>1</v>
      </c>
      <c r="D193" s="33">
        <f t="shared" si="5"/>
        <v>1</v>
      </c>
      <c r="E193" s="21" t="s">
        <v>3555</v>
      </c>
      <c r="F193" s="34" t="s">
        <v>3807</v>
      </c>
      <c r="G193" s="5" t="str">
        <f t="shared" si="4"/>
        <v>INSERT INTO [dbo].[pmProvince] ([idDepartment],[idProvince],[name],[code]) VALUES (25,1,'Coronel Portillo','2501')</v>
      </c>
    </row>
    <row r="194" spans="1:7" ht="15.75" thickBot="1" x14ac:dyDescent="0.3">
      <c r="A194" s="5">
        <f>LOOKUP(B194,DEPARTAMENTO!$B$2:$B$26,DEPARTAMENTO!$A$2:$A$26)</f>
        <v>25</v>
      </c>
      <c r="B194" s="21" t="s">
        <v>2845</v>
      </c>
      <c r="C194" s="37">
        <v>2</v>
      </c>
      <c r="D194" s="33">
        <f t="shared" si="5"/>
        <v>2</v>
      </c>
      <c r="E194" s="21" t="s">
        <v>3570</v>
      </c>
      <c r="F194" s="34" t="s">
        <v>3808</v>
      </c>
      <c r="G194" s="5" t="str">
        <f t="shared" si="4"/>
        <v>INSERT INTO [dbo].[pmProvince] ([idDepartment],[idProvince],[name],[code]) VALUES (25,2,'Atalaya','2503')</v>
      </c>
    </row>
    <row r="195" spans="1:7" ht="15.75" thickBot="1" x14ac:dyDescent="0.3">
      <c r="A195" s="5">
        <f>LOOKUP(B195,DEPARTAMENTO!$B$2:$B$26,DEPARTAMENTO!$A$2:$A$26)</f>
        <v>25</v>
      </c>
      <c r="B195" s="21" t="s">
        <v>2845</v>
      </c>
      <c r="C195" s="37">
        <v>3</v>
      </c>
      <c r="D195" s="33">
        <f t="shared" si="5"/>
        <v>3</v>
      </c>
      <c r="E195" s="21" t="s">
        <v>3578</v>
      </c>
      <c r="F195" s="34" t="s">
        <v>3809</v>
      </c>
      <c r="G195" s="5" t="str">
        <f t="shared" ref="G195:G196" si="6">$G$1&amp;A195&amp;","&amp;D195&amp;",'"&amp;E195&amp;"','"&amp;F195&amp;"')"</f>
        <v>INSERT INTO [dbo].[pmProvince] ([idDepartment],[idProvince],[name],[code]) VALUES (25,3,'Padre Abad','2502')</v>
      </c>
    </row>
    <row r="196" spans="1:7" ht="15.75" thickBot="1" x14ac:dyDescent="0.3">
      <c r="A196" s="5">
        <f>LOOKUP(B196,DEPARTAMENTO!$B$2:$B$26,DEPARTAMENTO!$A$2:$A$26)</f>
        <v>25</v>
      </c>
      <c r="B196" s="21" t="s">
        <v>2845</v>
      </c>
      <c r="C196" s="37">
        <v>4</v>
      </c>
      <c r="D196" s="33">
        <f t="shared" ref="C196:D196" si="7">SUMIF(B196,B195,D195)+1</f>
        <v>4</v>
      </c>
      <c r="E196" s="21" t="s">
        <v>3584</v>
      </c>
      <c r="F196" s="34" t="s">
        <v>3810</v>
      </c>
      <c r="G196" s="5" t="str">
        <f t="shared" si="6"/>
        <v>INSERT INTO [dbo].[pmProvince] ([idDepartment],[idProvince],[name],[code]) VALUES (25,4,'Purus','2504')</v>
      </c>
    </row>
  </sheetData>
  <autoFilter ref="A1:G196" xr:uid="{BACD1E00-44B4-4F29-9804-0815AABEE1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0C15-E5FF-46A5-AF16-1220166D04A5}">
  <dimension ref="A1:I1839"/>
  <sheetViews>
    <sheetView tabSelected="1" topLeftCell="A1821" workbookViewId="0">
      <selection activeCell="K1836" sqref="K1836"/>
    </sheetView>
  </sheetViews>
  <sheetFormatPr baseColWidth="10" defaultRowHeight="15" x14ac:dyDescent="0.25"/>
  <cols>
    <col min="1" max="1" width="8.28515625" customWidth="1"/>
    <col min="2" max="2" width="20.85546875" style="17" bestFit="1" customWidth="1"/>
    <col min="3" max="3" width="6.5703125" style="24" customWidth="1"/>
    <col min="4" max="4" width="17.140625" style="17" customWidth="1"/>
    <col min="5" max="5" width="7.5703125" style="27" customWidth="1"/>
    <col min="6" max="6" width="17.5703125" style="17" customWidth="1"/>
    <col min="7" max="7" width="10.28515625" style="15" hidden="1" customWidth="1"/>
    <col min="8" max="8" width="11.28515625" style="15" customWidth="1"/>
  </cols>
  <sheetData>
    <row r="1" spans="1:9" ht="15.75" thickBot="1" x14ac:dyDescent="0.3">
      <c r="A1" s="10" t="s">
        <v>3612</v>
      </c>
      <c r="B1" s="19" t="s">
        <v>3</v>
      </c>
      <c r="C1" s="23" t="s">
        <v>3612</v>
      </c>
      <c r="D1" s="19" t="s">
        <v>2</v>
      </c>
      <c r="E1" s="26" t="s">
        <v>3612</v>
      </c>
      <c r="F1" s="19" t="s">
        <v>1</v>
      </c>
      <c r="G1" s="35" t="s">
        <v>3811</v>
      </c>
      <c r="H1" s="28" t="s">
        <v>0</v>
      </c>
      <c r="I1" t="s">
        <v>3812</v>
      </c>
    </row>
    <row r="2" spans="1:9" ht="16.5" thickTop="1" thickBot="1" x14ac:dyDescent="0.3">
      <c r="A2">
        <f>LOOKUP(B2,DEPARTAMENTO!$B$2:$B$26,DEPARTAMENTO!$A$2:$A$26)</f>
        <v>1</v>
      </c>
      <c r="B2" s="21" t="s">
        <v>6</v>
      </c>
      <c r="C2" s="25">
        <v>1</v>
      </c>
      <c r="D2" s="21" t="s">
        <v>5</v>
      </c>
      <c r="E2" s="25">
        <v>1</v>
      </c>
      <c r="F2" s="21" t="s">
        <v>5</v>
      </c>
      <c r="G2" s="14" t="s">
        <v>4</v>
      </c>
      <c r="H2" s="14" t="str">
        <f>RIGHT(G2,6)</f>
        <v>010101</v>
      </c>
      <c r="I2" s="36" t="str">
        <f>$I$1&amp;A2&amp;","&amp;C2&amp;","&amp;E2&amp;",'"&amp;F2&amp;"','"&amp;H2&amp;"')"</f>
        <v>INSERT INTO [dbo].[pmDistrict] ([idDepartment],[idProvince],[idDistrict],[name],[ubigeo]) VALUES (1,1,1,'Chachapoyas','010101')</v>
      </c>
    </row>
    <row r="3" spans="1:9" ht="15.75" thickBot="1" x14ac:dyDescent="0.3">
      <c r="A3">
        <f>LOOKUP(B3,DEPARTAMENTO!$B$2:$B$26,DEPARTAMENTO!$A$2:$A$26)</f>
        <v>1</v>
      </c>
      <c r="B3" s="21" t="s">
        <v>6</v>
      </c>
      <c r="C3" s="25">
        <f>IF(D2=D3,C2,IF(B2=B3,C2+1,1))</f>
        <v>1</v>
      </c>
      <c r="D3" s="21" t="s">
        <v>5</v>
      </c>
      <c r="E3" s="25">
        <f>SUMIF(D3,D2,E2)+1</f>
        <v>2</v>
      </c>
      <c r="F3" s="21" t="s">
        <v>8</v>
      </c>
      <c r="G3" s="14" t="s">
        <v>7</v>
      </c>
      <c r="H3" s="14" t="str">
        <f t="shared" ref="H3:H66" si="0">RIGHT(G3,6)</f>
        <v>010102</v>
      </c>
      <c r="I3" s="36" t="str">
        <f t="shared" ref="I3:I66" si="1">$I$1&amp;A3&amp;","&amp;C3&amp;","&amp;E3&amp;",'"&amp;F3&amp;"','"&amp;H3&amp;"')"</f>
        <v>INSERT INTO [dbo].[pmDistrict] ([idDepartment],[idProvince],[idDistrict],[name],[ubigeo]) VALUES (1,1,2,'Asuncion','010102')</v>
      </c>
    </row>
    <row r="4" spans="1:9" ht="15.75" thickBot="1" x14ac:dyDescent="0.3">
      <c r="A4">
        <f>LOOKUP(B4,DEPARTAMENTO!$B$2:$B$26,DEPARTAMENTO!$A$2:$A$26)</f>
        <v>1</v>
      </c>
      <c r="B4" s="21" t="s">
        <v>6</v>
      </c>
      <c r="C4" s="25">
        <f t="shared" ref="C4:C67" si="2">IF(D3=D4,C3,IF(B3=B4,C3+1,1))</f>
        <v>1</v>
      </c>
      <c r="D4" s="21" t="s">
        <v>5</v>
      </c>
      <c r="E4" s="25">
        <f t="shared" ref="E4:E67" si="3">SUMIF(D4,D3,E3)+1</f>
        <v>3</v>
      </c>
      <c r="F4" s="21" t="s">
        <v>10</v>
      </c>
      <c r="G4" s="14" t="s">
        <v>9</v>
      </c>
      <c r="H4" s="14" t="str">
        <f t="shared" si="0"/>
        <v>010103</v>
      </c>
      <c r="I4" s="36" t="str">
        <f t="shared" si="1"/>
        <v>INSERT INTO [dbo].[pmDistrict] ([idDepartment],[idProvince],[idDistrict],[name],[ubigeo]) VALUES (1,1,3,'Balsas','010103')</v>
      </c>
    </row>
    <row r="5" spans="1:9" ht="15.75" thickBot="1" x14ac:dyDescent="0.3">
      <c r="A5">
        <f>LOOKUP(B5,DEPARTAMENTO!$B$2:$B$26,DEPARTAMENTO!$A$2:$A$26)</f>
        <v>1</v>
      </c>
      <c r="B5" s="21" t="s">
        <v>6</v>
      </c>
      <c r="C5" s="25">
        <f t="shared" si="2"/>
        <v>1</v>
      </c>
      <c r="D5" s="21" t="s">
        <v>5</v>
      </c>
      <c r="E5" s="25">
        <f t="shared" si="3"/>
        <v>4</v>
      </c>
      <c r="F5" s="21" t="s">
        <v>12</v>
      </c>
      <c r="G5" s="14" t="s">
        <v>11</v>
      </c>
      <c r="H5" s="14" t="str">
        <f t="shared" si="0"/>
        <v>010104</v>
      </c>
      <c r="I5" s="36" t="str">
        <f t="shared" si="1"/>
        <v>INSERT INTO [dbo].[pmDistrict] ([idDepartment],[idProvince],[idDistrict],[name],[ubigeo]) VALUES (1,1,4,'Cheto','010104')</v>
      </c>
    </row>
    <row r="6" spans="1:9" ht="15.75" thickBot="1" x14ac:dyDescent="0.3">
      <c r="A6">
        <f>LOOKUP(B6,DEPARTAMENTO!$B$2:$B$26,DEPARTAMENTO!$A$2:$A$26)</f>
        <v>1</v>
      </c>
      <c r="B6" s="21" t="s">
        <v>6</v>
      </c>
      <c r="C6" s="25">
        <f t="shared" si="2"/>
        <v>1</v>
      </c>
      <c r="D6" s="21" t="s">
        <v>5</v>
      </c>
      <c r="E6" s="25">
        <f t="shared" si="3"/>
        <v>5</v>
      </c>
      <c r="F6" s="21" t="s">
        <v>14</v>
      </c>
      <c r="G6" s="14" t="s">
        <v>13</v>
      </c>
      <c r="H6" s="14" t="str">
        <f t="shared" si="0"/>
        <v>010105</v>
      </c>
      <c r="I6" s="36" t="str">
        <f t="shared" si="1"/>
        <v>INSERT INTO [dbo].[pmDistrict] ([idDepartment],[idProvince],[idDistrict],[name],[ubigeo]) VALUES (1,1,5,'Chiliquin','010105')</v>
      </c>
    </row>
    <row r="7" spans="1:9" ht="15.75" thickBot="1" x14ac:dyDescent="0.3">
      <c r="A7">
        <f>LOOKUP(B7,DEPARTAMENTO!$B$2:$B$26,DEPARTAMENTO!$A$2:$A$26)</f>
        <v>1</v>
      </c>
      <c r="B7" s="21" t="s">
        <v>6</v>
      </c>
      <c r="C7" s="25">
        <f t="shared" si="2"/>
        <v>1</v>
      </c>
      <c r="D7" s="21" t="s">
        <v>5</v>
      </c>
      <c r="E7" s="25">
        <f t="shared" si="3"/>
        <v>6</v>
      </c>
      <c r="F7" s="21" t="s">
        <v>16</v>
      </c>
      <c r="G7" s="14" t="s">
        <v>15</v>
      </c>
      <c r="H7" s="14" t="str">
        <f t="shared" si="0"/>
        <v>010106</v>
      </c>
      <c r="I7" s="36" t="str">
        <f t="shared" si="1"/>
        <v>INSERT INTO [dbo].[pmDistrict] ([idDepartment],[idProvince],[idDistrict],[name],[ubigeo]) VALUES (1,1,6,'Chuquibamba','010106')</v>
      </c>
    </row>
    <row r="8" spans="1:9" ht="15.75" thickBot="1" x14ac:dyDescent="0.3">
      <c r="A8">
        <f>LOOKUP(B8,DEPARTAMENTO!$B$2:$B$26,DEPARTAMENTO!$A$2:$A$26)</f>
        <v>1</v>
      </c>
      <c r="B8" s="21" t="s">
        <v>6</v>
      </c>
      <c r="C8" s="25">
        <f t="shared" si="2"/>
        <v>1</v>
      </c>
      <c r="D8" s="21" t="s">
        <v>5</v>
      </c>
      <c r="E8" s="25">
        <f t="shared" si="3"/>
        <v>7</v>
      </c>
      <c r="F8" s="21" t="s">
        <v>18</v>
      </c>
      <c r="G8" s="14" t="s">
        <v>17</v>
      </c>
      <c r="H8" s="14" t="str">
        <f t="shared" si="0"/>
        <v>010107</v>
      </c>
      <c r="I8" s="36" t="str">
        <f t="shared" si="1"/>
        <v>INSERT INTO [dbo].[pmDistrict] ([idDepartment],[idProvince],[idDistrict],[name],[ubigeo]) VALUES (1,1,7,'Granada','010107')</v>
      </c>
    </row>
    <row r="9" spans="1:9" ht="15.75" thickBot="1" x14ac:dyDescent="0.3">
      <c r="A9">
        <f>LOOKUP(B9,DEPARTAMENTO!$B$2:$B$26,DEPARTAMENTO!$A$2:$A$26)</f>
        <v>1</v>
      </c>
      <c r="B9" s="21" t="s">
        <v>6</v>
      </c>
      <c r="C9" s="25">
        <f t="shared" si="2"/>
        <v>1</v>
      </c>
      <c r="D9" s="21" t="s">
        <v>5</v>
      </c>
      <c r="E9" s="25">
        <f t="shared" si="3"/>
        <v>8</v>
      </c>
      <c r="F9" s="21" t="s">
        <v>20</v>
      </c>
      <c r="G9" s="14" t="s">
        <v>19</v>
      </c>
      <c r="H9" s="14" t="str">
        <f t="shared" si="0"/>
        <v>010108</v>
      </c>
      <c r="I9" s="36" t="str">
        <f t="shared" si="1"/>
        <v>INSERT INTO [dbo].[pmDistrict] ([idDepartment],[idProvince],[idDistrict],[name],[ubigeo]) VALUES (1,1,8,'Huancas','010108')</v>
      </c>
    </row>
    <row r="10" spans="1:9" ht="15.75" thickBot="1" x14ac:dyDescent="0.3">
      <c r="A10">
        <f>LOOKUP(B10,DEPARTAMENTO!$B$2:$B$26,DEPARTAMENTO!$A$2:$A$26)</f>
        <v>1</v>
      </c>
      <c r="B10" s="21" t="s">
        <v>6</v>
      </c>
      <c r="C10" s="25">
        <f t="shared" si="2"/>
        <v>1</v>
      </c>
      <c r="D10" s="21" t="s">
        <v>5</v>
      </c>
      <c r="E10" s="25">
        <f t="shared" si="3"/>
        <v>9</v>
      </c>
      <c r="F10" s="21" t="s">
        <v>22</v>
      </c>
      <c r="G10" s="14" t="s">
        <v>21</v>
      </c>
      <c r="H10" s="14" t="str">
        <f t="shared" si="0"/>
        <v>010109</v>
      </c>
      <c r="I10" s="36" t="str">
        <f t="shared" si="1"/>
        <v>INSERT INTO [dbo].[pmDistrict] ([idDepartment],[idProvince],[idDistrict],[name],[ubigeo]) VALUES (1,1,9,'La Jalca','010109')</v>
      </c>
    </row>
    <row r="11" spans="1:9" ht="15.75" thickBot="1" x14ac:dyDescent="0.3">
      <c r="A11">
        <f>LOOKUP(B11,DEPARTAMENTO!$B$2:$B$26,DEPARTAMENTO!$A$2:$A$26)</f>
        <v>1</v>
      </c>
      <c r="B11" s="21" t="s">
        <v>6</v>
      </c>
      <c r="C11" s="25">
        <f t="shared" si="2"/>
        <v>1</v>
      </c>
      <c r="D11" s="21" t="s">
        <v>5</v>
      </c>
      <c r="E11" s="25">
        <f t="shared" si="3"/>
        <v>10</v>
      </c>
      <c r="F11" s="21" t="s">
        <v>24</v>
      </c>
      <c r="G11" s="14" t="s">
        <v>23</v>
      </c>
      <c r="H11" s="14" t="str">
        <f t="shared" si="0"/>
        <v>010110</v>
      </c>
      <c r="I11" s="36" t="str">
        <f t="shared" si="1"/>
        <v>INSERT INTO [dbo].[pmDistrict] ([idDepartment],[idProvince],[idDistrict],[name],[ubigeo]) VALUES (1,1,10,'Leimebamba','010110')</v>
      </c>
    </row>
    <row r="12" spans="1:9" ht="15.75" thickBot="1" x14ac:dyDescent="0.3">
      <c r="A12">
        <f>LOOKUP(B12,DEPARTAMENTO!$B$2:$B$26,DEPARTAMENTO!$A$2:$A$26)</f>
        <v>1</v>
      </c>
      <c r="B12" s="21" t="s">
        <v>6</v>
      </c>
      <c r="C12" s="25">
        <f t="shared" si="2"/>
        <v>1</v>
      </c>
      <c r="D12" s="21" t="s">
        <v>5</v>
      </c>
      <c r="E12" s="25">
        <f t="shared" si="3"/>
        <v>11</v>
      </c>
      <c r="F12" s="21" t="s">
        <v>26</v>
      </c>
      <c r="G12" s="14" t="s">
        <v>25</v>
      </c>
      <c r="H12" s="14" t="str">
        <f t="shared" si="0"/>
        <v>010111</v>
      </c>
      <c r="I12" s="36" t="str">
        <f t="shared" si="1"/>
        <v>INSERT INTO [dbo].[pmDistrict] ([idDepartment],[idProvince],[idDistrict],[name],[ubigeo]) VALUES (1,1,11,'Levanto','010111')</v>
      </c>
    </row>
    <row r="13" spans="1:9" ht="15.75" thickBot="1" x14ac:dyDescent="0.3">
      <c r="A13">
        <f>LOOKUP(B13,DEPARTAMENTO!$B$2:$B$26,DEPARTAMENTO!$A$2:$A$26)</f>
        <v>1</v>
      </c>
      <c r="B13" s="21" t="s">
        <v>6</v>
      </c>
      <c r="C13" s="25">
        <f t="shared" si="2"/>
        <v>1</v>
      </c>
      <c r="D13" s="21" t="s">
        <v>5</v>
      </c>
      <c r="E13" s="25">
        <f t="shared" si="3"/>
        <v>12</v>
      </c>
      <c r="F13" s="21" t="s">
        <v>28</v>
      </c>
      <c r="G13" s="14" t="s">
        <v>27</v>
      </c>
      <c r="H13" s="14" t="str">
        <f t="shared" si="0"/>
        <v>010112</v>
      </c>
      <c r="I13" s="36" t="str">
        <f t="shared" si="1"/>
        <v>INSERT INTO [dbo].[pmDistrict] ([idDepartment],[idProvince],[idDistrict],[name],[ubigeo]) VALUES (1,1,12,'Magdalena','010112')</v>
      </c>
    </row>
    <row r="14" spans="1:9" ht="15.75" thickBot="1" x14ac:dyDescent="0.3">
      <c r="A14">
        <f>LOOKUP(B14,DEPARTAMENTO!$B$2:$B$26,DEPARTAMENTO!$A$2:$A$26)</f>
        <v>1</v>
      </c>
      <c r="B14" s="21" t="s">
        <v>6</v>
      </c>
      <c r="C14" s="25">
        <f t="shared" si="2"/>
        <v>1</v>
      </c>
      <c r="D14" s="21" t="s">
        <v>5</v>
      </c>
      <c r="E14" s="25">
        <f t="shared" si="3"/>
        <v>13</v>
      </c>
      <c r="F14" s="21" t="s">
        <v>30</v>
      </c>
      <c r="G14" s="14" t="s">
        <v>29</v>
      </c>
      <c r="H14" s="14" t="str">
        <f t="shared" si="0"/>
        <v>010113</v>
      </c>
      <c r="I14" s="36" t="str">
        <f t="shared" si="1"/>
        <v>INSERT INTO [dbo].[pmDistrict] ([idDepartment],[idProvince],[idDistrict],[name],[ubigeo]) VALUES (1,1,13,'Mariscal Castilla','010113')</v>
      </c>
    </row>
    <row r="15" spans="1:9" ht="15.75" thickBot="1" x14ac:dyDescent="0.3">
      <c r="A15">
        <f>LOOKUP(B15,DEPARTAMENTO!$B$2:$B$26,DEPARTAMENTO!$A$2:$A$26)</f>
        <v>1</v>
      </c>
      <c r="B15" s="21" t="s">
        <v>6</v>
      </c>
      <c r="C15" s="25">
        <f t="shared" si="2"/>
        <v>1</v>
      </c>
      <c r="D15" s="21" t="s">
        <v>5</v>
      </c>
      <c r="E15" s="25">
        <f t="shared" si="3"/>
        <v>14</v>
      </c>
      <c r="F15" s="21" t="s">
        <v>32</v>
      </c>
      <c r="G15" s="14" t="s">
        <v>31</v>
      </c>
      <c r="H15" s="14" t="str">
        <f t="shared" si="0"/>
        <v>010114</v>
      </c>
      <c r="I15" s="36" t="str">
        <f t="shared" si="1"/>
        <v>INSERT INTO [dbo].[pmDistrict] ([idDepartment],[idProvince],[idDistrict],[name],[ubigeo]) VALUES (1,1,14,'Molinopampa','010114')</v>
      </c>
    </row>
    <row r="16" spans="1:9" ht="15.75" thickBot="1" x14ac:dyDescent="0.3">
      <c r="A16">
        <f>LOOKUP(B16,DEPARTAMENTO!$B$2:$B$26,DEPARTAMENTO!$A$2:$A$26)</f>
        <v>1</v>
      </c>
      <c r="B16" s="21" t="s">
        <v>6</v>
      </c>
      <c r="C16" s="25">
        <f t="shared" si="2"/>
        <v>1</v>
      </c>
      <c r="D16" s="21" t="s">
        <v>5</v>
      </c>
      <c r="E16" s="25">
        <f t="shared" si="3"/>
        <v>15</v>
      </c>
      <c r="F16" s="21" t="s">
        <v>34</v>
      </c>
      <c r="G16" s="14" t="s">
        <v>33</v>
      </c>
      <c r="H16" s="14" t="str">
        <f t="shared" si="0"/>
        <v>010115</v>
      </c>
      <c r="I16" s="36" t="str">
        <f t="shared" si="1"/>
        <v>INSERT INTO [dbo].[pmDistrict] ([idDepartment],[idProvince],[idDistrict],[name],[ubigeo]) VALUES (1,1,15,'Montevideo','010115')</v>
      </c>
    </row>
    <row r="17" spans="1:9" ht="15.75" thickBot="1" x14ac:dyDescent="0.3">
      <c r="A17">
        <f>LOOKUP(B17,DEPARTAMENTO!$B$2:$B$26,DEPARTAMENTO!$A$2:$A$26)</f>
        <v>1</v>
      </c>
      <c r="B17" s="21" t="s">
        <v>6</v>
      </c>
      <c r="C17" s="25">
        <f t="shared" si="2"/>
        <v>1</v>
      </c>
      <c r="D17" s="21" t="s">
        <v>5</v>
      </c>
      <c r="E17" s="25">
        <f t="shared" si="3"/>
        <v>16</v>
      </c>
      <c r="F17" s="21" t="s">
        <v>36</v>
      </c>
      <c r="G17" s="14" t="s">
        <v>35</v>
      </c>
      <c r="H17" s="14" t="str">
        <f t="shared" si="0"/>
        <v>010116</v>
      </c>
      <c r="I17" s="36" t="str">
        <f t="shared" si="1"/>
        <v>INSERT INTO [dbo].[pmDistrict] ([idDepartment],[idProvince],[idDistrict],[name],[ubigeo]) VALUES (1,1,16,'Olleros','010116')</v>
      </c>
    </row>
    <row r="18" spans="1:9" ht="15.75" thickBot="1" x14ac:dyDescent="0.3">
      <c r="A18">
        <f>LOOKUP(B18,DEPARTAMENTO!$B$2:$B$26,DEPARTAMENTO!$A$2:$A$26)</f>
        <v>1</v>
      </c>
      <c r="B18" s="21" t="s">
        <v>6</v>
      </c>
      <c r="C18" s="25">
        <f t="shared" si="2"/>
        <v>1</v>
      </c>
      <c r="D18" s="21" t="s">
        <v>5</v>
      </c>
      <c r="E18" s="25">
        <f t="shared" si="3"/>
        <v>17</v>
      </c>
      <c r="F18" s="21" t="s">
        <v>38</v>
      </c>
      <c r="G18" s="14" t="s">
        <v>37</v>
      </c>
      <c r="H18" s="14" t="str">
        <f t="shared" si="0"/>
        <v>010117</v>
      </c>
      <c r="I18" s="36" t="str">
        <f t="shared" si="1"/>
        <v>INSERT INTO [dbo].[pmDistrict] ([idDepartment],[idProvince],[idDistrict],[name],[ubigeo]) VALUES (1,1,17,'Quinjalca','010117')</v>
      </c>
    </row>
    <row r="19" spans="1:9" ht="15.75" thickBot="1" x14ac:dyDescent="0.3">
      <c r="A19">
        <f>LOOKUP(B19,DEPARTAMENTO!$B$2:$B$26,DEPARTAMENTO!$A$2:$A$26)</f>
        <v>1</v>
      </c>
      <c r="B19" s="21" t="s">
        <v>6</v>
      </c>
      <c r="C19" s="25">
        <f t="shared" si="2"/>
        <v>1</v>
      </c>
      <c r="D19" s="21" t="s">
        <v>5</v>
      </c>
      <c r="E19" s="25">
        <f t="shared" si="3"/>
        <v>18</v>
      </c>
      <c r="F19" s="21" t="s">
        <v>40</v>
      </c>
      <c r="G19" s="14" t="s">
        <v>39</v>
      </c>
      <c r="H19" s="14" t="str">
        <f t="shared" si="0"/>
        <v>010118</v>
      </c>
      <c r="I19" s="36" t="str">
        <f t="shared" si="1"/>
        <v>INSERT INTO [dbo].[pmDistrict] ([idDepartment],[idProvince],[idDistrict],[name],[ubigeo]) VALUES (1,1,18,'San Francisco de Daguas','010118')</v>
      </c>
    </row>
    <row r="20" spans="1:9" ht="15.75" thickBot="1" x14ac:dyDescent="0.3">
      <c r="A20">
        <f>LOOKUP(B20,DEPARTAMENTO!$B$2:$B$26,DEPARTAMENTO!$A$2:$A$26)</f>
        <v>1</v>
      </c>
      <c r="B20" s="21" t="s">
        <v>6</v>
      </c>
      <c r="C20" s="25">
        <f t="shared" si="2"/>
        <v>1</v>
      </c>
      <c r="D20" s="21" t="s">
        <v>5</v>
      </c>
      <c r="E20" s="25">
        <f t="shared" si="3"/>
        <v>19</v>
      </c>
      <c r="F20" s="21" t="s">
        <v>42</v>
      </c>
      <c r="G20" s="14" t="s">
        <v>41</v>
      </c>
      <c r="H20" s="14" t="str">
        <f t="shared" si="0"/>
        <v>010119</v>
      </c>
      <c r="I20" s="36" t="str">
        <f t="shared" si="1"/>
        <v>INSERT INTO [dbo].[pmDistrict] ([idDepartment],[idProvince],[idDistrict],[name],[ubigeo]) VALUES (1,1,19,'San Isidro de Maino','010119')</v>
      </c>
    </row>
    <row r="21" spans="1:9" ht="15.75" thickBot="1" x14ac:dyDescent="0.3">
      <c r="A21">
        <f>LOOKUP(B21,DEPARTAMENTO!$B$2:$B$26,DEPARTAMENTO!$A$2:$A$26)</f>
        <v>1</v>
      </c>
      <c r="B21" s="21" t="s">
        <v>6</v>
      </c>
      <c r="C21" s="25">
        <f t="shared" si="2"/>
        <v>1</v>
      </c>
      <c r="D21" s="21" t="s">
        <v>5</v>
      </c>
      <c r="E21" s="25">
        <f>SUMIF(D21,D20,E20)+1</f>
        <v>20</v>
      </c>
      <c r="F21" s="21" t="s">
        <v>44</v>
      </c>
      <c r="G21" s="14" t="s">
        <v>43</v>
      </c>
      <c r="H21" s="14" t="str">
        <f t="shared" si="0"/>
        <v>010120</v>
      </c>
      <c r="I21" s="36" t="str">
        <f t="shared" si="1"/>
        <v>INSERT INTO [dbo].[pmDistrict] ([idDepartment],[idProvince],[idDistrict],[name],[ubigeo]) VALUES (1,1,20,'Soloco','010120')</v>
      </c>
    </row>
    <row r="22" spans="1:9" ht="15.75" thickBot="1" x14ac:dyDescent="0.3">
      <c r="A22">
        <f>LOOKUP(B22,DEPARTAMENTO!$B$2:$B$26,DEPARTAMENTO!$A$2:$A$26)</f>
        <v>1</v>
      </c>
      <c r="B22" s="21" t="s">
        <v>6</v>
      </c>
      <c r="C22" s="25">
        <f t="shared" si="2"/>
        <v>1</v>
      </c>
      <c r="D22" s="21" t="s">
        <v>5</v>
      </c>
      <c r="E22" s="25">
        <f t="shared" si="3"/>
        <v>21</v>
      </c>
      <c r="F22" s="21" t="s">
        <v>46</v>
      </c>
      <c r="G22" s="14" t="s">
        <v>45</v>
      </c>
      <c r="H22" s="14" t="str">
        <f t="shared" si="0"/>
        <v>010121</v>
      </c>
      <c r="I22" s="36" t="str">
        <f t="shared" si="1"/>
        <v>INSERT INTO [dbo].[pmDistrict] ([idDepartment],[idProvince],[idDistrict],[name],[ubigeo]) VALUES (1,1,21,'Sonche','010121')</v>
      </c>
    </row>
    <row r="23" spans="1:9" ht="15.75" thickBot="1" x14ac:dyDescent="0.3">
      <c r="A23">
        <f>LOOKUP(B23,DEPARTAMENTO!$B$2:$B$26,DEPARTAMENTO!$A$2:$A$26)</f>
        <v>1</v>
      </c>
      <c r="B23" s="21" t="s">
        <v>6</v>
      </c>
      <c r="C23" s="25">
        <f t="shared" si="2"/>
        <v>2</v>
      </c>
      <c r="D23" s="21" t="s">
        <v>48</v>
      </c>
      <c r="E23" s="25">
        <f t="shared" si="3"/>
        <v>1</v>
      </c>
      <c r="F23" s="21" t="s">
        <v>48</v>
      </c>
      <c r="G23" s="14" t="s">
        <v>47</v>
      </c>
      <c r="H23" s="14" t="str">
        <f t="shared" si="0"/>
        <v>010205</v>
      </c>
      <c r="I23" s="36" t="str">
        <f t="shared" si="1"/>
        <v>INSERT INTO [dbo].[pmDistrict] ([idDepartment],[idProvince],[idDistrict],[name],[ubigeo]) VALUES (1,2,1,'Bagua','010205')</v>
      </c>
    </row>
    <row r="24" spans="1:9" ht="15.75" thickBot="1" x14ac:dyDescent="0.3">
      <c r="A24">
        <f>LOOKUP(B24,DEPARTAMENTO!$B$2:$B$26,DEPARTAMENTO!$A$2:$A$26)</f>
        <v>1</v>
      </c>
      <c r="B24" s="21" t="s">
        <v>6</v>
      </c>
      <c r="C24" s="25">
        <f t="shared" si="2"/>
        <v>2</v>
      </c>
      <c r="D24" s="21" t="s">
        <v>48</v>
      </c>
      <c r="E24" s="25">
        <f t="shared" si="3"/>
        <v>2</v>
      </c>
      <c r="F24" s="21" t="s">
        <v>50</v>
      </c>
      <c r="G24" s="14" t="s">
        <v>49</v>
      </c>
      <c r="H24" s="14" t="str">
        <f t="shared" si="0"/>
        <v>010202</v>
      </c>
      <c r="I24" s="36" t="str">
        <f t="shared" si="1"/>
        <v>INSERT INTO [dbo].[pmDistrict] ([idDepartment],[idProvince],[idDistrict],[name],[ubigeo]) VALUES (1,2,2,'Aramango','010202')</v>
      </c>
    </row>
    <row r="25" spans="1:9" ht="15.75" thickBot="1" x14ac:dyDescent="0.3">
      <c r="A25">
        <f>LOOKUP(B25,DEPARTAMENTO!$B$2:$B$26,DEPARTAMENTO!$A$2:$A$26)</f>
        <v>1</v>
      </c>
      <c r="B25" s="21" t="s">
        <v>6</v>
      </c>
      <c r="C25" s="25">
        <f t="shared" si="2"/>
        <v>2</v>
      </c>
      <c r="D25" s="21" t="s">
        <v>48</v>
      </c>
      <c r="E25" s="25">
        <f t="shared" si="3"/>
        <v>3</v>
      </c>
      <c r="F25" s="21" t="s">
        <v>52</v>
      </c>
      <c r="G25" s="14" t="s">
        <v>51</v>
      </c>
      <c r="H25" s="14" t="str">
        <f t="shared" si="0"/>
        <v>010203</v>
      </c>
      <c r="I25" s="36" t="str">
        <f t="shared" si="1"/>
        <v>INSERT INTO [dbo].[pmDistrict] ([idDepartment],[idProvince],[idDistrict],[name],[ubigeo]) VALUES (1,2,3,'Copallin','010203')</v>
      </c>
    </row>
    <row r="26" spans="1:9" ht="15.75" thickBot="1" x14ac:dyDescent="0.3">
      <c r="A26">
        <f>LOOKUP(B26,DEPARTAMENTO!$B$2:$B$26,DEPARTAMENTO!$A$2:$A$26)</f>
        <v>1</v>
      </c>
      <c r="B26" s="21" t="s">
        <v>6</v>
      </c>
      <c r="C26" s="25">
        <f t="shared" si="2"/>
        <v>2</v>
      </c>
      <c r="D26" s="21" t="s">
        <v>48</v>
      </c>
      <c r="E26" s="25">
        <f t="shared" si="3"/>
        <v>4</v>
      </c>
      <c r="F26" s="21" t="s">
        <v>54</v>
      </c>
      <c r="G26" s="14" t="s">
        <v>53</v>
      </c>
      <c r="H26" s="14" t="str">
        <f t="shared" si="0"/>
        <v>010204</v>
      </c>
      <c r="I26" s="36" t="str">
        <f t="shared" si="1"/>
        <v>INSERT INTO [dbo].[pmDistrict] ([idDepartment],[idProvince],[idDistrict],[name],[ubigeo]) VALUES (1,2,4,'El Parco','010204')</v>
      </c>
    </row>
    <row r="27" spans="1:9" ht="15.75" thickBot="1" x14ac:dyDescent="0.3">
      <c r="A27">
        <f>LOOKUP(B27,DEPARTAMENTO!$B$2:$B$26,DEPARTAMENTO!$A$2:$A$26)</f>
        <v>1</v>
      </c>
      <c r="B27" s="21" t="s">
        <v>6</v>
      </c>
      <c r="C27" s="25">
        <f>IF(D26=D27,C26,IF(B26=B27,C26+1,1))</f>
        <v>2</v>
      </c>
      <c r="D27" s="21" t="s">
        <v>48</v>
      </c>
      <c r="E27" s="25">
        <f t="shared" si="3"/>
        <v>5</v>
      </c>
      <c r="F27" s="21" t="s">
        <v>56</v>
      </c>
      <c r="G27" s="14" t="s">
        <v>55</v>
      </c>
      <c r="H27" s="14" t="str">
        <f t="shared" si="0"/>
        <v>010206</v>
      </c>
      <c r="I27" s="36" t="str">
        <f t="shared" si="1"/>
        <v>INSERT INTO [dbo].[pmDistrict] ([idDepartment],[idProvince],[idDistrict],[name],[ubigeo]) VALUES (1,2,5,'Imaza','010206')</v>
      </c>
    </row>
    <row r="28" spans="1:9" ht="15.75" thickBot="1" x14ac:dyDescent="0.3">
      <c r="A28">
        <f>LOOKUP(B28,DEPARTAMENTO!$B$2:$B$26,DEPARTAMENTO!$A$2:$A$26)</f>
        <v>1</v>
      </c>
      <c r="B28" s="21" t="s">
        <v>6</v>
      </c>
      <c r="C28" s="25">
        <f t="shared" si="2"/>
        <v>2</v>
      </c>
      <c r="D28" s="21" t="s">
        <v>48</v>
      </c>
      <c r="E28" s="25">
        <f t="shared" si="3"/>
        <v>6</v>
      </c>
      <c r="F28" s="21" t="s">
        <v>58</v>
      </c>
      <c r="G28" s="14" t="s">
        <v>57</v>
      </c>
      <c r="H28" s="14" t="str">
        <f t="shared" si="0"/>
        <v>010201</v>
      </c>
      <c r="I28" s="36" t="str">
        <f t="shared" si="1"/>
        <v>INSERT INTO [dbo].[pmDistrict] ([idDepartment],[idProvince],[idDistrict],[name],[ubigeo]) VALUES (1,2,6,'La Peca','010201')</v>
      </c>
    </row>
    <row r="29" spans="1:9" ht="15.75" thickBot="1" x14ac:dyDescent="0.3">
      <c r="A29">
        <f>LOOKUP(B29,DEPARTAMENTO!$B$2:$B$26,DEPARTAMENTO!$A$2:$A$26)</f>
        <v>1</v>
      </c>
      <c r="B29" s="21" t="s">
        <v>6</v>
      </c>
      <c r="C29" s="25">
        <f t="shared" si="2"/>
        <v>3</v>
      </c>
      <c r="D29" s="21" t="s">
        <v>61</v>
      </c>
      <c r="E29" s="25">
        <f t="shared" si="3"/>
        <v>1</v>
      </c>
      <c r="F29" s="21" t="s">
        <v>60</v>
      </c>
      <c r="G29" s="14" t="s">
        <v>59</v>
      </c>
      <c r="H29" s="14" t="str">
        <f t="shared" si="0"/>
        <v>010301</v>
      </c>
      <c r="I29" s="36" t="str">
        <f t="shared" si="1"/>
        <v>INSERT INTO [dbo].[pmDistrict] ([idDepartment],[idProvince],[idDistrict],[name],[ubigeo]) VALUES (1,3,1,'Jumbilla','010301')</v>
      </c>
    </row>
    <row r="30" spans="1:9" ht="15.75" thickBot="1" x14ac:dyDescent="0.3">
      <c r="A30">
        <f>LOOKUP(B30,DEPARTAMENTO!$B$2:$B$26,DEPARTAMENTO!$A$2:$A$26)</f>
        <v>1</v>
      </c>
      <c r="B30" s="21" t="s">
        <v>6</v>
      </c>
      <c r="C30" s="25">
        <f t="shared" si="2"/>
        <v>3</v>
      </c>
      <c r="D30" s="21" t="s">
        <v>61</v>
      </c>
      <c r="E30" s="25">
        <f t="shared" si="3"/>
        <v>2</v>
      </c>
      <c r="F30" s="21" t="s">
        <v>63</v>
      </c>
      <c r="G30" s="14" t="s">
        <v>62</v>
      </c>
      <c r="H30" s="14" t="str">
        <f t="shared" si="0"/>
        <v>010304</v>
      </c>
      <c r="I30" s="36" t="str">
        <f t="shared" si="1"/>
        <v>INSERT INTO [dbo].[pmDistrict] ([idDepartment],[idProvince],[idDistrict],[name],[ubigeo]) VALUES (1,3,2,'Chisquilla','010304')</v>
      </c>
    </row>
    <row r="31" spans="1:9" ht="15.75" thickBot="1" x14ac:dyDescent="0.3">
      <c r="A31">
        <f>LOOKUP(B31,DEPARTAMENTO!$B$2:$B$26,DEPARTAMENTO!$A$2:$A$26)</f>
        <v>1</v>
      </c>
      <c r="B31" s="21" t="s">
        <v>6</v>
      </c>
      <c r="C31" s="25">
        <f t="shared" si="2"/>
        <v>3</v>
      </c>
      <c r="D31" s="21" t="s">
        <v>61</v>
      </c>
      <c r="E31" s="25">
        <f t="shared" si="3"/>
        <v>3</v>
      </c>
      <c r="F31" s="21" t="s">
        <v>65</v>
      </c>
      <c r="G31" s="14" t="s">
        <v>64</v>
      </c>
      <c r="H31" s="14" t="str">
        <f t="shared" si="0"/>
        <v>010305</v>
      </c>
      <c r="I31" s="36" t="str">
        <f t="shared" si="1"/>
        <v>INSERT INTO [dbo].[pmDistrict] ([idDepartment],[idProvince],[idDistrict],[name],[ubigeo]) VALUES (1,3,3,'Churuja','010305')</v>
      </c>
    </row>
    <row r="32" spans="1:9" ht="15.75" thickBot="1" x14ac:dyDescent="0.3">
      <c r="A32">
        <f>LOOKUP(B32,DEPARTAMENTO!$B$2:$B$26,DEPARTAMENTO!$A$2:$A$26)</f>
        <v>1</v>
      </c>
      <c r="B32" s="21" t="s">
        <v>6</v>
      </c>
      <c r="C32" s="25">
        <f t="shared" si="2"/>
        <v>3</v>
      </c>
      <c r="D32" s="21" t="s">
        <v>61</v>
      </c>
      <c r="E32" s="25">
        <f t="shared" si="3"/>
        <v>4</v>
      </c>
      <c r="F32" s="21" t="s">
        <v>67</v>
      </c>
      <c r="G32" s="14" t="s">
        <v>66</v>
      </c>
      <c r="H32" s="14" t="str">
        <f t="shared" si="0"/>
        <v>010302</v>
      </c>
      <c r="I32" s="36" t="str">
        <f t="shared" si="1"/>
        <v>INSERT INTO [dbo].[pmDistrict] ([idDepartment],[idProvince],[idDistrict],[name],[ubigeo]) VALUES (1,3,4,'Corosha','010302')</v>
      </c>
    </row>
    <row r="33" spans="1:9" ht="15.75" thickBot="1" x14ac:dyDescent="0.3">
      <c r="A33">
        <f>LOOKUP(B33,DEPARTAMENTO!$B$2:$B$26,DEPARTAMENTO!$A$2:$A$26)</f>
        <v>1</v>
      </c>
      <c r="B33" s="21" t="s">
        <v>6</v>
      </c>
      <c r="C33" s="25">
        <f t="shared" si="2"/>
        <v>3</v>
      </c>
      <c r="D33" s="21" t="s">
        <v>61</v>
      </c>
      <c r="E33" s="25">
        <f t="shared" si="3"/>
        <v>5</v>
      </c>
      <c r="F33" s="21" t="s">
        <v>69</v>
      </c>
      <c r="G33" s="14" t="s">
        <v>68</v>
      </c>
      <c r="H33" s="14" t="str">
        <f t="shared" si="0"/>
        <v>010303</v>
      </c>
      <c r="I33" s="36" t="str">
        <f t="shared" si="1"/>
        <v>INSERT INTO [dbo].[pmDistrict] ([idDepartment],[idProvince],[idDistrict],[name],[ubigeo]) VALUES (1,3,5,'Cuispes','010303')</v>
      </c>
    </row>
    <row r="34" spans="1:9" ht="15.75" thickBot="1" x14ac:dyDescent="0.3">
      <c r="A34">
        <f>LOOKUP(B34,DEPARTAMENTO!$B$2:$B$26,DEPARTAMENTO!$A$2:$A$26)</f>
        <v>1</v>
      </c>
      <c r="B34" s="21" t="s">
        <v>6</v>
      </c>
      <c r="C34" s="25">
        <f t="shared" si="2"/>
        <v>3</v>
      </c>
      <c r="D34" s="21" t="s">
        <v>61</v>
      </c>
      <c r="E34" s="25">
        <f t="shared" si="3"/>
        <v>6</v>
      </c>
      <c r="F34" s="21" t="s">
        <v>71</v>
      </c>
      <c r="G34" s="14" t="s">
        <v>70</v>
      </c>
      <c r="H34" s="14" t="str">
        <f t="shared" si="0"/>
        <v>010306</v>
      </c>
      <c r="I34" s="36" t="str">
        <f t="shared" si="1"/>
        <v>INSERT INTO [dbo].[pmDistrict] ([idDepartment],[idProvince],[idDistrict],[name],[ubigeo]) VALUES (1,3,6,'Florida','010306')</v>
      </c>
    </row>
    <row r="35" spans="1:9" ht="15.75" thickBot="1" x14ac:dyDescent="0.3">
      <c r="A35">
        <f>LOOKUP(B35,DEPARTAMENTO!$B$2:$B$26,DEPARTAMENTO!$A$2:$A$26)</f>
        <v>1</v>
      </c>
      <c r="B35" s="21" t="s">
        <v>6</v>
      </c>
      <c r="C35" s="25">
        <f t="shared" si="2"/>
        <v>3</v>
      </c>
      <c r="D35" s="21" t="s">
        <v>61</v>
      </c>
      <c r="E35" s="25">
        <f t="shared" si="3"/>
        <v>7</v>
      </c>
      <c r="F35" s="21" t="s">
        <v>73</v>
      </c>
      <c r="G35" s="14" t="s">
        <v>72</v>
      </c>
      <c r="H35" s="14" t="str">
        <f t="shared" si="0"/>
        <v>010312</v>
      </c>
      <c r="I35" s="36" t="str">
        <f t="shared" si="1"/>
        <v>INSERT INTO [dbo].[pmDistrict] ([idDepartment],[idProvince],[idDistrict],[name],[ubigeo]) VALUES (1,3,7,'Jazan','010312')</v>
      </c>
    </row>
    <row r="36" spans="1:9" ht="15.75" thickBot="1" x14ac:dyDescent="0.3">
      <c r="A36">
        <f>LOOKUP(B36,DEPARTAMENTO!$B$2:$B$26,DEPARTAMENTO!$A$2:$A$26)</f>
        <v>1</v>
      </c>
      <c r="B36" s="21" t="s">
        <v>6</v>
      </c>
      <c r="C36" s="25">
        <f t="shared" si="2"/>
        <v>3</v>
      </c>
      <c r="D36" s="21" t="s">
        <v>61</v>
      </c>
      <c r="E36" s="25">
        <f t="shared" si="3"/>
        <v>8</v>
      </c>
      <c r="F36" s="21" t="s">
        <v>75</v>
      </c>
      <c r="G36" s="14" t="s">
        <v>74</v>
      </c>
      <c r="H36" s="14" t="str">
        <f t="shared" si="0"/>
        <v>010307</v>
      </c>
      <c r="I36" s="36" t="str">
        <f t="shared" si="1"/>
        <v>INSERT INTO [dbo].[pmDistrict] ([idDepartment],[idProvince],[idDistrict],[name],[ubigeo]) VALUES (1,3,8,'Recta','010307')</v>
      </c>
    </row>
    <row r="37" spans="1:9" ht="15.75" thickBot="1" x14ac:dyDescent="0.3">
      <c r="A37">
        <f>LOOKUP(B37,DEPARTAMENTO!$B$2:$B$26,DEPARTAMENTO!$A$2:$A$26)</f>
        <v>1</v>
      </c>
      <c r="B37" s="21" t="s">
        <v>6</v>
      </c>
      <c r="C37" s="25">
        <f t="shared" si="2"/>
        <v>3</v>
      </c>
      <c r="D37" s="21" t="s">
        <v>61</v>
      </c>
      <c r="E37" s="25">
        <f t="shared" si="3"/>
        <v>9</v>
      </c>
      <c r="F37" s="21" t="s">
        <v>77</v>
      </c>
      <c r="G37" s="14" t="s">
        <v>76</v>
      </c>
      <c r="H37" s="14" t="str">
        <f t="shared" si="0"/>
        <v>010308</v>
      </c>
      <c r="I37" s="36" t="str">
        <f t="shared" si="1"/>
        <v>INSERT INTO [dbo].[pmDistrict] ([idDepartment],[idProvince],[idDistrict],[name],[ubigeo]) VALUES (1,3,9,'San Carlos','010308')</v>
      </c>
    </row>
    <row r="38" spans="1:9" ht="15.75" thickBot="1" x14ac:dyDescent="0.3">
      <c r="A38">
        <f>LOOKUP(B38,DEPARTAMENTO!$B$2:$B$26,DEPARTAMENTO!$A$2:$A$26)</f>
        <v>1</v>
      </c>
      <c r="B38" s="21" t="s">
        <v>6</v>
      </c>
      <c r="C38" s="25">
        <f t="shared" si="2"/>
        <v>3</v>
      </c>
      <c r="D38" s="21" t="s">
        <v>61</v>
      </c>
      <c r="E38" s="25">
        <f t="shared" si="3"/>
        <v>10</v>
      </c>
      <c r="F38" s="21" t="s">
        <v>79</v>
      </c>
      <c r="G38" s="14" t="s">
        <v>78</v>
      </c>
      <c r="H38" s="14" t="str">
        <f t="shared" si="0"/>
        <v>010309</v>
      </c>
      <c r="I38" s="36" t="str">
        <f t="shared" si="1"/>
        <v>INSERT INTO [dbo].[pmDistrict] ([idDepartment],[idProvince],[idDistrict],[name],[ubigeo]) VALUES (1,3,10,'Shipasbamba','010309')</v>
      </c>
    </row>
    <row r="39" spans="1:9" ht="15.75" thickBot="1" x14ac:dyDescent="0.3">
      <c r="A39">
        <f>LOOKUP(B39,DEPARTAMENTO!$B$2:$B$26,DEPARTAMENTO!$A$2:$A$26)</f>
        <v>1</v>
      </c>
      <c r="B39" s="21" t="s">
        <v>6</v>
      </c>
      <c r="C39" s="25">
        <f t="shared" si="2"/>
        <v>3</v>
      </c>
      <c r="D39" s="21" t="s">
        <v>61</v>
      </c>
      <c r="E39" s="25">
        <f t="shared" si="3"/>
        <v>11</v>
      </c>
      <c r="F39" s="21" t="s">
        <v>81</v>
      </c>
      <c r="G39" s="14" t="s">
        <v>80</v>
      </c>
      <c r="H39" s="14" t="str">
        <f t="shared" si="0"/>
        <v>010310</v>
      </c>
      <c r="I39" s="36" t="str">
        <f t="shared" si="1"/>
        <v>INSERT INTO [dbo].[pmDistrict] ([idDepartment],[idProvince],[idDistrict],[name],[ubigeo]) VALUES (1,3,11,'Valera','010310')</v>
      </c>
    </row>
    <row r="40" spans="1:9" ht="15.75" thickBot="1" x14ac:dyDescent="0.3">
      <c r="A40">
        <f>LOOKUP(B40,DEPARTAMENTO!$B$2:$B$26,DEPARTAMENTO!$A$2:$A$26)</f>
        <v>1</v>
      </c>
      <c r="B40" s="21" t="s">
        <v>6</v>
      </c>
      <c r="C40" s="25">
        <f t="shared" si="2"/>
        <v>3</v>
      </c>
      <c r="D40" s="21" t="s">
        <v>61</v>
      </c>
      <c r="E40" s="25">
        <f t="shared" si="3"/>
        <v>12</v>
      </c>
      <c r="F40" s="21" t="s">
        <v>83</v>
      </c>
      <c r="G40" s="14" t="s">
        <v>82</v>
      </c>
      <c r="H40" s="14" t="str">
        <f t="shared" si="0"/>
        <v>010311</v>
      </c>
      <c r="I40" s="36" t="str">
        <f t="shared" si="1"/>
        <v>INSERT INTO [dbo].[pmDistrict] ([idDepartment],[idProvince],[idDistrict],[name],[ubigeo]) VALUES (1,3,12,'Yambrasbamba','010311')</v>
      </c>
    </row>
    <row r="41" spans="1:9" ht="15.75" thickBot="1" x14ac:dyDescent="0.3">
      <c r="A41">
        <f>LOOKUP(B41,DEPARTAMENTO!$B$2:$B$26,DEPARTAMENTO!$A$2:$A$26)</f>
        <v>1</v>
      </c>
      <c r="B41" s="21" t="s">
        <v>6</v>
      </c>
      <c r="C41" s="25">
        <f t="shared" si="2"/>
        <v>4</v>
      </c>
      <c r="D41" s="21" t="s">
        <v>86</v>
      </c>
      <c r="E41" s="25">
        <f t="shared" si="3"/>
        <v>1</v>
      </c>
      <c r="F41" s="21" t="s">
        <v>85</v>
      </c>
      <c r="G41" s="14" t="s">
        <v>84</v>
      </c>
      <c r="H41" s="14" t="str">
        <f t="shared" si="0"/>
        <v>010601</v>
      </c>
      <c r="I41" s="36" t="str">
        <f t="shared" si="1"/>
        <v>INSERT INTO [dbo].[pmDistrict] ([idDepartment],[idProvince],[idDistrict],[name],[ubigeo]) VALUES (1,4,1,'Nieva','010601')</v>
      </c>
    </row>
    <row r="42" spans="1:9" ht="15.75" thickBot="1" x14ac:dyDescent="0.3">
      <c r="A42">
        <f>LOOKUP(B42,DEPARTAMENTO!$B$2:$B$26,DEPARTAMENTO!$A$2:$A$26)</f>
        <v>1</v>
      </c>
      <c r="B42" s="21" t="s">
        <v>6</v>
      </c>
      <c r="C42" s="25">
        <f t="shared" si="2"/>
        <v>4</v>
      </c>
      <c r="D42" s="21" t="s">
        <v>86</v>
      </c>
      <c r="E42" s="25">
        <f t="shared" si="3"/>
        <v>2</v>
      </c>
      <c r="F42" s="21" t="s">
        <v>88</v>
      </c>
      <c r="G42" s="14" t="s">
        <v>87</v>
      </c>
      <c r="H42" s="14" t="str">
        <f t="shared" si="0"/>
        <v>010603</v>
      </c>
      <c r="I42" s="36" t="str">
        <f t="shared" si="1"/>
        <v>INSERT INTO [dbo].[pmDistrict] ([idDepartment],[idProvince],[idDistrict],[name],[ubigeo]) VALUES (1,4,2,'El Cenepa','010603')</v>
      </c>
    </row>
    <row r="43" spans="1:9" ht="15.75" thickBot="1" x14ac:dyDescent="0.3">
      <c r="A43">
        <f>LOOKUP(B43,DEPARTAMENTO!$B$2:$B$26,DEPARTAMENTO!$A$2:$A$26)</f>
        <v>1</v>
      </c>
      <c r="B43" s="21" t="s">
        <v>6</v>
      </c>
      <c r="C43" s="25">
        <f t="shared" si="2"/>
        <v>4</v>
      </c>
      <c r="D43" s="21" t="s">
        <v>86</v>
      </c>
      <c r="E43" s="25">
        <f t="shared" si="3"/>
        <v>3</v>
      </c>
      <c r="F43" s="21" t="s">
        <v>90</v>
      </c>
      <c r="G43" s="14" t="s">
        <v>89</v>
      </c>
      <c r="H43" s="14" t="str">
        <f t="shared" si="0"/>
        <v>010602</v>
      </c>
      <c r="I43" s="36" t="str">
        <f t="shared" si="1"/>
        <v>INSERT INTO [dbo].[pmDistrict] ([idDepartment],[idProvince],[idDistrict],[name],[ubigeo]) VALUES (1,4,3,'Rio Santiago','010602')</v>
      </c>
    </row>
    <row r="44" spans="1:9" ht="15.75" thickBot="1" x14ac:dyDescent="0.3">
      <c r="A44">
        <f>LOOKUP(B44,DEPARTAMENTO!$B$2:$B$26,DEPARTAMENTO!$A$2:$A$26)</f>
        <v>1</v>
      </c>
      <c r="B44" s="21" t="s">
        <v>6</v>
      </c>
      <c r="C44" s="25">
        <f t="shared" si="2"/>
        <v>5</v>
      </c>
      <c r="D44" s="21" t="s">
        <v>93</v>
      </c>
      <c r="E44" s="25">
        <f t="shared" si="3"/>
        <v>1</v>
      </c>
      <c r="F44" s="21" t="s">
        <v>92</v>
      </c>
      <c r="G44" s="14" t="s">
        <v>91</v>
      </c>
      <c r="H44" s="14" t="str">
        <f t="shared" si="0"/>
        <v>010401</v>
      </c>
      <c r="I44" s="36" t="str">
        <f t="shared" si="1"/>
        <v>INSERT INTO [dbo].[pmDistrict] ([idDepartment],[idProvince],[idDistrict],[name],[ubigeo]) VALUES (1,5,1,'Lamud','010401')</v>
      </c>
    </row>
    <row r="45" spans="1:9" ht="15.75" thickBot="1" x14ac:dyDescent="0.3">
      <c r="A45">
        <f>LOOKUP(B45,DEPARTAMENTO!$B$2:$B$26,DEPARTAMENTO!$A$2:$A$26)</f>
        <v>1</v>
      </c>
      <c r="B45" s="21" t="s">
        <v>6</v>
      </c>
      <c r="C45" s="25">
        <f t="shared" si="2"/>
        <v>5</v>
      </c>
      <c r="D45" s="21" t="s">
        <v>93</v>
      </c>
      <c r="E45" s="25">
        <f t="shared" si="3"/>
        <v>2</v>
      </c>
      <c r="F45" s="21" t="s">
        <v>95</v>
      </c>
      <c r="G45" s="14" t="s">
        <v>94</v>
      </c>
      <c r="H45" s="14" t="str">
        <f t="shared" si="0"/>
        <v>010402</v>
      </c>
      <c r="I45" s="36" t="str">
        <f t="shared" si="1"/>
        <v>INSERT INTO [dbo].[pmDistrict] ([idDepartment],[idProvince],[idDistrict],[name],[ubigeo]) VALUES (1,5,2,'Camporredondo','010402')</v>
      </c>
    </row>
    <row r="46" spans="1:9" ht="15.75" thickBot="1" x14ac:dyDescent="0.3">
      <c r="A46">
        <f>LOOKUP(B46,DEPARTAMENTO!$B$2:$B$26,DEPARTAMENTO!$A$2:$A$26)</f>
        <v>1</v>
      </c>
      <c r="B46" s="21" t="s">
        <v>6</v>
      </c>
      <c r="C46" s="25">
        <f t="shared" si="2"/>
        <v>5</v>
      </c>
      <c r="D46" s="21" t="s">
        <v>93</v>
      </c>
      <c r="E46" s="25">
        <f t="shared" si="3"/>
        <v>3</v>
      </c>
      <c r="F46" s="21" t="s">
        <v>97</v>
      </c>
      <c r="G46" s="14" t="s">
        <v>96</v>
      </c>
      <c r="H46" s="14" t="str">
        <f t="shared" si="0"/>
        <v>010403</v>
      </c>
      <c r="I46" s="36" t="str">
        <f t="shared" si="1"/>
        <v>INSERT INTO [dbo].[pmDistrict] ([idDepartment],[idProvince],[idDistrict],[name],[ubigeo]) VALUES (1,5,3,'Cocabamba','010403')</v>
      </c>
    </row>
    <row r="47" spans="1:9" ht="15.75" thickBot="1" x14ac:dyDescent="0.3">
      <c r="A47">
        <f>LOOKUP(B47,DEPARTAMENTO!$B$2:$B$26,DEPARTAMENTO!$A$2:$A$26)</f>
        <v>1</v>
      </c>
      <c r="B47" s="21" t="s">
        <v>6</v>
      </c>
      <c r="C47" s="25">
        <f t="shared" si="2"/>
        <v>5</v>
      </c>
      <c r="D47" s="21" t="s">
        <v>93</v>
      </c>
      <c r="E47" s="25">
        <f t="shared" si="3"/>
        <v>4</v>
      </c>
      <c r="F47" s="21" t="s">
        <v>99</v>
      </c>
      <c r="G47" s="14" t="s">
        <v>98</v>
      </c>
      <c r="H47" s="14" t="str">
        <f t="shared" si="0"/>
        <v>010404</v>
      </c>
      <c r="I47" s="36" t="str">
        <f t="shared" si="1"/>
        <v>INSERT INTO [dbo].[pmDistrict] ([idDepartment],[idProvince],[idDistrict],[name],[ubigeo]) VALUES (1,5,4,'Colcamar','010404')</v>
      </c>
    </row>
    <row r="48" spans="1:9" ht="15.75" thickBot="1" x14ac:dyDescent="0.3">
      <c r="A48">
        <f>LOOKUP(B48,DEPARTAMENTO!$B$2:$B$26,DEPARTAMENTO!$A$2:$A$26)</f>
        <v>1</v>
      </c>
      <c r="B48" s="21" t="s">
        <v>6</v>
      </c>
      <c r="C48" s="25">
        <f t="shared" si="2"/>
        <v>5</v>
      </c>
      <c r="D48" s="21" t="s">
        <v>93</v>
      </c>
      <c r="E48" s="25">
        <f t="shared" si="3"/>
        <v>5</v>
      </c>
      <c r="F48" s="21" t="s">
        <v>101</v>
      </c>
      <c r="G48" s="14" t="s">
        <v>100</v>
      </c>
      <c r="H48" s="14" t="str">
        <f t="shared" si="0"/>
        <v>010405</v>
      </c>
      <c r="I48" s="36" t="str">
        <f t="shared" si="1"/>
        <v>INSERT INTO [dbo].[pmDistrict] ([idDepartment],[idProvince],[idDistrict],[name],[ubigeo]) VALUES (1,5,5,'Conila','010405')</v>
      </c>
    </row>
    <row r="49" spans="1:9" ht="15.75" thickBot="1" x14ac:dyDescent="0.3">
      <c r="A49">
        <f>LOOKUP(B49,DEPARTAMENTO!$B$2:$B$26,DEPARTAMENTO!$A$2:$A$26)</f>
        <v>1</v>
      </c>
      <c r="B49" s="21" t="s">
        <v>6</v>
      </c>
      <c r="C49" s="25">
        <f t="shared" si="2"/>
        <v>5</v>
      </c>
      <c r="D49" s="21" t="s">
        <v>93</v>
      </c>
      <c r="E49" s="25">
        <f t="shared" si="3"/>
        <v>6</v>
      </c>
      <c r="F49" s="21" t="s">
        <v>103</v>
      </c>
      <c r="G49" s="14" t="s">
        <v>102</v>
      </c>
      <c r="H49" s="14" t="str">
        <f t="shared" si="0"/>
        <v>010406</v>
      </c>
      <c r="I49" s="36" t="str">
        <f t="shared" si="1"/>
        <v>INSERT INTO [dbo].[pmDistrict] ([idDepartment],[idProvince],[idDistrict],[name],[ubigeo]) VALUES (1,5,6,'Inguilpata','010406')</v>
      </c>
    </row>
    <row r="50" spans="1:9" ht="15.75" thickBot="1" x14ac:dyDescent="0.3">
      <c r="A50">
        <f>LOOKUP(B50,DEPARTAMENTO!$B$2:$B$26,DEPARTAMENTO!$A$2:$A$26)</f>
        <v>1</v>
      </c>
      <c r="B50" s="21" t="s">
        <v>6</v>
      </c>
      <c r="C50" s="25">
        <f>IF(D49=D50,C49,IF(B49=B50,C49+1,1))</f>
        <v>5</v>
      </c>
      <c r="D50" s="21" t="s">
        <v>93</v>
      </c>
      <c r="E50" s="25">
        <f t="shared" si="3"/>
        <v>7</v>
      </c>
      <c r="F50" s="21" t="s">
        <v>105</v>
      </c>
      <c r="G50" s="14" t="s">
        <v>104</v>
      </c>
      <c r="H50" s="14" t="str">
        <f t="shared" si="0"/>
        <v>010407</v>
      </c>
      <c r="I50" s="36" t="str">
        <f t="shared" si="1"/>
        <v>INSERT INTO [dbo].[pmDistrict] ([idDepartment],[idProvince],[idDistrict],[name],[ubigeo]) VALUES (1,5,7,'Longuita','010407')</v>
      </c>
    </row>
    <row r="51" spans="1:9" ht="15.75" thickBot="1" x14ac:dyDescent="0.3">
      <c r="A51">
        <f>LOOKUP(B51,DEPARTAMENTO!$B$2:$B$26,DEPARTAMENTO!$A$2:$A$26)</f>
        <v>1</v>
      </c>
      <c r="B51" s="21" t="s">
        <v>6</v>
      </c>
      <c r="C51" s="25">
        <f t="shared" si="2"/>
        <v>5</v>
      </c>
      <c r="D51" s="21" t="s">
        <v>93</v>
      </c>
      <c r="E51" s="25">
        <f t="shared" si="3"/>
        <v>8</v>
      </c>
      <c r="F51" s="21" t="s">
        <v>107</v>
      </c>
      <c r="G51" s="14" t="s">
        <v>106</v>
      </c>
      <c r="H51" s="14" t="str">
        <f t="shared" si="0"/>
        <v>010408</v>
      </c>
      <c r="I51" s="36" t="str">
        <f t="shared" si="1"/>
        <v>INSERT INTO [dbo].[pmDistrict] ([idDepartment],[idProvince],[idDistrict],[name],[ubigeo]) VALUES (1,5,8,'Lonya Chico','010408')</v>
      </c>
    </row>
    <row r="52" spans="1:9" ht="15.75" thickBot="1" x14ac:dyDescent="0.3">
      <c r="A52">
        <f>LOOKUP(B52,DEPARTAMENTO!$B$2:$B$26,DEPARTAMENTO!$A$2:$A$26)</f>
        <v>1</v>
      </c>
      <c r="B52" s="21" t="s">
        <v>6</v>
      </c>
      <c r="C52" s="25">
        <f t="shared" si="2"/>
        <v>5</v>
      </c>
      <c r="D52" s="21" t="s">
        <v>93</v>
      </c>
      <c r="E52" s="25">
        <f t="shared" si="3"/>
        <v>9</v>
      </c>
      <c r="F52" s="21" t="s">
        <v>93</v>
      </c>
      <c r="G52" s="14" t="s">
        <v>108</v>
      </c>
      <c r="H52" s="14" t="str">
        <f t="shared" si="0"/>
        <v>010409</v>
      </c>
      <c r="I52" s="36" t="str">
        <f t="shared" si="1"/>
        <v>INSERT INTO [dbo].[pmDistrict] ([idDepartment],[idProvince],[idDistrict],[name],[ubigeo]) VALUES (1,5,9,'Luya','010409')</v>
      </c>
    </row>
    <row r="53" spans="1:9" ht="15.75" thickBot="1" x14ac:dyDescent="0.3">
      <c r="A53">
        <f>LOOKUP(B53,DEPARTAMENTO!$B$2:$B$26,DEPARTAMENTO!$A$2:$A$26)</f>
        <v>1</v>
      </c>
      <c r="B53" s="21" t="s">
        <v>6</v>
      </c>
      <c r="C53" s="25">
        <f t="shared" si="2"/>
        <v>5</v>
      </c>
      <c r="D53" s="21" t="s">
        <v>93</v>
      </c>
      <c r="E53" s="25">
        <f t="shared" si="3"/>
        <v>10</v>
      </c>
      <c r="F53" s="21" t="s">
        <v>110</v>
      </c>
      <c r="G53" s="14" t="s">
        <v>109</v>
      </c>
      <c r="H53" s="14" t="str">
        <f t="shared" si="0"/>
        <v>010410</v>
      </c>
      <c r="I53" s="36" t="str">
        <f t="shared" si="1"/>
        <v>INSERT INTO [dbo].[pmDistrict] ([idDepartment],[idProvince],[idDistrict],[name],[ubigeo]) VALUES (1,5,10,'Luya Viejo','010410')</v>
      </c>
    </row>
    <row r="54" spans="1:9" ht="15.75" thickBot="1" x14ac:dyDescent="0.3">
      <c r="A54">
        <f>LOOKUP(B54,DEPARTAMENTO!$B$2:$B$26,DEPARTAMENTO!$A$2:$A$26)</f>
        <v>1</v>
      </c>
      <c r="B54" s="21" t="s">
        <v>6</v>
      </c>
      <c r="C54" s="25">
        <f t="shared" si="2"/>
        <v>5</v>
      </c>
      <c r="D54" s="21" t="s">
        <v>93</v>
      </c>
      <c r="E54" s="25">
        <f t="shared" si="3"/>
        <v>11</v>
      </c>
      <c r="F54" s="21" t="s">
        <v>112</v>
      </c>
      <c r="G54" s="14" t="s">
        <v>111</v>
      </c>
      <c r="H54" s="14" t="str">
        <f t="shared" si="0"/>
        <v>010411</v>
      </c>
      <c r="I54" s="36" t="str">
        <f t="shared" si="1"/>
        <v>INSERT INTO [dbo].[pmDistrict] ([idDepartment],[idProvince],[idDistrict],[name],[ubigeo]) VALUES (1,5,11,'Maria','010411')</v>
      </c>
    </row>
    <row r="55" spans="1:9" ht="15.75" thickBot="1" x14ac:dyDescent="0.3">
      <c r="A55">
        <f>LOOKUP(B55,DEPARTAMENTO!$B$2:$B$26,DEPARTAMENTO!$A$2:$A$26)</f>
        <v>1</v>
      </c>
      <c r="B55" s="21" t="s">
        <v>6</v>
      </c>
      <c r="C55" s="25">
        <f t="shared" si="2"/>
        <v>5</v>
      </c>
      <c r="D55" s="21" t="s">
        <v>93</v>
      </c>
      <c r="E55" s="25">
        <f t="shared" si="3"/>
        <v>12</v>
      </c>
      <c r="F55" s="21" t="s">
        <v>114</v>
      </c>
      <c r="G55" s="14" t="s">
        <v>113</v>
      </c>
      <c r="H55" s="14" t="str">
        <f t="shared" si="0"/>
        <v>010412</v>
      </c>
      <c r="I55" s="36" t="str">
        <f t="shared" si="1"/>
        <v>INSERT INTO [dbo].[pmDistrict] ([idDepartment],[idProvince],[idDistrict],[name],[ubigeo]) VALUES (1,5,12,'Ocalli','010412')</v>
      </c>
    </row>
    <row r="56" spans="1:9" ht="15.75" thickBot="1" x14ac:dyDescent="0.3">
      <c r="A56">
        <f>LOOKUP(B56,DEPARTAMENTO!$B$2:$B$26,DEPARTAMENTO!$A$2:$A$26)</f>
        <v>1</v>
      </c>
      <c r="B56" s="21" t="s">
        <v>6</v>
      </c>
      <c r="C56" s="25">
        <f t="shared" si="2"/>
        <v>5</v>
      </c>
      <c r="D56" s="21" t="s">
        <v>93</v>
      </c>
      <c r="E56" s="25">
        <f t="shared" si="3"/>
        <v>13</v>
      </c>
      <c r="F56" s="21" t="s">
        <v>116</v>
      </c>
      <c r="G56" s="14" t="s">
        <v>115</v>
      </c>
      <c r="H56" s="14" t="str">
        <f t="shared" si="0"/>
        <v>010413</v>
      </c>
      <c r="I56" s="36" t="str">
        <f t="shared" si="1"/>
        <v>INSERT INTO [dbo].[pmDistrict] ([idDepartment],[idProvince],[idDistrict],[name],[ubigeo]) VALUES (1,5,13,'Ocumal','010413')</v>
      </c>
    </row>
    <row r="57" spans="1:9" ht="15.75" thickBot="1" x14ac:dyDescent="0.3">
      <c r="A57">
        <f>LOOKUP(B57,DEPARTAMENTO!$B$2:$B$26,DEPARTAMENTO!$A$2:$A$26)</f>
        <v>1</v>
      </c>
      <c r="B57" s="21" t="s">
        <v>6</v>
      </c>
      <c r="C57" s="25">
        <f t="shared" si="2"/>
        <v>5</v>
      </c>
      <c r="D57" s="21" t="s">
        <v>93</v>
      </c>
      <c r="E57" s="25">
        <f t="shared" si="3"/>
        <v>14</v>
      </c>
      <c r="F57" s="21" t="s">
        <v>118</v>
      </c>
      <c r="G57" s="14" t="s">
        <v>117</v>
      </c>
      <c r="H57" s="14" t="str">
        <f t="shared" si="0"/>
        <v>010414</v>
      </c>
      <c r="I57" s="36" t="str">
        <f t="shared" si="1"/>
        <v>INSERT INTO [dbo].[pmDistrict] ([idDepartment],[idProvince],[idDistrict],[name],[ubigeo]) VALUES (1,5,14,'Pisuquia','010414')</v>
      </c>
    </row>
    <row r="58" spans="1:9" ht="15.75" thickBot="1" x14ac:dyDescent="0.3">
      <c r="A58">
        <f>LOOKUP(B58,DEPARTAMENTO!$B$2:$B$26,DEPARTAMENTO!$A$2:$A$26)</f>
        <v>1</v>
      </c>
      <c r="B58" s="21" t="s">
        <v>6</v>
      </c>
      <c r="C58" s="25">
        <f t="shared" si="2"/>
        <v>5</v>
      </c>
      <c r="D58" s="21" t="s">
        <v>93</v>
      </c>
      <c r="E58" s="25">
        <f t="shared" si="3"/>
        <v>15</v>
      </c>
      <c r="F58" s="21" t="s">
        <v>120</v>
      </c>
      <c r="G58" s="14" t="s">
        <v>119</v>
      </c>
      <c r="H58" s="14" t="str">
        <f t="shared" si="0"/>
        <v>010423</v>
      </c>
      <c r="I58" s="36" t="str">
        <f t="shared" si="1"/>
        <v>INSERT INTO [dbo].[pmDistrict] ([idDepartment],[idProvince],[idDistrict],[name],[ubigeo]) VALUES (1,5,15,'Providencia','010423')</v>
      </c>
    </row>
    <row r="59" spans="1:9" ht="15.75" thickBot="1" x14ac:dyDescent="0.3">
      <c r="A59">
        <f>LOOKUP(B59,DEPARTAMENTO!$B$2:$B$26,DEPARTAMENTO!$A$2:$A$26)</f>
        <v>1</v>
      </c>
      <c r="B59" s="21" t="s">
        <v>6</v>
      </c>
      <c r="C59" s="25">
        <f t="shared" si="2"/>
        <v>5</v>
      </c>
      <c r="D59" s="21" t="s">
        <v>93</v>
      </c>
      <c r="E59" s="25">
        <f t="shared" si="3"/>
        <v>16</v>
      </c>
      <c r="F59" s="21" t="s">
        <v>122</v>
      </c>
      <c r="G59" s="14" t="s">
        <v>121</v>
      </c>
      <c r="H59" s="14" t="str">
        <f t="shared" si="0"/>
        <v>010415</v>
      </c>
      <c r="I59" s="36" t="str">
        <f t="shared" si="1"/>
        <v>INSERT INTO [dbo].[pmDistrict] ([idDepartment],[idProvince],[idDistrict],[name],[ubigeo]) VALUES (1,5,16,'San Cristobal','010415')</v>
      </c>
    </row>
    <row r="60" spans="1:9" ht="15.75" thickBot="1" x14ac:dyDescent="0.3">
      <c r="A60">
        <f>LOOKUP(B60,DEPARTAMENTO!$B$2:$B$26,DEPARTAMENTO!$A$2:$A$26)</f>
        <v>1</v>
      </c>
      <c r="B60" s="21" t="s">
        <v>6</v>
      </c>
      <c r="C60" s="25">
        <f t="shared" si="2"/>
        <v>5</v>
      </c>
      <c r="D60" s="21" t="s">
        <v>93</v>
      </c>
      <c r="E60" s="25">
        <f t="shared" si="3"/>
        <v>17</v>
      </c>
      <c r="F60" s="21" t="s">
        <v>124</v>
      </c>
      <c r="G60" s="14" t="s">
        <v>123</v>
      </c>
      <c r="H60" s="14" t="str">
        <f t="shared" si="0"/>
        <v>010416</v>
      </c>
      <c r="I60" s="36" t="str">
        <f t="shared" si="1"/>
        <v>INSERT INTO [dbo].[pmDistrict] ([idDepartment],[idProvince],[idDistrict],[name],[ubigeo]) VALUES (1,5,17,'San Francisco del Yeso','010416')</v>
      </c>
    </row>
    <row r="61" spans="1:9" ht="15.75" thickBot="1" x14ac:dyDescent="0.3">
      <c r="A61">
        <f>LOOKUP(B61,DEPARTAMENTO!$B$2:$B$26,DEPARTAMENTO!$A$2:$A$26)</f>
        <v>1</v>
      </c>
      <c r="B61" s="21" t="s">
        <v>6</v>
      </c>
      <c r="C61" s="25">
        <f t="shared" si="2"/>
        <v>5</v>
      </c>
      <c r="D61" s="21" t="s">
        <v>93</v>
      </c>
      <c r="E61" s="25">
        <f t="shared" si="3"/>
        <v>18</v>
      </c>
      <c r="F61" s="21" t="s">
        <v>126</v>
      </c>
      <c r="G61" s="14" t="s">
        <v>125</v>
      </c>
      <c r="H61" s="14" t="str">
        <f t="shared" si="0"/>
        <v>010417</v>
      </c>
      <c r="I61" s="36" t="str">
        <f t="shared" si="1"/>
        <v>INSERT INTO [dbo].[pmDistrict] ([idDepartment],[idProvince],[idDistrict],[name],[ubigeo]) VALUES (1,5,18,'San Jeronimo','010417')</v>
      </c>
    </row>
    <row r="62" spans="1:9" ht="15.75" thickBot="1" x14ac:dyDescent="0.3">
      <c r="A62">
        <f>LOOKUP(B62,DEPARTAMENTO!$B$2:$B$26,DEPARTAMENTO!$A$2:$A$26)</f>
        <v>1</v>
      </c>
      <c r="B62" s="21" t="s">
        <v>6</v>
      </c>
      <c r="C62" s="25">
        <f t="shared" si="2"/>
        <v>5</v>
      </c>
      <c r="D62" s="21" t="s">
        <v>93</v>
      </c>
      <c r="E62" s="25">
        <f t="shared" si="3"/>
        <v>19</v>
      </c>
      <c r="F62" s="21" t="s">
        <v>128</v>
      </c>
      <c r="G62" s="14" t="s">
        <v>127</v>
      </c>
      <c r="H62" s="14" t="str">
        <f t="shared" si="0"/>
        <v>010418</v>
      </c>
      <c r="I62" s="36" t="str">
        <f t="shared" si="1"/>
        <v>INSERT INTO [dbo].[pmDistrict] ([idDepartment],[idProvince],[idDistrict],[name],[ubigeo]) VALUES (1,5,19,'San Juan de Lopecancha','010418')</v>
      </c>
    </row>
    <row r="63" spans="1:9" ht="15.75" thickBot="1" x14ac:dyDescent="0.3">
      <c r="A63">
        <f>LOOKUP(B63,DEPARTAMENTO!$B$2:$B$26,DEPARTAMENTO!$A$2:$A$26)</f>
        <v>1</v>
      </c>
      <c r="B63" s="21" t="s">
        <v>6</v>
      </c>
      <c r="C63" s="25">
        <f t="shared" si="2"/>
        <v>5</v>
      </c>
      <c r="D63" s="21" t="s">
        <v>93</v>
      </c>
      <c r="E63" s="25">
        <f t="shared" si="3"/>
        <v>20</v>
      </c>
      <c r="F63" s="21" t="s">
        <v>130</v>
      </c>
      <c r="G63" s="14" t="s">
        <v>129</v>
      </c>
      <c r="H63" s="14" t="str">
        <f t="shared" si="0"/>
        <v>010419</v>
      </c>
      <c r="I63" s="36" t="str">
        <f t="shared" si="1"/>
        <v>INSERT INTO [dbo].[pmDistrict] ([idDepartment],[idProvince],[idDistrict],[name],[ubigeo]) VALUES (1,5,20,'Santa Catalina','010419')</v>
      </c>
    </row>
    <row r="64" spans="1:9" ht="15.75" thickBot="1" x14ac:dyDescent="0.3">
      <c r="A64">
        <f>LOOKUP(B64,DEPARTAMENTO!$B$2:$B$26,DEPARTAMENTO!$A$2:$A$26)</f>
        <v>1</v>
      </c>
      <c r="B64" s="21" t="s">
        <v>6</v>
      </c>
      <c r="C64" s="25">
        <f t="shared" si="2"/>
        <v>5</v>
      </c>
      <c r="D64" s="21" t="s">
        <v>93</v>
      </c>
      <c r="E64" s="25">
        <f t="shared" si="3"/>
        <v>21</v>
      </c>
      <c r="F64" s="21" t="s">
        <v>132</v>
      </c>
      <c r="G64" s="14" t="s">
        <v>131</v>
      </c>
      <c r="H64" s="14" t="str">
        <f t="shared" si="0"/>
        <v>010420</v>
      </c>
      <c r="I64" s="36" t="str">
        <f t="shared" si="1"/>
        <v>INSERT INTO [dbo].[pmDistrict] ([idDepartment],[idProvince],[idDistrict],[name],[ubigeo]) VALUES (1,5,21,'Santo Tomas','010420')</v>
      </c>
    </row>
    <row r="65" spans="1:9" ht="15.75" thickBot="1" x14ac:dyDescent="0.3">
      <c r="A65">
        <f>LOOKUP(B65,DEPARTAMENTO!$B$2:$B$26,DEPARTAMENTO!$A$2:$A$26)</f>
        <v>1</v>
      </c>
      <c r="B65" s="21" t="s">
        <v>6</v>
      </c>
      <c r="C65" s="25">
        <f t="shared" si="2"/>
        <v>5</v>
      </c>
      <c r="D65" s="21" t="s">
        <v>93</v>
      </c>
      <c r="E65" s="25">
        <f t="shared" si="3"/>
        <v>22</v>
      </c>
      <c r="F65" s="21" t="s">
        <v>134</v>
      </c>
      <c r="G65" s="14" t="s">
        <v>133</v>
      </c>
      <c r="H65" s="14" t="str">
        <f t="shared" si="0"/>
        <v>010421</v>
      </c>
      <c r="I65" s="36" t="str">
        <f t="shared" si="1"/>
        <v>INSERT INTO [dbo].[pmDistrict] ([idDepartment],[idProvince],[idDistrict],[name],[ubigeo]) VALUES (1,5,22,'Tingo','010421')</v>
      </c>
    </row>
    <row r="66" spans="1:9" ht="15.75" thickBot="1" x14ac:dyDescent="0.3">
      <c r="A66">
        <f>LOOKUP(B66,DEPARTAMENTO!$B$2:$B$26,DEPARTAMENTO!$A$2:$A$26)</f>
        <v>1</v>
      </c>
      <c r="B66" s="21" t="s">
        <v>6</v>
      </c>
      <c r="C66" s="25">
        <f t="shared" si="2"/>
        <v>5</v>
      </c>
      <c r="D66" s="21" t="s">
        <v>93</v>
      </c>
      <c r="E66" s="25">
        <f t="shared" si="3"/>
        <v>23</v>
      </c>
      <c r="F66" s="21" t="s">
        <v>136</v>
      </c>
      <c r="G66" s="14" t="s">
        <v>135</v>
      </c>
      <c r="H66" s="14" t="str">
        <f t="shared" si="0"/>
        <v>010422</v>
      </c>
      <c r="I66" s="36" t="str">
        <f t="shared" si="1"/>
        <v>INSERT INTO [dbo].[pmDistrict] ([idDepartment],[idProvince],[idDistrict],[name],[ubigeo]) VALUES (1,5,23,'Trita','010422')</v>
      </c>
    </row>
    <row r="67" spans="1:9" ht="15.75" thickBot="1" x14ac:dyDescent="0.3">
      <c r="A67">
        <f>LOOKUP(B67,DEPARTAMENTO!$B$2:$B$26,DEPARTAMENTO!$A$2:$A$26)</f>
        <v>1</v>
      </c>
      <c r="B67" s="21" t="s">
        <v>6</v>
      </c>
      <c r="C67" s="25">
        <f t="shared" si="2"/>
        <v>6</v>
      </c>
      <c r="D67" s="21" t="s">
        <v>139</v>
      </c>
      <c r="E67" s="25">
        <f t="shared" si="3"/>
        <v>1</v>
      </c>
      <c r="F67" s="21" t="s">
        <v>138</v>
      </c>
      <c r="G67" s="14" t="s">
        <v>137</v>
      </c>
      <c r="H67" s="14" t="str">
        <f t="shared" ref="H67:H130" si="4">RIGHT(G67,6)</f>
        <v>010501</v>
      </c>
      <c r="I67" s="36" t="str">
        <f t="shared" ref="I67:I130" si="5">$I$1&amp;A67&amp;","&amp;C67&amp;","&amp;E67&amp;",'"&amp;F67&amp;"','"&amp;H67&amp;"')"</f>
        <v>INSERT INTO [dbo].[pmDistrict] ([idDepartment],[idProvince],[idDistrict],[name],[ubigeo]) VALUES (1,6,1,'San Nicolas','010501')</v>
      </c>
    </row>
    <row r="68" spans="1:9" ht="15.75" thickBot="1" x14ac:dyDescent="0.3">
      <c r="A68">
        <f>LOOKUP(B68,DEPARTAMENTO!$B$2:$B$26,DEPARTAMENTO!$A$2:$A$26)</f>
        <v>1</v>
      </c>
      <c r="B68" s="21" t="s">
        <v>6</v>
      </c>
      <c r="C68" s="25">
        <f t="shared" ref="C68:C83" si="6">IF(D67=D68,C67,IF(B67=B68,C67+1,1))</f>
        <v>6</v>
      </c>
      <c r="D68" s="21" t="s">
        <v>139</v>
      </c>
      <c r="E68" s="25">
        <f t="shared" ref="E68:E131" si="7">SUMIF(D68,D67,E67)+1</f>
        <v>2</v>
      </c>
      <c r="F68" s="21" t="s">
        <v>141</v>
      </c>
      <c r="G68" s="14" t="s">
        <v>140</v>
      </c>
      <c r="H68" s="14" t="str">
        <f t="shared" si="4"/>
        <v>010503</v>
      </c>
      <c r="I68" s="36" t="str">
        <f t="shared" si="5"/>
        <v>INSERT INTO [dbo].[pmDistrict] ([idDepartment],[idProvince],[idDistrict],[name],[ubigeo]) VALUES (1,6,2,'Chirimoto','010503')</v>
      </c>
    </row>
    <row r="69" spans="1:9" ht="15.75" thickBot="1" x14ac:dyDescent="0.3">
      <c r="A69">
        <f>LOOKUP(B69,DEPARTAMENTO!$B$2:$B$26,DEPARTAMENTO!$A$2:$A$26)</f>
        <v>1</v>
      </c>
      <c r="B69" s="21" t="s">
        <v>6</v>
      </c>
      <c r="C69" s="25">
        <f t="shared" si="6"/>
        <v>6</v>
      </c>
      <c r="D69" s="21" t="s">
        <v>139</v>
      </c>
      <c r="E69" s="25">
        <f t="shared" si="7"/>
        <v>3</v>
      </c>
      <c r="F69" s="21" t="s">
        <v>143</v>
      </c>
      <c r="G69" s="14" t="s">
        <v>142</v>
      </c>
      <c r="H69" s="14" t="str">
        <f t="shared" si="4"/>
        <v>010502</v>
      </c>
      <c r="I69" s="36" t="str">
        <f t="shared" si="5"/>
        <v>INSERT INTO [dbo].[pmDistrict] ([idDepartment],[idProvince],[idDistrict],[name],[ubigeo]) VALUES (1,6,3,'Cochamal','010502')</v>
      </c>
    </row>
    <row r="70" spans="1:9" ht="15.75" thickBot="1" x14ac:dyDescent="0.3">
      <c r="A70">
        <f>LOOKUP(B70,DEPARTAMENTO!$B$2:$B$26,DEPARTAMENTO!$A$2:$A$26)</f>
        <v>1</v>
      </c>
      <c r="B70" s="21" t="s">
        <v>6</v>
      </c>
      <c r="C70" s="25">
        <f t="shared" si="6"/>
        <v>6</v>
      </c>
      <c r="D70" s="21" t="s">
        <v>139</v>
      </c>
      <c r="E70" s="25">
        <f t="shared" si="7"/>
        <v>4</v>
      </c>
      <c r="F70" s="21" t="s">
        <v>145</v>
      </c>
      <c r="G70" s="14" t="s">
        <v>144</v>
      </c>
      <c r="H70" s="14" t="str">
        <f t="shared" si="4"/>
        <v>010504</v>
      </c>
      <c r="I70" s="36" t="str">
        <f t="shared" si="5"/>
        <v>INSERT INTO [dbo].[pmDistrict] ([idDepartment],[idProvince],[idDistrict],[name],[ubigeo]) VALUES (1,6,4,'Huambo','010504')</v>
      </c>
    </row>
    <row r="71" spans="1:9" ht="15.75" thickBot="1" x14ac:dyDescent="0.3">
      <c r="A71">
        <f>LOOKUP(B71,DEPARTAMENTO!$B$2:$B$26,DEPARTAMENTO!$A$2:$A$26)</f>
        <v>1</v>
      </c>
      <c r="B71" s="21" t="s">
        <v>6</v>
      </c>
      <c r="C71" s="25">
        <f t="shared" si="6"/>
        <v>6</v>
      </c>
      <c r="D71" s="21" t="s">
        <v>139</v>
      </c>
      <c r="E71" s="25">
        <f t="shared" si="7"/>
        <v>5</v>
      </c>
      <c r="F71" s="21" t="s">
        <v>147</v>
      </c>
      <c r="G71" s="14" t="s">
        <v>146</v>
      </c>
      <c r="H71" s="14" t="str">
        <f t="shared" si="4"/>
        <v>010505</v>
      </c>
      <c r="I71" s="36" t="str">
        <f t="shared" si="5"/>
        <v>INSERT INTO [dbo].[pmDistrict] ([idDepartment],[idProvince],[idDistrict],[name],[ubigeo]) VALUES (1,6,5,'Limabamba','010505')</v>
      </c>
    </row>
    <row r="72" spans="1:9" ht="15.75" thickBot="1" x14ac:dyDescent="0.3">
      <c r="A72">
        <f>LOOKUP(B72,DEPARTAMENTO!$B$2:$B$26,DEPARTAMENTO!$A$2:$A$26)</f>
        <v>1</v>
      </c>
      <c r="B72" s="21" t="s">
        <v>6</v>
      </c>
      <c r="C72" s="25">
        <f t="shared" si="6"/>
        <v>6</v>
      </c>
      <c r="D72" s="21" t="s">
        <v>139</v>
      </c>
      <c r="E72" s="25">
        <f t="shared" si="7"/>
        <v>6</v>
      </c>
      <c r="F72" s="21" t="s">
        <v>149</v>
      </c>
      <c r="G72" s="14" t="s">
        <v>148</v>
      </c>
      <c r="H72" s="14" t="str">
        <f t="shared" si="4"/>
        <v>010506</v>
      </c>
      <c r="I72" s="36" t="str">
        <f t="shared" si="5"/>
        <v>INSERT INTO [dbo].[pmDistrict] ([idDepartment],[idProvince],[idDistrict],[name],[ubigeo]) VALUES (1,6,6,'Longar','010506')</v>
      </c>
    </row>
    <row r="73" spans="1:9" ht="15.75" thickBot="1" x14ac:dyDescent="0.3">
      <c r="A73">
        <f>LOOKUP(B73,DEPARTAMENTO!$B$2:$B$26,DEPARTAMENTO!$A$2:$A$26)</f>
        <v>1</v>
      </c>
      <c r="B73" s="21" t="s">
        <v>6</v>
      </c>
      <c r="C73" s="25">
        <f t="shared" si="6"/>
        <v>6</v>
      </c>
      <c r="D73" s="21" t="s">
        <v>139</v>
      </c>
      <c r="E73" s="25">
        <f t="shared" si="7"/>
        <v>7</v>
      </c>
      <c r="F73" s="21" t="s">
        <v>151</v>
      </c>
      <c r="G73" s="14" t="s">
        <v>150</v>
      </c>
      <c r="H73" s="14" t="str">
        <f t="shared" si="4"/>
        <v>010508</v>
      </c>
      <c r="I73" s="36" t="str">
        <f t="shared" si="5"/>
        <v>INSERT INTO [dbo].[pmDistrict] ([idDepartment],[idProvince],[idDistrict],[name],[ubigeo]) VALUES (1,6,7,'Mariscal Benavides','010508')</v>
      </c>
    </row>
    <row r="74" spans="1:9" ht="15.75" thickBot="1" x14ac:dyDescent="0.3">
      <c r="A74">
        <f>LOOKUP(B74,DEPARTAMENTO!$B$2:$B$26,DEPARTAMENTO!$A$2:$A$26)</f>
        <v>1</v>
      </c>
      <c r="B74" s="21" t="s">
        <v>6</v>
      </c>
      <c r="C74" s="25">
        <f>IF(D73=D74,C73,IF(B73=B74,C73+1,1))</f>
        <v>6</v>
      </c>
      <c r="D74" s="21" t="s">
        <v>139</v>
      </c>
      <c r="E74" s="25">
        <f t="shared" si="7"/>
        <v>8</v>
      </c>
      <c r="F74" s="21" t="s">
        <v>153</v>
      </c>
      <c r="G74" s="14" t="s">
        <v>152</v>
      </c>
      <c r="H74" s="14" t="str">
        <f t="shared" si="4"/>
        <v>010507</v>
      </c>
      <c r="I74" s="36" t="str">
        <f t="shared" si="5"/>
        <v>INSERT INTO [dbo].[pmDistrict] ([idDepartment],[idProvince],[idDistrict],[name],[ubigeo]) VALUES (1,6,8,'Milpuc','010507')</v>
      </c>
    </row>
    <row r="75" spans="1:9" ht="15.75" thickBot="1" x14ac:dyDescent="0.3">
      <c r="A75">
        <f>LOOKUP(B75,DEPARTAMENTO!$B$2:$B$26,DEPARTAMENTO!$A$2:$A$26)</f>
        <v>1</v>
      </c>
      <c r="B75" s="21" t="s">
        <v>6</v>
      </c>
      <c r="C75" s="25">
        <f t="shared" si="6"/>
        <v>6</v>
      </c>
      <c r="D75" s="21" t="s">
        <v>139</v>
      </c>
      <c r="E75" s="25">
        <f t="shared" si="7"/>
        <v>9</v>
      </c>
      <c r="F75" s="21" t="s">
        <v>155</v>
      </c>
      <c r="G75" s="14" t="s">
        <v>154</v>
      </c>
      <c r="H75" s="14" t="str">
        <f t="shared" si="4"/>
        <v>010509</v>
      </c>
      <c r="I75" s="36" t="str">
        <f t="shared" si="5"/>
        <v>INSERT INTO [dbo].[pmDistrict] ([idDepartment],[idProvince],[idDistrict],[name],[ubigeo]) VALUES (1,6,9,'Omia','010509')</v>
      </c>
    </row>
    <row r="76" spans="1:9" ht="15.75" thickBot="1" x14ac:dyDescent="0.3">
      <c r="A76">
        <f>LOOKUP(B76,DEPARTAMENTO!$B$2:$B$26,DEPARTAMENTO!$A$2:$A$26)</f>
        <v>1</v>
      </c>
      <c r="B76" s="21" t="s">
        <v>6</v>
      </c>
      <c r="C76" s="25">
        <f t="shared" si="6"/>
        <v>6</v>
      </c>
      <c r="D76" s="21" t="s">
        <v>139</v>
      </c>
      <c r="E76" s="25">
        <f t="shared" si="7"/>
        <v>10</v>
      </c>
      <c r="F76" s="21" t="s">
        <v>157</v>
      </c>
      <c r="G76" s="14" t="s">
        <v>156</v>
      </c>
      <c r="H76" s="14" t="str">
        <f t="shared" si="4"/>
        <v>010510</v>
      </c>
      <c r="I76" s="36" t="str">
        <f t="shared" si="5"/>
        <v>INSERT INTO [dbo].[pmDistrict] ([idDepartment],[idProvince],[idDistrict],[name],[ubigeo]) VALUES (1,6,10,'Santa Rosa','010510')</v>
      </c>
    </row>
    <row r="77" spans="1:9" ht="15.75" thickBot="1" x14ac:dyDescent="0.3">
      <c r="A77">
        <f>LOOKUP(B77,DEPARTAMENTO!$B$2:$B$26,DEPARTAMENTO!$A$2:$A$26)</f>
        <v>1</v>
      </c>
      <c r="B77" s="21" t="s">
        <v>6</v>
      </c>
      <c r="C77" s="25">
        <f t="shared" si="6"/>
        <v>6</v>
      </c>
      <c r="D77" s="21" t="s">
        <v>139</v>
      </c>
      <c r="E77" s="25">
        <f t="shared" si="7"/>
        <v>11</v>
      </c>
      <c r="F77" s="21" t="s">
        <v>159</v>
      </c>
      <c r="G77" s="14" t="s">
        <v>158</v>
      </c>
      <c r="H77" s="14" t="str">
        <f t="shared" si="4"/>
        <v>010511</v>
      </c>
      <c r="I77" s="36" t="str">
        <f t="shared" si="5"/>
        <v>INSERT INTO [dbo].[pmDistrict] ([idDepartment],[idProvince],[idDistrict],[name],[ubigeo]) VALUES (1,6,11,'Totora','010511')</v>
      </c>
    </row>
    <row r="78" spans="1:9" ht="15.75" thickBot="1" x14ac:dyDescent="0.3">
      <c r="A78">
        <f>LOOKUP(B78,DEPARTAMENTO!$B$2:$B$26,DEPARTAMENTO!$A$2:$A$26)</f>
        <v>1</v>
      </c>
      <c r="B78" s="21" t="s">
        <v>6</v>
      </c>
      <c r="C78" s="25">
        <f t="shared" si="6"/>
        <v>6</v>
      </c>
      <c r="D78" s="21" t="s">
        <v>139</v>
      </c>
      <c r="E78" s="25">
        <f t="shared" si="7"/>
        <v>12</v>
      </c>
      <c r="F78" s="21" t="s">
        <v>161</v>
      </c>
      <c r="G78" s="14" t="s">
        <v>160</v>
      </c>
      <c r="H78" s="14" t="str">
        <f t="shared" si="4"/>
        <v>010512</v>
      </c>
      <c r="I78" s="36" t="str">
        <f t="shared" si="5"/>
        <v>INSERT INTO [dbo].[pmDistrict] ([idDepartment],[idProvince],[idDistrict],[name],[ubigeo]) VALUES (1,6,12,'Vista Alegre','010512')</v>
      </c>
    </row>
    <row r="79" spans="1:9" ht="15.75" thickBot="1" x14ac:dyDescent="0.3">
      <c r="A79">
        <f>LOOKUP(B79,DEPARTAMENTO!$B$2:$B$26,DEPARTAMENTO!$A$2:$A$26)</f>
        <v>1</v>
      </c>
      <c r="B79" s="21" t="s">
        <v>6</v>
      </c>
      <c r="C79" s="25">
        <f t="shared" si="6"/>
        <v>7</v>
      </c>
      <c r="D79" s="21" t="s">
        <v>164</v>
      </c>
      <c r="E79" s="25">
        <f t="shared" si="7"/>
        <v>1</v>
      </c>
      <c r="F79" s="21" t="s">
        <v>163</v>
      </c>
      <c r="G79" s="14" t="s">
        <v>162</v>
      </c>
      <c r="H79" s="14" t="str">
        <f t="shared" si="4"/>
        <v>010701</v>
      </c>
      <c r="I79" s="36" t="str">
        <f t="shared" si="5"/>
        <v>INSERT INTO [dbo].[pmDistrict] ([idDepartment],[idProvince],[idDistrict],[name],[ubigeo]) VALUES (1,7,1,'Bagua Grande','010701')</v>
      </c>
    </row>
    <row r="80" spans="1:9" ht="15.75" thickBot="1" x14ac:dyDescent="0.3">
      <c r="A80">
        <f>LOOKUP(B80,DEPARTAMENTO!$B$2:$B$26,DEPARTAMENTO!$A$2:$A$26)</f>
        <v>1</v>
      </c>
      <c r="B80" s="21" t="s">
        <v>6</v>
      </c>
      <c r="C80" s="25">
        <f t="shared" si="6"/>
        <v>7</v>
      </c>
      <c r="D80" s="21" t="s">
        <v>164</v>
      </c>
      <c r="E80" s="25">
        <f t="shared" si="7"/>
        <v>2</v>
      </c>
      <c r="F80" s="21" t="s">
        <v>166</v>
      </c>
      <c r="G80" s="14" t="s">
        <v>165</v>
      </c>
      <c r="H80" s="14" t="str">
        <f t="shared" si="4"/>
        <v>010702</v>
      </c>
      <c r="I80" s="36" t="str">
        <f t="shared" si="5"/>
        <v>INSERT INTO [dbo].[pmDistrict] ([idDepartment],[idProvince],[idDistrict],[name],[ubigeo]) VALUES (1,7,2,'Cajaruro','010702')</v>
      </c>
    </row>
    <row r="81" spans="1:9" ht="15.75" thickBot="1" x14ac:dyDescent="0.3">
      <c r="A81">
        <f>LOOKUP(B81,DEPARTAMENTO!$B$2:$B$26,DEPARTAMENTO!$A$2:$A$26)</f>
        <v>1</v>
      </c>
      <c r="B81" s="21" t="s">
        <v>6</v>
      </c>
      <c r="C81" s="25">
        <f t="shared" si="6"/>
        <v>7</v>
      </c>
      <c r="D81" s="21" t="s">
        <v>164</v>
      </c>
      <c r="E81" s="25">
        <f t="shared" si="7"/>
        <v>3</v>
      </c>
      <c r="F81" s="21" t="s">
        <v>168</v>
      </c>
      <c r="G81" s="14" t="s">
        <v>167</v>
      </c>
      <c r="H81" s="14" t="str">
        <f t="shared" si="4"/>
        <v>010703</v>
      </c>
      <c r="I81" s="36" t="str">
        <f t="shared" si="5"/>
        <v>INSERT INTO [dbo].[pmDistrict] ([idDepartment],[idProvince],[idDistrict],[name],[ubigeo]) VALUES (1,7,3,'Cumba','010703')</v>
      </c>
    </row>
    <row r="82" spans="1:9" ht="15.75" thickBot="1" x14ac:dyDescent="0.3">
      <c r="A82">
        <f>LOOKUP(B82,DEPARTAMENTO!$B$2:$B$26,DEPARTAMENTO!$A$2:$A$26)</f>
        <v>1</v>
      </c>
      <c r="B82" s="21" t="s">
        <v>6</v>
      </c>
      <c r="C82" s="25">
        <f t="shared" si="6"/>
        <v>7</v>
      </c>
      <c r="D82" s="21" t="s">
        <v>164</v>
      </c>
      <c r="E82" s="25">
        <f t="shared" si="7"/>
        <v>4</v>
      </c>
      <c r="F82" s="21" t="s">
        <v>170</v>
      </c>
      <c r="G82" s="14" t="s">
        <v>169</v>
      </c>
      <c r="H82" s="14" t="str">
        <f t="shared" si="4"/>
        <v>010704</v>
      </c>
      <c r="I82" s="36" t="str">
        <f t="shared" si="5"/>
        <v>INSERT INTO [dbo].[pmDistrict] ([idDepartment],[idProvince],[idDistrict],[name],[ubigeo]) VALUES (1,7,4,'El Milagro','010704')</v>
      </c>
    </row>
    <row r="83" spans="1:9" ht="15.75" thickBot="1" x14ac:dyDescent="0.3">
      <c r="A83">
        <f>LOOKUP(B83,DEPARTAMENTO!$B$2:$B$26,DEPARTAMENTO!$A$2:$A$26)</f>
        <v>1</v>
      </c>
      <c r="B83" s="21" t="s">
        <v>6</v>
      </c>
      <c r="C83" s="25">
        <f t="shared" si="6"/>
        <v>7</v>
      </c>
      <c r="D83" s="21" t="s">
        <v>164</v>
      </c>
      <c r="E83" s="25">
        <f t="shared" si="7"/>
        <v>5</v>
      </c>
      <c r="F83" s="21" t="s">
        <v>172</v>
      </c>
      <c r="G83" s="14" t="s">
        <v>171</v>
      </c>
      <c r="H83" s="14" t="str">
        <f t="shared" si="4"/>
        <v>010705</v>
      </c>
      <c r="I83" s="36" t="str">
        <f t="shared" si="5"/>
        <v>INSERT INTO [dbo].[pmDistrict] ([idDepartment],[idProvince],[idDistrict],[name],[ubigeo]) VALUES (1,7,5,'Jamalca','010705')</v>
      </c>
    </row>
    <row r="84" spans="1:9" ht="15.75" thickBot="1" x14ac:dyDescent="0.3">
      <c r="A84">
        <f>LOOKUP(B84,DEPARTAMENTO!$B$2:$B$26,DEPARTAMENTO!$A$2:$A$26)</f>
        <v>1</v>
      </c>
      <c r="B84" s="21" t="s">
        <v>6</v>
      </c>
      <c r="C84" s="25">
        <f>IF(D83=D84,C83,IF(B83=B84,C83+1,1))</f>
        <v>7</v>
      </c>
      <c r="D84" s="21" t="s">
        <v>164</v>
      </c>
      <c r="E84" s="25">
        <f t="shared" si="7"/>
        <v>6</v>
      </c>
      <c r="F84" s="21" t="s">
        <v>174</v>
      </c>
      <c r="G84" s="14" t="s">
        <v>173</v>
      </c>
      <c r="H84" s="14" t="str">
        <f t="shared" si="4"/>
        <v>010706</v>
      </c>
      <c r="I84" s="36" t="str">
        <f t="shared" si="5"/>
        <v>INSERT INTO [dbo].[pmDistrict] ([idDepartment],[idProvince],[idDistrict],[name],[ubigeo]) VALUES (1,7,6,'Lonya Grande','010706')</v>
      </c>
    </row>
    <row r="85" spans="1:9" ht="15.75" thickBot="1" x14ac:dyDescent="0.3">
      <c r="A85">
        <f>LOOKUP(B85,DEPARTAMENTO!$B$2:$B$26,DEPARTAMENTO!$A$2:$A$26)</f>
        <v>1</v>
      </c>
      <c r="B85" s="21" t="s">
        <v>6</v>
      </c>
      <c r="C85" s="25">
        <f t="shared" ref="C85:C101" si="8">IF(D84=D85,C84,IF(B84=B85,C84+1,1))</f>
        <v>7</v>
      </c>
      <c r="D85" s="21" t="s">
        <v>164</v>
      </c>
      <c r="E85" s="25">
        <f t="shared" si="7"/>
        <v>7</v>
      </c>
      <c r="F85" s="21" t="s">
        <v>176</v>
      </c>
      <c r="G85" s="14" t="s">
        <v>175</v>
      </c>
      <c r="H85" s="14" t="str">
        <f t="shared" si="4"/>
        <v>010707</v>
      </c>
      <c r="I85" s="36" t="str">
        <f t="shared" si="5"/>
        <v>INSERT INTO [dbo].[pmDistrict] ([idDepartment],[idProvince],[idDistrict],[name],[ubigeo]) VALUES (1,7,7,'Yamon','010707')</v>
      </c>
    </row>
    <row r="86" spans="1:9" ht="15.75" thickBot="1" x14ac:dyDescent="0.3">
      <c r="A86">
        <f>LOOKUP(B86,DEPARTAMENTO!$B$2:$B$26,DEPARTAMENTO!$A$2:$A$26)</f>
        <v>2</v>
      </c>
      <c r="B86" s="21" t="s">
        <v>179</v>
      </c>
      <c r="C86" s="25">
        <f t="shared" si="8"/>
        <v>1</v>
      </c>
      <c r="D86" s="21" t="s">
        <v>178</v>
      </c>
      <c r="E86" s="25">
        <f t="shared" si="7"/>
        <v>1</v>
      </c>
      <c r="F86" s="21" t="s">
        <v>178</v>
      </c>
      <c r="G86" s="14" t="s">
        <v>177</v>
      </c>
      <c r="H86" s="14" t="str">
        <f t="shared" si="4"/>
        <v>020101</v>
      </c>
      <c r="I86" s="36" t="str">
        <f t="shared" si="5"/>
        <v>INSERT INTO [dbo].[pmDistrict] ([idDepartment],[idProvince],[idDistrict],[name],[ubigeo]) VALUES (2,1,1,'Huaraz','020101')</v>
      </c>
    </row>
    <row r="87" spans="1:9" ht="15.75" thickBot="1" x14ac:dyDescent="0.3">
      <c r="A87">
        <f>LOOKUP(B87,DEPARTAMENTO!$B$2:$B$26,DEPARTAMENTO!$A$2:$A$26)</f>
        <v>2</v>
      </c>
      <c r="B87" s="21" t="s">
        <v>179</v>
      </c>
      <c r="C87" s="25">
        <f t="shared" si="8"/>
        <v>1</v>
      </c>
      <c r="D87" s="21" t="s">
        <v>178</v>
      </c>
      <c r="E87" s="25">
        <f t="shared" si="7"/>
        <v>2</v>
      </c>
      <c r="F87" s="21" t="s">
        <v>181</v>
      </c>
      <c r="G87" s="14" t="s">
        <v>180</v>
      </c>
      <c r="H87" s="14" t="str">
        <f t="shared" si="4"/>
        <v>020103</v>
      </c>
      <c r="I87" s="36" t="str">
        <f t="shared" si="5"/>
        <v>INSERT INTO [dbo].[pmDistrict] ([idDepartment],[idProvince],[idDistrict],[name],[ubigeo]) VALUES (2,1,2,'Cochabamba','020103')</v>
      </c>
    </row>
    <row r="88" spans="1:9" ht="15.75" thickBot="1" x14ac:dyDescent="0.3">
      <c r="A88">
        <f>LOOKUP(B88,DEPARTAMENTO!$B$2:$B$26,DEPARTAMENTO!$A$2:$A$26)</f>
        <v>2</v>
      </c>
      <c r="B88" s="21" t="s">
        <v>179</v>
      </c>
      <c r="C88" s="25">
        <f t="shared" si="8"/>
        <v>1</v>
      </c>
      <c r="D88" s="21" t="s">
        <v>178</v>
      </c>
      <c r="E88" s="25">
        <f t="shared" si="7"/>
        <v>3</v>
      </c>
      <c r="F88" s="21" t="s">
        <v>183</v>
      </c>
      <c r="G88" s="14" t="s">
        <v>182</v>
      </c>
      <c r="H88" s="14" t="str">
        <f t="shared" si="4"/>
        <v>020104</v>
      </c>
      <c r="I88" s="36" t="str">
        <f t="shared" si="5"/>
        <v>INSERT INTO [dbo].[pmDistrict] ([idDepartment],[idProvince],[idDistrict],[name],[ubigeo]) VALUES (2,1,3,'Colcabamba','020104')</v>
      </c>
    </row>
    <row r="89" spans="1:9" ht="15.75" thickBot="1" x14ac:dyDescent="0.3">
      <c r="A89">
        <f>LOOKUP(B89,DEPARTAMENTO!$B$2:$B$26,DEPARTAMENTO!$A$2:$A$26)</f>
        <v>2</v>
      </c>
      <c r="B89" s="21" t="s">
        <v>179</v>
      </c>
      <c r="C89" s="25">
        <f t="shared" si="8"/>
        <v>1</v>
      </c>
      <c r="D89" s="21" t="s">
        <v>178</v>
      </c>
      <c r="E89" s="25">
        <f t="shared" si="7"/>
        <v>4</v>
      </c>
      <c r="F89" s="21" t="s">
        <v>185</v>
      </c>
      <c r="G89" s="14" t="s">
        <v>184</v>
      </c>
      <c r="H89" s="14" t="str">
        <f t="shared" si="4"/>
        <v>020105</v>
      </c>
      <c r="I89" s="36" t="str">
        <f t="shared" si="5"/>
        <v>INSERT INTO [dbo].[pmDistrict] ([idDepartment],[idProvince],[idDistrict],[name],[ubigeo]) VALUES (2,1,4,'Huanchay','020105')</v>
      </c>
    </row>
    <row r="90" spans="1:9" ht="15.75" thickBot="1" x14ac:dyDescent="0.3">
      <c r="A90">
        <f>LOOKUP(B90,DEPARTAMENTO!$B$2:$B$26,DEPARTAMENTO!$A$2:$A$26)</f>
        <v>2</v>
      </c>
      <c r="B90" s="21" t="s">
        <v>179</v>
      </c>
      <c r="C90" s="25">
        <f t="shared" si="8"/>
        <v>1</v>
      </c>
      <c r="D90" s="21" t="s">
        <v>178</v>
      </c>
      <c r="E90" s="25">
        <f t="shared" si="7"/>
        <v>5</v>
      </c>
      <c r="F90" s="21" t="s">
        <v>187</v>
      </c>
      <c r="G90" s="14" t="s">
        <v>186</v>
      </c>
      <c r="H90" s="14" t="str">
        <f t="shared" si="4"/>
        <v>020102</v>
      </c>
      <c r="I90" s="36" t="str">
        <f t="shared" si="5"/>
        <v>INSERT INTO [dbo].[pmDistrict] ([idDepartment],[idProvince],[idDistrict],[name],[ubigeo]) VALUES (2,1,5,'Independencia','020102')</v>
      </c>
    </row>
    <row r="91" spans="1:9" ht="15.75" thickBot="1" x14ac:dyDescent="0.3">
      <c r="A91">
        <f>LOOKUP(B91,DEPARTAMENTO!$B$2:$B$26,DEPARTAMENTO!$A$2:$A$26)</f>
        <v>2</v>
      </c>
      <c r="B91" s="21" t="s">
        <v>179</v>
      </c>
      <c r="C91" s="25">
        <f t="shared" si="8"/>
        <v>1</v>
      </c>
      <c r="D91" s="21" t="s">
        <v>178</v>
      </c>
      <c r="E91" s="25">
        <f t="shared" si="7"/>
        <v>6</v>
      </c>
      <c r="F91" s="21" t="s">
        <v>189</v>
      </c>
      <c r="G91" s="14" t="s">
        <v>188</v>
      </c>
      <c r="H91" s="14" t="str">
        <f t="shared" si="4"/>
        <v>020106</v>
      </c>
      <c r="I91" s="36" t="str">
        <f t="shared" si="5"/>
        <v>INSERT INTO [dbo].[pmDistrict] ([idDepartment],[idProvince],[idDistrict],[name],[ubigeo]) VALUES (2,1,6,'Jangas','020106')</v>
      </c>
    </row>
    <row r="92" spans="1:9" ht="15.75" thickBot="1" x14ac:dyDescent="0.3">
      <c r="A92">
        <f>LOOKUP(B92,DEPARTAMENTO!$B$2:$B$26,DEPARTAMENTO!$A$2:$A$26)</f>
        <v>2</v>
      </c>
      <c r="B92" s="21" t="s">
        <v>179</v>
      </c>
      <c r="C92" s="25">
        <f t="shared" si="8"/>
        <v>1</v>
      </c>
      <c r="D92" s="21" t="s">
        <v>178</v>
      </c>
      <c r="E92" s="25">
        <f t="shared" si="7"/>
        <v>7</v>
      </c>
      <c r="F92" s="21" t="s">
        <v>191</v>
      </c>
      <c r="G92" s="14" t="s">
        <v>190</v>
      </c>
      <c r="H92" s="14" t="str">
        <f t="shared" si="4"/>
        <v>020107</v>
      </c>
      <c r="I92" s="36" t="str">
        <f t="shared" si="5"/>
        <v>INSERT INTO [dbo].[pmDistrict] ([idDepartment],[idProvince],[idDistrict],[name],[ubigeo]) VALUES (2,1,7,'La Libertad','020107')</v>
      </c>
    </row>
    <row r="93" spans="1:9" ht="15.75" thickBot="1" x14ac:dyDescent="0.3">
      <c r="A93">
        <f>LOOKUP(B93,DEPARTAMENTO!$B$2:$B$26,DEPARTAMENTO!$A$2:$A$26)</f>
        <v>2</v>
      </c>
      <c r="B93" s="21" t="s">
        <v>179</v>
      </c>
      <c r="C93" s="25">
        <f t="shared" si="8"/>
        <v>1</v>
      </c>
      <c r="D93" s="21" t="s">
        <v>178</v>
      </c>
      <c r="E93" s="25">
        <f t="shared" si="7"/>
        <v>8</v>
      </c>
      <c r="F93" s="21" t="s">
        <v>36</v>
      </c>
      <c r="G93" s="14" t="s">
        <v>192</v>
      </c>
      <c r="H93" s="14" t="str">
        <f t="shared" si="4"/>
        <v>020108</v>
      </c>
      <c r="I93" s="36" t="str">
        <f t="shared" si="5"/>
        <v>INSERT INTO [dbo].[pmDistrict] ([idDepartment],[idProvince],[idDistrict],[name],[ubigeo]) VALUES (2,1,8,'Olleros','020108')</v>
      </c>
    </row>
    <row r="94" spans="1:9" ht="15.75" thickBot="1" x14ac:dyDescent="0.3">
      <c r="A94">
        <f>LOOKUP(B94,DEPARTAMENTO!$B$2:$B$26,DEPARTAMENTO!$A$2:$A$26)</f>
        <v>2</v>
      </c>
      <c r="B94" s="21" t="s">
        <v>179</v>
      </c>
      <c r="C94" s="25">
        <f t="shared" si="8"/>
        <v>1</v>
      </c>
      <c r="D94" s="21" t="s">
        <v>178</v>
      </c>
      <c r="E94" s="25">
        <f t="shared" si="7"/>
        <v>9</v>
      </c>
      <c r="F94" s="21" t="s">
        <v>194</v>
      </c>
      <c r="G94" s="14" t="s">
        <v>193</v>
      </c>
      <c r="H94" s="14" t="str">
        <f t="shared" si="4"/>
        <v>020109</v>
      </c>
      <c r="I94" s="36" t="str">
        <f t="shared" si="5"/>
        <v>INSERT INTO [dbo].[pmDistrict] ([idDepartment],[idProvince],[idDistrict],[name],[ubigeo]) VALUES (2,1,9,'Pampas','020109')</v>
      </c>
    </row>
    <row r="95" spans="1:9" ht="15.75" thickBot="1" x14ac:dyDescent="0.3">
      <c r="A95">
        <f>LOOKUP(B95,DEPARTAMENTO!$B$2:$B$26,DEPARTAMENTO!$A$2:$A$26)</f>
        <v>2</v>
      </c>
      <c r="B95" s="21" t="s">
        <v>179</v>
      </c>
      <c r="C95" s="25">
        <f t="shared" si="8"/>
        <v>1</v>
      </c>
      <c r="D95" s="21" t="s">
        <v>178</v>
      </c>
      <c r="E95" s="25">
        <f t="shared" si="7"/>
        <v>10</v>
      </c>
      <c r="F95" s="21" t="s">
        <v>196</v>
      </c>
      <c r="G95" s="14" t="s">
        <v>195</v>
      </c>
      <c r="H95" s="14" t="str">
        <f t="shared" si="4"/>
        <v>020110</v>
      </c>
      <c r="I95" s="36" t="str">
        <f t="shared" si="5"/>
        <v>INSERT INTO [dbo].[pmDistrict] ([idDepartment],[idProvince],[idDistrict],[name],[ubigeo]) VALUES (2,1,10,'Pariacoto','020110')</v>
      </c>
    </row>
    <row r="96" spans="1:9" ht="15.75" thickBot="1" x14ac:dyDescent="0.3">
      <c r="A96">
        <f>LOOKUP(B96,DEPARTAMENTO!$B$2:$B$26,DEPARTAMENTO!$A$2:$A$26)</f>
        <v>2</v>
      </c>
      <c r="B96" s="21" t="s">
        <v>179</v>
      </c>
      <c r="C96" s="25">
        <f t="shared" si="8"/>
        <v>1</v>
      </c>
      <c r="D96" s="21" t="s">
        <v>178</v>
      </c>
      <c r="E96" s="25">
        <f t="shared" si="7"/>
        <v>11</v>
      </c>
      <c r="F96" s="21" t="s">
        <v>198</v>
      </c>
      <c r="G96" s="14" t="s">
        <v>197</v>
      </c>
      <c r="H96" s="14" t="str">
        <f t="shared" si="4"/>
        <v>020111</v>
      </c>
      <c r="I96" s="36" t="str">
        <f t="shared" si="5"/>
        <v>INSERT INTO [dbo].[pmDistrict] ([idDepartment],[idProvince],[idDistrict],[name],[ubigeo]) VALUES (2,1,11,'Pira','020111')</v>
      </c>
    </row>
    <row r="97" spans="1:9" ht="15.75" thickBot="1" x14ac:dyDescent="0.3">
      <c r="A97">
        <f>LOOKUP(B97,DEPARTAMENTO!$B$2:$B$26,DEPARTAMENTO!$A$2:$A$26)</f>
        <v>2</v>
      </c>
      <c r="B97" s="21" t="s">
        <v>179</v>
      </c>
      <c r="C97" s="25">
        <f t="shared" si="8"/>
        <v>1</v>
      </c>
      <c r="D97" s="21" t="s">
        <v>178</v>
      </c>
      <c r="E97" s="25">
        <f t="shared" si="7"/>
        <v>12</v>
      </c>
      <c r="F97" s="21" t="s">
        <v>200</v>
      </c>
      <c r="G97" s="14" t="s">
        <v>199</v>
      </c>
      <c r="H97" s="14" t="str">
        <f t="shared" si="4"/>
        <v>020112</v>
      </c>
      <c r="I97" s="36" t="str">
        <f t="shared" si="5"/>
        <v>INSERT INTO [dbo].[pmDistrict] ([idDepartment],[idProvince],[idDistrict],[name],[ubigeo]) VALUES (2,1,12,'Tarica','020112')</v>
      </c>
    </row>
    <row r="98" spans="1:9" ht="15.75" thickBot="1" x14ac:dyDescent="0.3">
      <c r="A98">
        <f>LOOKUP(B98,DEPARTAMENTO!$B$2:$B$26,DEPARTAMENTO!$A$2:$A$26)</f>
        <v>2</v>
      </c>
      <c r="B98" s="21" t="s">
        <v>179</v>
      </c>
      <c r="C98" s="25">
        <f t="shared" si="8"/>
        <v>2</v>
      </c>
      <c r="D98" s="21" t="s">
        <v>202</v>
      </c>
      <c r="E98" s="25">
        <f t="shared" si="7"/>
        <v>1</v>
      </c>
      <c r="F98" s="21" t="s">
        <v>202</v>
      </c>
      <c r="G98" s="14" t="s">
        <v>201</v>
      </c>
      <c r="H98" s="14" t="str">
        <f t="shared" si="4"/>
        <v>020201</v>
      </c>
      <c r="I98" s="36" t="str">
        <f t="shared" si="5"/>
        <v>INSERT INTO [dbo].[pmDistrict] ([idDepartment],[idProvince],[idDistrict],[name],[ubigeo]) VALUES (2,2,1,'Aija','020201')</v>
      </c>
    </row>
    <row r="99" spans="1:9" ht="15.75" thickBot="1" x14ac:dyDescent="0.3">
      <c r="A99">
        <f>LOOKUP(B99,DEPARTAMENTO!$B$2:$B$26,DEPARTAMENTO!$A$2:$A$26)</f>
        <v>2</v>
      </c>
      <c r="B99" s="21" t="s">
        <v>179</v>
      </c>
      <c r="C99" s="25">
        <f t="shared" si="8"/>
        <v>2</v>
      </c>
      <c r="D99" s="21" t="s">
        <v>202</v>
      </c>
      <c r="E99" s="25">
        <f t="shared" si="7"/>
        <v>2</v>
      </c>
      <c r="F99" s="21" t="s">
        <v>204</v>
      </c>
      <c r="G99" s="14" t="s">
        <v>203</v>
      </c>
      <c r="H99" s="14" t="str">
        <f t="shared" si="4"/>
        <v>020203</v>
      </c>
      <c r="I99" s="36" t="str">
        <f t="shared" si="5"/>
        <v>INSERT INTO [dbo].[pmDistrict] ([idDepartment],[idProvince],[idDistrict],[name],[ubigeo]) VALUES (2,2,2,'Coris','020203')</v>
      </c>
    </row>
    <row r="100" spans="1:9" ht="15.75" thickBot="1" x14ac:dyDescent="0.3">
      <c r="A100">
        <f>LOOKUP(B100,DEPARTAMENTO!$B$2:$B$26,DEPARTAMENTO!$A$2:$A$26)</f>
        <v>2</v>
      </c>
      <c r="B100" s="21" t="s">
        <v>179</v>
      </c>
      <c r="C100" s="25">
        <f t="shared" si="8"/>
        <v>2</v>
      </c>
      <c r="D100" s="21" t="s">
        <v>202</v>
      </c>
      <c r="E100" s="25">
        <f t="shared" si="7"/>
        <v>3</v>
      </c>
      <c r="F100" s="21" t="s">
        <v>206</v>
      </c>
      <c r="G100" s="14" t="s">
        <v>205</v>
      </c>
      <c r="H100" s="14" t="str">
        <f t="shared" si="4"/>
        <v>020205</v>
      </c>
      <c r="I100" s="36" t="str">
        <f t="shared" si="5"/>
        <v>INSERT INTO [dbo].[pmDistrict] ([idDepartment],[idProvince],[idDistrict],[name],[ubigeo]) VALUES (2,2,3,'Huacllan','020205')</v>
      </c>
    </row>
    <row r="101" spans="1:9" ht="15.75" thickBot="1" x14ac:dyDescent="0.3">
      <c r="A101">
        <f>LOOKUP(B101,DEPARTAMENTO!$B$2:$B$26,DEPARTAMENTO!$A$2:$A$26)</f>
        <v>2</v>
      </c>
      <c r="B101" s="21" t="s">
        <v>179</v>
      </c>
      <c r="C101" s="25">
        <f t="shared" si="8"/>
        <v>2</v>
      </c>
      <c r="D101" s="21" t="s">
        <v>202</v>
      </c>
      <c r="E101" s="25">
        <f t="shared" si="7"/>
        <v>4</v>
      </c>
      <c r="F101" s="21" t="s">
        <v>208</v>
      </c>
      <c r="G101" s="14" t="s">
        <v>207</v>
      </c>
      <c r="H101" s="14" t="str">
        <f t="shared" si="4"/>
        <v>020206</v>
      </c>
      <c r="I101" s="36" t="str">
        <f t="shared" si="5"/>
        <v>INSERT INTO [dbo].[pmDistrict] ([idDepartment],[idProvince],[idDistrict],[name],[ubigeo]) VALUES (2,2,4,'La Merced','020206')</v>
      </c>
    </row>
    <row r="102" spans="1:9" ht="15.75" thickBot="1" x14ac:dyDescent="0.3">
      <c r="A102">
        <f>LOOKUP(B102,DEPARTAMENTO!$B$2:$B$26,DEPARTAMENTO!$A$2:$A$26)</f>
        <v>2</v>
      </c>
      <c r="B102" s="21" t="s">
        <v>179</v>
      </c>
      <c r="C102" s="25">
        <f>IF(D101=D102,C101,IF(B101=B102,C101+1,1))</f>
        <v>2</v>
      </c>
      <c r="D102" s="21" t="s">
        <v>202</v>
      </c>
      <c r="E102" s="25">
        <f t="shared" si="7"/>
        <v>5</v>
      </c>
      <c r="F102" s="21" t="s">
        <v>210</v>
      </c>
      <c r="G102" s="14" t="s">
        <v>209</v>
      </c>
      <c r="H102" s="14" t="str">
        <f t="shared" si="4"/>
        <v>020208</v>
      </c>
      <c r="I102" s="36" t="str">
        <f t="shared" si="5"/>
        <v>INSERT INTO [dbo].[pmDistrict] ([idDepartment],[idProvince],[idDistrict],[name],[ubigeo]) VALUES (2,2,5,'Succha','020208')</v>
      </c>
    </row>
    <row r="103" spans="1:9" ht="15.75" thickBot="1" x14ac:dyDescent="0.3">
      <c r="A103">
        <f>LOOKUP(B103,DEPARTAMENTO!$B$2:$B$26,DEPARTAMENTO!$A$2:$A$26)</f>
        <v>2</v>
      </c>
      <c r="B103" s="21" t="s">
        <v>179</v>
      </c>
      <c r="C103" s="25">
        <f t="shared" ref="C103:C141" si="9">IF(D102=D103,C102,IF(B102=B103,C102+1,1))</f>
        <v>3</v>
      </c>
      <c r="D103" s="21" t="s">
        <v>213</v>
      </c>
      <c r="E103" s="25">
        <f t="shared" si="7"/>
        <v>1</v>
      </c>
      <c r="F103" s="21" t="s">
        <v>212</v>
      </c>
      <c r="G103" s="14" t="s">
        <v>211</v>
      </c>
      <c r="H103" s="14" t="str">
        <f t="shared" si="4"/>
        <v>021601</v>
      </c>
      <c r="I103" s="36" t="str">
        <f t="shared" si="5"/>
        <v>INSERT INTO [dbo].[pmDistrict] ([idDepartment],[idProvince],[idDistrict],[name],[ubigeo]) VALUES (2,3,1,'Llamellin','021601')</v>
      </c>
    </row>
    <row r="104" spans="1:9" ht="15.75" thickBot="1" x14ac:dyDescent="0.3">
      <c r="A104">
        <f>LOOKUP(B104,DEPARTAMENTO!$B$2:$B$26,DEPARTAMENTO!$A$2:$A$26)</f>
        <v>2</v>
      </c>
      <c r="B104" s="21" t="s">
        <v>179</v>
      </c>
      <c r="C104" s="25">
        <f t="shared" si="9"/>
        <v>3</v>
      </c>
      <c r="D104" s="21" t="s">
        <v>213</v>
      </c>
      <c r="E104" s="25">
        <f t="shared" si="7"/>
        <v>2</v>
      </c>
      <c r="F104" s="21" t="s">
        <v>215</v>
      </c>
      <c r="G104" s="14" t="s">
        <v>214</v>
      </c>
      <c r="H104" s="14" t="str">
        <f t="shared" si="4"/>
        <v>021602</v>
      </c>
      <c r="I104" s="36" t="str">
        <f t="shared" si="5"/>
        <v>INSERT INTO [dbo].[pmDistrict] ([idDepartment],[idProvince],[idDistrict],[name],[ubigeo]) VALUES (2,3,2,'Aczo','021602')</v>
      </c>
    </row>
    <row r="105" spans="1:9" ht="15.75" thickBot="1" x14ac:dyDescent="0.3">
      <c r="A105">
        <f>LOOKUP(B105,DEPARTAMENTO!$B$2:$B$26,DEPARTAMENTO!$A$2:$A$26)</f>
        <v>2</v>
      </c>
      <c r="B105" s="21" t="s">
        <v>179</v>
      </c>
      <c r="C105" s="25">
        <f t="shared" si="9"/>
        <v>3</v>
      </c>
      <c r="D105" s="21" t="s">
        <v>213</v>
      </c>
      <c r="E105" s="25">
        <f t="shared" si="7"/>
        <v>3</v>
      </c>
      <c r="F105" s="21" t="s">
        <v>217</v>
      </c>
      <c r="G105" s="14" t="s">
        <v>216</v>
      </c>
      <c r="H105" s="14" t="str">
        <f t="shared" si="4"/>
        <v>021603</v>
      </c>
      <c r="I105" s="36" t="str">
        <f t="shared" si="5"/>
        <v>INSERT INTO [dbo].[pmDistrict] ([idDepartment],[idProvince],[idDistrict],[name],[ubigeo]) VALUES (2,3,3,'Chaccho','021603')</v>
      </c>
    </row>
    <row r="106" spans="1:9" ht="15.75" thickBot="1" x14ac:dyDescent="0.3">
      <c r="A106">
        <f>LOOKUP(B106,DEPARTAMENTO!$B$2:$B$26,DEPARTAMENTO!$A$2:$A$26)</f>
        <v>2</v>
      </c>
      <c r="B106" s="21" t="s">
        <v>179</v>
      </c>
      <c r="C106" s="25">
        <f t="shared" si="9"/>
        <v>3</v>
      </c>
      <c r="D106" s="21" t="s">
        <v>213</v>
      </c>
      <c r="E106" s="25">
        <f t="shared" si="7"/>
        <v>4</v>
      </c>
      <c r="F106" s="21" t="s">
        <v>219</v>
      </c>
      <c r="G106" s="14" t="s">
        <v>218</v>
      </c>
      <c r="H106" s="14" t="str">
        <f t="shared" si="4"/>
        <v>021604</v>
      </c>
      <c r="I106" s="36" t="str">
        <f t="shared" si="5"/>
        <v>INSERT INTO [dbo].[pmDistrict] ([idDepartment],[idProvince],[idDistrict],[name],[ubigeo]) VALUES (2,3,4,'Chingas','021604')</v>
      </c>
    </row>
    <row r="107" spans="1:9" ht="15.75" thickBot="1" x14ac:dyDescent="0.3">
      <c r="A107">
        <f>LOOKUP(B107,DEPARTAMENTO!$B$2:$B$26,DEPARTAMENTO!$A$2:$A$26)</f>
        <v>2</v>
      </c>
      <c r="B107" s="21" t="s">
        <v>179</v>
      </c>
      <c r="C107" s="25">
        <f t="shared" si="9"/>
        <v>3</v>
      </c>
      <c r="D107" s="21" t="s">
        <v>213</v>
      </c>
      <c r="E107" s="25">
        <f t="shared" si="7"/>
        <v>5</v>
      </c>
      <c r="F107" s="21" t="s">
        <v>221</v>
      </c>
      <c r="G107" s="14" t="s">
        <v>220</v>
      </c>
      <c r="H107" s="14" t="str">
        <f t="shared" si="4"/>
        <v>021605</v>
      </c>
      <c r="I107" s="36" t="str">
        <f t="shared" si="5"/>
        <v>INSERT INTO [dbo].[pmDistrict] ([idDepartment],[idProvince],[idDistrict],[name],[ubigeo]) VALUES (2,3,5,'Mirgas','021605')</v>
      </c>
    </row>
    <row r="108" spans="1:9" ht="15.75" thickBot="1" x14ac:dyDescent="0.3">
      <c r="A108">
        <f>LOOKUP(B108,DEPARTAMENTO!$B$2:$B$26,DEPARTAMENTO!$A$2:$A$26)</f>
        <v>2</v>
      </c>
      <c r="B108" s="21" t="s">
        <v>179</v>
      </c>
      <c r="C108" s="25">
        <f t="shared" si="9"/>
        <v>3</v>
      </c>
      <c r="D108" s="21" t="s">
        <v>213</v>
      </c>
      <c r="E108" s="25">
        <f t="shared" si="7"/>
        <v>6</v>
      </c>
      <c r="F108" s="21" t="s">
        <v>223</v>
      </c>
      <c r="G108" s="14" t="s">
        <v>222</v>
      </c>
      <c r="H108" s="14" t="str">
        <f t="shared" si="4"/>
        <v>021606</v>
      </c>
      <c r="I108" s="36" t="str">
        <f t="shared" si="5"/>
        <v>INSERT INTO [dbo].[pmDistrict] ([idDepartment],[idProvince],[idDistrict],[name],[ubigeo]) VALUES (2,3,6,'San Juan de Rontoy','021606')</v>
      </c>
    </row>
    <row r="109" spans="1:9" ht="15.75" thickBot="1" x14ac:dyDescent="0.3">
      <c r="A109">
        <f>LOOKUP(B109,DEPARTAMENTO!$B$2:$B$26,DEPARTAMENTO!$A$2:$A$26)</f>
        <v>2</v>
      </c>
      <c r="B109" s="21" t="s">
        <v>179</v>
      </c>
      <c r="C109" s="25">
        <f t="shared" si="9"/>
        <v>4</v>
      </c>
      <c r="D109" s="21" t="s">
        <v>8</v>
      </c>
      <c r="E109" s="25">
        <f t="shared" si="7"/>
        <v>1</v>
      </c>
      <c r="F109" s="21" t="s">
        <v>225</v>
      </c>
      <c r="G109" s="14" t="s">
        <v>224</v>
      </c>
      <c r="H109" s="14" t="str">
        <f t="shared" si="4"/>
        <v>021801</v>
      </c>
      <c r="I109" s="36" t="str">
        <f t="shared" si="5"/>
        <v>INSERT INTO [dbo].[pmDistrict] ([idDepartment],[idProvince],[idDistrict],[name],[ubigeo]) VALUES (2,4,1,'Chacas','021801')</v>
      </c>
    </row>
    <row r="110" spans="1:9" ht="15.75" thickBot="1" x14ac:dyDescent="0.3">
      <c r="A110">
        <f>LOOKUP(B110,DEPARTAMENTO!$B$2:$B$26,DEPARTAMENTO!$A$2:$A$26)</f>
        <v>2</v>
      </c>
      <c r="B110" s="21" t="s">
        <v>179</v>
      </c>
      <c r="C110" s="25">
        <f t="shared" si="9"/>
        <v>4</v>
      </c>
      <c r="D110" s="21" t="s">
        <v>8</v>
      </c>
      <c r="E110" s="25">
        <f t="shared" si="7"/>
        <v>2</v>
      </c>
      <c r="F110" s="21" t="s">
        <v>227</v>
      </c>
      <c r="G110" s="14" t="s">
        <v>226</v>
      </c>
      <c r="H110" s="14" t="str">
        <f t="shared" si="4"/>
        <v>021802</v>
      </c>
      <c r="I110" s="36" t="str">
        <f t="shared" si="5"/>
        <v>INSERT INTO [dbo].[pmDistrict] ([idDepartment],[idProvince],[idDistrict],[name],[ubigeo]) VALUES (2,4,2,'Acochaca','021802')</v>
      </c>
    </row>
    <row r="111" spans="1:9" ht="15.75" thickBot="1" x14ac:dyDescent="0.3">
      <c r="A111">
        <f>LOOKUP(B111,DEPARTAMENTO!$B$2:$B$26,DEPARTAMENTO!$A$2:$A$26)</f>
        <v>2</v>
      </c>
      <c r="B111" s="21" t="s">
        <v>179</v>
      </c>
      <c r="C111" s="25">
        <f t="shared" si="9"/>
        <v>5</v>
      </c>
      <c r="D111" s="21" t="s">
        <v>230</v>
      </c>
      <c r="E111" s="25">
        <f t="shared" si="7"/>
        <v>1</v>
      </c>
      <c r="F111" s="21" t="s">
        <v>229</v>
      </c>
      <c r="G111" s="14" t="s">
        <v>228</v>
      </c>
      <c r="H111" s="14" t="str">
        <f t="shared" si="4"/>
        <v>020301</v>
      </c>
      <c r="I111" s="36" t="str">
        <f t="shared" si="5"/>
        <v>INSERT INTO [dbo].[pmDistrict] ([idDepartment],[idProvince],[idDistrict],[name],[ubigeo]) VALUES (2,5,1,'Chiquian','020301')</v>
      </c>
    </row>
    <row r="112" spans="1:9" ht="15.75" thickBot="1" x14ac:dyDescent="0.3">
      <c r="A112">
        <f>LOOKUP(B112,DEPARTAMENTO!$B$2:$B$26,DEPARTAMENTO!$A$2:$A$26)</f>
        <v>2</v>
      </c>
      <c r="B112" s="21" t="s">
        <v>179</v>
      </c>
      <c r="C112" s="25">
        <f t="shared" si="9"/>
        <v>5</v>
      </c>
      <c r="D112" s="21" t="s">
        <v>230</v>
      </c>
      <c r="E112" s="25">
        <f t="shared" si="7"/>
        <v>2</v>
      </c>
      <c r="F112" s="21" t="s">
        <v>232</v>
      </c>
      <c r="G112" s="14" t="s">
        <v>231</v>
      </c>
      <c r="H112" s="14" t="str">
        <f t="shared" si="4"/>
        <v>020302</v>
      </c>
      <c r="I112" s="36" t="str">
        <f t="shared" si="5"/>
        <v>INSERT INTO [dbo].[pmDistrict] ([idDepartment],[idProvince],[idDistrict],[name],[ubigeo]) VALUES (2,5,2,'Abelardo Pardo Lezameta','020302')</v>
      </c>
    </row>
    <row r="113" spans="1:9" ht="15.75" thickBot="1" x14ac:dyDescent="0.3">
      <c r="A113">
        <f>LOOKUP(B113,DEPARTAMENTO!$B$2:$B$26,DEPARTAMENTO!$A$2:$A$26)</f>
        <v>2</v>
      </c>
      <c r="B113" s="21" t="s">
        <v>179</v>
      </c>
      <c r="C113" s="25">
        <f t="shared" si="9"/>
        <v>5</v>
      </c>
      <c r="D113" s="21" t="s">
        <v>230</v>
      </c>
      <c r="E113" s="25">
        <f t="shared" si="7"/>
        <v>3</v>
      </c>
      <c r="F113" s="21" t="s">
        <v>213</v>
      </c>
      <c r="G113" s="14" t="s">
        <v>233</v>
      </c>
      <c r="H113" s="14" t="str">
        <f t="shared" si="4"/>
        <v>020321</v>
      </c>
      <c r="I113" s="36" t="str">
        <f t="shared" si="5"/>
        <v>INSERT INTO [dbo].[pmDistrict] ([idDepartment],[idProvince],[idDistrict],[name],[ubigeo]) VALUES (2,5,3,'Antonio Raymondi','020321')</v>
      </c>
    </row>
    <row r="114" spans="1:9" ht="15.75" thickBot="1" x14ac:dyDescent="0.3">
      <c r="A114">
        <f>LOOKUP(B114,DEPARTAMENTO!$B$2:$B$26,DEPARTAMENTO!$A$2:$A$26)</f>
        <v>2</v>
      </c>
      <c r="B114" s="21" t="s">
        <v>179</v>
      </c>
      <c r="C114" s="25">
        <f t="shared" si="9"/>
        <v>5</v>
      </c>
      <c r="D114" s="21" t="s">
        <v>230</v>
      </c>
      <c r="E114" s="25">
        <f t="shared" si="7"/>
        <v>4</v>
      </c>
      <c r="F114" s="21" t="s">
        <v>235</v>
      </c>
      <c r="G114" s="14" t="s">
        <v>234</v>
      </c>
      <c r="H114" s="14" t="str">
        <f t="shared" si="4"/>
        <v>020304</v>
      </c>
      <c r="I114" s="36" t="str">
        <f t="shared" si="5"/>
        <v>INSERT INTO [dbo].[pmDistrict] ([idDepartment],[idProvince],[idDistrict],[name],[ubigeo]) VALUES (2,5,4,'Aquia','020304')</v>
      </c>
    </row>
    <row r="115" spans="1:9" ht="15.75" thickBot="1" x14ac:dyDescent="0.3">
      <c r="A115">
        <f>LOOKUP(B115,DEPARTAMENTO!$B$2:$B$26,DEPARTAMENTO!$A$2:$A$26)</f>
        <v>2</v>
      </c>
      <c r="B115" s="21" t="s">
        <v>179</v>
      </c>
      <c r="C115" s="25">
        <f t="shared" si="9"/>
        <v>5</v>
      </c>
      <c r="D115" s="21" t="s">
        <v>230</v>
      </c>
      <c r="E115" s="25">
        <f t="shared" si="7"/>
        <v>5</v>
      </c>
      <c r="F115" s="21" t="s">
        <v>237</v>
      </c>
      <c r="G115" s="14" t="s">
        <v>236</v>
      </c>
      <c r="H115" s="14" t="str">
        <f t="shared" si="4"/>
        <v>020305</v>
      </c>
      <c r="I115" s="36" t="str">
        <f t="shared" si="5"/>
        <v>INSERT INTO [dbo].[pmDistrict] ([idDepartment],[idProvince],[idDistrict],[name],[ubigeo]) VALUES (2,5,5,'Cajacay','020305')</v>
      </c>
    </row>
    <row r="116" spans="1:9" ht="15.75" thickBot="1" x14ac:dyDescent="0.3">
      <c r="A116">
        <f>LOOKUP(B116,DEPARTAMENTO!$B$2:$B$26,DEPARTAMENTO!$A$2:$A$26)</f>
        <v>2</v>
      </c>
      <c r="B116" s="21" t="s">
        <v>179</v>
      </c>
      <c r="C116" s="25">
        <f t="shared" si="9"/>
        <v>5</v>
      </c>
      <c r="D116" s="21" t="s">
        <v>230</v>
      </c>
      <c r="E116" s="25">
        <f t="shared" si="7"/>
        <v>6</v>
      </c>
      <c r="F116" s="21" t="s">
        <v>239</v>
      </c>
      <c r="G116" s="14" t="s">
        <v>238</v>
      </c>
      <c r="H116" s="14" t="str">
        <f t="shared" si="4"/>
        <v>020322</v>
      </c>
      <c r="I116" s="36" t="str">
        <f t="shared" si="5"/>
        <v>INSERT INTO [dbo].[pmDistrict] ([idDepartment],[idProvince],[idDistrict],[name],[ubigeo]) VALUES (2,5,6,'Canis','020322')</v>
      </c>
    </row>
    <row r="117" spans="1:9" ht="15.75" thickBot="1" x14ac:dyDescent="0.3">
      <c r="A117">
        <f>LOOKUP(B117,DEPARTAMENTO!$B$2:$B$26,DEPARTAMENTO!$A$2:$A$26)</f>
        <v>2</v>
      </c>
      <c r="B117" s="21" t="s">
        <v>179</v>
      </c>
      <c r="C117" s="25">
        <f t="shared" si="9"/>
        <v>5</v>
      </c>
      <c r="D117" s="21" t="s">
        <v>230</v>
      </c>
      <c r="E117" s="25">
        <f t="shared" si="7"/>
        <v>7</v>
      </c>
      <c r="F117" s="21" t="s">
        <v>241</v>
      </c>
      <c r="G117" s="14" t="s">
        <v>240</v>
      </c>
      <c r="H117" s="14" t="str">
        <f t="shared" si="4"/>
        <v>020323</v>
      </c>
      <c r="I117" s="36" t="str">
        <f t="shared" si="5"/>
        <v>INSERT INTO [dbo].[pmDistrict] ([idDepartment],[idProvince],[idDistrict],[name],[ubigeo]) VALUES (2,5,7,'Colquioc','020323')</v>
      </c>
    </row>
    <row r="118" spans="1:9" ht="15.75" thickBot="1" x14ac:dyDescent="0.3">
      <c r="A118">
        <f>LOOKUP(B118,DEPARTAMENTO!$B$2:$B$26,DEPARTAMENTO!$A$2:$A$26)</f>
        <v>2</v>
      </c>
      <c r="B118" s="21" t="s">
        <v>179</v>
      </c>
      <c r="C118" s="25">
        <f t="shared" si="9"/>
        <v>5</v>
      </c>
      <c r="D118" s="21" t="s">
        <v>230</v>
      </c>
      <c r="E118" s="25">
        <f t="shared" si="7"/>
        <v>8</v>
      </c>
      <c r="F118" s="21" t="s">
        <v>243</v>
      </c>
      <c r="G118" s="14" t="s">
        <v>242</v>
      </c>
      <c r="H118" s="14" t="str">
        <f t="shared" si="4"/>
        <v>020325</v>
      </c>
      <c r="I118" s="36" t="str">
        <f t="shared" si="5"/>
        <v>INSERT INTO [dbo].[pmDistrict] ([idDepartment],[idProvince],[idDistrict],[name],[ubigeo]) VALUES (2,5,8,'Huallanca','020325')</v>
      </c>
    </row>
    <row r="119" spans="1:9" ht="15.75" thickBot="1" x14ac:dyDescent="0.3">
      <c r="A119">
        <f>LOOKUP(B119,DEPARTAMENTO!$B$2:$B$26,DEPARTAMENTO!$A$2:$A$26)</f>
        <v>2</v>
      </c>
      <c r="B119" s="21" t="s">
        <v>179</v>
      </c>
      <c r="C119" s="25">
        <f t="shared" si="9"/>
        <v>5</v>
      </c>
      <c r="D119" s="21" t="s">
        <v>230</v>
      </c>
      <c r="E119" s="25">
        <f t="shared" si="7"/>
        <v>9</v>
      </c>
      <c r="F119" s="21" t="s">
        <v>245</v>
      </c>
      <c r="G119" s="14" t="s">
        <v>244</v>
      </c>
      <c r="H119" s="14" t="str">
        <f t="shared" si="4"/>
        <v>020311</v>
      </c>
      <c r="I119" s="36" t="str">
        <f t="shared" si="5"/>
        <v>INSERT INTO [dbo].[pmDistrict] ([idDepartment],[idProvince],[idDistrict],[name],[ubigeo]) VALUES (2,5,9,'Huasta','020311')</v>
      </c>
    </row>
    <row r="120" spans="1:9" ht="15.75" thickBot="1" x14ac:dyDescent="0.3">
      <c r="A120">
        <f>LOOKUP(B120,DEPARTAMENTO!$B$2:$B$26,DEPARTAMENTO!$A$2:$A$26)</f>
        <v>2</v>
      </c>
      <c r="B120" s="21" t="s">
        <v>179</v>
      </c>
      <c r="C120" s="25">
        <f t="shared" si="9"/>
        <v>5</v>
      </c>
      <c r="D120" s="21" t="s">
        <v>230</v>
      </c>
      <c r="E120" s="25">
        <f t="shared" si="7"/>
        <v>10</v>
      </c>
      <c r="F120" s="21" t="s">
        <v>247</v>
      </c>
      <c r="G120" s="14" t="s">
        <v>246</v>
      </c>
      <c r="H120" s="14" t="str">
        <f t="shared" si="4"/>
        <v>020310</v>
      </c>
      <c r="I120" s="36" t="str">
        <f t="shared" si="5"/>
        <v>INSERT INTO [dbo].[pmDistrict] ([idDepartment],[idProvince],[idDistrict],[name],[ubigeo]) VALUES (2,5,10,'Huayllacayan','020310')</v>
      </c>
    </row>
    <row r="121" spans="1:9" ht="15.75" thickBot="1" x14ac:dyDescent="0.3">
      <c r="A121">
        <f>LOOKUP(B121,DEPARTAMENTO!$B$2:$B$26,DEPARTAMENTO!$A$2:$A$26)</f>
        <v>2</v>
      </c>
      <c r="B121" s="21" t="s">
        <v>179</v>
      </c>
      <c r="C121" s="25">
        <f t="shared" si="9"/>
        <v>5</v>
      </c>
      <c r="D121" s="21" t="s">
        <v>230</v>
      </c>
      <c r="E121" s="25">
        <f t="shared" si="7"/>
        <v>11</v>
      </c>
      <c r="F121" s="21" t="s">
        <v>249</v>
      </c>
      <c r="G121" s="14" t="s">
        <v>248</v>
      </c>
      <c r="H121" s="14" t="str">
        <f t="shared" si="4"/>
        <v>020324</v>
      </c>
      <c r="I121" s="36" t="str">
        <f t="shared" si="5"/>
        <v>INSERT INTO [dbo].[pmDistrict] ([idDepartment],[idProvince],[idDistrict],[name],[ubigeo]) VALUES (2,5,11,'La Primavera','020324')</v>
      </c>
    </row>
    <row r="122" spans="1:9" ht="15.75" thickBot="1" x14ac:dyDescent="0.3">
      <c r="A122">
        <f>LOOKUP(B122,DEPARTAMENTO!$B$2:$B$26,DEPARTAMENTO!$A$2:$A$26)</f>
        <v>2</v>
      </c>
      <c r="B122" s="21" t="s">
        <v>179</v>
      </c>
      <c r="C122" s="25">
        <f t="shared" si="9"/>
        <v>5</v>
      </c>
      <c r="D122" s="21" t="s">
        <v>230</v>
      </c>
      <c r="E122" s="25">
        <f t="shared" si="7"/>
        <v>12</v>
      </c>
      <c r="F122" s="21" t="s">
        <v>251</v>
      </c>
      <c r="G122" s="14" t="s">
        <v>250</v>
      </c>
      <c r="H122" s="14" t="str">
        <f t="shared" si="4"/>
        <v>020313</v>
      </c>
      <c r="I122" s="36" t="str">
        <f t="shared" si="5"/>
        <v>INSERT INTO [dbo].[pmDistrict] ([idDepartment],[idProvince],[idDistrict],[name],[ubigeo]) VALUES (2,5,12,'Mangas','020313')</v>
      </c>
    </row>
    <row r="123" spans="1:9" ht="15.75" thickBot="1" x14ac:dyDescent="0.3">
      <c r="A123">
        <f>LOOKUP(B123,DEPARTAMENTO!$B$2:$B$26,DEPARTAMENTO!$A$2:$A$26)</f>
        <v>2</v>
      </c>
      <c r="B123" s="21" t="s">
        <v>179</v>
      </c>
      <c r="C123" s="25">
        <f t="shared" si="9"/>
        <v>5</v>
      </c>
      <c r="D123" s="21" t="s">
        <v>230</v>
      </c>
      <c r="E123" s="25">
        <f t="shared" si="7"/>
        <v>13</v>
      </c>
      <c r="F123" s="21" t="s">
        <v>253</v>
      </c>
      <c r="G123" s="14" t="s">
        <v>252</v>
      </c>
      <c r="H123" s="14" t="str">
        <f t="shared" si="4"/>
        <v>020315</v>
      </c>
      <c r="I123" s="36" t="str">
        <f t="shared" si="5"/>
        <v>INSERT INTO [dbo].[pmDistrict] ([idDepartment],[idProvince],[idDistrict],[name],[ubigeo]) VALUES (2,5,13,'Pacllon','020315')</v>
      </c>
    </row>
    <row r="124" spans="1:9" ht="15.75" thickBot="1" x14ac:dyDescent="0.3">
      <c r="A124">
        <f>LOOKUP(B124,DEPARTAMENTO!$B$2:$B$26,DEPARTAMENTO!$A$2:$A$26)</f>
        <v>2</v>
      </c>
      <c r="B124" s="21" t="s">
        <v>179</v>
      </c>
      <c r="C124" s="25">
        <f t="shared" si="9"/>
        <v>5</v>
      </c>
      <c r="D124" s="21" t="s">
        <v>230</v>
      </c>
      <c r="E124" s="25">
        <f t="shared" si="7"/>
        <v>14</v>
      </c>
      <c r="F124" s="21" t="s">
        <v>255</v>
      </c>
      <c r="G124" s="14" t="s">
        <v>254</v>
      </c>
      <c r="H124" s="14" t="str">
        <f t="shared" si="4"/>
        <v>020317</v>
      </c>
      <c r="I124" s="36" t="str">
        <f t="shared" si="5"/>
        <v>INSERT INTO [dbo].[pmDistrict] ([idDepartment],[idProvince],[idDistrict],[name],[ubigeo]) VALUES (2,5,14,'San Miguel de Corpanqui','020317')</v>
      </c>
    </row>
    <row r="125" spans="1:9" ht="15.75" thickBot="1" x14ac:dyDescent="0.3">
      <c r="A125">
        <f>LOOKUP(B125,DEPARTAMENTO!$B$2:$B$26,DEPARTAMENTO!$A$2:$A$26)</f>
        <v>2</v>
      </c>
      <c r="B125" s="21" t="s">
        <v>179</v>
      </c>
      <c r="C125" s="25">
        <f t="shared" si="9"/>
        <v>5</v>
      </c>
      <c r="D125" s="21" t="s">
        <v>230</v>
      </c>
      <c r="E125" s="25">
        <f t="shared" si="7"/>
        <v>15</v>
      </c>
      <c r="F125" s="21" t="s">
        <v>257</v>
      </c>
      <c r="G125" s="14" t="s">
        <v>256</v>
      </c>
      <c r="H125" s="14" t="str">
        <f t="shared" si="4"/>
        <v>020320</v>
      </c>
      <c r="I125" s="36" t="str">
        <f t="shared" si="5"/>
        <v>INSERT INTO [dbo].[pmDistrict] ([idDepartment],[idProvince],[idDistrict],[name],[ubigeo]) VALUES (2,5,15,'Ticllos','020320')</v>
      </c>
    </row>
    <row r="126" spans="1:9" ht="15.75" thickBot="1" x14ac:dyDescent="0.3">
      <c r="A126">
        <f>LOOKUP(B126,DEPARTAMENTO!$B$2:$B$26,DEPARTAMENTO!$A$2:$A$26)</f>
        <v>2</v>
      </c>
      <c r="B126" s="21" t="s">
        <v>179</v>
      </c>
      <c r="C126" s="25">
        <f>IF(D125=D126,C125,IF(B125=B126,C125+1,1))</f>
        <v>6</v>
      </c>
      <c r="D126" s="21" t="s">
        <v>259</v>
      </c>
      <c r="E126" s="25">
        <f t="shared" si="7"/>
        <v>1</v>
      </c>
      <c r="F126" s="21" t="s">
        <v>259</v>
      </c>
      <c r="G126" s="14" t="s">
        <v>258</v>
      </c>
      <c r="H126" s="14" t="str">
        <f t="shared" si="4"/>
        <v>020401</v>
      </c>
      <c r="I126" s="36" t="str">
        <f t="shared" si="5"/>
        <v>INSERT INTO [dbo].[pmDistrict] ([idDepartment],[idProvince],[idDistrict],[name],[ubigeo]) VALUES (2,6,1,'Carhuaz','020401')</v>
      </c>
    </row>
    <row r="127" spans="1:9" ht="15.75" thickBot="1" x14ac:dyDescent="0.3">
      <c r="A127">
        <f>LOOKUP(B127,DEPARTAMENTO!$B$2:$B$26,DEPARTAMENTO!$A$2:$A$26)</f>
        <v>2</v>
      </c>
      <c r="B127" s="21" t="s">
        <v>179</v>
      </c>
      <c r="C127" s="25">
        <f t="shared" si="9"/>
        <v>6</v>
      </c>
      <c r="D127" s="21" t="s">
        <v>259</v>
      </c>
      <c r="E127" s="25">
        <f t="shared" si="7"/>
        <v>2</v>
      </c>
      <c r="F127" s="21" t="s">
        <v>261</v>
      </c>
      <c r="G127" s="14" t="s">
        <v>260</v>
      </c>
      <c r="H127" s="14" t="str">
        <f t="shared" si="4"/>
        <v>020402</v>
      </c>
      <c r="I127" s="36" t="str">
        <f t="shared" si="5"/>
        <v>INSERT INTO [dbo].[pmDistrict] ([idDepartment],[idProvince],[idDistrict],[name],[ubigeo]) VALUES (2,6,2,'Acopampa','020402')</v>
      </c>
    </row>
    <row r="128" spans="1:9" ht="15.75" thickBot="1" x14ac:dyDescent="0.3">
      <c r="A128">
        <f>LOOKUP(B128,DEPARTAMENTO!$B$2:$B$26,DEPARTAMENTO!$A$2:$A$26)</f>
        <v>2</v>
      </c>
      <c r="B128" s="21" t="s">
        <v>179</v>
      </c>
      <c r="C128" s="25">
        <f t="shared" si="9"/>
        <v>6</v>
      </c>
      <c r="D128" s="21" t="s">
        <v>259</v>
      </c>
      <c r="E128" s="25">
        <f t="shared" si="7"/>
        <v>3</v>
      </c>
      <c r="F128" s="21" t="s">
        <v>263</v>
      </c>
      <c r="G128" s="14" t="s">
        <v>262</v>
      </c>
      <c r="H128" s="14" t="str">
        <f t="shared" si="4"/>
        <v>020403</v>
      </c>
      <c r="I128" s="36" t="str">
        <f t="shared" si="5"/>
        <v>INSERT INTO [dbo].[pmDistrict] ([idDepartment],[idProvince],[idDistrict],[name],[ubigeo]) VALUES (2,6,3,'Amashca','020403')</v>
      </c>
    </row>
    <row r="129" spans="1:9" ht="15.75" thickBot="1" x14ac:dyDescent="0.3">
      <c r="A129">
        <f>LOOKUP(B129,DEPARTAMENTO!$B$2:$B$26,DEPARTAMENTO!$A$2:$A$26)</f>
        <v>2</v>
      </c>
      <c r="B129" s="21" t="s">
        <v>179</v>
      </c>
      <c r="C129" s="25">
        <f t="shared" si="9"/>
        <v>6</v>
      </c>
      <c r="D129" s="21" t="s">
        <v>259</v>
      </c>
      <c r="E129" s="25">
        <f t="shared" si="7"/>
        <v>4</v>
      </c>
      <c r="F129" s="21" t="s">
        <v>265</v>
      </c>
      <c r="G129" s="14" t="s">
        <v>264</v>
      </c>
      <c r="H129" s="14" t="str">
        <f t="shared" si="4"/>
        <v>020404</v>
      </c>
      <c r="I129" s="36" t="str">
        <f t="shared" si="5"/>
        <v>INSERT INTO [dbo].[pmDistrict] ([idDepartment],[idProvince],[idDistrict],[name],[ubigeo]) VALUES (2,6,4,'Anta','020404')</v>
      </c>
    </row>
    <row r="130" spans="1:9" ht="15.75" thickBot="1" x14ac:dyDescent="0.3">
      <c r="A130">
        <f>LOOKUP(B130,DEPARTAMENTO!$B$2:$B$26,DEPARTAMENTO!$A$2:$A$26)</f>
        <v>2</v>
      </c>
      <c r="B130" s="21" t="s">
        <v>179</v>
      </c>
      <c r="C130" s="25">
        <f t="shared" si="9"/>
        <v>6</v>
      </c>
      <c r="D130" s="21" t="s">
        <v>259</v>
      </c>
      <c r="E130" s="25">
        <f t="shared" si="7"/>
        <v>5</v>
      </c>
      <c r="F130" s="21" t="s">
        <v>267</v>
      </c>
      <c r="G130" s="14" t="s">
        <v>266</v>
      </c>
      <c r="H130" s="14" t="str">
        <f t="shared" si="4"/>
        <v>020405</v>
      </c>
      <c r="I130" s="36" t="str">
        <f t="shared" si="5"/>
        <v>INSERT INTO [dbo].[pmDistrict] ([idDepartment],[idProvince],[idDistrict],[name],[ubigeo]) VALUES (2,6,5,'Ataquero','020405')</v>
      </c>
    </row>
    <row r="131" spans="1:9" ht="15.75" thickBot="1" x14ac:dyDescent="0.3">
      <c r="A131">
        <f>LOOKUP(B131,DEPARTAMENTO!$B$2:$B$26,DEPARTAMENTO!$A$2:$A$26)</f>
        <v>2</v>
      </c>
      <c r="B131" s="21" t="s">
        <v>179</v>
      </c>
      <c r="C131" s="25">
        <f t="shared" si="9"/>
        <v>6</v>
      </c>
      <c r="D131" s="21" t="s">
        <v>259</v>
      </c>
      <c r="E131" s="25">
        <f t="shared" si="7"/>
        <v>6</v>
      </c>
      <c r="F131" s="21" t="s">
        <v>269</v>
      </c>
      <c r="G131" s="14" t="s">
        <v>268</v>
      </c>
      <c r="H131" s="14" t="str">
        <f t="shared" ref="H131:H194" si="10">RIGHT(G131,6)</f>
        <v>020406</v>
      </c>
      <c r="I131" s="36" t="str">
        <f t="shared" ref="I131:I194" si="11">$I$1&amp;A131&amp;","&amp;C131&amp;","&amp;E131&amp;",'"&amp;F131&amp;"','"&amp;H131&amp;"')"</f>
        <v>INSERT INTO [dbo].[pmDistrict] ([idDepartment],[idProvince],[idDistrict],[name],[ubigeo]) VALUES (2,6,6,'Marcara','020406')</v>
      </c>
    </row>
    <row r="132" spans="1:9" ht="15.75" thickBot="1" x14ac:dyDescent="0.3">
      <c r="A132">
        <f>LOOKUP(B132,DEPARTAMENTO!$B$2:$B$26,DEPARTAMENTO!$A$2:$A$26)</f>
        <v>2</v>
      </c>
      <c r="B132" s="21" t="s">
        <v>179</v>
      </c>
      <c r="C132" s="25">
        <f t="shared" si="9"/>
        <v>6</v>
      </c>
      <c r="D132" s="21" t="s">
        <v>259</v>
      </c>
      <c r="E132" s="25">
        <f t="shared" ref="E132:E195" si="12">SUMIF(D132,D131,E131)+1</f>
        <v>7</v>
      </c>
      <c r="F132" s="21" t="s">
        <v>271</v>
      </c>
      <c r="G132" s="14" t="s">
        <v>270</v>
      </c>
      <c r="H132" s="14" t="str">
        <f t="shared" si="10"/>
        <v>020407</v>
      </c>
      <c r="I132" s="36" t="str">
        <f t="shared" si="11"/>
        <v>INSERT INTO [dbo].[pmDistrict] ([idDepartment],[idProvince],[idDistrict],[name],[ubigeo]) VALUES (2,6,7,'Pariahuanca','020407')</v>
      </c>
    </row>
    <row r="133" spans="1:9" ht="15.75" thickBot="1" x14ac:dyDescent="0.3">
      <c r="A133">
        <f>LOOKUP(B133,DEPARTAMENTO!$B$2:$B$26,DEPARTAMENTO!$A$2:$A$26)</f>
        <v>2</v>
      </c>
      <c r="B133" s="21" t="s">
        <v>179</v>
      </c>
      <c r="C133" s="25">
        <f t="shared" si="9"/>
        <v>6</v>
      </c>
      <c r="D133" s="21" t="s">
        <v>259</v>
      </c>
      <c r="E133" s="25">
        <f t="shared" si="12"/>
        <v>8</v>
      </c>
      <c r="F133" s="21" t="s">
        <v>273</v>
      </c>
      <c r="G133" s="14" t="s">
        <v>272</v>
      </c>
      <c r="H133" s="14" t="str">
        <f t="shared" si="10"/>
        <v>020408</v>
      </c>
      <c r="I133" s="36" t="str">
        <f t="shared" si="11"/>
        <v>INSERT INTO [dbo].[pmDistrict] ([idDepartment],[idProvince],[idDistrict],[name],[ubigeo]) VALUES (2,6,8,'San Miguel de Aco','020408')</v>
      </c>
    </row>
    <row r="134" spans="1:9" ht="15.75" thickBot="1" x14ac:dyDescent="0.3">
      <c r="A134">
        <f>LOOKUP(B134,DEPARTAMENTO!$B$2:$B$26,DEPARTAMENTO!$A$2:$A$26)</f>
        <v>2</v>
      </c>
      <c r="B134" s="21" t="s">
        <v>179</v>
      </c>
      <c r="C134" s="25">
        <f t="shared" si="9"/>
        <v>6</v>
      </c>
      <c r="D134" s="21" t="s">
        <v>259</v>
      </c>
      <c r="E134" s="25">
        <f t="shared" si="12"/>
        <v>9</v>
      </c>
      <c r="F134" s="21" t="s">
        <v>275</v>
      </c>
      <c r="G134" s="14" t="s">
        <v>274</v>
      </c>
      <c r="H134" s="14" t="str">
        <f t="shared" si="10"/>
        <v>020409</v>
      </c>
      <c r="I134" s="36" t="str">
        <f t="shared" si="11"/>
        <v>INSERT INTO [dbo].[pmDistrict] ([idDepartment],[idProvince],[idDistrict],[name],[ubigeo]) VALUES (2,6,9,'Shilla','020409')</v>
      </c>
    </row>
    <row r="135" spans="1:9" ht="15.75" thickBot="1" x14ac:dyDescent="0.3">
      <c r="A135">
        <f>LOOKUP(B135,DEPARTAMENTO!$B$2:$B$26,DEPARTAMENTO!$A$2:$A$26)</f>
        <v>2</v>
      </c>
      <c r="B135" s="21" t="s">
        <v>179</v>
      </c>
      <c r="C135" s="25">
        <f t="shared" si="9"/>
        <v>6</v>
      </c>
      <c r="D135" s="21" t="s">
        <v>259</v>
      </c>
      <c r="E135" s="25">
        <f t="shared" si="12"/>
        <v>10</v>
      </c>
      <c r="F135" s="21" t="s">
        <v>277</v>
      </c>
      <c r="G135" s="14" t="s">
        <v>276</v>
      </c>
      <c r="H135" s="14" t="str">
        <f t="shared" si="10"/>
        <v>020410</v>
      </c>
      <c r="I135" s="36" t="str">
        <f t="shared" si="11"/>
        <v>INSERT INTO [dbo].[pmDistrict] ([idDepartment],[idProvince],[idDistrict],[name],[ubigeo]) VALUES (2,6,10,'Tinco','020410')</v>
      </c>
    </row>
    <row r="136" spans="1:9" ht="15.75" thickBot="1" x14ac:dyDescent="0.3">
      <c r="A136">
        <f>LOOKUP(B136,DEPARTAMENTO!$B$2:$B$26,DEPARTAMENTO!$A$2:$A$26)</f>
        <v>2</v>
      </c>
      <c r="B136" s="21" t="s">
        <v>179</v>
      </c>
      <c r="C136" s="25">
        <f t="shared" si="9"/>
        <v>6</v>
      </c>
      <c r="D136" s="21" t="s">
        <v>259</v>
      </c>
      <c r="E136" s="25">
        <f t="shared" si="12"/>
        <v>11</v>
      </c>
      <c r="F136" s="21" t="s">
        <v>279</v>
      </c>
      <c r="G136" s="14" t="s">
        <v>278</v>
      </c>
      <c r="H136" s="14" t="str">
        <f t="shared" si="10"/>
        <v>020411</v>
      </c>
      <c r="I136" s="36" t="str">
        <f t="shared" si="11"/>
        <v>INSERT INTO [dbo].[pmDistrict] ([idDepartment],[idProvince],[idDistrict],[name],[ubigeo]) VALUES (2,6,11,'Yungar','020411')</v>
      </c>
    </row>
    <row r="137" spans="1:9" ht="15.75" thickBot="1" x14ac:dyDescent="0.3">
      <c r="A137">
        <f>LOOKUP(B137,DEPARTAMENTO!$B$2:$B$26,DEPARTAMENTO!$A$2:$A$26)</f>
        <v>2</v>
      </c>
      <c r="B137" s="21" t="s">
        <v>179</v>
      </c>
      <c r="C137" s="25">
        <f t="shared" si="9"/>
        <v>7</v>
      </c>
      <c r="D137" s="21" t="s">
        <v>282</v>
      </c>
      <c r="E137" s="25">
        <f t="shared" si="12"/>
        <v>1</v>
      </c>
      <c r="F137" s="21" t="s">
        <v>281</v>
      </c>
      <c r="G137" s="14" t="s">
        <v>280</v>
      </c>
      <c r="H137" s="14" t="str">
        <f t="shared" si="10"/>
        <v>021701</v>
      </c>
      <c r="I137" s="36" t="str">
        <f t="shared" si="11"/>
        <v>INSERT INTO [dbo].[pmDistrict] ([idDepartment],[idProvince],[idDistrict],[name],[ubigeo]) VALUES (2,7,1,'San Luis','021701')</v>
      </c>
    </row>
    <row r="138" spans="1:9" ht="15.75" thickBot="1" x14ac:dyDescent="0.3">
      <c r="A138">
        <f>LOOKUP(B138,DEPARTAMENTO!$B$2:$B$26,DEPARTAMENTO!$A$2:$A$26)</f>
        <v>2</v>
      </c>
      <c r="B138" s="21" t="s">
        <v>179</v>
      </c>
      <c r="C138" s="25">
        <f t="shared" si="9"/>
        <v>7</v>
      </c>
      <c r="D138" s="21" t="s">
        <v>282</v>
      </c>
      <c r="E138" s="25">
        <f t="shared" si="12"/>
        <v>2</v>
      </c>
      <c r="F138" s="21" t="s">
        <v>138</v>
      </c>
      <c r="G138" s="14" t="s">
        <v>283</v>
      </c>
      <c r="H138" s="14" t="str">
        <f t="shared" si="10"/>
        <v>021703</v>
      </c>
      <c r="I138" s="36" t="str">
        <f t="shared" si="11"/>
        <v>INSERT INTO [dbo].[pmDistrict] ([idDepartment],[idProvince],[idDistrict],[name],[ubigeo]) VALUES (2,7,2,'San Nicolas','021703')</v>
      </c>
    </row>
    <row r="139" spans="1:9" ht="15.75" thickBot="1" x14ac:dyDescent="0.3">
      <c r="A139">
        <f>LOOKUP(B139,DEPARTAMENTO!$B$2:$B$26,DEPARTAMENTO!$A$2:$A$26)</f>
        <v>2</v>
      </c>
      <c r="B139" s="21" t="s">
        <v>179</v>
      </c>
      <c r="C139" s="25">
        <f t="shared" si="9"/>
        <v>7</v>
      </c>
      <c r="D139" s="21" t="s">
        <v>282</v>
      </c>
      <c r="E139" s="25">
        <f t="shared" si="12"/>
        <v>3</v>
      </c>
      <c r="F139" s="21" t="s">
        <v>285</v>
      </c>
      <c r="G139" s="14" t="s">
        <v>284</v>
      </c>
      <c r="H139" s="14" t="str">
        <f t="shared" si="10"/>
        <v>021702</v>
      </c>
      <c r="I139" s="36" t="str">
        <f t="shared" si="11"/>
        <v>INSERT INTO [dbo].[pmDistrict] ([idDepartment],[idProvince],[idDistrict],[name],[ubigeo]) VALUES (2,7,3,'Yauya','021702')</v>
      </c>
    </row>
    <row r="140" spans="1:9" ht="15.75" thickBot="1" x14ac:dyDescent="0.3">
      <c r="A140">
        <f>LOOKUP(B140,DEPARTAMENTO!$B$2:$B$26,DEPARTAMENTO!$A$2:$A$26)</f>
        <v>2</v>
      </c>
      <c r="B140" s="21" t="s">
        <v>179</v>
      </c>
      <c r="C140" s="25">
        <f t="shared" si="9"/>
        <v>8</v>
      </c>
      <c r="D140" s="21" t="s">
        <v>287</v>
      </c>
      <c r="E140" s="25">
        <f t="shared" si="12"/>
        <v>1</v>
      </c>
      <c r="F140" s="21" t="s">
        <v>287</v>
      </c>
      <c r="G140" s="14" t="s">
        <v>286</v>
      </c>
      <c r="H140" s="14" t="str">
        <f t="shared" si="10"/>
        <v>020501</v>
      </c>
      <c r="I140" s="36" t="str">
        <f t="shared" si="11"/>
        <v>INSERT INTO [dbo].[pmDistrict] ([idDepartment],[idProvince],[idDistrict],[name],[ubigeo]) VALUES (2,8,1,'Casma','020501')</v>
      </c>
    </row>
    <row r="141" spans="1:9" ht="15.75" thickBot="1" x14ac:dyDescent="0.3">
      <c r="A141">
        <f>LOOKUP(B141,DEPARTAMENTO!$B$2:$B$26,DEPARTAMENTO!$A$2:$A$26)</f>
        <v>2</v>
      </c>
      <c r="B141" s="21" t="s">
        <v>179</v>
      </c>
      <c r="C141" s="25">
        <f t="shared" si="9"/>
        <v>8</v>
      </c>
      <c r="D141" s="21" t="s">
        <v>287</v>
      </c>
      <c r="E141" s="25">
        <f t="shared" si="12"/>
        <v>2</v>
      </c>
      <c r="F141" s="21" t="s">
        <v>289</v>
      </c>
      <c r="G141" s="14" t="s">
        <v>288</v>
      </c>
      <c r="H141" s="14" t="str">
        <f t="shared" si="10"/>
        <v>020502</v>
      </c>
      <c r="I141" s="36" t="str">
        <f t="shared" si="11"/>
        <v>INSERT INTO [dbo].[pmDistrict] ([idDepartment],[idProvince],[idDistrict],[name],[ubigeo]) VALUES (2,8,2,'Buena Vista Alta','020502')</v>
      </c>
    </row>
    <row r="142" spans="1:9" ht="15.75" thickBot="1" x14ac:dyDescent="0.3">
      <c r="A142">
        <f>LOOKUP(B142,DEPARTAMENTO!$B$2:$B$26,DEPARTAMENTO!$A$2:$A$26)</f>
        <v>2</v>
      </c>
      <c r="B142" s="21" t="s">
        <v>179</v>
      </c>
      <c r="C142" s="25">
        <f>IF(D141=D142,C141,IF(B141=B142,C141+1,1))</f>
        <v>8</v>
      </c>
      <c r="D142" s="21" t="s">
        <v>287</v>
      </c>
      <c r="E142" s="25">
        <f t="shared" si="12"/>
        <v>3</v>
      </c>
      <c r="F142" s="21" t="s">
        <v>291</v>
      </c>
      <c r="G142" s="14" t="s">
        <v>290</v>
      </c>
      <c r="H142" s="14" t="str">
        <f t="shared" si="10"/>
        <v>020503</v>
      </c>
      <c r="I142" s="36" t="str">
        <f t="shared" si="11"/>
        <v>INSERT INTO [dbo].[pmDistrict] ([idDepartment],[idProvince],[idDistrict],[name],[ubigeo]) VALUES (2,8,3,'Comandante Noel','020503')</v>
      </c>
    </row>
    <row r="143" spans="1:9" ht="15.75" thickBot="1" x14ac:dyDescent="0.3">
      <c r="A143">
        <f>LOOKUP(B143,DEPARTAMENTO!$B$2:$B$26,DEPARTAMENTO!$A$2:$A$26)</f>
        <v>2</v>
      </c>
      <c r="B143" s="21" t="s">
        <v>179</v>
      </c>
      <c r="C143" s="25">
        <f t="shared" ref="C143:C176" si="13">IF(D142=D143,C142,IF(B142=B143,C142+1,1))</f>
        <v>8</v>
      </c>
      <c r="D143" s="21" t="s">
        <v>287</v>
      </c>
      <c r="E143" s="25">
        <f t="shared" si="12"/>
        <v>4</v>
      </c>
      <c r="F143" s="21" t="s">
        <v>293</v>
      </c>
      <c r="G143" s="14" t="s">
        <v>292</v>
      </c>
      <c r="H143" s="14" t="str">
        <f t="shared" si="10"/>
        <v>020505</v>
      </c>
      <c r="I143" s="36" t="str">
        <f t="shared" si="11"/>
        <v>INSERT INTO [dbo].[pmDistrict] ([idDepartment],[idProvince],[idDistrict],[name],[ubigeo]) VALUES (2,8,4,'Yautan','020505')</v>
      </c>
    </row>
    <row r="144" spans="1:9" ht="15.75" thickBot="1" x14ac:dyDescent="0.3">
      <c r="A144">
        <f>LOOKUP(B144,DEPARTAMENTO!$B$2:$B$26,DEPARTAMENTO!$A$2:$A$26)</f>
        <v>2</v>
      </c>
      <c r="B144" s="21" t="s">
        <v>179</v>
      </c>
      <c r="C144" s="25">
        <f t="shared" si="13"/>
        <v>9</v>
      </c>
      <c r="D144" s="21" t="s">
        <v>295</v>
      </c>
      <c r="E144" s="25">
        <f t="shared" si="12"/>
        <v>1</v>
      </c>
      <c r="F144" s="21" t="s">
        <v>295</v>
      </c>
      <c r="G144" s="14" t="s">
        <v>294</v>
      </c>
      <c r="H144" s="14" t="str">
        <f t="shared" si="10"/>
        <v>020601</v>
      </c>
      <c r="I144" s="36" t="str">
        <f t="shared" si="11"/>
        <v>INSERT INTO [dbo].[pmDistrict] ([idDepartment],[idProvince],[idDistrict],[name],[ubigeo]) VALUES (2,9,1,'Corongo','020601')</v>
      </c>
    </row>
    <row r="145" spans="1:9" ht="15.75" thickBot="1" x14ac:dyDescent="0.3">
      <c r="A145">
        <f>LOOKUP(B145,DEPARTAMENTO!$B$2:$B$26,DEPARTAMENTO!$A$2:$A$26)</f>
        <v>2</v>
      </c>
      <c r="B145" s="21" t="s">
        <v>179</v>
      </c>
      <c r="C145" s="25">
        <f t="shared" si="13"/>
        <v>9</v>
      </c>
      <c r="D145" s="21" t="s">
        <v>295</v>
      </c>
      <c r="E145" s="25">
        <f t="shared" si="12"/>
        <v>2</v>
      </c>
      <c r="F145" s="21" t="s">
        <v>297</v>
      </c>
      <c r="G145" s="14" t="s">
        <v>296</v>
      </c>
      <c r="H145" s="14" t="str">
        <f t="shared" si="10"/>
        <v>020602</v>
      </c>
      <c r="I145" s="36" t="str">
        <f t="shared" si="11"/>
        <v>INSERT INTO [dbo].[pmDistrict] ([idDepartment],[idProvince],[idDistrict],[name],[ubigeo]) VALUES (2,9,2,'Aco','020602')</v>
      </c>
    </row>
    <row r="146" spans="1:9" ht="15.75" thickBot="1" x14ac:dyDescent="0.3">
      <c r="A146">
        <f>LOOKUP(B146,DEPARTAMENTO!$B$2:$B$26,DEPARTAMENTO!$A$2:$A$26)</f>
        <v>2</v>
      </c>
      <c r="B146" s="21" t="s">
        <v>179</v>
      </c>
      <c r="C146" s="25">
        <f t="shared" si="13"/>
        <v>9</v>
      </c>
      <c r="D146" s="21" t="s">
        <v>295</v>
      </c>
      <c r="E146" s="25">
        <f t="shared" si="12"/>
        <v>3</v>
      </c>
      <c r="F146" s="21" t="s">
        <v>299</v>
      </c>
      <c r="G146" s="14" t="s">
        <v>298</v>
      </c>
      <c r="H146" s="14" t="str">
        <f t="shared" si="10"/>
        <v>020603</v>
      </c>
      <c r="I146" s="36" t="str">
        <f t="shared" si="11"/>
        <v>INSERT INTO [dbo].[pmDistrict] ([idDepartment],[idProvince],[idDistrict],[name],[ubigeo]) VALUES (2,9,3,'Bambas','020603')</v>
      </c>
    </row>
    <row r="147" spans="1:9" ht="15.75" thickBot="1" x14ac:dyDescent="0.3">
      <c r="A147">
        <f>LOOKUP(B147,DEPARTAMENTO!$B$2:$B$26,DEPARTAMENTO!$A$2:$A$26)</f>
        <v>2</v>
      </c>
      <c r="B147" s="21" t="s">
        <v>179</v>
      </c>
      <c r="C147" s="25">
        <f t="shared" si="13"/>
        <v>9</v>
      </c>
      <c r="D147" s="21" t="s">
        <v>295</v>
      </c>
      <c r="E147" s="25">
        <f t="shared" si="12"/>
        <v>4</v>
      </c>
      <c r="F147" s="21" t="s">
        <v>301</v>
      </c>
      <c r="G147" s="14" t="s">
        <v>300</v>
      </c>
      <c r="H147" s="14" t="str">
        <f t="shared" si="10"/>
        <v>020604</v>
      </c>
      <c r="I147" s="36" t="str">
        <f t="shared" si="11"/>
        <v>INSERT INTO [dbo].[pmDistrict] ([idDepartment],[idProvince],[idDistrict],[name],[ubigeo]) VALUES (2,9,4,'Cusca','020604')</v>
      </c>
    </row>
    <row r="148" spans="1:9" ht="15.75" thickBot="1" x14ac:dyDescent="0.3">
      <c r="A148">
        <f>LOOKUP(B148,DEPARTAMENTO!$B$2:$B$26,DEPARTAMENTO!$A$2:$A$26)</f>
        <v>2</v>
      </c>
      <c r="B148" s="21" t="s">
        <v>179</v>
      </c>
      <c r="C148" s="25">
        <f t="shared" si="13"/>
        <v>9</v>
      </c>
      <c r="D148" s="21" t="s">
        <v>295</v>
      </c>
      <c r="E148" s="25">
        <f t="shared" si="12"/>
        <v>5</v>
      </c>
      <c r="F148" s="21" t="s">
        <v>303</v>
      </c>
      <c r="G148" s="14" t="s">
        <v>302</v>
      </c>
      <c r="H148" s="14" t="str">
        <f t="shared" si="10"/>
        <v>020605</v>
      </c>
      <c r="I148" s="36" t="str">
        <f t="shared" si="11"/>
        <v>INSERT INTO [dbo].[pmDistrict] ([idDepartment],[idProvince],[idDistrict],[name],[ubigeo]) VALUES (2,9,5,'La Pampa','020605')</v>
      </c>
    </row>
    <row r="149" spans="1:9" ht="15.75" thickBot="1" x14ac:dyDescent="0.3">
      <c r="A149">
        <f>LOOKUP(B149,DEPARTAMENTO!$B$2:$B$26,DEPARTAMENTO!$A$2:$A$26)</f>
        <v>2</v>
      </c>
      <c r="B149" s="21" t="s">
        <v>179</v>
      </c>
      <c r="C149" s="25">
        <f t="shared" si="13"/>
        <v>9</v>
      </c>
      <c r="D149" s="21" t="s">
        <v>295</v>
      </c>
      <c r="E149" s="25">
        <f t="shared" si="12"/>
        <v>6</v>
      </c>
      <c r="F149" s="21" t="s">
        <v>305</v>
      </c>
      <c r="G149" s="14" t="s">
        <v>304</v>
      </c>
      <c r="H149" s="14" t="str">
        <f t="shared" si="10"/>
        <v>020606</v>
      </c>
      <c r="I149" s="36" t="str">
        <f t="shared" si="11"/>
        <v>INSERT INTO [dbo].[pmDistrict] ([idDepartment],[idProvince],[idDistrict],[name],[ubigeo]) VALUES (2,9,6,'Yanac','020606')</v>
      </c>
    </row>
    <row r="150" spans="1:9" ht="15.75" thickBot="1" x14ac:dyDescent="0.3">
      <c r="A150">
        <f>LOOKUP(B150,DEPARTAMENTO!$B$2:$B$26,DEPARTAMENTO!$A$2:$A$26)</f>
        <v>2</v>
      </c>
      <c r="B150" s="21" t="s">
        <v>179</v>
      </c>
      <c r="C150" s="25">
        <f t="shared" si="13"/>
        <v>9</v>
      </c>
      <c r="D150" s="21" t="s">
        <v>295</v>
      </c>
      <c r="E150" s="25">
        <f t="shared" si="12"/>
        <v>7</v>
      </c>
      <c r="F150" s="21" t="s">
        <v>307</v>
      </c>
      <c r="G150" s="14" t="s">
        <v>306</v>
      </c>
      <c r="H150" s="14" t="str">
        <f t="shared" si="10"/>
        <v>020607</v>
      </c>
      <c r="I150" s="36" t="str">
        <f t="shared" si="11"/>
        <v>INSERT INTO [dbo].[pmDistrict] ([idDepartment],[idProvince],[idDistrict],[name],[ubigeo]) VALUES (2,9,7,'Yupan','020607')</v>
      </c>
    </row>
    <row r="151" spans="1:9" ht="15.75" thickBot="1" x14ac:dyDescent="0.3">
      <c r="A151">
        <f>LOOKUP(B151,DEPARTAMENTO!$B$2:$B$26,DEPARTAMENTO!$A$2:$A$26)</f>
        <v>2</v>
      </c>
      <c r="B151" s="21" t="s">
        <v>179</v>
      </c>
      <c r="C151" s="25">
        <f t="shared" si="13"/>
        <v>10</v>
      </c>
      <c r="D151" s="21" t="s">
        <v>309</v>
      </c>
      <c r="E151" s="25">
        <f t="shared" si="12"/>
        <v>1</v>
      </c>
      <c r="F151" s="21" t="s">
        <v>309</v>
      </c>
      <c r="G151" s="14" t="s">
        <v>308</v>
      </c>
      <c r="H151" s="14" t="str">
        <f t="shared" si="10"/>
        <v>020801</v>
      </c>
      <c r="I151" s="36" t="str">
        <f t="shared" si="11"/>
        <v>INSERT INTO [dbo].[pmDistrict] ([idDepartment],[idProvince],[idDistrict],[name],[ubigeo]) VALUES (2,10,1,'Huari','020801')</v>
      </c>
    </row>
    <row r="152" spans="1:9" ht="15.75" thickBot="1" x14ac:dyDescent="0.3">
      <c r="A152">
        <f>LOOKUP(B152,DEPARTAMENTO!$B$2:$B$26,DEPARTAMENTO!$A$2:$A$26)</f>
        <v>2</v>
      </c>
      <c r="B152" s="21" t="s">
        <v>179</v>
      </c>
      <c r="C152" s="25">
        <f t="shared" si="13"/>
        <v>10</v>
      </c>
      <c r="D152" s="21" t="s">
        <v>309</v>
      </c>
      <c r="E152" s="25">
        <f t="shared" si="12"/>
        <v>2</v>
      </c>
      <c r="F152" s="21" t="s">
        <v>311</v>
      </c>
      <c r="G152" s="14" t="s">
        <v>310</v>
      </c>
      <c r="H152" s="14" t="str">
        <f t="shared" si="10"/>
        <v>020816</v>
      </c>
      <c r="I152" s="36" t="str">
        <f t="shared" si="11"/>
        <v>INSERT INTO [dbo].[pmDistrict] ([idDepartment],[idProvince],[idDistrict],[name],[ubigeo]) VALUES (2,10,2,'Anra','020816')</v>
      </c>
    </row>
    <row r="153" spans="1:9" ht="15.75" thickBot="1" x14ac:dyDescent="0.3">
      <c r="A153">
        <f>LOOKUP(B153,DEPARTAMENTO!$B$2:$B$26,DEPARTAMENTO!$A$2:$A$26)</f>
        <v>2</v>
      </c>
      <c r="B153" s="21" t="s">
        <v>179</v>
      </c>
      <c r="C153" s="25">
        <f t="shared" si="13"/>
        <v>10</v>
      </c>
      <c r="D153" s="21" t="s">
        <v>309</v>
      </c>
      <c r="E153" s="25">
        <f t="shared" si="12"/>
        <v>3</v>
      </c>
      <c r="F153" s="21" t="s">
        <v>313</v>
      </c>
      <c r="G153" s="14" t="s">
        <v>312</v>
      </c>
      <c r="H153" s="14" t="str">
        <f t="shared" si="10"/>
        <v>020802</v>
      </c>
      <c r="I153" s="36" t="str">
        <f t="shared" si="11"/>
        <v>INSERT INTO [dbo].[pmDistrict] ([idDepartment],[idProvince],[idDistrict],[name],[ubigeo]) VALUES (2,10,3,'Cajay','020802')</v>
      </c>
    </row>
    <row r="154" spans="1:9" ht="15.75" thickBot="1" x14ac:dyDescent="0.3">
      <c r="A154">
        <f>LOOKUP(B154,DEPARTAMENTO!$B$2:$B$26,DEPARTAMENTO!$A$2:$A$26)</f>
        <v>2</v>
      </c>
      <c r="B154" s="21" t="s">
        <v>179</v>
      </c>
      <c r="C154" s="25">
        <f t="shared" si="13"/>
        <v>10</v>
      </c>
      <c r="D154" s="21" t="s">
        <v>309</v>
      </c>
      <c r="E154" s="25">
        <f t="shared" si="12"/>
        <v>4</v>
      </c>
      <c r="F154" s="21" t="s">
        <v>315</v>
      </c>
      <c r="G154" s="14" t="s">
        <v>314</v>
      </c>
      <c r="H154" s="14" t="str">
        <f t="shared" si="10"/>
        <v>020803</v>
      </c>
      <c r="I154" s="36" t="str">
        <f t="shared" si="11"/>
        <v>INSERT INTO [dbo].[pmDistrict] ([idDepartment],[idProvince],[idDistrict],[name],[ubigeo]) VALUES (2,10,4,'Chavin de Huantar','020803')</v>
      </c>
    </row>
    <row r="155" spans="1:9" ht="15.75" thickBot="1" x14ac:dyDescent="0.3">
      <c r="A155">
        <f>LOOKUP(B155,DEPARTAMENTO!$B$2:$B$26,DEPARTAMENTO!$A$2:$A$26)</f>
        <v>2</v>
      </c>
      <c r="B155" s="21" t="s">
        <v>179</v>
      </c>
      <c r="C155" s="25">
        <f t="shared" si="13"/>
        <v>10</v>
      </c>
      <c r="D155" s="21" t="s">
        <v>309</v>
      </c>
      <c r="E155" s="25">
        <f t="shared" si="12"/>
        <v>5</v>
      </c>
      <c r="F155" s="21" t="s">
        <v>317</v>
      </c>
      <c r="G155" s="14" t="s">
        <v>316</v>
      </c>
      <c r="H155" s="14" t="str">
        <f t="shared" si="10"/>
        <v>020804</v>
      </c>
      <c r="I155" s="36" t="str">
        <f t="shared" si="11"/>
        <v>INSERT INTO [dbo].[pmDistrict] ([idDepartment],[idProvince],[idDistrict],[name],[ubigeo]) VALUES (2,10,5,'Huacachi','020804')</v>
      </c>
    </row>
    <row r="156" spans="1:9" ht="15.75" thickBot="1" x14ac:dyDescent="0.3">
      <c r="A156">
        <f>LOOKUP(B156,DEPARTAMENTO!$B$2:$B$26,DEPARTAMENTO!$A$2:$A$26)</f>
        <v>2</v>
      </c>
      <c r="B156" s="21" t="s">
        <v>179</v>
      </c>
      <c r="C156" s="25">
        <f t="shared" si="13"/>
        <v>10</v>
      </c>
      <c r="D156" s="21" t="s">
        <v>309</v>
      </c>
      <c r="E156" s="25">
        <f t="shared" si="12"/>
        <v>6</v>
      </c>
      <c r="F156" s="21" t="s">
        <v>319</v>
      </c>
      <c r="G156" s="14" t="s">
        <v>318</v>
      </c>
      <c r="H156" s="14" t="str">
        <f t="shared" si="10"/>
        <v>020806</v>
      </c>
      <c r="I156" s="36" t="str">
        <f t="shared" si="11"/>
        <v>INSERT INTO [dbo].[pmDistrict] ([idDepartment],[idProvince],[idDistrict],[name],[ubigeo]) VALUES (2,10,6,'Huacchis','020806')</v>
      </c>
    </row>
    <row r="157" spans="1:9" ht="15.75" thickBot="1" x14ac:dyDescent="0.3">
      <c r="A157">
        <f>LOOKUP(B157,DEPARTAMENTO!$B$2:$B$26,DEPARTAMENTO!$A$2:$A$26)</f>
        <v>2</v>
      </c>
      <c r="B157" s="21" t="s">
        <v>179</v>
      </c>
      <c r="C157" s="25">
        <f t="shared" si="13"/>
        <v>10</v>
      </c>
      <c r="D157" s="21" t="s">
        <v>309</v>
      </c>
      <c r="E157" s="25">
        <f t="shared" si="12"/>
        <v>7</v>
      </c>
      <c r="F157" s="21" t="s">
        <v>321</v>
      </c>
      <c r="G157" s="14" t="s">
        <v>320</v>
      </c>
      <c r="H157" s="14" t="str">
        <f t="shared" si="10"/>
        <v>020805</v>
      </c>
      <c r="I157" s="36" t="str">
        <f t="shared" si="11"/>
        <v>INSERT INTO [dbo].[pmDistrict] ([idDepartment],[idProvince],[idDistrict],[name],[ubigeo]) VALUES (2,10,7,'Huachis','020805')</v>
      </c>
    </row>
    <row r="158" spans="1:9" ht="15.75" thickBot="1" x14ac:dyDescent="0.3">
      <c r="A158">
        <f>LOOKUP(B158,DEPARTAMENTO!$B$2:$B$26,DEPARTAMENTO!$A$2:$A$26)</f>
        <v>2</v>
      </c>
      <c r="B158" s="21" t="s">
        <v>179</v>
      </c>
      <c r="C158" s="25">
        <f t="shared" si="13"/>
        <v>10</v>
      </c>
      <c r="D158" s="21" t="s">
        <v>309</v>
      </c>
      <c r="E158" s="25">
        <f t="shared" si="12"/>
        <v>8</v>
      </c>
      <c r="F158" s="21" t="s">
        <v>323</v>
      </c>
      <c r="G158" s="14" t="s">
        <v>322</v>
      </c>
      <c r="H158" s="14" t="str">
        <f t="shared" si="10"/>
        <v>020807</v>
      </c>
      <c r="I158" s="36" t="str">
        <f t="shared" si="11"/>
        <v>INSERT INTO [dbo].[pmDistrict] ([idDepartment],[idProvince],[idDistrict],[name],[ubigeo]) VALUES (2,10,8,'Huantar','020807')</v>
      </c>
    </row>
    <row r="159" spans="1:9" ht="15.75" thickBot="1" x14ac:dyDescent="0.3">
      <c r="A159">
        <f>LOOKUP(B159,DEPARTAMENTO!$B$2:$B$26,DEPARTAMENTO!$A$2:$A$26)</f>
        <v>2</v>
      </c>
      <c r="B159" s="21" t="s">
        <v>179</v>
      </c>
      <c r="C159" s="25">
        <f t="shared" si="13"/>
        <v>10</v>
      </c>
      <c r="D159" s="21" t="s">
        <v>309</v>
      </c>
      <c r="E159" s="25">
        <f t="shared" si="12"/>
        <v>9</v>
      </c>
      <c r="F159" s="21" t="s">
        <v>325</v>
      </c>
      <c r="G159" s="14" t="s">
        <v>324</v>
      </c>
      <c r="H159" s="14" t="str">
        <f t="shared" si="10"/>
        <v>020808</v>
      </c>
      <c r="I159" s="36" t="str">
        <f t="shared" si="11"/>
        <v>INSERT INTO [dbo].[pmDistrict] ([idDepartment],[idProvince],[idDistrict],[name],[ubigeo]) VALUES (2,10,9,'Masin','020808')</v>
      </c>
    </row>
    <row r="160" spans="1:9" ht="15.75" thickBot="1" x14ac:dyDescent="0.3">
      <c r="A160">
        <f>LOOKUP(B160,DEPARTAMENTO!$B$2:$B$26,DEPARTAMENTO!$A$2:$A$26)</f>
        <v>2</v>
      </c>
      <c r="B160" s="21" t="s">
        <v>179</v>
      </c>
      <c r="C160" s="25">
        <f t="shared" si="13"/>
        <v>10</v>
      </c>
      <c r="D160" s="21" t="s">
        <v>309</v>
      </c>
      <c r="E160" s="25">
        <f t="shared" si="12"/>
        <v>10</v>
      </c>
      <c r="F160" s="21" t="s">
        <v>327</v>
      </c>
      <c r="G160" s="14" t="s">
        <v>326</v>
      </c>
      <c r="H160" s="14" t="str">
        <f t="shared" si="10"/>
        <v>020809</v>
      </c>
      <c r="I160" s="36" t="str">
        <f t="shared" si="11"/>
        <v>INSERT INTO [dbo].[pmDistrict] ([idDepartment],[idProvince],[idDistrict],[name],[ubigeo]) VALUES (2,10,10,'Paucas','020809')</v>
      </c>
    </row>
    <row r="161" spans="1:9" ht="15.75" thickBot="1" x14ac:dyDescent="0.3">
      <c r="A161">
        <f>LOOKUP(B161,DEPARTAMENTO!$B$2:$B$26,DEPARTAMENTO!$A$2:$A$26)</f>
        <v>2</v>
      </c>
      <c r="B161" s="21" t="s">
        <v>179</v>
      </c>
      <c r="C161" s="25">
        <f t="shared" si="13"/>
        <v>10</v>
      </c>
      <c r="D161" s="21" t="s">
        <v>309</v>
      </c>
      <c r="E161" s="25">
        <f t="shared" si="12"/>
        <v>11</v>
      </c>
      <c r="F161" s="21" t="s">
        <v>329</v>
      </c>
      <c r="G161" s="14" t="s">
        <v>328</v>
      </c>
      <c r="H161" s="14" t="str">
        <f t="shared" si="10"/>
        <v>020810</v>
      </c>
      <c r="I161" s="36" t="str">
        <f t="shared" si="11"/>
        <v>INSERT INTO [dbo].[pmDistrict] ([idDepartment],[idProvince],[idDistrict],[name],[ubigeo]) VALUES (2,10,11,'Ponto','020810')</v>
      </c>
    </row>
    <row r="162" spans="1:9" ht="15.75" thickBot="1" x14ac:dyDescent="0.3">
      <c r="A162">
        <f>LOOKUP(B162,DEPARTAMENTO!$B$2:$B$26,DEPARTAMENTO!$A$2:$A$26)</f>
        <v>2</v>
      </c>
      <c r="B162" s="21" t="s">
        <v>179</v>
      </c>
      <c r="C162" s="25">
        <f t="shared" si="13"/>
        <v>10</v>
      </c>
      <c r="D162" s="21" t="s">
        <v>309</v>
      </c>
      <c r="E162" s="25">
        <f t="shared" si="12"/>
        <v>12</v>
      </c>
      <c r="F162" s="21" t="s">
        <v>331</v>
      </c>
      <c r="G162" s="14" t="s">
        <v>330</v>
      </c>
      <c r="H162" s="14" t="str">
        <f t="shared" si="10"/>
        <v>020811</v>
      </c>
      <c r="I162" s="36" t="str">
        <f t="shared" si="11"/>
        <v>INSERT INTO [dbo].[pmDistrict] ([idDepartment],[idProvince],[idDistrict],[name],[ubigeo]) VALUES (2,10,12,'Rahuapampa','020811')</v>
      </c>
    </row>
    <row r="163" spans="1:9" ht="15.75" thickBot="1" x14ac:dyDescent="0.3">
      <c r="A163">
        <f>LOOKUP(B163,DEPARTAMENTO!$B$2:$B$26,DEPARTAMENTO!$A$2:$A$26)</f>
        <v>2</v>
      </c>
      <c r="B163" s="21" t="s">
        <v>179</v>
      </c>
      <c r="C163" s="25">
        <f t="shared" si="13"/>
        <v>10</v>
      </c>
      <c r="D163" s="21" t="s">
        <v>309</v>
      </c>
      <c r="E163" s="25">
        <f t="shared" si="12"/>
        <v>13</v>
      </c>
      <c r="F163" s="21" t="s">
        <v>333</v>
      </c>
      <c r="G163" s="14" t="s">
        <v>332</v>
      </c>
      <c r="H163" s="14" t="str">
        <f t="shared" si="10"/>
        <v>020812</v>
      </c>
      <c r="I163" s="36" t="str">
        <f t="shared" si="11"/>
        <v>INSERT INTO [dbo].[pmDistrict] ([idDepartment],[idProvince],[idDistrict],[name],[ubigeo]) VALUES (2,10,13,'Rapayan','020812')</v>
      </c>
    </row>
    <row r="164" spans="1:9" ht="15.75" thickBot="1" x14ac:dyDescent="0.3">
      <c r="A164">
        <f>LOOKUP(B164,DEPARTAMENTO!$B$2:$B$26,DEPARTAMENTO!$A$2:$A$26)</f>
        <v>2</v>
      </c>
      <c r="B164" s="21" t="s">
        <v>179</v>
      </c>
      <c r="C164" s="25">
        <f t="shared" si="13"/>
        <v>10</v>
      </c>
      <c r="D164" s="21" t="s">
        <v>309</v>
      </c>
      <c r="E164" s="25">
        <f t="shared" si="12"/>
        <v>14</v>
      </c>
      <c r="F164" s="21" t="s">
        <v>335</v>
      </c>
      <c r="G164" s="14" t="s">
        <v>334</v>
      </c>
      <c r="H164" s="14" t="str">
        <f t="shared" si="10"/>
        <v>020813</v>
      </c>
      <c r="I164" s="36" t="str">
        <f t="shared" si="11"/>
        <v>INSERT INTO [dbo].[pmDistrict] ([idDepartment],[idProvince],[idDistrict],[name],[ubigeo]) VALUES (2,10,14,'San Marcos','020813')</v>
      </c>
    </row>
    <row r="165" spans="1:9" ht="15.75" thickBot="1" x14ac:dyDescent="0.3">
      <c r="A165">
        <f>LOOKUP(B165,DEPARTAMENTO!$B$2:$B$26,DEPARTAMENTO!$A$2:$A$26)</f>
        <v>2</v>
      </c>
      <c r="B165" s="21" t="s">
        <v>179</v>
      </c>
      <c r="C165" s="25">
        <f t="shared" si="13"/>
        <v>10</v>
      </c>
      <c r="D165" s="21" t="s">
        <v>309</v>
      </c>
      <c r="E165" s="25">
        <f t="shared" si="12"/>
        <v>15</v>
      </c>
      <c r="F165" s="21" t="s">
        <v>337</v>
      </c>
      <c r="G165" s="14" t="s">
        <v>336</v>
      </c>
      <c r="H165" s="14" t="str">
        <f t="shared" si="10"/>
        <v>020814</v>
      </c>
      <c r="I165" s="36" t="str">
        <f t="shared" si="11"/>
        <v>INSERT INTO [dbo].[pmDistrict] ([idDepartment],[idProvince],[idDistrict],[name],[ubigeo]) VALUES (2,10,15,'San Pedro de Chana','020814')</v>
      </c>
    </row>
    <row r="166" spans="1:9" ht="15.75" thickBot="1" x14ac:dyDescent="0.3">
      <c r="A166">
        <f>LOOKUP(B166,DEPARTAMENTO!$B$2:$B$26,DEPARTAMENTO!$A$2:$A$26)</f>
        <v>2</v>
      </c>
      <c r="B166" s="21" t="s">
        <v>179</v>
      </c>
      <c r="C166" s="25">
        <f>IF(D165=D166,C165,IF(B165=B166,C165+1,1))</f>
        <v>10</v>
      </c>
      <c r="D166" s="21" t="s">
        <v>309</v>
      </c>
      <c r="E166" s="25">
        <f t="shared" si="12"/>
        <v>16</v>
      </c>
      <c r="F166" s="21" t="s">
        <v>339</v>
      </c>
      <c r="G166" s="14" t="s">
        <v>338</v>
      </c>
      <c r="H166" s="14" t="str">
        <f t="shared" si="10"/>
        <v>020815</v>
      </c>
      <c r="I166" s="36" t="str">
        <f t="shared" si="11"/>
        <v>INSERT INTO [dbo].[pmDistrict] ([idDepartment],[idProvince],[idDistrict],[name],[ubigeo]) VALUES (2,10,16,'Uco','020815')</v>
      </c>
    </row>
    <row r="167" spans="1:9" ht="15.75" thickBot="1" x14ac:dyDescent="0.3">
      <c r="A167">
        <f>LOOKUP(B167,DEPARTAMENTO!$B$2:$B$26,DEPARTAMENTO!$A$2:$A$26)</f>
        <v>2</v>
      </c>
      <c r="B167" s="21" t="s">
        <v>179</v>
      </c>
      <c r="C167" s="25">
        <f t="shared" si="13"/>
        <v>11</v>
      </c>
      <c r="D167" s="21" t="s">
        <v>341</v>
      </c>
      <c r="E167" s="25">
        <f t="shared" si="12"/>
        <v>1</v>
      </c>
      <c r="F167" s="21" t="s">
        <v>341</v>
      </c>
      <c r="G167" s="14" t="s">
        <v>340</v>
      </c>
      <c r="H167" s="14" t="str">
        <f t="shared" si="10"/>
        <v>021901</v>
      </c>
      <c r="I167" s="36" t="str">
        <f t="shared" si="11"/>
        <v>INSERT INTO [dbo].[pmDistrict] ([idDepartment],[idProvince],[idDistrict],[name],[ubigeo]) VALUES (2,11,1,'Huarmey','021901')</v>
      </c>
    </row>
    <row r="168" spans="1:9" ht="15.75" thickBot="1" x14ac:dyDescent="0.3">
      <c r="A168">
        <f>LOOKUP(B168,DEPARTAMENTO!$B$2:$B$26,DEPARTAMENTO!$A$2:$A$26)</f>
        <v>2</v>
      </c>
      <c r="B168" s="21" t="s">
        <v>179</v>
      </c>
      <c r="C168" s="25">
        <f t="shared" si="13"/>
        <v>11</v>
      </c>
      <c r="D168" s="21" t="s">
        <v>341</v>
      </c>
      <c r="E168" s="25">
        <f t="shared" si="12"/>
        <v>2</v>
      </c>
      <c r="F168" s="21" t="s">
        <v>343</v>
      </c>
      <c r="G168" s="14" t="s">
        <v>342</v>
      </c>
      <c r="H168" s="14" t="str">
        <f t="shared" si="10"/>
        <v>021902</v>
      </c>
      <c r="I168" s="36" t="str">
        <f t="shared" si="11"/>
        <v>INSERT INTO [dbo].[pmDistrict] ([idDepartment],[idProvince],[idDistrict],[name],[ubigeo]) VALUES (2,11,2,'Cochapeti','021902')</v>
      </c>
    </row>
    <row r="169" spans="1:9" ht="15.75" thickBot="1" x14ac:dyDescent="0.3">
      <c r="A169">
        <f>LOOKUP(B169,DEPARTAMENTO!$B$2:$B$26,DEPARTAMENTO!$A$2:$A$26)</f>
        <v>2</v>
      </c>
      <c r="B169" s="21" t="s">
        <v>179</v>
      </c>
      <c r="C169" s="25">
        <f t="shared" si="13"/>
        <v>11</v>
      </c>
      <c r="D169" s="21" t="s">
        <v>341</v>
      </c>
      <c r="E169" s="25">
        <f t="shared" si="12"/>
        <v>3</v>
      </c>
      <c r="F169" s="21" t="s">
        <v>345</v>
      </c>
      <c r="G169" s="14" t="s">
        <v>344</v>
      </c>
      <c r="H169" s="14" t="str">
        <f t="shared" si="10"/>
        <v>021905</v>
      </c>
      <c r="I169" s="36" t="str">
        <f t="shared" si="11"/>
        <v>INSERT INTO [dbo].[pmDistrict] ([idDepartment],[idProvince],[idDistrict],[name],[ubigeo]) VALUES (2,11,3,'Culebras','021905')</v>
      </c>
    </row>
    <row r="170" spans="1:9" ht="15.75" thickBot="1" x14ac:dyDescent="0.3">
      <c r="A170">
        <f>LOOKUP(B170,DEPARTAMENTO!$B$2:$B$26,DEPARTAMENTO!$A$2:$A$26)</f>
        <v>2</v>
      </c>
      <c r="B170" s="21" t="s">
        <v>179</v>
      </c>
      <c r="C170" s="25">
        <f t="shared" si="13"/>
        <v>11</v>
      </c>
      <c r="D170" s="21" t="s">
        <v>341</v>
      </c>
      <c r="E170" s="25">
        <f t="shared" si="12"/>
        <v>4</v>
      </c>
      <c r="F170" s="21" t="s">
        <v>347</v>
      </c>
      <c r="G170" s="14" t="s">
        <v>346</v>
      </c>
      <c r="H170" s="14" t="str">
        <f t="shared" si="10"/>
        <v>021903</v>
      </c>
      <c r="I170" s="36" t="str">
        <f t="shared" si="11"/>
        <v>INSERT INTO [dbo].[pmDistrict] ([idDepartment],[idProvince],[idDistrict],[name],[ubigeo]) VALUES (2,11,4,'Huayan','021903')</v>
      </c>
    </row>
    <row r="171" spans="1:9" ht="15.75" thickBot="1" x14ac:dyDescent="0.3">
      <c r="A171">
        <f>LOOKUP(B171,DEPARTAMENTO!$B$2:$B$26,DEPARTAMENTO!$A$2:$A$26)</f>
        <v>2</v>
      </c>
      <c r="B171" s="21" t="s">
        <v>179</v>
      </c>
      <c r="C171" s="25">
        <f t="shared" si="13"/>
        <v>11</v>
      </c>
      <c r="D171" s="21" t="s">
        <v>341</v>
      </c>
      <c r="E171" s="25">
        <f t="shared" si="12"/>
        <v>5</v>
      </c>
      <c r="F171" s="21" t="s">
        <v>349</v>
      </c>
      <c r="G171" s="14" t="s">
        <v>348</v>
      </c>
      <c r="H171" s="14" t="str">
        <f t="shared" si="10"/>
        <v>021904</v>
      </c>
      <c r="I171" s="36" t="str">
        <f t="shared" si="11"/>
        <v>INSERT INTO [dbo].[pmDistrict] ([idDepartment],[idProvince],[idDistrict],[name],[ubigeo]) VALUES (2,11,5,'Malvas','021904')</v>
      </c>
    </row>
    <row r="172" spans="1:9" ht="15.75" thickBot="1" x14ac:dyDescent="0.3">
      <c r="A172">
        <f>LOOKUP(B172,DEPARTAMENTO!$B$2:$B$26,DEPARTAMENTO!$A$2:$A$26)</f>
        <v>2</v>
      </c>
      <c r="B172" s="21" t="s">
        <v>179</v>
      </c>
      <c r="C172" s="25">
        <f t="shared" si="13"/>
        <v>12</v>
      </c>
      <c r="D172" s="21" t="s">
        <v>352</v>
      </c>
      <c r="E172" s="25">
        <f t="shared" si="12"/>
        <v>1</v>
      </c>
      <c r="F172" s="21" t="s">
        <v>351</v>
      </c>
      <c r="G172" s="14" t="s">
        <v>350</v>
      </c>
      <c r="H172" s="14" t="str">
        <f t="shared" si="10"/>
        <v>020701</v>
      </c>
      <c r="I172" s="36" t="str">
        <f t="shared" si="11"/>
        <v>INSERT INTO [dbo].[pmDistrict] ([idDepartment],[idProvince],[idDistrict],[name],[ubigeo]) VALUES (2,12,1,'Caraz','020701')</v>
      </c>
    </row>
    <row r="173" spans="1:9" ht="15.75" thickBot="1" x14ac:dyDescent="0.3">
      <c r="A173">
        <f>LOOKUP(B173,DEPARTAMENTO!$B$2:$B$26,DEPARTAMENTO!$A$2:$A$26)</f>
        <v>2</v>
      </c>
      <c r="B173" s="21" t="s">
        <v>179</v>
      </c>
      <c r="C173" s="25">
        <f t="shared" si="13"/>
        <v>12</v>
      </c>
      <c r="D173" s="21" t="s">
        <v>352</v>
      </c>
      <c r="E173" s="25">
        <f t="shared" si="12"/>
        <v>2</v>
      </c>
      <c r="F173" s="21" t="s">
        <v>243</v>
      </c>
      <c r="G173" s="14" t="s">
        <v>353</v>
      </c>
      <c r="H173" s="14" t="str">
        <f t="shared" si="10"/>
        <v>020702</v>
      </c>
      <c r="I173" s="36" t="str">
        <f t="shared" si="11"/>
        <v>INSERT INTO [dbo].[pmDistrict] ([idDepartment],[idProvince],[idDistrict],[name],[ubigeo]) VALUES (2,12,2,'Huallanca','020702')</v>
      </c>
    </row>
    <row r="174" spans="1:9" ht="15.75" thickBot="1" x14ac:dyDescent="0.3">
      <c r="A174">
        <f>LOOKUP(B174,DEPARTAMENTO!$B$2:$B$26,DEPARTAMENTO!$A$2:$A$26)</f>
        <v>2</v>
      </c>
      <c r="B174" s="21" t="s">
        <v>179</v>
      </c>
      <c r="C174" s="25">
        <f t="shared" si="13"/>
        <v>12</v>
      </c>
      <c r="D174" s="21" t="s">
        <v>352</v>
      </c>
      <c r="E174" s="25">
        <f t="shared" si="12"/>
        <v>3</v>
      </c>
      <c r="F174" s="21" t="s">
        <v>355</v>
      </c>
      <c r="G174" s="14" t="s">
        <v>354</v>
      </c>
      <c r="H174" s="14" t="str">
        <f t="shared" si="10"/>
        <v>020703</v>
      </c>
      <c r="I174" s="36" t="str">
        <f t="shared" si="11"/>
        <v>INSERT INTO [dbo].[pmDistrict] ([idDepartment],[idProvince],[idDistrict],[name],[ubigeo]) VALUES (2,12,3,'Huata','020703')</v>
      </c>
    </row>
    <row r="175" spans="1:9" ht="15.75" thickBot="1" x14ac:dyDescent="0.3">
      <c r="A175">
        <f>LOOKUP(B175,DEPARTAMENTO!$B$2:$B$26,DEPARTAMENTO!$A$2:$A$26)</f>
        <v>2</v>
      </c>
      <c r="B175" s="21" t="s">
        <v>179</v>
      </c>
      <c r="C175" s="25">
        <f t="shared" si="13"/>
        <v>12</v>
      </c>
      <c r="D175" s="21" t="s">
        <v>352</v>
      </c>
      <c r="E175" s="25">
        <f t="shared" si="12"/>
        <v>4</v>
      </c>
      <c r="F175" s="21" t="s">
        <v>352</v>
      </c>
      <c r="G175" s="14" t="s">
        <v>356</v>
      </c>
      <c r="H175" s="14" t="str">
        <f t="shared" si="10"/>
        <v>020704</v>
      </c>
      <c r="I175" s="36" t="str">
        <f t="shared" si="11"/>
        <v>INSERT INTO [dbo].[pmDistrict] ([idDepartment],[idProvince],[idDistrict],[name],[ubigeo]) VALUES (2,12,4,'Huaylas','020704')</v>
      </c>
    </row>
    <row r="176" spans="1:9" ht="15.75" thickBot="1" x14ac:dyDescent="0.3">
      <c r="A176">
        <f>LOOKUP(B176,DEPARTAMENTO!$B$2:$B$26,DEPARTAMENTO!$A$2:$A$26)</f>
        <v>2</v>
      </c>
      <c r="B176" s="21" t="s">
        <v>179</v>
      </c>
      <c r="C176" s="25">
        <f t="shared" si="13"/>
        <v>12</v>
      </c>
      <c r="D176" s="21" t="s">
        <v>352</v>
      </c>
      <c r="E176" s="25">
        <f t="shared" si="12"/>
        <v>5</v>
      </c>
      <c r="F176" s="21" t="s">
        <v>358</v>
      </c>
      <c r="G176" s="14" t="s">
        <v>357</v>
      </c>
      <c r="H176" s="14" t="str">
        <f t="shared" si="10"/>
        <v>020705</v>
      </c>
      <c r="I176" s="36" t="str">
        <f t="shared" si="11"/>
        <v>INSERT INTO [dbo].[pmDistrict] ([idDepartment],[idProvince],[idDistrict],[name],[ubigeo]) VALUES (2,12,5,'Mato','020705')</v>
      </c>
    </row>
    <row r="177" spans="1:9" ht="15.75" thickBot="1" x14ac:dyDescent="0.3">
      <c r="A177">
        <f>LOOKUP(B177,DEPARTAMENTO!$B$2:$B$26,DEPARTAMENTO!$A$2:$A$26)</f>
        <v>2</v>
      </c>
      <c r="B177" s="21" t="s">
        <v>179</v>
      </c>
      <c r="C177" s="25">
        <f>IF(D176=D177,C176,IF(B176=B177,C176+1,1))</f>
        <v>12</v>
      </c>
      <c r="D177" s="21" t="s">
        <v>352</v>
      </c>
      <c r="E177" s="25">
        <f t="shared" si="12"/>
        <v>6</v>
      </c>
      <c r="F177" s="21" t="s">
        <v>360</v>
      </c>
      <c r="G177" s="14" t="s">
        <v>359</v>
      </c>
      <c r="H177" s="14" t="str">
        <f t="shared" si="10"/>
        <v>020706</v>
      </c>
      <c r="I177" s="36" t="str">
        <f t="shared" si="11"/>
        <v>INSERT INTO [dbo].[pmDistrict] ([idDepartment],[idProvince],[idDistrict],[name],[ubigeo]) VALUES (2,12,6,'Pamparomas','020706')</v>
      </c>
    </row>
    <row r="178" spans="1:9" ht="15.75" thickBot="1" x14ac:dyDescent="0.3">
      <c r="A178">
        <f>LOOKUP(B178,DEPARTAMENTO!$B$2:$B$26,DEPARTAMENTO!$A$2:$A$26)</f>
        <v>2</v>
      </c>
      <c r="B178" s="21" t="s">
        <v>179</v>
      </c>
      <c r="C178" s="25">
        <f t="shared" ref="C178:C194" si="14">IF(D177=D178,C177,IF(B177=B178,C177+1,1))</f>
        <v>12</v>
      </c>
      <c r="D178" s="21" t="s">
        <v>352</v>
      </c>
      <c r="E178" s="25">
        <f t="shared" si="12"/>
        <v>7</v>
      </c>
      <c r="F178" s="21" t="s">
        <v>362</v>
      </c>
      <c r="G178" s="14" t="s">
        <v>361</v>
      </c>
      <c r="H178" s="14" t="str">
        <f t="shared" si="10"/>
        <v>020707</v>
      </c>
      <c r="I178" s="36" t="str">
        <f t="shared" si="11"/>
        <v>INSERT INTO [dbo].[pmDistrict] ([idDepartment],[idProvince],[idDistrict],[name],[ubigeo]) VALUES (2,12,7,'Pueblo Libre','020707')</v>
      </c>
    </row>
    <row r="179" spans="1:9" ht="15.75" thickBot="1" x14ac:dyDescent="0.3">
      <c r="A179">
        <f>LOOKUP(B179,DEPARTAMENTO!$B$2:$B$26,DEPARTAMENTO!$A$2:$A$26)</f>
        <v>2</v>
      </c>
      <c r="B179" s="21" t="s">
        <v>179</v>
      </c>
      <c r="C179" s="25">
        <f t="shared" si="14"/>
        <v>12</v>
      </c>
      <c r="D179" s="21" t="s">
        <v>352</v>
      </c>
      <c r="E179" s="25">
        <f t="shared" si="12"/>
        <v>8</v>
      </c>
      <c r="F179" s="21" t="s">
        <v>364</v>
      </c>
      <c r="G179" s="14" t="s">
        <v>363</v>
      </c>
      <c r="H179" s="14" t="str">
        <f t="shared" si="10"/>
        <v>020708</v>
      </c>
      <c r="I179" s="36" t="str">
        <f t="shared" si="11"/>
        <v>INSERT INTO [dbo].[pmDistrict] ([idDepartment],[idProvince],[idDistrict],[name],[ubigeo]) VALUES (2,12,8,'Santa Cruz','020708')</v>
      </c>
    </row>
    <row r="180" spans="1:9" ht="15.75" thickBot="1" x14ac:dyDescent="0.3">
      <c r="A180">
        <f>LOOKUP(B180,DEPARTAMENTO!$B$2:$B$26,DEPARTAMENTO!$A$2:$A$26)</f>
        <v>2</v>
      </c>
      <c r="B180" s="21" t="s">
        <v>179</v>
      </c>
      <c r="C180" s="25">
        <f t="shared" si="14"/>
        <v>12</v>
      </c>
      <c r="D180" s="21" t="s">
        <v>352</v>
      </c>
      <c r="E180" s="25">
        <f t="shared" si="12"/>
        <v>9</v>
      </c>
      <c r="F180" s="21" t="s">
        <v>366</v>
      </c>
      <c r="G180" s="14" t="s">
        <v>365</v>
      </c>
      <c r="H180" s="14" t="str">
        <f t="shared" si="10"/>
        <v>020710</v>
      </c>
      <c r="I180" s="36" t="str">
        <f t="shared" si="11"/>
        <v>INSERT INTO [dbo].[pmDistrict] ([idDepartment],[idProvince],[idDistrict],[name],[ubigeo]) VALUES (2,12,9,'Santo Toribio','020710')</v>
      </c>
    </row>
    <row r="181" spans="1:9" ht="15.75" thickBot="1" x14ac:dyDescent="0.3">
      <c r="A181">
        <f>LOOKUP(B181,DEPARTAMENTO!$B$2:$B$26,DEPARTAMENTO!$A$2:$A$26)</f>
        <v>2</v>
      </c>
      <c r="B181" s="21" t="s">
        <v>179</v>
      </c>
      <c r="C181" s="25">
        <f t="shared" si="14"/>
        <v>12</v>
      </c>
      <c r="D181" s="21" t="s">
        <v>352</v>
      </c>
      <c r="E181" s="25">
        <f t="shared" si="12"/>
        <v>10</v>
      </c>
      <c r="F181" s="21" t="s">
        <v>368</v>
      </c>
      <c r="G181" s="14" t="s">
        <v>367</v>
      </c>
      <c r="H181" s="14" t="str">
        <f t="shared" si="10"/>
        <v>020709</v>
      </c>
      <c r="I181" s="36" t="str">
        <f t="shared" si="11"/>
        <v>INSERT INTO [dbo].[pmDistrict] ([idDepartment],[idProvince],[idDistrict],[name],[ubigeo]) VALUES (2,12,10,'Yuracmarca','020709')</v>
      </c>
    </row>
    <row r="182" spans="1:9" ht="15.75" thickBot="1" x14ac:dyDescent="0.3">
      <c r="A182">
        <f>LOOKUP(B182,DEPARTAMENTO!$B$2:$B$26,DEPARTAMENTO!$A$2:$A$26)</f>
        <v>2</v>
      </c>
      <c r="B182" s="21" t="s">
        <v>179</v>
      </c>
      <c r="C182" s="25">
        <f t="shared" si="14"/>
        <v>13</v>
      </c>
      <c r="D182" s="21" t="s">
        <v>371</v>
      </c>
      <c r="E182" s="25">
        <f t="shared" si="12"/>
        <v>1</v>
      </c>
      <c r="F182" s="21" t="s">
        <v>370</v>
      </c>
      <c r="G182" s="14" t="s">
        <v>369</v>
      </c>
      <c r="H182" s="14" t="str">
        <f t="shared" si="10"/>
        <v>020901</v>
      </c>
      <c r="I182" s="36" t="str">
        <f t="shared" si="11"/>
        <v>INSERT INTO [dbo].[pmDistrict] ([idDepartment],[idProvince],[idDistrict],[name],[ubigeo]) VALUES (2,13,1,'Piscobamba','020901')</v>
      </c>
    </row>
    <row r="183" spans="1:9" ht="15.75" thickBot="1" x14ac:dyDescent="0.3">
      <c r="A183">
        <f>LOOKUP(B183,DEPARTAMENTO!$B$2:$B$26,DEPARTAMENTO!$A$2:$A$26)</f>
        <v>2</v>
      </c>
      <c r="B183" s="21" t="s">
        <v>179</v>
      </c>
      <c r="C183" s="25">
        <f t="shared" si="14"/>
        <v>13</v>
      </c>
      <c r="D183" s="21" t="s">
        <v>371</v>
      </c>
      <c r="E183" s="25">
        <f t="shared" si="12"/>
        <v>2</v>
      </c>
      <c r="F183" s="21" t="s">
        <v>373</v>
      </c>
      <c r="G183" s="14" t="s">
        <v>372</v>
      </c>
      <c r="H183" s="14" t="str">
        <f t="shared" si="10"/>
        <v>020902</v>
      </c>
      <c r="I183" s="36" t="str">
        <f t="shared" si="11"/>
        <v>INSERT INTO [dbo].[pmDistrict] ([idDepartment],[idProvince],[idDistrict],[name],[ubigeo]) VALUES (2,13,2,'Casca','020902')</v>
      </c>
    </row>
    <row r="184" spans="1:9" ht="15.75" thickBot="1" x14ac:dyDescent="0.3">
      <c r="A184">
        <f>LOOKUP(B184,DEPARTAMENTO!$B$2:$B$26,DEPARTAMENTO!$A$2:$A$26)</f>
        <v>2</v>
      </c>
      <c r="B184" s="21" t="s">
        <v>179</v>
      </c>
      <c r="C184" s="25">
        <f t="shared" si="14"/>
        <v>13</v>
      </c>
      <c r="D184" s="21" t="s">
        <v>371</v>
      </c>
      <c r="E184" s="25">
        <f t="shared" si="12"/>
        <v>3</v>
      </c>
      <c r="F184" s="21" t="s">
        <v>375</v>
      </c>
      <c r="G184" s="14" t="s">
        <v>374</v>
      </c>
      <c r="H184" s="14" t="str">
        <f t="shared" si="10"/>
        <v>020908</v>
      </c>
      <c r="I184" s="36" t="str">
        <f t="shared" si="11"/>
        <v>INSERT INTO [dbo].[pmDistrict] ([idDepartment],[idProvince],[idDistrict],[name],[ubigeo]) VALUES (2,13,3,'Eleazar Guzman Barron','020908')</v>
      </c>
    </row>
    <row r="185" spans="1:9" ht="15.75" thickBot="1" x14ac:dyDescent="0.3">
      <c r="A185">
        <f>LOOKUP(B185,DEPARTAMENTO!$B$2:$B$26,DEPARTAMENTO!$A$2:$A$26)</f>
        <v>2</v>
      </c>
      <c r="B185" s="21" t="s">
        <v>179</v>
      </c>
      <c r="C185" s="25">
        <f t="shared" si="14"/>
        <v>13</v>
      </c>
      <c r="D185" s="21" t="s">
        <v>371</v>
      </c>
      <c r="E185" s="25">
        <f t="shared" si="12"/>
        <v>4</v>
      </c>
      <c r="F185" s="21" t="s">
        <v>377</v>
      </c>
      <c r="G185" s="14" t="s">
        <v>376</v>
      </c>
      <c r="H185" s="14" t="str">
        <f t="shared" si="10"/>
        <v>020904</v>
      </c>
      <c r="I185" s="36" t="str">
        <f t="shared" si="11"/>
        <v>INSERT INTO [dbo].[pmDistrict] ([idDepartment],[idProvince],[idDistrict],[name],[ubigeo]) VALUES (2,13,4,'Fidel Olivas Escudero','020904')</v>
      </c>
    </row>
    <row r="186" spans="1:9" ht="15.75" thickBot="1" x14ac:dyDescent="0.3">
      <c r="A186">
        <f>LOOKUP(B186,DEPARTAMENTO!$B$2:$B$26,DEPARTAMENTO!$A$2:$A$26)</f>
        <v>2</v>
      </c>
      <c r="B186" s="21" t="s">
        <v>179</v>
      </c>
      <c r="C186" s="25">
        <f t="shared" si="14"/>
        <v>13</v>
      </c>
      <c r="D186" s="21" t="s">
        <v>371</v>
      </c>
      <c r="E186" s="25">
        <f t="shared" si="12"/>
        <v>5</v>
      </c>
      <c r="F186" s="21" t="s">
        <v>379</v>
      </c>
      <c r="G186" s="14" t="s">
        <v>378</v>
      </c>
      <c r="H186" s="14" t="str">
        <f t="shared" si="10"/>
        <v>020905</v>
      </c>
      <c r="I186" s="36" t="str">
        <f t="shared" si="11"/>
        <v>INSERT INTO [dbo].[pmDistrict] ([idDepartment],[idProvince],[idDistrict],[name],[ubigeo]) VALUES (2,13,5,'Llama','020905')</v>
      </c>
    </row>
    <row r="187" spans="1:9" ht="15.75" thickBot="1" x14ac:dyDescent="0.3">
      <c r="A187">
        <f>LOOKUP(B187,DEPARTAMENTO!$B$2:$B$26,DEPARTAMENTO!$A$2:$A$26)</f>
        <v>2</v>
      </c>
      <c r="B187" s="21" t="s">
        <v>179</v>
      </c>
      <c r="C187" s="25">
        <f t="shared" si="14"/>
        <v>13</v>
      </c>
      <c r="D187" s="21" t="s">
        <v>371</v>
      </c>
      <c r="E187" s="25">
        <f t="shared" si="12"/>
        <v>6</v>
      </c>
      <c r="F187" s="21" t="s">
        <v>381</v>
      </c>
      <c r="G187" s="14" t="s">
        <v>380</v>
      </c>
      <c r="H187" s="14" t="str">
        <f t="shared" si="10"/>
        <v>020906</v>
      </c>
      <c r="I187" s="36" t="str">
        <f t="shared" si="11"/>
        <v>INSERT INTO [dbo].[pmDistrict] ([idDepartment],[idProvince],[idDistrict],[name],[ubigeo]) VALUES (2,13,6,'Llumpa','020906')</v>
      </c>
    </row>
    <row r="188" spans="1:9" ht="15.75" thickBot="1" x14ac:dyDescent="0.3">
      <c r="A188">
        <f>LOOKUP(B188,DEPARTAMENTO!$B$2:$B$26,DEPARTAMENTO!$A$2:$A$26)</f>
        <v>2</v>
      </c>
      <c r="B188" s="21" t="s">
        <v>179</v>
      </c>
      <c r="C188" s="25">
        <f t="shared" si="14"/>
        <v>13</v>
      </c>
      <c r="D188" s="21" t="s">
        <v>371</v>
      </c>
      <c r="E188" s="25">
        <f t="shared" si="12"/>
        <v>7</v>
      </c>
      <c r="F188" s="21" t="s">
        <v>383</v>
      </c>
      <c r="G188" s="14" t="s">
        <v>382</v>
      </c>
      <c r="H188" s="14" t="str">
        <f t="shared" si="10"/>
        <v>020903</v>
      </c>
      <c r="I188" s="36" t="str">
        <f t="shared" si="11"/>
        <v>INSERT INTO [dbo].[pmDistrict] ([idDepartment],[idProvince],[idDistrict],[name],[ubigeo]) VALUES (2,13,7,'Lucma','020903')</v>
      </c>
    </row>
    <row r="189" spans="1:9" ht="15.75" thickBot="1" x14ac:dyDescent="0.3">
      <c r="A189">
        <f>LOOKUP(B189,DEPARTAMENTO!$B$2:$B$26,DEPARTAMENTO!$A$2:$A$26)</f>
        <v>2</v>
      </c>
      <c r="B189" s="21" t="s">
        <v>179</v>
      </c>
      <c r="C189" s="25">
        <f t="shared" si="14"/>
        <v>13</v>
      </c>
      <c r="D189" s="21" t="s">
        <v>371</v>
      </c>
      <c r="E189" s="25">
        <f t="shared" si="12"/>
        <v>8</v>
      </c>
      <c r="F189" s="21" t="s">
        <v>385</v>
      </c>
      <c r="G189" s="14" t="s">
        <v>384</v>
      </c>
      <c r="H189" s="14" t="str">
        <f t="shared" si="10"/>
        <v>020907</v>
      </c>
      <c r="I189" s="36" t="str">
        <f t="shared" si="11"/>
        <v>INSERT INTO [dbo].[pmDistrict] ([idDepartment],[idProvince],[idDistrict],[name],[ubigeo]) VALUES (2,13,8,'Musga','020907')</v>
      </c>
    </row>
    <row r="190" spans="1:9" ht="15.75" thickBot="1" x14ac:dyDescent="0.3">
      <c r="A190">
        <f>LOOKUP(B190,DEPARTAMENTO!$B$2:$B$26,DEPARTAMENTO!$A$2:$A$26)</f>
        <v>2</v>
      </c>
      <c r="B190" s="21" t="s">
        <v>179</v>
      </c>
      <c r="C190" s="25">
        <f t="shared" si="14"/>
        <v>14</v>
      </c>
      <c r="D190" s="21" t="s">
        <v>387</v>
      </c>
      <c r="E190" s="25">
        <f t="shared" si="12"/>
        <v>1</v>
      </c>
      <c r="F190" s="21" t="s">
        <v>387</v>
      </c>
      <c r="G190" s="14" t="s">
        <v>386</v>
      </c>
      <c r="H190" s="14" t="str">
        <f t="shared" si="10"/>
        <v>022007</v>
      </c>
      <c r="I190" s="36" t="str">
        <f t="shared" si="11"/>
        <v>INSERT INTO [dbo].[pmDistrict] ([idDepartment],[idProvince],[idDistrict],[name],[ubigeo]) VALUES (2,14,1,'Ocros','022007')</v>
      </c>
    </row>
    <row r="191" spans="1:9" ht="15.75" thickBot="1" x14ac:dyDescent="0.3">
      <c r="A191">
        <f>LOOKUP(B191,DEPARTAMENTO!$B$2:$B$26,DEPARTAMENTO!$A$2:$A$26)</f>
        <v>2</v>
      </c>
      <c r="B191" s="21" t="s">
        <v>179</v>
      </c>
      <c r="C191" s="25">
        <f t="shared" si="14"/>
        <v>14</v>
      </c>
      <c r="D191" s="21" t="s">
        <v>387</v>
      </c>
      <c r="E191" s="25">
        <f t="shared" si="12"/>
        <v>2</v>
      </c>
      <c r="F191" s="21" t="s">
        <v>389</v>
      </c>
      <c r="G191" s="14" t="s">
        <v>388</v>
      </c>
      <c r="H191" s="14" t="str">
        <f t="shared" si="10"/>
        <v>022001</v>
      </c>
      <c r="I191" s="36" t="str">
        <f t="shared" si="11"/>
        <v>INSERT INTO [dbo].[pmDistrict] ([idDepartment],[idProvince],[idDistrict],[name],[ubigeo]) VALUES (2,14,2,'Acas','022001')</v>
      </c>
    </row>
    <row r="192" spans="1:9" ht="15.75" thickBot="1" x14ac:dyDescent="0.3">
      <c r="A192">
        <f>LOOKUP(B192,DEPARTAMENTO!$B$2:$B$26,DEPARTAMENTO!$A$2:$A$26)</f>
        <v>2</v>
      </c>
      <c r="B192" s="21" t="s">
        <v>179</v>
      </c>
      <c r="C192" s="25">
        <f t="shared" si="14"/>
        <v>14</v>
      </c>
      <c r="D192" s="21" t="s">
        <v>387</v>
      </c>
      <c r="E192" s="25">
        <f t="shared" si="12"/>
        <v>3</v>
      </c>
      <c r="F192" s="21" t="s">
        <v>391</v>
      </c>
      <c r="G192" s="14" t="s">
        <v>390</v>
      </c>
      <c r="H192" s="14" t="str">
        <f t="shared" si="10"/>
        <v>022002</v>
      </c>
      <c r="I192" s="36" t="str">
        <f t="shared" si="11"/>
        <v>INSERT INTO [dbo].[pmDistrict] ([idDepartment],[idProvince],[idDistrict],[name],[ubigeo]) VALUES (2,14,3,'Cajamarquilla','022002')</v>
      </c>
    </row>
    <row r="193" spans="1:9" ht="15.75" thickBot="1" x14ac:dyDescent="0.3">
      <c r="A193">
        <f>LOOKUP(B193,DEPARTAMENTO!$B$2:$B$26,DEPARTAMENTO!$A$2:$A$26)</f>
        <v>2</v>
      </c>
      <c r="B193" s="21" t="s">
        <v>179</v>
      </c>
      <c r="C193" s="25">
        <f t="shared" si="14"/>
        <v>14</v>
      </c>
      <c r="D193" s="21" t="s">
        <v>387</v>
      </c>
      <c r="E193" s="25">
        <f t="shared" si="12"/>
        <v>4</v>
      </c>
      <c r="F193" s="21" t="s">
        <v>393</v>
      </c>
      <c r="G193" s="14" t="s">
        <v>392</v>
      </c>
      <c r="H193" s="14" t="str">
        <f t="shared" si="10"/>
        <v>022003</v>
      </c>
      <c r="I193" s="36" t="str">
        <f t="shared" si="11"/>
        <v>INSERT INTO [dbo].[pmDistrict] ([idDepartment],[idProvince],[idDistrict],[name],[ubigeo]) VALUES (2,14,4,'Carhuapampa','022003')</v>
      </c>
    </row>
    <row r="194" spans="1:9" ht="15.75" thickBot="1" x14ac:dyDescent="0.3">
      <c r="A194">
        <f>LOOKUP(B194,DEPARTAMENTO!$B$2:$B$26,DEPARTAMENTO!$A$2:$A$26)</f>
        <v>2</v>
      </c>
      <c r="B194" s="21" t="s">
        <v>179</v>
      </c>
      <c r="C194" s="25">
        <f t="shared" si="14"/>
        <v>14</v>
      </c>
      <c r="D194" s="21" t="s">
        <v>387</v>
      </c>
      <c r="E194" s="25">
        <f t="shared" si="12"/>
        <v>5</v>
      </c>
      <c r="F194" s="21" t="s">
        <v>395</v>
      </c>
      <c r="G194" s="14" t="s">
        <v>394</v>
      </c>
      <c r="H194" s="14" t="str">
        <f t="shared" si="10"/>
        <v>022004</v>
      </c>
      <c r="I194" s="36" t="str">
        <f t="shared" si="11"/>
        <v>INSERT INTO [dbo].[pmDistrict] ([idDepartment],[idProvince],[idDistrict],[name],[ubigeo]) VALUES (2,14,5,'Cochas','022004')</v>
      </c>
    </row>
    <row r="195" spans="1:9" ht="15.75" thickBot="1" x14ac:dyDescent="0.3">
      <c r="A195">
        <f>LOOKUP(B195,DEPARTAMENTO!$B$2:$B$26,DEPARTAMENTO!$A$2:$A$26)</f>
        <v>2</v>
      </c>
      <c r="B195" s="21" t="s">
        <v>179</v>
      </c>
      <c r="C195" s="25">
        <f>IF(D194=D195,C194,IF(B194=B195,C194+1,1))</f>
        <v>14</v>
      </c>
      <c r="D195" s="21" t="s">
        <v>387</v>
      </c>
      <c r="E195" s="25">
        <f t="shared" si="12"/>
        <v>6</v>
      </c>
      <c r="F195" s="21" t="s">
        <v>397</v>
      </c>
      <c r="G195" s="14" t="s">
        <v>396</v>
      </c>
      <c r="H195" s="14" t="str">
        <f t="shared" ref="H195:H258" si="15">RIGHT(G195,6)</f>
        <v>022005</v>
      </c>
      <c r="I195" s="36" t="str">
        <f t="shared" ref="I195:I258" si="16">$I$1&amp;A195&amp;","&amp;C195&amp;","&amp;E195&amp;",'"&amp;F195&amp;"','"&amp;H195&amp;"')"</f>
        <v>INSERT INTO [dbo].[pmDistrict] ([idDepartment],[idProvince],[idDistrict],[name],[ubigeo]) VALUES (2,14,6,'Congas','022005')</v>
      </c>
    </row>
    <row r="196" spans="1:9" ht="15.75" thickBot="1" x14ac:dyDescent="0.3">
      <c r="A196">
        <f>LOOKUP(B196,DEPARTAMENTO!$B$2:$B$26,DEPARTAMENTO!$A$2:$A$26)</f>
        <v>2</v>
      </c>
      <c r="B196" s="21" t="s">
        <v>179</v>
      </c>
      <c r="C196" s="25">
        <f t="shared" ref="C196:C231" si="17">IF(D195=D196,C195,IF(B195=B196,C195+1,1))</f>
        <v>14</v>
      </c>
      <c r="D196" s="21" t="s">
        <v>387</v>
      </c>
      <c r="E196" s="25">
        <f t="shared" ref="E196:E259" si="18">SUMIF(D196,D195,E195)+1</f>
        <v>7</v>
      </c>
      <c r="F196" s="21" t="s">
        <v>399</v>
      </c>
      <c r="G196" s="14" t="s">
        <v>398</v>
      </c>
      <c r="H196" s="14" t="str">
        <f t="shared" si="15"/>
        <v>022006</v>
      </c>
      <c r="I196" s="36" t="str">
        <f t="shared" si="16"/>
        <v>INSERT INTO [dbo].[pmDistrict] ([idDepartment],[idProvince],[idDistrict],[name],[ubigeo]) VALUES (2,14,7,'Llipa','022006')</v>
      </c>
    </row>
    <row r="197" spans="1:9" ht="15.75" thickBot="1" x14ac:dyDescent="0.3">
      <c r="A197">
        <f>LOOKUP(B197,DEPARTAMENTO!$B$2:$B$26,DEPARTAMENTO!$A$2:$A$26)</f>
        <v>2</v>
      </c>
      <c r="B197" s="21" t="s">
        <v>179</v>
      </c>
      <c r="C197" s="25">
        <f t="shared" si="17"/>
        <v>14</v>
      </c>
      <c r="D197" s="21" t="s">
        <v>387</v>
      </c>
      <c r="E197" s="25">
        <f t="shared" si="18"/>
        <v>8</v>
      </c>
      <c r="F197" s="21" t="s">
        <v>401</v>
      </c>
      <c r="G197" s="14" t="s">
        <v>400</v>
      </c>
      <c r="H197" s="14" t="str">
        <f t="shared" si="15"/>
        <v>022008</v>
      </c>
      <c r="I197" s="36" t="str">
        <f t="shared" si="16"/>
        <v>INSERT INTO [dbo].[pmDistrict] ([idDepartment],[idProvince],[idDistrict],[name],[ubigeo]) VALUES (2,14,8,'San Cristobal de Rajan','022008')</v>
      </c>
    </row>
    <row r="198" spans="1:9" ht="15.75" thickBot="1" x14ac:dyDescent="0.3">
      <c r="A198">
        <f>LOOKUP(B198,DEPARTAMENTO!$B$2:$B$26,DEPARTAMENTO!$A$2:$A$26)</f>
        <v>2</v>
      </c>
      <c r="B198" s="21" t="s">
        <v>179</v>
      </c>
      <c r="C198" s="25">
        <f t="shared" si="17"/>
        <v>14</v>
      </c>
      <c r="D198" s="21" t="s">
        <v>387</v>
      </c>
      <c r="E198" s="25">
        <f t="shared" si="18"/>
        <v>9</v>
      </c>
      <c r="F198" s="21" t="s">
        <v>403</v>
      </c>
      <c r="G198" s="14" t="s">
        <v>402</v>
      </c>
      <c r="H198" s="14" t="str">
        <f t="shared" si="15"/>
        <v>022009</v>
      </c>
      <c r="I198" s="36" t="str">
        <f t="shared" si="16"/>
        <v>INSERT INTO [dbo].[pmDistrict] ([idDepartment],[idProvince],[idDistrict],[name],[ubigeo]) VALUES (2,14,9,'San Pedro','022009')</v>
      </c>
    </row>
    <row r="199" spans="1:9" ht="15.75" thickBot="1" x14ac:dyDescent="0.3">
      <c r="A199">
        <f>LOOKUP(B199,DEPARTAMENTO!$B$2:$B$26,DEPARTAMENTO!$A$2:$A$26)</f>
        <v>2</v>
      </c>
      <c r="B199" s="21" t="s">
        <v>179</v>
      </c>
      <c r="C199" s="25">
        <f t="shared" si="17"/>
        <v>14</v>
      </c>
      <c r="D199" s="21" t="s">
        <v>387</v>
      </c>
      <c r="E199" s="25">
        <f t="shared" si="18"/>
        <v>10</v>
      </c>
      <c r="F199" s="21" t="s">
        <v>405</v>
      </c>
      <c r="G199" s="14" t="s">
        <v>404</v>
      </c>
      <c r="H199" s="14" t="str">
        <f t="shared" si="15"/>
        <v>022010</v>
      </c>
      <c r="I199" s="36" t="str">
        <f t="shared" si="16"/>
        <v>INSERT INTO [dbo].[pmDistrict] ([idDepartment],[idProvince],[idDistrict],[name],[ubigeo]) VALUES (2,14,10,'Santiago de Chilcas','022010')</v>
      </c>
    </row>
    <row r="200" spans="1:9" ht="15.75" thickBot="1" x14ac:dyDescent="0.3">
      <c r="A200">
        <f>LOOKUP(B200,DEPARTAMENTO!$B$2:$B$26,DEPARTAMENTO!$A$2:$A$26)</f>
        <v>2</v>
      </c>
      <c r="B200" s="21" t="s">
        <v>179</v>
      </c>
      <c r="C200" s="25">
        <f t="shared" si="17"/>
        <v>15</v>
      </c>
      <c r="D200" s="21" t="s">
        <v>408</v>
      </c>
      <c r="E200" s="25">
        <f t="shared" si="18"/>
        <v>1</v>
      </c>
      <c r="F200" s="21" t="s">
        <v>407</v>
      </c>
      <c r="G200" s="14" t="s">
        <v>406</v>
      </c>
      <c r="H200" s="14" t="str">
        <f t="shared" si="15"/>
        <v>021001</v>
      </c>
      <c r="I200" s="36" t="str">
        <f t="shared" si="16"/>
        <v>INSERT INTO [dbo].[pmDistrict] ([idDepartment],[idProvince],[idDistrict],[name],[ubigeo]) VALUES (2,15,1,'Cabana','021001')</v>
      </c>
    </row>
    <row r="201" spans="1:9" ht="15.75" thickBot="1" x14ac:dyDescent="0.3">
      <c r="A201">
        <f>LOOKUP(B201,DEPARTAMENTO!$B$2:$B$26,DEPARTAMENTO!$A$2:$A$26)</f>
        <v>2</v>
      </c>
      <c r="B201" s="21" t="s">
        <v>179</v>
      </c>
      <c r="C201" s="25">
        <f t="shared" si="17"/>
        <v>15</v>
      </c>
      <c r="D201" s="21" t="s">
        <v>408</v>
      </c>
      <c r="E201" s="25">
        <f t="shared" si="18"/>
        <v>2</v>
      </c>
      <c r="F201" s="21" t="s">
        <v>230</v>
      </c>
      <c r="G201" s="14" t="s">
        <v>409</v>
      </c>
      <c r="H201" s="14" t="str">
        <f t="shared" si="15"/>
        <v>021002</v>
      </c>
      <c r="I201" s="36" t="str">
        <f t="shared" si="16"/>
        <v>INSERT INTO [dbo].[pmDistrict] ([idDepartment],[idProvince],[idDistrict],[name],[ubigeo]) VALUES (2,15,2,'Bolognesi','021002')</v>
      </c>
    </row>
    <row r="202" spans="1:9" ht="15.75" thickBot="1" x14ac:dyDescent="0.3">
      <c r="A202">
        <f>LOOKUP(B202,DEPARTAMENTO!$B$2:$B$26,DEPARTAMENTO!$A$2:$A$26)</f>
        <v>2</v>
      </c>
      <c r="B202" s="21" t="s">
        <v>179</v>
      </c>
      <c r="C202" s="25">
        <f t="shared" si="17"/>
        <v>15</v>
      </c>
      <c r="D202" s="21" t="s">
        <v>408</v>
      </c>
      <c r="E202" s="25">
        <f t="shared" si="18"/>
        <v>3</v>
      </c>
      <c r="F202" s="21" t="s">
        <v>411</v>
      </c>
      <c r="G202" s="14" t="s">
        <v>410</v>
      </c>
      <c r="H202" s="14" t="str">
        <f t="shared" si="15"/>
        <v>021003</v>
      </c>
      <c r="I202" s="36" t="str">
        <f t="shared" si="16"/>
        <v>INSERT INTO [dbo].[pmDistrict] ([idDepartment],[idProvince],[idDistrict],[name],[ubigeo]) VALUES (2,15,3,'Conchucos','021003')</v>
      </c>
    </row>
    <row r="203" spans="1:9" ht="15.75" thickBot="1" x14ac:dyDescent="0.3">
      <c r="A203">
        <f>LOOKUP(B203,DEPARTAMENTO!$B$2:$B$26,DEPARTAMENTO!$A$2:$A$26)</f>
        <v>2</v>
      </c>
      <c r="B203" s="21" t="s">
        <v>179</v>
      </c>
      <c r="C203" s="25">
        <f t="shared" si="17"/>
        <v>15</v>
      </c>
      <c r="D203" s="21" t="s">
        <v>408</v>
      </c>
      <c r="E203" s="25">
        <f t="shared" si="18"/>
        <v>4</v>
      </c>
      <c r="F203" s="21" t="s">
        <v>413</v>
      </c>
      <c r="G203" s="14" t="s">
        <v>412</v>
      </c>
      <c r="H203" s="14" t="str">
        <f t="shared" si="15"/>
        <v>021004</v>
      </c>
      <c r="I203" s="36" t="str">
        <f t="shared" si="16"/>
        <v>INSERT INTO [dbo].[pmDistrict] ([idDepartment],[idProvince],[idDistrict],[name],[ubigeo]) VALUES (2,15,4,'Huacaschuque','021004')</v>
      </c>
    </row>
    <row r="204" spans="1:9" ht="15.75" thickBot="1" x14ac:dyDescent="0.3">
      <c r="A204">
        <f>LOOKUP(B204,DEPARTAMENTO!$B$2:$B$26,DEPARTAMENTO!$A$2:$A$26)</f>
        <v>2</v>
      </c>
      <c r="B204" s="21" t="s">
        <v>179</v>
      </c>
      <c r="C204" s="25">
        <f t="shared" si="17"/>
        <v>15</v>
      </c>
      <c r="D204" s="21" t="s">
        <v>408</v>
      </c>
      <c r="E204" s="25">
        <f t="shared" si="18"/>
        <v>5</v>
      </c>
      <c r="F204" s="21" t="s">
        <v>415</v>
      </c>
      <c r="G204" s="14" t="s">
        <v>414</v>
      </c>
      <c r="H204" s="14" t="str">
        <f t="shared" si="15"/>
        <v>021005</v>
      </c>
      <c r="I204" s="36" t="str">
        <f t="shared" si="16"/>
        <v>INSERT INTO [dbo].[pmDistrict] ([idDepartment],[idProvince],[idDistrict],[name],[ubigeo]) VALUES (2,15,5,'Huandoval','021005')</v>
      </c>
    </row>
    <row r="205" spans="1:9" ht="15.75" thickBot="1" x14ac:dyDescent="0.3">
      <c r="A205">
        <f>LOOKUP(B205,DEPARTAMENTO!$B$2:$B$26,DEPARTAMENTO!$A$2:$A$26)</f>
        <v>2</v>
      </c>
      <c r="B205" s="21" t="s">
        <v>179</v>
      </c>
      <c r="C205" s="25">
        <f t="shared" si="17"/>
        <v>15</v>
      </c>
      <c r="D205" s="21" t="s">
        <v>408</v>
      </c>
      <c r="E205" s="25">
        <f t="shared" si="18"/>
        <v>6</v>
      </c>
      <c r="F205" s="21" t="s">
        <v>417</v>
      </c>
      <c r="G205" s="14" t="s">
        <v>416</v>
      </c>
      <c r="H205" s="14" t="str">
        <f t="shared" si="15"/>
        <v>021006</v>
      </c>
      <c r="I205" s="36" t="str">
        <f t="shared" si="16"/>
        <v>INSERT INTO [dbo].[pmDistrict] ([idDepartment],[idProvince],[idDistrict],[name],[ubigeo]) VALUES (2,15,6,'Lacabamba','021006')</v>
      </c>
    </row>
    <row r="206" spans="1:9" ht="15.75" thickBot="1" x14ac:dyDescent="0.3">
      <c r="A206">
        <f>LOOKUP(B206,DEPARTAMENTO!$B$2:$B$26,DEPARTAMENTO!$A$2:$A$26)</f>
        <v>2</v>
      </c>
      <c r="B206" s="21" t="s">
        <v>179</v>
      </c>
      <c r="C206" s="25">
        <f t="shared" si="17"/>
        <v>15</v>
      </c>
      <c r="D206" s="21" t="s">
        <v>408</v>
      </c>
      <c r="E206" s="25">
        <f t="shared" si="18"/>
        <v>7</v>
      </c>
      <c r="F206" s="21" t="s">
        <v>419</v>
      </c>
      <c r="G206" s="14" t="s">
        <v>418</v>
      </c>
      <c r="H206" s="14" t="str">
        <f t="shared" si="15"/>
        <v>021007</v>
      </c>
      <c r="I206" s="36" t="str">
        <f t="shared" si="16"/>
        <v>INSERT INTO [dbo].[pmDistrict] ([idDepartment],[idProvince],[idDistrict],[name],[ubigeo]) VALUES (2,15,7,'Llapo','021007')</v>
      </c>
    </row>
    <row r="207" spans="1:9" ht="15.75" thickBot="1" x14ac:dyDescent="0.3">
      <c r="A207">
        <f>LOOKUP(B207,DEPARTAMENTO!$B$2:$B$26,DEPARTAMENTO!$A$2:$A$26)</f>
        <v>2</v>
      </c>
      <c r="B207" s="21" t="s">
        <v>179</v>
      </c>
      <c r="C207" s="25">
        <f t="shared" si="17"/>
        <v>15</v>
      </c>
      <c r="D207" s="21" t="s">
        <v>408</v>
      </c>
      <c r="E207" s="25">
        <f t="shared" si="18"/>
        <v>8</v>
      </c>
      <c r="F207" s="21" t="s">
        <v>408</v>
      </c>
      <c r="G207" s="14" t="s">
        <v>420</v>
      </c>
      <c r="H207" s="14" t="str">
        <f t="shared" si="15"/>
        <v>021008</v>
      </c>
      <c r="I207" s="36" t="str">
        <f t="shared" si="16"/>
        <v>INSERT INTO [dbo].[pmDistrict] ([idDepartment],[idProvince],[idDistrict],[name],[ubigeo]) VALUES (2,15,8,'Pallasca','021008')</v>
      </c>
    </row>
    <row r="208" spans="1:9" ht="15.75" thickBot="1" x14ac:dyDescent="0.3">
      <c r="A208">
        <f>LOOKUP(B208,DEPARTAMENTO!$B$2:$B$26,DEPARTAMENTO!$A$2:$A$26)</f>
        <v>2</v>
      </c>
      <c r="B208" s="21" t="s">
        <v>179</v>
      </c>
      <c r="C208" s="25">
        <f t="shared" si="17"/>
        <v>15</v>
      </c>
      <c r="D208" s="21" t="s">
        <v>408</v>
      </c>
      <c r="E208" s="25">
        <f t="shared" si="18"/>
        <v>9</v>
      </c>
      <c r="F208" s="21" t="s">
        <v>194</v>
      </c>
      <c r="G208" s="14" t="s">
        <v>421</v>
      </c>
      <c r="H208" s="14" t="str">
        <f t="shared" si="15"/>
        <v>021009</v>
      </c>
      <c r="I208" s="36" t="str">
        <f t="shared" si="16"/>
        <v>INSERT INTO [dbo].[pmDistrict] ([idDepartment],[idProvince],[idDistrict],[name],[ubigeo]) VALUES (2,15,9,'Pampas','021009')</v>
      </c>
    </row>
    <row r="209" spans="1:9" ht="15.75" thickBot="1" x14ac:dyDescent="0.3">
      <c r="A209">
        <f>LOOKUP(B209,DEPARTAMENTO!$B$2:$B$26,DEPARTAMENTO!$A$2:$A$26)</f>
        <v>2</v>
      </c>
      <c r="B209" s="21" t="s">
        <v>179</v>
      </c>
      <c r="C209" s="25">
        <f t="shared" si="17"/>
        <v>15</v>
      </c>
      <c r="D209" s="21" t="s">
        <v>408</v>
      </c>
      <c r="E209" s="25">
        <f t="shared" si="18"/>
        <v>10</v>
      </c>
      <c r="F209" s="21" t="s">
        <v>157</v>
      </c>
      <c r="G209" s="14" t="s">
        <v>422</v>
      </c>
      <c r="H209" s="14" t="str">
        <f t="shared" si="15"/>
        <v>021010</v>
      </c>
      <c r="I209" s="36" t="str">
        <f t="shared" si="16"/>
        <v>INSERT INTO [dbo].[pmDistrict] ([idDepartment],[idProvince],[idDistrict],[name],[ubigeo]) VALUES (2,15,10,'Santa Rosa','021010')</v>
      </c>
    </row>
    <row r="210" spans="1:9" ht="15.75" thickBot="1" x14ac:dyDescent="0.3">
      <c r="A210">
        <f>LOOKUP(B210,DEPARTAMENTO!$B$2:$B$26,DEPARTAMENTO!$A$2:$A$26)</f>
        <v>2</v>
      </c>
      <c r="B210" s="21" t="s">
        <v>179</v>
      </c>
      <c r="C210" s="25">
        <f t="shared" si="17"/>
        <v>15</v>
      </c>
      <c r="D210" s="21" t="s">
        <v>408</v>
      </c>
      <c r="E210" s="25">
        <f t="shared" si="18"/>
        <v>11</v>
      </c>
      <c r="F210" s="21" t="s">
        <v>424</v>
      </c>
      <c r="G210" s="14" t="s">
        <v>423</v>
      </c>
      <c r="H210" s="14" t="str">
        <f t="shared" si="15"/>
        <v>021011</v>
      </c>
      <c r="I210" s="36" t="str">
        <f t="shared" si="16"/>
        <v>INSERT INTO [dbo].[pmDistrict] ([idDepartment],[idProvince],[idDistrict],[name],[ubigeo]) VALUES (2,15,11,'Tauca','021011')</v>
      </c>
    </row>
    <row r="211" spans="1:9" ht="15.75" thickBot="1" x14ac:dyDescent="0.3">
      <c r="A211">
        <f>LOOKUP(B211,DEPARTAMENTO!$B$2:$B$26,DEPARTAMENTO!$A$2:$A$26)</f>
        <v>2</v>
      </c>
      <c r="B211" s="21" t="s">
        <v>179</v>
      </c>
      <c r="C211" s="25">
        <f t="shared" si="17"/>
        <v>16</v>
      </c>
      <c r="D211" s="21" t="s">
        <v>426</v>
      </c>
      <c r="E211" s="25">
        <f t="shared" si="18"/>
        <v>1</v>
      </c>
      <c r="F211" s="21" t="s">
        <v>426</v>
      </c>
      <c r="G211" s="14" t="s">
        <v>425</v>
      </c>
      <c r="H211" s="14" t="str">
        <f t="shared" si="15"/>
        <v>021101</v>
      </c>
      <c r="I211" s="36" t="str">
        <f t="shared" si="16"/>
        <v>INSERT INTO [dbo].[pmDistrict] ([idDepartment],[idProvince],[idDistrict],[name],[ubigeo]) VALUES (2,16,1,'Pomabamba','021101')</v>
      </c>
    </row>
    <row r="212" spans="1:9" ht="15.75" thickBot="1" x14ac:dyDescent="0.3">
      <c r="A212">
        <f>LOOKUP(B212,DEPARTAMENTO!$B$2:$B$26,DEPARTAMENTO!$A$2:$A$26)</f>
        <v>2</v>
      </c>
      <c r="B212" s="21" t="s">
        <v>179</v>
      </c>
      <c r="C212" s="25">
        <f t="shared" si="17"/>
        <v>16</v>
      </c>
      <c r="D212" s="21" t="s">
        <v>426</v>
      </c>
      <c r="E212" s="25">
        <f t="shared" si="18"/>
        <v>2</v>
      </c>
      <c r="F212" s="21" t="s">
        <v>428</v>
      </c>
      <c r="G212" s="14" t="s">
        <v>427</v>
      </c>
      <c r="H212" s="14" t="str">
        <f t="shared" si="15"/>
        <v>021102</v>
      </c>
      <c r="I212" s="36" t="str">
        <f t="shared" si="16"/>
        <v>INSERT INTO [dbo].[pmDistrict] ([idDepartment],[idProvince],[idDistrict],[name],[ubigeo]) VALUES (2,16,2,'Huayllan','021102')</v>
      </c>
    </row>
    <row r="213" spans="1:9" ht="15.75" thickBot="1" x14ac:dyDescent="0.3">
      <c r="A213">
        <f>LOOKUP(B213,DEPARTAMENTO!$B$2:$B$26,DEPARTAMENTO!$A$2:$A$26)</f>
        <v>2</v>
      </c>
      <c r="B213" s="21" t="s">
        <v>179</v>
      </c>
      <c r="C213" s="25">
        <f t="shared" si="17"/>
        <v>16</v>
      </c>
      <c r="D213" s="21" t="s">
        <v>426</v>
      </c>
      <c r="E213" s="25">
        <f t="shared" si="18"/>
        <v>3</v>
      </c>
      <c r="F213" s="21" t="s">
        <v>430</v>
      </c>
      <c r="G213" s="14" t="s">
        <v>429</v>
      </c>
      <c r="H213" s="14" t="str">
        <f t="shared" si="15"/>
        <v>021103</v>
      </c>
      <c r="I213" s="36" t="str">
        <f t="shared" si="16"/>
        <v>INSERT INTO [dbo].[pmDistrict] ([idDepartment],[idProvince],[idDistrict],[name],[ubigeo]) VALUES (2,16,3,'Parobamba','021103')</v>
      </c>
    </row>
    <row r="214" spans="1:9" ht="15.75" thickBot="1" x14ac:dyDescent="0.3">
      <c r="A214">
        <f>LOOKUP(B214,DEPARTAMENTO!$B$2:$B$26,DEPARTAMENTO!$A$2:$A$26)</f>
        <v>2</v>
      </c>
      <c r="B214" s="21" t="s">
        <v>179</v>
      </c>
      <c r="C214" s="25">
        <f t="shared" si="17"/>
        <v>16</v>
      </c>
      <c r="D214" s="21" t="s">
        <v>426</v>
      </c>
      <c r="E214" s="25">
        <f t="shared" si="18"/>
        <v>4</v>
      </c>
      <c r="F214" s="21" t="s">
        <v>432</v>
      </c>
      <c r="G214" s="14" t="s">
        <v>431</v>
      </c>
      <c r="H214" s="14" t="str">
        <f t="shared" si="15"/>
        <v>021104</v>
      </c>
      <c r="I214" s="36" t="str">
        <f t="shared" si="16"/>
        <v>INSERT INTO [dbo].[pmDistrict] ([idDepartment],[idProvince],[idDistrict],[name],[ubigeo]) VALUES (2,16,4,'Quinuabamba','021104')</v>
      </c>
    </row>
    <row r="215" spans="1:9" ht="15.75" thickBot="1" x14ac:dyDescent="0.3">
      <c r="A215">
        <f>LOOKUP(B215,DEPARTAMENTO!$B$2:$B$26,DEPARTAMENTO!$A$2:$A$26)</f>
        <v>2</v>
      </c>
      <c r="B215" s="21" t="s">
        <v>179</v>
      </c>
      <c r="C215" s="25">
        <f t="shared" si="17"/>
        <v>17</v>
      </c>
      <c r="D215" s="21" t="s">
        <v>434</v>
      </c>
      <c r="E215" s="25">
        <f t="shared" si="18"/>
        <v>1</v>
      </c>
      <c r="F215" s="21" t="s">
        <v>434</v>
      </c>
      <c r="G215" s="14" t="s">
        <v>433</v>
      </c>
      <c r="H215" s="14" t="str">
        <f t="shared" si="15"/>
        <v>021201</v>
      </c>
      <c r="I215" s="36" t="str">
        <f t="shared" si="16"/>
        <v>INSERT INTO [dbo].[pmDistrict] ([idDepartment],[idProvince],[idDistrict],[name],[ubigeo]) VALUES (2,17,1,'Recuay','021201')</v>
      </c>
    </row>
    <row r="216" spans="1:9" ht="15.75" thickBot="1" x14ac:dyDescent="0.3">
      <c r="A216">
        <f>LOOKUP(B216,DEPARTAMENTO!$B$2:$B$26,DEPARTAMENTO!$A$2:$A$26)</f>
        <v>2</v>
      </c>
      <c r="B216" s="21" t="s">
        <v>179</v>
      </c>
      <c r="C216" s="25">
        <f t="shared" si="17"/>
        <v>17</v>
      </c>
      <c r="D216" s="21" t="s">
        <v>434</v>
      </c>
      <c r="E216" s="25">
        <f t="shared" si="18"/>
        <v>2</v>
      </c>
      <c r="F216" s="21" t="s">
        <v>436</v>
      </c>
      <c r="G216" s="14" t="s">
        <v>435</v>
      </c>
      <c r="H216" s="14" t="str">
        <f t="shared" si="15"/>
        <v>021210</v>
      </c>
      <c r="I216" s="36" t="str">
        <f t="shared" si="16"/>
        <v>INSERT INTO [dbo].[pmDistrict] ([idDepartment],[idProvince],[idDistrict],[name],[ubigeo]) VALUES (2,17,2,'Catac','021210')</v>
      </c>
    </row>
    <row r="217" spans="1:9" ht="15.75" thickBot="1" x14ac:dyDescent="0.3">
      <c r="A217">
        <f>LOOKUP(B217,DEPARTAMENTO!$B$2:$B$26,DEPARTAMENTO!$A$2:$A$26)</f>
        <v>2</v>
      </c>
      <c r="B217" s="21" t="s">
        <v>179</v>
      </c>
      <c r="C217" s="25">
        <f t="shared" si="17"/>
        <v>17</v>
      </c>
      <c r="D217" s="21" t="s">
        <v>434</v>
      </c>
      <c r="E217" s="25">
        <f t="shared" si="18"/>
        <v>3</v>
      </c>
      <c r="F217" s="21" t="s">
        <v>438</v>
      </c>
      <c r="G217" s="14" t="s">
        <v>437</v>
      </c>
      <c r="H217" s="14" t="str">
        <f t="shared" si="15"/>
        <v>021202</v>
      </c>
      <c r="I217" s="36" t="str">
        <f t="shared" si="16"/>
        <v>INSERT INTO [dbo].[pmDistrict] ([idDepartment],[idProvince],[idDistrict],[name],[ubigeo]) VALUES (2,17,3,'Cotaparaco','021202')</v>
      </c>
    </row>
    <row r="218" spans="1:9" ht="15.75" thickBot="1" x14ac:dyDescent="0.3">
      <c r="A218">
        <f>LOOKUP(B218,DEPARTAMENTO!$B$2:$B$26,DEPARTAMENTO!$A$2:$A$26)</f>
        <v>2</v>
      </c>
      <c r="B218" s="21" t="s">
        <v>179</v>
      </c>
      <c r="C218" s="25">
        <f t="shared" si="17"/>
        <v>17</v>
      </c>
      <c r="D218" s="21" t="s">
        <v>434</v>
      </c>
      <c r="E218" s="25">
        <f t="shared" si="18"/>
        <v>4</v>
      </c>
      <c r="F218" s="21" t="s">
        <v>440</v>
      </c>
      <c r="G218" s="14" t="s">
        <v>439</v>
      </c>
      <c r="H218" s="14" t="str">
        <f t="shared" si="15"/>
        <v>021203</v>
      </c>
      <c r="I218" s="36" t="str">
        <f t="shared" si="16"/>
        <v>INSERT INTO [dbo].[pmDistrict] ([idDepartment],[idProvince],[idDistrict],[name],[ubigeo]) VALUES (2,17,4,'Huayllapampa','021203')</v>
      </c>
    </row>
    <row r="219" spans="1:9" ht="15.75" thickBot="1" x14ac:dyDescent="0.3">
      <c r="A219">
        <f>LOOKUP(B219,DEPARTAMENTO!$B$2:$B$26,DEPARTAMENTO!$A$2:$A$26)</f>
        <v>2</v>
      </c>
      <c r="B219" s="21" t="s">
        <v>179</v>
      </c>
      <c r="C219" s="25">
        <f>IF(D218=D219,C218,IF(B218=B219,C218+1,1))</f>
        <v>17</v>
      </c>
      <c r="D219" s="21" t="s">
        <v>434</v>
      </c>
      <c r="E219" s="25">
        <f t="shared" si="18"/>
        <v>5</v>
      </c>
      <c r="F219" s="21" t="s">
        <v>442</v>
      </c>
      <c r="G219" s="14" t="s">
        <v>441</v>
      </c>
      <c r="H219" s="14" t="str">
        <f t="shared" si="15"/>
        <v>021209</v>
      </c>
      <c r="I219" s="36" t="str">
        <f t="shared" si="16"/>
        <v>INSERT INTO [dbo].[pmDistrict] ([idDepartment],[idProvince],[idDistrict],[name],[ubigeo]) VALUES (2,17,5,'Llacllin','021209')</v>
      </c>
    </row>
    <row r="220" spans="1:9" ht="15.75" thickBot="1" x14ac:dyDescent="0.3">
      <c r="A220">
        <f>LOOKUP(B220,DEPARTAMENTO!$B$2:$B$26,DEPARTAMENTO!$A$2:$A$26)</f>
        <v>2</v>
      </c>
      <c r="B220" s="21" t="s">
        <v>179</v>
      </c>
      <c r="C220" s="25">
        <f t="shared" si="17"/>
        <v>17</v>
      </c>
      <c r="D220" s="21" t="s">
        <v>434</v>
      </c>
      <c r="E220" s="25">
        <f t="shared" si="18"/>
        <v>6</v>
      </c>
      <c r="F220" s="21" t="s">
        <v>444</v>
      </c>
      <c r="G220" s="14" t="s">
        <v>443</v>
      </c>
      <c r="H220" s="14" t="str">
        <f t="shared" si="15"/>
        <v>021204</v>
      </c>
      <c r="I220" s="36" t="str">
        <f t="shared" si="16"/>
        <v>INSERT INTO [dbo].[pmDistrict] ([idDepartment],[idProvince],[idDistrict],[name],[ubigeo]) VALUES (2,17,6,'Marca','021204')</v>
      </c>
    </row>
    <row r="221" spans="1:9" ht="15.75" thickBot="1" x14ac:dyDescent="0.3">
      <c r="A221">
        <f>LOOKUP(B221,DEPARTAMENTO!$B$2:$B$26,DEPARTAMENTO!$A$2:$A$26)</f>
        <v>2</v>
      </c>
      <c r="B221" s="21" t="s">
        <v>179</v>
      </c>
      <c r="C221" s="25">
        <f t="shared" si="17"/>
        <v>17</v>
      </c>
      <c r="D221" s="21" t="s">
        <v>434</v>
      </c>
      <c r="E221" s="25">
        <f t="shared" si="18"/>
        <v>7</v>
      </c>
      <c r="F221" s="21" t="s">
        <v>446</v>
      </c>
      <c r="G221" s="14" t="s">
        <v>445</v>
      </c>
      <c r="H221" s="14" t="str">
        <f t="shared" si="15"/>
        <v>021205</v>
      </c>
      <c r="I221" s="36" t="str">
        <f t="shared" si="16"/>
        <v>INSERT INTO [dbo].[pmDistrict] ([idDepartment],[idProvince],[idDistrict],[name],[ubigeo]) VALUES (2,17,7,'Pampas Chico','021205')</v>
      </c>
    </row>
    <row r="222" spans="1:9" ht="15.75" thickBot="1" x14ac:dyDescent="0.3">
      <c r="A222">
        <f>LOOKUP(B222,DEPARTAMENTO!$B$2:$B$26,DEPARTAMENTO!$A$2:$A$26)</f>
        <v>2</v>
      </c>
      <c r="B222" s="21" t="s">
        <v>179</v>
      </c>
      <c r="C222" s="25">
        <f t="shared" si="17"/>
        <v>17</v>
      </c>
      <c r="D222" s="21" t="s">
        <v>434</v>
      </c>
      <c r="E222" s="25">
        <f t="shared" si="18"/>
        <v>8</v>
      </c>
      <c r="F222" s="21" t="s">
        <v>448</v>
      </c>
      <c r="G222" s="14" t="s">
        <v>447</v>
      </c>
      <c r="H222" s="14" t="str">
        <f t="shared" si="15"/>
        <v>021206</v>
      </c>
      <c r="I222" s="36" t="str">
        <f t="shared" si="16"/>
        <v>INSERT INTO [dbo].[pmDistrict] ([idDepartment],[idProvince],[idDistrict],[name],[ubigeo]) VALUES (2,17,8,'Pararin','021206')</v>
      </c>
    </row>
    <row r="223" spans="1:9" ht="15.75" thickBot="1" x14ac:dyDescent="0.3">
      <c r="A223">
        <f>LOOKUP(B223,DEPARTAMENTO!$B$2:$B$26,DEPARTAMENTO!$A$2:$A$26)</f>
        <v>2</v>
      </c>
      <c r="B223" s="21" t="s">
        <v>179</v>
      </c>
      <c r="C223" s="25">
        <f t="shared" si="17"/>
        <v>17</v>
      </c>
      <c r="D223" s="21" t="s">
        <v>434</v>
      </c>
      <c r="E223" s="25">
        <f t="shared" si="18"/>
        <v>9</v>
      </c>
      <c r="F223" s="21" t="s">
        <v>450</v>
      </c>
      <c r="G223" s="14" t="s">
        <v>449</v>
      </c>
      <c r="H223" s="14" t="str">
        <f t="shared" si="15"/>
        <v>021207</v>
      </c>
      <c r="I223" s="36" t="str">
        <f t="shared" si="16"/>
        <v>INSERT INTO [dbo].[pmDistrict] ([idDepartment],[idProvince],[idDistrict],[name],[ubigeo]) VALUES (2,17,9,'Tapacocha','021207')</v>
      </c>
    </row>
    <row r="224" spans="1:9" ht="15.75" thickBot="1" x14ac:dyDescent="0.3">
      <c r="A224">
        <f>LOOKUP(B224,DEPARTAMENTO!$B$2:$B$26,DEPARTAMENTO!$A$2:$A$26)</f>
        <v>2</v>
      </c>
      <c r="B224" s="21" t="s">
        <v>179</v>
      </c>
      <c r="C224" s="25">
        <f t="shared" si="17"/>
        <v>17</v>
      </c>
      <c r="D224" s="21" t="s">
        <v>434</v>
      </c>
      <c r="E224" s="25">
        <f t="shared" si="18"/>
        <v>10</v>
      </c>
      <c r="F224" s="21" t="s">
        <v>452</v>
      </c>
      <c r="G224" s="14" t="s">
        <v>451</v>
      </c>
      <c r="H224" s="14" t="str">
        <f t="shared" si="15"/>
        <v>021208</v>
      </c>
      <c r="I224" s="36" t="str">
        <f t="shared" si="16"/>
        <v>INSERT INTO [dbo].[pmDistrict] ([idDepartment],[idProvince],[idDistrict],[name],[ubigeo]) VALUES (2,17,10,'Ticapampa','021208')</v>
      </c>
    </row>
    <row r="225" spans="1:9" ht="15.75" thickBot="1" x14ac:dyDescent="0.3">
      <c r="A225">
        <f>LOOKUP(B225,DEPARTAMENTO!$B$2:$B$26,DEPARTAMENTO!$A$2:$A$26)</f>
        <v>2</v>
      </c>
      <c r="B225" s="21" t="s">
        <v>179</v>
      </c>
      <c r="C225" s="25">
        <f t="shared" si="17"/>
        <v>18</v>
      </c>
      <c r="D225" s="21" t="s">
        <v>455</v>
      </c>
      <c r="E225" s="25">
        <f t="shared" si="18"/>
        <v>1</v>
      </c>
      <c r="F225" s="21" t="s">
        <v>454</v>
      </c>
      <c r="G225" s="14" t="s">
        <v>453</v>
      </c>
      <c r="H225" s="14" t="str">
        <f t="shared" si="15"/>
        <v>021301</v>
      </c>
      <c r="I225" s="36" t="str">
        <f t="shared" si="16"/>
        <v>INSERT INTO [dbo].[pmDistrict] ([idDepartment],[idProvince],[idDistrict],[name],[ubigeo]) VALUES (2,18,1,'Chimbote','021301')</v>
      </c>
    </row>
    <row r="226" spans="1:9" ht="15.75" thickBot="1" x14ac:dyDescent="0.3">
      <c r="A226">
        <f>LOOKUP(B226,DEPARTAMENTO!$B$2:$B$26,DEPARTAMENTO!$A$2:$A$26)</f>
        <v>2</v>
      </c>
      <c r="B226" s="21" t="s">
        <v>179</v>
      </c>
      <c r="C226" s="25">
        <f t="shared" si="17"/>
        <v>18</v>
      </c>
      <c r="D226" s="21" t="s">
        <v>455</v>
      </c>
      <c r="E226" s="25">
        <f t="shared" si="18"/>
        <v>2</v>
      </c>
      <c r="F226" s="21" t="s">
        <v>457</v>
      </c>
      <c r="G226" s="14" t="s">
        <v>456</v>
      </c>
      <c r="H226" s="14" t="str">
        <f t="shared" si="15"/>
        <v>021302</v>
      </c>
      <c r="I226" s="36" t="str">
        <f t="shared" si="16"/>
        <v>INSERT INTO [dbo].[pmDistrict] ([idDepartment],[idProvince],[idDistrict],[name],[ubigeo]) VALUES (2,18,2,'Caceres del Peru','021302')</v>
      </c>
    </row>
    <row r="227" spans="1:9" ht="15.75" thickBot="1" x14ac:dyDescent="0.3">
      <c r="A227">
        <f>LOOKUP(B227,DEPARTAMENTO!$B$2:$B$26,DEPARTAMENTO!$A$2:$A$26)</f>
        <v>2</v>
      </c>
      <c r="B227" s="21" t="s">
        <v>179</v>
      </c>
      <c r="C227" s="25">
        <f t="shared" si="17"/>
        <v>18</v>
      </c>
      <c r="D227" s="21" t="s">
        <v>455</v>
      </c>
      <c r="E227" s="25">
        <f t="shared" si="18"/>
        <v>3</v>
      </c>
      <c r="F227" s="21" t="s">
        <v>459</v>
      </c>
      <c r="G227" s="14" t="s">
        <v>458</v>
      </c>
      <c r="H227" s="14" t="str">
        <f t="shared" si="15"/>
        <v>021308</v>
      </c>
      <c r="I227" s="36" t="str">
        <f t="shared" si="16"/>
        <v>INSERT INTO [dbo].[pmDistrict] ([idDepartment],[idProvince],[idDistrict],[name],[ubigeo]) VALUES (2,18,3,'Coishco','021308')</v>
      </c>
    </row>
    <row r="228" spans="1:9" ht="15.75" thickBot="1" x14ac:dyDescent="0.3">
      <c r="A228">
        <f>LOOKUP(B228,DEPARTAMENTO!$B$2:$B$26,DEPARTAMENTO!$A$2:$A$26)</f>
        <v>2</v>
      </c>
      <c r="B228" s="21" t="s">
        <v>179</v>
      </c>
      <c r="C228" s="25">
        <f t="shared" si="17"/>
        <v>18</v>
      </c>
      <c r="D228" s="21" t="s">
        <v>455</v>
      </c>
      <c r="E228" s="25">
        <f t="shared" si="18"/>
        <v>4</v>
      </c>
      <c r="F228" s="21" t="s">
        <v>461</v>
      </c>
      <c r="G228" s="14" t="s">
        <v>460</v>
      </c>
      <c r="H228" s="14" t="str">
        <f t="shared" si="15"/>
        <v>021303</v>
      </c>
      <c r="I228" s="36" t="str">
        <f t="shared" si="16"/>
        <v>INSERT INTO [dbo].[pmDistrict] ([idDepartment],[idProvince],[idDistrict],[name],[ubigeo]) VALUES (2,18,4,'Macate','021303')</v>
      </c>
    </row>
    <row r="229" spans="1:9" ht="15.75" thickBot="1" x14ac:dyDescent="0.3">
      <c r="A229">
        <f>LOOKUP(B229,DEPARTAMENTO!$B$2:$B$26,DEPARTAMENTO!$A$2:$A$26)</f>
        <v>2</v>
      </c>
      <c r="B229" s="21" t="s">
        <v>179</v>
      </c>
      <c r="C229" s="25">
        <f t="shared" si="17"/>
        <v>18</v>
      </c>
      <c r="D229" s="21" t="s">
        <v>455</v>
      </c>
      <c r="E229" s="25">
        <f t="shared" si="18"/>
        <v>5</v>
      </c>
      <c r="F229" s="21" t="s">
        <v>463</v>
      </c>
      <c r="G229" s="14" t="s">
        <v>462</v>
      </c>
      <c r="H229" s="14" t="str">
        <f t="shared" si="15"/>
        <v>021304</v>
      </c>
      <c r="I229" s="36" t="str">
        <f t="shared" si="16"/>
        <v>INSERT INTO [dbo].[pmDistrict] ([idDepartment],[idProvince],[idDistrict],[name],[ubigeo]) VALUES (2,18,5,'Moro','021304')</v>
      </c>
    </row>
    <row r="230" spans="1:9" ht="15.75" thickBot="1" x14ac:dyDescent="0.3">
      <c r="A230">
        <f>LOOKUP(B230,DEPARTAMENTO!$B$2:$B$26,DEPARTAMENTO!$A$2:$A$26)</f>
        <v>2</v>
      </c>
      <c r="B230" s="21" t="s">
        <v>179</v>
      </c>
      <c r="C230" s="25">
        <f t="shared" si="17"/>
        <v>18</v>
      </c>
      <c r="D230" s="21" t="s">
        <v>455</v>
      </c>
      <c r="E230" s="25">
        <f t="shared" si="18"/>
        <v>6</v>
      </c>
      <c r="F230" s="21" t="s">
        <v>465</v>
      </c>
      <c r="G230" s="14" t="s">
        <v>464</v>
      </c>
      <c r="H230" s="14" t="str">
        <f t="shared" si="15"/>
        <v>021305</v>
      </c>
      <c r="I230" s="36" t="str">
        <f t="shared" si="16"/>
        <v>INSERT INTO [dbo].[pmDistrict] ([idDepartment],[idProvince],[idDistrict],[name],[ubigeo]) VALUES (2,18,6,'Nepeña','021305')</v>
      </c>
    </row>
    <row r="231" spans="1:9" ht="15.75" thickBot="1" x14ac:dyDescent="0.3">
      <c r="A231">
        <f>LOOKUP(B231,DEPARTAMENTO!$B$2:$B$26,DEPARTAMENTO!$A$2:$A$26)</f>
        <v>2</v>
      </c>
      <c r="B231" s="21" t="s">
        <v>179</v>
      </c>
      <c r="C231" s="25">
        <f t="shared" si="17"/>
        <v>18</v>
      </c>
      <c r="D231" s="21" t="s">
        <v>455</v>
      </c>
      <c r="E231" s="25">
        <f t="shared" si="18"/>
        <v>7</v>
      </c>
      <c r="F231" s="21" t="s">
        <v>467</v>
      </c>
      <c r="G231" s="14" t="s">
        <v>466</v>
      </c>
      <c r="H231" s="14" t="str">
        <f t="shared" si="15"/>
        <v>021306</v>
      </c>
      <c r="I231" s="36" t="str">
        <f t="shared" si="16"/>
        <v>INSERT INTO [dbo].[pmDistrict] ([idDepartment],[idProvince],[idDistrict],[name],[ubigeo]) VALUES (2,18,7,'Samanco','021306')</v>
      </c>
    </row>
    <row r="232" spans="1:9" ht="15.75" thickBot="1" x14ac:dyDescent="0.3">
      <c r="A232">
        <f>LOOKUP(B232,DEPARTAMENTO!$B$2:$B$26,DEPARTAMENTO!$A$2:$A$26)</f>
        <v>2</v>
      </c>
      <c r="B232" s="21" t="s">
        <v>179</v>
      </c>
      <c r="C232" s="25">
        <f>IF(D231=D232,C231,IF(B231=B232,C231+1,1))</f>
        <v>18</v>
      </c>
      <c r="D232" s="21" t="s">
        <v>455</v>
      </c>
      <c r="E232" s="25">
        <f t="shared" si="18"/>
        <v>8</v>
      </c>
      <c r="F232" s="21" t="s">
        <v>455</v>
      </c>
      <c r="G232" s="14" t="s">
        <v>468</v>
      </c>
      <c r="H232" s="14" t="str">
        <f t="shared" si="15"/>
        <v>021307</v>
      </c>
      <c r="I232" s="36" t="str">
        <f t="shared" si="16"/>
        <v>INSERT INTO [dbo].[pmDistrict] ([idDepartment],[idProvince],[idDistrict],[name],[ubigeo]) VALUES (2,18,8,'Santa','021307')</v>
      </c>
    </row>
    <row r="233" spans="1:9" ht="15.75" thickBot="1" x14ac:dyDescent="0.3">
      <c r="A233">
        <f>LOOKUP(B233,DEPARTAMENTO!$B$2:$B$26,DEPARTAMENTO!$A$2:$A$26)</f>
        <v>2</v>
      </c>
      <c r="B233" s="21" t="s">
        <v>179</v>
      </c>
      <c r="C233" s="25">
        <f t="shared" ref="C233:C296" si="19">IF(D232=D233,C232,IF(B232=B233,C232+1,1))</f>
        <v>18</v>
      </c>
      <c r="D233" s="21" t="s">
        <v>455</v>
      </c>
      <c r="E233" s="25">
        <f t="shared" si="18"/>
        <v>9</v>
      </c>
      <c r="F233" s="21" t="s">
        <v>470</v>
      </c>
      <c r="G233" s="14" t="s">
        <v>469</v>
      </c>
      <c r="H233" s="14" t="str">
        <f t="shared" si="15"/>
        <v>021309</v>
      </c>
      <c r="I233" s="36" t="str">
        <f t="shared" si="16"/>
        <v>INSERT INTO [dbo].[pmDistrict] ([idDepartment],[idProvince],[idDistrict],[name],[ubigeo]) VALUES (2,18,9,'Nuevo Chimbote','021309')</v>
      </c>
    </row>
    <row r="234" spans="1:9" ht="15.75" thickBot="1" x14ac:dyDescent="0.3">
      <c r="A234">
        <f>LOOKUP(B234,DEPARTAMENTO!$B$2:$B$26,DEPARTAMENTO!$A$2:$A$26)</f>
        <v>2</v>
      </c>
      <c r="B234" s="21" t="s">
        <v>179</v>
      </c>
      <c r="C234" s="25">
        <f t="shared" si="19"/>
        <v>19</v>
      </c>
      <c r="D234" s="21" t="s">
        <v>472</v>
      </c>
      <c r="E234" s="25">
        <f t="shared" si="18"/>
        <v>1</v>
      </c>
      <c r="F234" s="21" t="s">
        <v>472</v>
      </c>
      <c r="G234" s="14" t="s">
        <v>471</v>
      </c>
      <c r="H234" s="14" t="str">
        <f t="shared" si="15"/>
        <v>021401</v>
      </c>
      <c r="I234" s="36" t="str">
        <f t="shared" si="16"/>
        <v>INSERT INTO [dbo].[pmDistrict] ([idDepartment],[idProvince],[idDistrict],[name],[ubigeo]) VALUES (2,19,1,'Sihuas','021401')</v>
      </c>
    </row>
    <row r="235" spans="1:9" ht="15.75" thickBot="1" x14ac:dyDescent="0.3">
      <c r="A235">
        <f>LOOKUP(B235,DEPARTAMENTO!$B$2:$B$26,DEPARTAMENTO!$A$2:$A$26)</f>
        <v>2</v>
      </c>
      <c r="B235" s="21" t="s">
        <v>179</v>
      </c>
      <c r="C235" s="25">
        <f t="shared" si="19"/>
        <v>19</v>
      </c>
      <c r="D235" s="21" t="s">
        <v>472</v>
      </c>
      <c r="E235" s="25">
        <f t="shared" si="18"/>
        <v>2</v>
      </c>
      <c r="F235" s="21" t="s">
        <v>474</v>
      </c>
      <c r="G235" s="14" t="s">
        <v>473</v>
      </c>
      <c r="H235" s="14" t="str">
        <f t="shared" si="15"/>
        <v>021407</v>
      </c>
      <c r="I235" s="36" t="str">
        <f t="shared" si="16"/>
        <v>INSERT INTO [dbo].[pmDistrict] ([idDepartment],[idProvince],[idDistrict],[name],[ubigeo]) VALUES (2,19,2,'Acobamba','021407')</v>
      </c>
    </row>
    <row r="236" spans="1:9" ht="15.75" thickBot="1" x14ac:dyDescent="0.3">
      <c r="A236">
        <f>LOOKUP(B236,DEPARTAMENTO!$B$2:$B$26,DEPARTAMENTO!$A$2:$A$26)</f>
        <v>2</v>
      </c>
      <c r="B236" s="21" t="s">
        <v>179</v>
      </c>
      <c r="C236" s="25">
        <f t="shared" si="19"/>
        <v>19</v>
      </c>
      <c r="D236" s="21" t="s">
        <v>472</v>
      </c>
      <c r="E236" s="25">
        <f t="shared" si="18"/>
        <v>3</v>
      </c>
      <c r="F236" s="21" t="s">
        <v>476</v>
      </c>
      <c r="G236" s="14" t="s">
        <v>475</v>
      </c>
      <c r="H236" s="14" t="str">
        <f t="shared" si="15"/>
        <v>021402</v>
      </c>
      <c r="I236" s="36" t="str">
        <f t="shared" si="16"/>
        <v>INSERT INTO [dbo].[pmDistrict] ([idDepartment],[idProvince],[idDistrict],[name],[ubigeo]) VALUES (2,19,3,'Alfonso Ugarte','021402')</v>
      </c>
    </row>
    <row r="237" spans="1:9" ht="15.75" thickBot="1" x14ac:dyDescent="0.3">
      <c r="A237">
        <f>LOOKUP(B237,DEPARTAMENTO!$B$2:$B$26,DEPARTAMENTO!$A$2:$A$26)</f>
        <v>2</v>
      </c>
      <c r="B237" s="21" t="s">
        <v>179</v>
      </c>
      <c r="C237" s="25">
        <f t="shared" si="19"/>
        <v>19</v>
      </c>
      <c r="D237" s="21" t="s">
        <v>472</v>
      </c>
      <c r="E237" s="25">
        <f t="shared" si="18"/>
        <v>4</v>
      </c>
      <c r="F237" s="21" t="s">
        <v>478</v>
      </c>
      <c r="G237" s="14" t="s">
        <v>477</v>
      </c>
      <c r="H237" s="14" t="str">
        <f t="shared" si="15"/>
        <v>021408</v>
      </c>
      <c r="I237" s="36" t="str">
        <f t="shared" si="16"/>
        <v>INSERT INTO [dbo].[pmDistrict] ([idDepartment],[idProvince],[idDistrict],[name],[ubigeo]) VALUES (2,19,4,'Cashapampa','021408')</v>
      </c>
    </row>
    <row r="238" spans="1:9" ht="15.75" thickBot="1" x14ac:dyDescent="0.3">
      <c r="A238">
        <f>LOOKUP(B238,DEPARTAMENTO!$B$2:$B$26,DEPARTAMENTO!$A$2:$A$26)</f>
        <v>2</v>
      </c>
      <c r="B238" s="21" t="s">
        <v>179</v>
      </c>
      <c r="C238" s="25">
        <f t="shared" si="19"/>
        <v>19</v>
      </c>
      <c r="D238" s="21" t="s">
        <v>472</v>
      </c>
      <c r="E238" s="25">
        <f t="shared" si="18"/>
        <v>5</v>
      </c>
      <c r="F238" s="21" t="s">
        <v>480</v>
      </c>
      <c r="G238" s="14" t="s">
        <v>479</v>
      </c>
      <c r="H238" s="14" t="str">
        <f t="shared" si="15"/>
        <v>021403</v>
      </c>
      <c r="I238" s="36" t="str">
        <f t="shared" si="16"/>
        <v>INSERT INTO [dbo].[pmDistrict] ([idDepartment],[idProvince],[idDistrict],[name],[ubigeo]) VALUES (2,19,5,'Chingalpo','021403')</v>
      </c>
    </row>
    <row r="239" spans="1:9" ht="15.75" thickBot="1" x14ac:dyDescent="0.3">
      <c r="A239">
        <f>LOOKUP(B239,DEPARTAMENTO!$B$2:$B$26,DEPARTAMENTO!$A$2:$A$26)</f>
        <v>2</v>
      </c>
      <c r="B239" s="21" t="s">
        <v>179</v>
      </c>
      <c r="C239" s="25">
        <f t="shared" si="19"/>
        <v>19</v>
      </c>
      <c r="D239" s="21" t="s">
        <v>472</v>
      </c>
      <c r="E239" s="25">
        <f t="shared" si="18"/>
        <v>6</v>
      </c>
      <c r="F239" s="21" t="s">
        <v>482</v>
      </c>
      <c r="G239" s="14" t="s">
        <v>481</v>
      </c>
      <c r="H239" s="14" t="str">
        <f t="shared" si="15"/>
        <v>021404</v>
      </c>
      <c r="I239" s="36" t="str">
        <f t="shared" si="16"/>
        <v>INSERT INTO [dbo].[pmDistrict] ([idDepartment],[idProvince],[idDistrict],[name],[ubigeo]) VALUES (2,19,6,'Huayllabamba','021404')</v>
      </c>
    </row>
    <row r="240" spans="1:9" ht="15.75" thickBot="1" x14ac:dyDescent="0.3">
      <c r="A240">
        <f>LOOKUP(B240,DEPARTAMENTO!$B$2:$B$26,DEPARTAMENTO!$A$2:$A$26)</f>
        <v>2</v>
      </c>
      <c r="B240" s="21" t="s">
        <v>179</v>
      </c>
      <c r="C240" s="25">
        <f t="shared" si="19"/>
        <v>19</v>
      </c>
      <c r="D240" s="21" t="s">
        <v>472</v>
      </c>
      <c r="E240" s="25">
        <f t="shared" si="18"/>
        <v>7</v>
      </c>
      <c r="F240" s="21" t="s">
        <v>484</v>
      </c>
      <c r="G240" s="14" t="s">
        <v>483</v>
      </c>
      <c r="H240" s="14" t="str">
        <f t="shared" si="15"/>
        <v>021405</v>
      </c>
      <c r="I240" s="36" t="str">
        <f t="shared" si="16"/>
        <v>INSERT INTO [dbo].[pmDistrict] ([idDepartment],[idProvince],[idDistrict],[name],[ubigeo]) VALUES (2,19,7,'Quiches','021405')</v>
      </c>
    </row>
    <row r="241" spans="1:9" ht="15.75" thickBot="1" x14ac:dyDescent="0.3">
      <c r="A241">
        <f>LOOKUP(B241,DEPARTAMENTO!$B$2:$B$26,DEPARTAMENTO!$A$2:$A$26)</f>
        <v>2</v>
      </c>
      <c r="B241" s="21" t="s">
        <v>179</v>
      </c>
      <c r="C241" s="25">
        <f t="shared" si="19"/>
        <v>19</v>
      </c>
      <c r="D241" s="21" t="s">
        <v>472</v>
      </c>
      <c r="E241" s="25">
        <f t="shared" si="18"/>
        <v>8</v>
      </c>
      <c r="F241" s="21" t="s">
        <v>486</v>
      </c>
      <c r="G241" s="14" t="s">
        <v>485</v>
      </c>
      <c r="H241" s="14" t="str">
        <f t="shared" si="15"/>
        <v>021409</v>
      </c>
      <c r="I241" s="36" t="str">
        <f t="shared" si="16"/>
        <v>INSERT INTO [dbo].[pmDistrict] ([idDepartment],[idProvince],[idDistrict],[name],[ubigeo]) VALUES (2,19,8,'Ragash','021409')</v>
      </c>
    </row>
    <row r="242" spans="1:9" ht="15.75" thickBot="1" x14ac:dyDescent="0.3">
      <c r="A242">
        <f>LOOKUP(B242,DEPARTAMENTO!$B$2:$B$26,DEPARTAMENTO!$A$2:$A$26)</f>
        <v>2</v>
      </c>
      <c r="B242" s="21" t="s">
        <v>179</v>
      </c>
      <c r="C242" s="25">
        <f t="shared" si="19"/>
        <v>19</v>
      </c>
      <c r="D242" s="21" t="s">
        <v>472</v>
      </c>
      <c r="E242" s="25">
        <f t="shared" si="18"/>
        <v>9</v>
      </c>
      <c r="F242" s="21" t="s">
        <v>488</v>
      </c>
      <c r="G242" s="14" t="s">
        <v>487</v>
      </c>
      <c r="H242" s="14" t="str">
        <f t="shared" si="15"/>
        <v>021410</v>
      </c>
      <c r="I242" s="36" t="str">
        <f t="shared" si="16"/>
        <v>INSERT INTO [dbo].[pmDistrict] ([idDepartment],[idProvince],[idDistrict],[name],[ubigeo]) VALUES (2,19,9,'San Juan','021410')</v>
      </c>
    </row>
    <row r="243" spans="1:9" ht="15.75" thickBot="1" x14ac:dyDescent="0.3">
      <c r="A243">
        <f>LOOKUP(B243,DEPARTAMENTO!$B$2:$B$26,DEPARTAMENTO!$A$2:$A$26)</f>
        <v>2</v>
      </c>
      <c r="B243" s="21" t="s">
        <v>179</v>
      </c>
      <c r="C243" s="25">
        <f t="shared" si="19"/>
        <v>19</v>
      </c>
      <c r="D243" s="21" t="s">
        <v>472</v>
      </c>
      <c r="E243" s="25">
        <f t="shared" si="18"/>
        <v>10</v>
      </c>
      <c r="F243" s="21" t="s">
        <v>490</v>
      </c>
      <c r="G243" s="14" t="s">
        <v>489</v>
      </c>
      <c r="H243" s="14" t="str">
        <f t="shared" si="15"/>
        <v>021406</v>
      </c>
      <c r="I243" s="36" t="str">
        <f t="shared" si="16"/>
        <v>INSERT INTO [dbo].[pmDistrict] ([idDepartment],[idProvince],[idDistrict],[name],[ubigeo]) VALUES (2,19,10,'Sicsibamba','021406')</v>
      </c>
    </row>
    <row r="244" spans="1:9" ht="15.75" thickBot="1" x14ac:dyDescent="0.3">
      <c r="A244">
        <f>LOOKUP(B244,DEPARTAMENTO!$B$2:$B$26,DEPARTAMENTO!$A$2:$A$26)</f>
        <v>2</v>
      </c>
      <c r="B244" s="21" t="s">
        <v>179</v>
      </c>
      <c r="C244" s="25">
        <f t="shared" si="19"/>
        <v>20</v>
      </c>
      <c r="D244" s="21" t="s">
        <v>492</v>
      </c>
      <c r="E244" s="25">
        <f t="shared" si="18"/>
        <v>1</v>
      </c>
      <c r="F244" s="21" t="s">
        <v>492</v>
      </c>
      <c r="G244" s="14" t="s">
        <v>491</v>
      </c>
      <c r="H244" s="14" t="str">
        <f t="shared" si="15"/>
        <v>021501</v>
      </c>
      <c r="I244" s="36" t="str">
        <f t="shared" si="16"/>
        <v>INSERT INTO [dbo].[pmDistrict] ([idDepartment],[idProvince],[idDistrict],[name],[ubigeo]) VALUES (2,20,1,'Yungay','021501')</v>
      </c>
    </row>
    <row r="245" spans="1:9" ht="15.75" thickBot="1" x14ac:dyDescent="0.3">
      <c r="A245">
        <f>LOOKUP(B245,DEPARTAMENTO!$B$2:$B$26,DEPARTAMENTO!$A$2:$A$26)</f>
        <v>2</v>
      </c>
      <c r="B245" s="21" t="s">
        <v>179</v>
      </c>
      <c r="C245" s="25">
        <f t="shared" si="19"/>
        <v>20</v>
      </c>
      <c r="D245" s="21" t="s">
        <v>492</v>
      </c>
      <c r="E245" s="25">
        <f t="shared" si="18"/>
        <v>2</v>
      </c>
      <c r="F245" s="21" t="s">
        <v>494</v>
      </c>
      <c r="G245" s="14" t="s">
        <v>493</v>
      </c>
      <c r="H245" s="14" t="str">
        <f t="shared" si="15"/>
        <v>021502</v>
      </c>
      <c r="I245" s="36" t="str">
        <f t="shared" si="16"/>
        <v>INSERT INTO [dbo].[pmDistrict] ([idDepartment],[idProvince],[idDistrict],[name],[ubigeo]) VALUES (2,20,2,'Cascapara','021502')</v>
      </c>
    </row>
    <row r="246" spans="1:9" ht="15.75" thickBot="1" x14ac:dyDescent="0.3">
      <c r="A246">
        <f>LOOKUP(B246,DEPARTAMENTO!$B$2:$B$26,DEPARTAMENTO!$A$2:$A$26)</f>
        <v>2</v>
      </c>
      <c r="B246" s="21" t="s">
        <v>179</v>
      </c>
      <c r="C246" s="25">
        <f t="shared" si="19"/>
        <v>20</v>
      </c>
      <c r="D246" s="21" t="s">
        <v>492</v>
      </c>
      <c r="E246" s="25">
        <f t="shared" si="18"/>
        <v>3</v>
      </c>
      <c r="F246" s="21" t="s">
        <v>496</v>
      </c>
      <c r="G246" s="14" t="s">
        <v>495</v>
      </c>
      <c r="H246" s="14" t="str">
        <f t="shared" si="15"/>
        <v>021503</v>
      </c>
      <c r="I246" s="36" t="str">
        <f t="shared" si="16"/>
        <v>INSERT INTO [dbo].[pmDistrict] ([idDepartment],[idProvince],[idDistrict],[name],[ubigeo]) VALUES (2,20,3,'Mancos','021503')</v>
      </c>
    </row>
    <row r="247" spans="1:9" ht="15.75" thickBot="1" x14ac:dyDescent="0.3">
      <c r="A247">
        <f>LOOKUP(B247,DEPARTAMENTO!$B$2:$B$26,DEPARTAMENTO!$A$2:$A$26)</f>
        <v>2</v>
      </c>
      <c r="B247" s="21" t="s">
        <v>179</v>
      </c>
      <c r="C247" s="25">
        <f t="shared" si="19"/>
        <v>20</v>
      </c>
      <c r="D247" s="21" t="s">
        <v>492</v>
      </c>
      <c r="E247" s="25">
        <f t="shared" si="18"/>
        <v>4</v>
      </c>
      <c r="F247" s="21" t="s">
        <v>498</v>
      </c>
      <c r="G247" s="14" t="s">
        <v>497</v>
      </c>
      <c r="H247" s="14" t="str">
        <f t="shared" si="15"/>
        <v>021504</v>
      </c>
      <c r="I247" s="36" t="str">
        <f t="shared" si="16"/>
        <v>INSERT INTO [dbo].[pmDistrict] ([idDepartment],[idProvince],[idDistrict],[name],[ubigeo]) VALUES (2,20,4,'Matacoto','021504')</v>
      </c>
    </row>
    <row r="248" spans="1:9" ht="15.75" thickBot="1" x14ac:dyDescent="0.3">
      <c r="A248">
        <f>LOOKUP(B248,DEPARTAMENTO!$B$2:$B$26,DEPARTAMENTO!$A$2:$A$26)</f>
        <v>2</v>
      </c>
      <c r="B248" s="21" t="s">
        <v>179</v>
      </c>
      <c r="C248" s="25">
        <f t="shared" si="19"/>
        <v>20</v>
      </c>
      <c r="D248" s="21" t="s">
        <v>492</v>
      </c>
      <c r="E248" s="25">
        <f t="shared" si="18"/>
        <v>5</v>
      </c>
      <c r="F248" s="21" t="s">
        <v>500</v>
      </c>
      <c r="G248" s="14" t="s">
        <v>499</v>
      </c>
      <c r="H248" s="14" t="str">
        <f t="shared" si="15"/>
        <v>021505</v>
      </c>
      <c r="I248" s="36" t="str">
        <f t="shared" si="16"/>
        <v>INSERT INTO [dbo].[pmDistrict] ([idDepartment],[idProvince],[idDistrict],[name],[ubigeo]) VALUES (2,20,5,'Quillo','021505')</v>
      </c>
    </row>
    <row r="249" spans="1:9" ht="15.75" thickBot="1" x14ac:dyDescent="0.3">
      <c r="A249">
        <f>LOOKUP(B249,DEPARTAMENTO!$B$2:$B$26,DEPARTAMENTO!$A$2:$A$26)</f>
        <v>2</v>
      </c>
      <c r="B249" s="21" t="s">
        <v>179</v>
      </c>
      <c r="C249" s="25">
        <f t="shared" si="19"/>
        <v>20</v>
      </c>
      <c r="D249" s="21" t="s">
        <v>492</v>
      </c>
      <c r="E249" s="25">
        <f t="shared" si="18"/>
        <v>6</v>
      </c>
      <c r="F249" s="21" t="s">
        <v>502</v>
      </c>
      <c r="G249" s="14" t="s">
        <v>501</v>
      </c>
      <c r="H249" s="14" t="str">
        <f t="shared" si="15"/>
        <v>021506</v>
      </c>
      <c r="I249" s="36" t="str">
        <f t="shared" si="16"/>
        <v>INSERT INTO [dbo].[pmDistrict] ([idDepartment],[idProvince],[idDistrict],[name],[ubigeo]) VALUES (2,20,6,'Ranrahirca','021506')</v>
      </c>
    </row>
    <row r="250" spans="1:9" ht="15.75" thickBot="1" x14ac:dyDescent="0.3">
      <c r="A250">
        <f>LOOKUP(B250,DEPARTAMENTO!$B$2:$B$26,DEPARTAMENTO!$A$2:$A$26)</f>
        <v>2</v>
      </c>
      <c r="B250" s="21" t="s">
        <v>179</v>
      </c>
      <c r="C250" s="25">
        <f t="shared" si="19"/>
        <v>20</v>
      </c>
      <c r="D250" s="21" t="s">
        <v>492</v>
      </c>
      <c r="E250" s="25">
        <f t="shared" si="18"/>
        <v>7</v>
      </c>
      <c r="F250" s="21" t="s">
        <v>504</v>
      </c>
      <c r="G250" s="14" t="s">
        <v>503</v>
      </c>
      <c r="H250" s="14" t="str">
        <f t="shared" si="15"/>
        <v>021507</v>
      </c>
      <c r="I250" s="36" t="str">
        <f t="shared" si="16"/>
        <v>INSERT INTO [dbo].[pmDistrict] ([idDepartment],[idProvince],[idDistrict],[name],[ubigeo]) VALUES (2,20,7,'Shupluy','021507')</v>
      </c>
    </row>
    <row r="251" spans="1:9" ht="15.75" thickBot="1" x14ac:dyDescent="0.3">
      <c r="A251">
        <f>LOOKUP(B251,DEPARTAMENTO!$B$2:$B$26,DEPARTAMENTO!$A$2:$A$26)</f>
        <v>2</v>
      </c>
      <c r="B251" s="21" t="s">
        <v>179</v>
      </c>
      <c r="C251" s="25">
        <f t="shared" si="19"/>
        <v>20</v>
      </c>
      <c r="D251" s="21" t="s">
        <v>492</v>
      </c>
      <c r="E251" s="25">
        <f t="shared" si="18"/>
        <v>8</v>
      </c>
      <c r="F251" s="21" t="s">
        <v>506</v>
      </c>
      <c r="G251" s="14" t="s">
        <v>505</v>
      </c>
      <c r="H251" s="14" t="str">
        <f t="shared" si="15"/>
        <v>021508</v>
      </c>
      <c r="I251" s="36" t="str">
        <f t="shared" si="16"/>
        <v>INSERT INTO [dbo].[pmDistrict] ([idDepartment],[idProvince],[idDistrict],[name],[ubigeo]) VALUES (2,20,8,'Yanama','021508')</v>
      </c>
    </row>
    <row r="252" spans="1:9" ht="15.75" thickBot="1" x14ac:dyDescent="0.3">
      <c r="A252">
        <f>LOOKUP(B252,DEPARTAMENTO!$B$2:$B$26,DEPARTAMENTO!$A$2:$A$26)</f>
        <v>3</v>
      </c>
      <c r="B252" s="21" t="s">
        <v>509</v>
      </c>
      <c r="C252" s="25">
        <f t="shared" si="19"/>
        <v>1</v>
      </c>
      <c r="D252" s="21" t="s">
        <v>508</v>
      </c>
      <c r="E252" s="25">
        <f t="shared" si="18"/>
        <v>1</v>
      </c>
      <c r="F252" s="21" t="s">
        <v>508</v>
      </c>
      <c r="G252" s="14" t="s">
        <v>507</v>
      </c>
      <c r="H252" s="14" t="str">
        <f t="shared" si="15"/>
        <v>030101</v>
      </c>
      <c r="I252" s="36" t="str">
        <f t="shared" si="16"/>
        <v>INSERT INTO [dbo].[pmDistrict] ([idDepartment],[idProvince],[idDistrict],[name],[ubigeo]) VALUES (3,1,1,'Abancay','030101')</v>
      </c>
    </row>
    <row r="253" spans="1:9" ht="15.75" thickBot="1" x14ac:dyDescent="0.3">
      <c r="A253">
        <f>LOOKUP(B253,DEPARTAMENTO!$B$2:$B$26,DEPARTAMENTO!$A$2:$A$26)</f>
        <v>3</v>
      </c>
      <c r="B253" s="21" t="s">
        <v>509</v>
      </c>
      <c r="C253" s="25">
        <f t="shared" si="19"/>
        <v>1</v>
      </c>
      <c r="D253" s="21" t="s">
        <v>508</v>
      </c>
      <c r="E253" s="25">
        <f t="shared" si="18"/>
        <v>2</v>
      </c>
      <c r="F253" s="21" t="s">
        <v>511</v>
      </c>
      <c r="G253" s="14" t="s">
        <v>510</v>
      </c>
      <c r="H253" s="14" t="str">
        <f t="shared" si="15"/>
        <v>030104</v>
      </c>
      <c r="I253" s="36" t="str">
        <f t="shared" si="16"/>
        <v>INSERT INTO [dbo].[pmDistrict] ([idDepartment],[idProvince],[idDistrict],[name],[ubigeo]) VALUES (3,1,2,'Chacoche','030104')</v>
      </c>
    </row>
    <row r="254" spans="1:9" ht="15.75" thickBot="1" x14ac:dyDescent="0.3">
      <c r="A254">
        <f>LOOKUP(B254,DEPARTAMENTO!$B$2:$B$26,DEPARTAMENTO!$A$2:$A$26)</f>
        <v>3</v>
      </c>
      <c r="B254" s="21" t="s">
        <v>509</v>
      </c>
      <c r="C254" s="25">
        <f t="shared" si="19"/>
        <v>1</v>
      </c>
      <c r="D254" s="21" t="s">
        <v>508</v>
      </c>
      <c r="E254" s="25">
        <f t="shared" si="18"/>
        <v>3</v>
      </c>
      <c r="F254" s="21" t="s">
        <v>513</v>
      </c>
      <c r="G254" s="14" t="s">
        <v>512</v>
      </c>
      <c r="H254" s="14" t="str">
        <f t="shared" si="15"/>
        <v>030102</v>
      </c>
      <c r="I254" s="36" t="str">
        <f t="shared" si="16"/>
        <v>INSERT INTO [dbo].[pmDistrict] ([idDepartment],[idProvince],[idDistrict],[name],[ubigeo]) VALUES (3,1,3,'Circa','030102')</v>
      </c>
    </row>
    <row r="255" spans="1:9" ht="15.75" thickBot="1" x14ac:dyDescent="0.3">
      <c r="A255">
        <f>LOOKUP(B255,DEPARTAMENTO!$B$2:$B$26,DEPARTAMENTO!$A$2:$A$26)</f>
        <v>3</v>
      </c>
      <c r="B255" s="21" t="s">
        <v>509</v>
      </c>
      <c r="C255" s="25">
        <f t="shared" si="19"/>
        <v>1</v>
      </c>
      <c r="D255" s="21" t="s">
        <v>508</v>
      </c>
      <c r="E255" s="25">
        <f t="shared" si="18"/>
        <v>4</v>
      </c>
      <c r="F255" s="21" t="s">
        <v>515</v>
      </c>
      <c r="G255" s="14" t="s">
        <v>514</v>
      </c>
      <c r="H255" s="14" t="str">
        <f t="shared" si="15"/>
        <v>030103</v>
      </c>
      <c r="I255" s="36" t="str">
        <f t="shared" si="16"/>
        <v>INSERT INTO [dbo].[pmDistrict] ([idDepartment],[idProvince],[idDistrict],[name],[ubigeo]) VALUES (3,1,4,'Curahuasi','030103')</v>
      </c>
    </row>
    <row r="256" spans="1:9" ht="15.75" thickBot="1" x14ac:dyDescent="0.3">
      <c r="A256">
        <f>LOOKUP(B256,DEPARTAMENTO!$B$2:$B$26,DEPARTAMENTO!$A$2:$A$26)</f>
        <v>3</v>
      </c>
      <c r="B256" s="21" t="s">
        <v>509</v>
      </c>
      <c r="C256" s="25">
        <f>IF(D255=D256,C255,IF(B255=B256,C255+1,1))</f>
        <v>1</v>
      </c>
      <c r="D256" s="21" t="s">
        <v>508</v>
      </c>
      <c r="E256" s="25">
        <f t="shared" si="18"/>
        <v>5</v>
      </c>
      <c r="F256" s="21" t="s">
        <v>517</v>
      </c>
      <c r="G256" s="14" t="s">
        <v>516</v>
      </c>
      <c r="H256" s="14" t="str">
        <f t="shared" si="15"/>
        <v>030105</v>
      </c>
      <c r="I256" s="36" t="str">
        <f t="shared" si="16"/>
        <v>INSERT INTO [dbo].[pmDistrict] ([idDepartment],[idProvince],[idDistrict],[name],[ubigeo]) VALUES (3,1,5,'Huanipaca','030105')</v>
      </c>
    </row>
    <row r="257" spans="1:9" ht="15.75" thickBot="1" x14ac:dyDescent="0.3">
      <c r="A257">
        <f>LOOKUP(B257,DEPARTAMENTO!$B$2:$B$26,DEPARTAMENTO!$A$2:$A$26)</f>
        <v>3</v>
      </c>
      <c r="B257" s="21" t="s">
        <v>509</v>
      </c>
      <c r="C257" s="25">
        <f t="shared" si="19"/>
        <v>1</v>
      </c>
      <c r="D257" s="21" t="s">
        <v>508</v>
      </c>
      <c r="E257" s="25">
        <f t="shared" si="18"/>
        <v>6</v>
      </c>
      <c r="F257" s="21" t="s">
        <v>519</v>
      </c>
      <c r="G257" s="14" t="s">
        <v>518</v>
      </c>
      <c r="H257" s="14" t="str">
        <f t="shared" si="15"/>
        <v>030106</v>
      </c>
      <c r="I257" s="36" t="str">
        <f t="shared" si="16"/>
        <v>INSERT INTO [dbo].[pmDistrict] ([idDepartment],[idProvince],[idDistrict],[name],[ubigeo]) VALUES (3,1,6,'Lambrama','030106')</v>
      </c>
    </row>
    <row r="258" spans="1:9" ht="15.75" thickBot="1" x14ac:dyDescent="0.3">
      <c r="A258">
        <f>LOOKUP(B258,DEPARTAMENTO!$B$2:$B$26,DEPARTAMENTO!$A$2:$A$26)</f>
        <v>3</v>
      </c>
      <c r="B258" s="21" t="s">
        <v>509</v>
      </c>
      <c r="C258" s="25">
        <f t="shared" si="19"/>
        <v>1</v>
      </c>
      <c r="D258" s="21" t="s">
        <v>508</v>
      </c>
      <c r="E258" s="25">
        <f t="shared" si="18"/>
        <v>7</v>
      </c>
      <c r="F258" s="21" t="s">
        <v>521</v>
      </c>
      <c r="G258" s="14" t="s">
        <v>520</v>
      </c>
      <c r="H258" s="14" t="str">
        <f t="shared" si="15"/>
        <v>030107</v>
      </c>
      <c r="I258" s="36" t="str">
        <f t="shared" si="16"/>
        <v>INSERT INTO [dbo].[pmDistrict] ([idDepartment],[idProvince],[idDistrict],[name],[ubigeo]) VALUES (3,1,7,'Pichirhua','030107')</v>
      </c>
    </row>
    <row r="259" spans="1:9" ht="15.75" thickBot="1" x14ac:dyDescent="0.3">
      <c r="A259">
        <f>LOOKUP(B259,DEPARTAMENTO!$B$2:$B$26,DEPARTAMENTO!$A$2:$A$26)</f>
        <v>3</v>
      </c>
      <c r="B259" s="21" t="s">
        <v>509</v>
      </c>
      <c r="C259" s="25">
        <f t="shared" si="19"/>
        <v>1</v>
      </c>
      <c r="D259" s="21" t="s">
        <v>508</v>
      </c>
      <c r="E259" s="25">
        <f t="shared" si="18"/>
        <v>8</v>
      </c>
      <c r="F259" s="21" t="s">
        <v>523</v>
      </c>
      <c r="G259" s="14" t="s">
        <v>522</v>
      </c>
      <c r="H259" s="14" t="str">
        <f t="shared" ref="H259:H322" si="20">RIGHT(G259,6)</f>
        <v>030108</v>
      </c>
      <c r="I259" s="36" t="str">
        <f t="shared" ref="I259:I322" si="21">$I$1&amp;A259&amp;","&amp;C259&amp;","&amp;E259&amp;",'"&amp;F259&amp;"','"&amp;H259&amp;"')"</f>
        <v>INSERT INTO [dbo].[pmDistrict] ([idDepartment],[idProvince],[idDistrict],[name],[ubigeo]) VALUES (3,1,8,'San Pedro de Cachora','030108')</v>
      </c>
    </row>
    <row r="260" spans="1:9" ht="15.75" thickBot="1" x14ac:dyDescent="0.3">
      <c r="A260">
        <f>LOOKUP(B260,DEPARTAMENTO!$B$2:$B$26,DEPARTAMENTO!$A$2:$A$26)</f>
        <v>3</v>
      </c>
      <c r="B260" s="21" t="s">
        <v>509</v>
      </c>
      <c r="C260" s="25">
        <f t="shared" si="19"/>
        <v>1</v>
      </c>
      <c r="D260" s="21" t="s">
        <v>508</v>
      </c>
      <c r="E260" s="25">
        <f t="shared" ref="E260:E323" si="22">SUMIF(D260,D259,E259)+1</f>
        <v>9</v>
      </c>
      <c r="F260" s="21" t="s">
        <v>525</v>
      </c>
      <c r="G260" s="14" t="s">
        <v>524</v>
      </c>
      <c r="H260" s="14" t="str">
        <f t="shared" si="20"/>
        <v>030109</v>
      </c>
      <c r="I260" s="36" t="str">
        <f t="shared" si="21"/>
        <v>INSERT INTO [dbo].[pmDistrict] ([idDepartment],[idProvince],[idDistrict],[name],[ubigeo]) VALUES (3,1,9,'Tamburco','030109')</v>
      </c>
    </row>
    <row r="261" spans="1:9" ht="15.75" thickBot="1" x14ac:dyDescent="0.3">
      <c r="A261">
        <f>LOOKUP(B261,DEPARTAMENTO!$B$2:$B$26,DEPARTAMENTO!$A$2:$A$26)</f>
        <v>3</v>
      </c>
      <c r="B261" s="21" t="s">
        <v>509</v>
      </c>
      <c r="C261" s="25">
        <f t="shared" si="19"/>
        <v>2</v>
      </c>
      <c r="D261" s="21" t="s">
        <v>527</v>
      </c>
      <c r="E261" s="25">
        <f t="shared" si="22"/>
        <v>1</v>
      </c>
      <c r="F261" s="21" t="s">
        <v>527</v>
      </c>
      <c r="G261" s="14" t="s">
        <v>526</v>
      </c>
      <c r="H261" s="14" t="str">
        <f t="shared" si="20"/>
        <v>030301</v>
      </c>
      <c r="I261" s="36" t="str">
        <f t="shared" si="21"/>
        <v>INSERT INTO [dbo].[pmDistrict] ([idDepartment],[idProvince],[idDistrict],[name],[ubigeo]) VALUES (3,2,1,'Andahuaylas','030301')</v>
      </c>
    </row>
    <row r="262" spans="1:9" ht="15.75" thickBot="1" x14ac:dyDescent="0.3">
      <c r="A262">
        <f>LOOKUP(B262,DEPARTAMENTO!$B$2:$B$26,DEPARTAMENTO!$A$2:$A$26)</f>
        <v>3</v>
      </c>
      <c r="B262" s="21" t="s">
        <v>509</v>
      </c>
      <c r="C262" s="25">
        <f t="shared" si="19"/>
        <v>2</v>
      </c>
      <c r="D262" s="21" t="s">
        <v>527</v>
      </c>
      <c r="E262" s="25">
        <f t="shared" si="22"/>
        <v>2</v>
      </c>
      <c r="F262" s="21" t="s">
        <v>529</v>
      </c>
      <c r="G262" s="14" t="s">
        <v>528</v>
      </c>
      <c r="H262" s="14" t="str">
        <f t="shared" si="20"/>
        <v>030302</v>
      </c>
      <c r="I262" s="36" t="str">
        <f t="shared" si="21"/>
        <v>INSERT INTO [dbo].[pmDistrict] ([idDepartment],[idProvince],[idDistrict],[name],[ubigeo]) VALUES (3,2,2,'Andarapa','030302')</v>
      </c>
    </row>
    <row r="263" spans="1:9" ht="15.75" thickBot="1" x14ac:dyDescent="0.3">
      <c r="A263">
        <f>LOOKUP(B263,DEPARTAMENTO!$B$2:$B$26,DEPARTAMENTO!$A$2:$A$26)</f>
        <v>3</v>
      </c>
      <c r="B263" s="21" t="s">
        <v>509</v>
      </c>
      <c r="C263" s="25">
        <f t="shared" si="19"/>
        <v>2</v>
      </c>
      <c r="D263" s="21" t="s">
        <v>527</v>
      </c>
      <c r="E263" s="25">
        <f t="shared" si="22"/>
        <v>3</v>
      </c>
      <c r="F263" s="21" t="s">
        <v>531</v>
      </c>
      <c r="G263" s="14" t="s">
        <v>530</v>
      </c>
      <c r="H263" s="14" t="str">
        <f t="shared" si="20"/>
        <v>030303</v>
      </c>
      <c r="I263" s="36" t="str">
        <f t="shared" si="21"/>
        <v>INSERT INTO [dbo].[pmDistrict] ([idDepartment],[idProvince],[idDistrict],[name],[ubigeo]) VALUES (3,2,3,'Chiara','030303')</v>
      </c>
    </row>
    <row r="264" spans="1:9" ht="15.75" thickBot="1" x14ac:dyDescent="0.3">
      <c r="A264">
        <f>LOOKUP(B264,DEPARTAMENTO!$B$2:$B$26,DEPARTAMENTO!$A$2:$A$26)</f>
        <v>3</v>
      </c>
      <c r="B264" s="21" t="s">
        <v>509</v>
      </c>
      <c r="C264" s="25">
        <f t="shared" si="19"/>
        <v>2</v>
      </c>
      <c r="D264" s="21" t="s">
        <v>527</v>
      </c>
      <c r="E264" s="25">
        <f t="shared" si="22"/>
        <v>4</v>
      </c>
      <c r="F264" s="21" t="s">
        <v>533</v>
      </c>
      <c r="G264" s="14" t="s">
        <v>532</v>
      </c>
      <c r="H264" s="14" t="str">
        <f t="shared" si="20"/>
        <v>030304</v>
      </c>
      <c r="I264" s="36" t="str">
        <f t="shared" si="21"/>
        <v>INSERT INTO [dbo].[pmDistrict] ([idDepartment],[idProvince],[idDistrict],[name],[ubigeo]) VALUES (3,2,4,'Huancarama','030304')</v>
      </c>
    </row>
    <row r="265" spans="1:9" ht="15.75" thickBot="1" x14ac:dyDescent="0.3">
      <c r="A265">
        <f>LOOKUP(B265,DEPARTAMENTO!$B$2:$B$26,DEPARTAMENTO!$A$2:$A$26)</f>
        <v>3</v>
      </c>
      <c r="B265" s="21" t="s">
        <v>509</v>
      </c>
      <c r="C265" s="25">
        <f t="shared" si="19"/>
        <v>2</v>
      </c>
      <c r="D265" s="21" t="s">
        <v>527</v>
      </c>
      <c r="E265" s="25">
        <f t="shared" si="22"/>
        <v>5</v>
      </c>
      <c r="F265" s="21" t="s">
        <v>535</v>
      </c>
      <c r="G265" s="14" t="s">
        <v>534</v>
      </c>
      <c r="H265" s="14" t="str">
        <f t="shared" si="20"/>
        <v>030305</v>
      </c>
      <c r="I265" s="36" t="str">
        <f t="shared" si="21"/>
        <v>INSERT INTO [dbo].[pmDistrict] ([idDepartment],[idProvince],[idDistrict],[name],[ubigeo]) VALUES (3,2,5,'Huancaray','030305')</v>
      </c>
    </row>
    <row r="266" spans="1:9" ht="15.75" thickBot="1" x14ac:dyDescent="0.3">
      <c r="A266">
        <f>LOOKUP(B266,DEPARTAMENTO!$B$2:$B$26,DEPARTAMENTO!$A$2:$A$26)</f>
        <v>3</v>
      </c>
      <c r="B266" s="21" t="s">
        <v>509</v>
      </c>
      <c r="C266" s="25">
        <f t="shared" si="19"/>
        <v>2</v>
      </c>
      <c r="D266" s="21" t="s">
        <v>527</v>
      </c>
      <c r="E266" s="25">
        <f t="shared" si="22"/>
        <v>6</v>
      </c>
      <c r="F266" s="21" t="s">
        <v>537</v>
      </c>
      <c r="G266" s="14" t="s">
        <v>536</v>
      </c>
      <c r="H266" s="14" t="str">
        <f t="shared" si="20"/>
        <v>030317</v>
      </c>
      <c r="I266" s="36" t="str">
        <f t="shared" si="21"/>
        <v>INSERT INTO [dbo].[pmDistrict] ([idDepartment],[idProvince],[idDistrict],[name],[ubigeo]) VALUES (3,2,6,'Huayana','030317')</v>
      </c>
    </row>
    <row r="267" spans="1:9" ht="15.75" thickBot="1" x14ac:dyDescent="0.3">
      <c r="A267">
        <f>LOOKUP(B267,DEPARTAMENTO!$B$2:$B$26,DEPARTAMENTO!$A$2:$A$26)</f>
        <v>3</v>
      </c>
      <c r="B267" s="21" t="s">
        <v>509</v>
      </c>
      <c r="C267" s="25">
        <f t="shared" si="19"/>
        <v>2</v>
      </c>
      <c r="D267" s="21" t="s">
        <v>527</v>
      </c>
      <c r="E267" s="25">
        <f t="shared" si="22"/>
        <v>7</v>
      </c>
      <c r="F267" s="21" t="s">
        <v>539</v>
      </c>
      <c r="G267" s="14" t="s">
        <v>538</v>
      </c>
      <c r="H267" s="14" t="str">
        <f t="shared" si="20"/>
        <v>030306</v>
      </c>
      <c r="I267" s="36" t="str">
        <f t="shared" si="21"/>
        <v>INSERT INTO [dbo].[pmDistrict] ([idDepartment],[idProvince],[idDistrict],[name],[ubigeo]) VALUES (3,2,7,'Kishuara','030306')</v>
      </c>
    </row>
    <row r="268" spans="1:9" ht="15.75" thickBot="1" x14ac:dyDescent="0.3">
      <c r="A268">
        <f>LOOKUP(B268,DEPARTAMENTO!$B$2:$B$26,DEPARTAMENTO!$A$2:$A$26)</f>
        <v>3</v>
      </c>
      <c r="B268" s="21" t="s">
        <v>509</v>
      </c>
      <c r="C268" s="25">
        <f t="shared" si="19"/>
        <v>2</v>
      </c>
      <c r="D268" s="21" t="s">
        <v>527</v>
      </c>
      <c r="E268" s="25">
        <f t="shared" si="22"/>
        <v>8</v>
      </c>
      <c r="F268" s="21" t="s">
        <v>541</v>
      </c>
      <c r="G268" s="14" t="s">
        <v>540</v>
      </c>
      <c r="H268" s="14" t="str">
        <f t="shared" si="20"/>
        <v>030307</v>
      </c>
      <c r="I268" s="36" t="str">
        <f t="shared" si="21"/>
        <v>INSERT INTO [dbo].[pmDistrict] ([idDepartment],[idProvince],[idDistrict],[name],[ubigeo]) VALUES (3,2,8,'Pacobamba','030307')</v>
      </c>
    </row>
    <row r="269" spans="1:9" ht="15.75" thickBot="1" x14ac:dyDescent="0.3">
      <c r="A269">
        <f>LOOKUP(B269,DEPARTAMENTO!$B$2:$B$26,DEPARTAMENTO!$A$2:$A$26)</f>
        <v>3</v>
      </c>
      <c r="B269" s="21" t="s">
        <v>509</v>
      </c>
      <c r="C269" s="25">
        <f t="shared" si="19"/>
        <v>2</v>
      </c>
      <c r="D269" s="21" t="s">
        <v>527</v>
      </c>
      <c r="E269" s="25">
        <f t="shared" si="22"/>
        <v>9</v>
      </c>
      <c r="F269" s="21" t="s">
        <v>543</v>
      </c>
      <c r="G269" s="14" t="s">
        <v>542</v>
      </c>
      <c r="H269" s="14" t="str">
        <f t="shared" si="20"/>
        <v>030313</v>
      </c>
      <c r="I269" s="36" t="str">
        <f t="shared" si="21"/>
        <v>INSERT INTO [dbo].[pmDistrict] ([idDepartment],[idProvince],[idDistrict],[name],[ubigeo]) VALUES (3,2,9,'Pacucha','030313')</v>
      </c>
    </row>
    <row r="270" spans="1:9" ht="15.75" thickBot="1" x14ac:dyDescent="0.3">
      <c r="A270">
        <f>LOOKUP(B270,DEPARTAMENTO!$B$2:$B$26,DEPARTAMENTO!$A$2:$A$26)</f>
        <v>3</v>
      </c>
      <c r="B270" s="21" t="s">
        <v>509</v>
      </c>
      <c r="C270" s="25">
        <f t="shared" si="19"/>
        <v>2</v>
      </c>
      <c r="D270" s="21" t="s">
        <v>527</v>
      </c>
      <c r="E270" s="25">
        <f t="shared" si="22"/>
        <v>10</v>
      </c>
      <c r="F270" s="21" t="s">
        <v>545</v>
      </c>
      <c r="G270" s="14" t="s">
        <v>544</v>
      </c>
      <c r="H270" s="14" t="str">
        <f t="shared" si="20"/>
        <v>030308</v>
      </c>
      <c r="I270" s="36" t="str">
        <f t="shared" si="21"/>
        <v>INSERT INTO [dbo].[pmDistrict] ([idDepartment],[idProvince],[idDistrict],[name],[ubigeo]) VALUES (3,2,10,'Pampachiri','030308')</v>
      </c>
    </row>
    <row r="271" spans="1:9" ht="15.75" thickBot="1" x14ac:dyDescent="0.3">
      <c r="A271">
        <f>LOOKUP(B271,DEPARTAMENTO!$B$2:$B$26,DEPARTAMENTO!$A$2:$A$26)</f>
        <v>3</v>
      </c>
      <c r="B271" s="21" t="s">
        <v>509</v>
      </c>
      <c r="C271" s="25">
        <f t="shared" si="19"/>
        <v>2</v>
      </c>
      <c r="D271" s="21" t="s">
        <v>527</v>
      </c>
      <c r="E271" s="25">
        <f t="shared" si="22"/>
        <v>11</v>
      </c>
      <c r="F271" s="21" t="s">
        <v>547</v>
      </c>
      <c r="G271" s="14" t="s">
        <v>546</v>
      </c>
      <c r="H271" s="14" t="str">
        <f t="shared" si="20"/>
        <v>030314</v>
      </c>
      <c r="I271" s="36" t="str">
        <f t="shared" si="21"/>
        <v>INSERT INTO [dbo].[pmDistrict] ([idDepartment],[idProvince],[idDistrict],[name],[ubigeo]) VALUES (3,2,11,'Pomacocha','030314')</v>
      </c>
    </row>
    <row r="272" spans="1:9" ht="15.75" thickBot="1" x14ac:dyDescent="0.3">
      <c r="A272">
        <f>LOOKUP(B272,DEPARTAMENTO!$B$2:$B$26,DEPARTAMENTO!$A$2:$A$26)</f>
        <v>3</v>
      </c>
      <c r="B272" s="21" t="s">
        <v>509</v>
      </c>
      <c r="C272" s="25">
        <f t="shared" si="19"/>
        <v>2</v>
      </c>
      <c r="D272" s="21" t="s">
        <v>527</v>
      </c>
      <c r="E272" s="25">
        <f t="shared" si="22"/>
        <v>12</v>
      </c>
      <c r="F272" s="21" t="s">
        <v>549</v>
      </c>
      <c r="G272" s="14" t="s">
        <v>548</v>
      </c>
      <c r="H272" s="14" t="str">
        <f t="shared" si="20"/>
        <v>030309</v>
      </c>
      <c r="I272" s="36" t="str">
        <f t="shared" si="21"/>
        <v>INSERT INTO [dbo].[pmDistrict] ([idDepartment],[idProvince],[idDistrict],[name],[ubigeo]) VALUES (3,2,12,'San Antonio de Cachi','030309')</v>
      </c>
    </row>
    <row r="273" spans="1:9" ht="15.75" thickBot="1" x14ac:dyDescent="0.3">
      <c r="A273">
        <f>LOOKUP(B273,DEPARTAMENTO!$B$2:$B$26,DEPARTAMENTO!$A$2:$A$26)</f>
        <v>3</v>
      </c>
      <c r="B273" s="21" t="s">
        <v>509</v>
      </c>
      <c r="C273" s="25">
        <f t="shared" si="19"/>
        <v>2</v>
      </c>
      <c r="D273" s="21" t="s">
        <v>527</v>
      </c>
      <c r="E273" s="25">
        <f t="shared" si="22"/>
        <v>13</v>
      </c>
      <c r="F273" s="21" t="s">
        <v>126</v>
      </c>
      <c r="G273" s="14" t="s">
        <v>550</v>
      </c>
      <c r="H273" s="14" t="str">
        <f t="shared" si="20"/>
        <v>030310</v>
      </c>
      <c r="I273" s="36" t="str">
        <f t="shared" si="21"/>
        <v>INSERT INTO [dbo].[pmDistrict] ([idDepartment],[idProvince],[idDistrict],[name],[ubigeo]) VALUES (3,2,13,'San Jeronimo','030310')</v>
      </c>
    </row>
    <row r="274" spans="1:9" ht="15.75" thickBot="1" x14ac:dyDescent="0.3">
      <c r="A274">
        <f>LOOKUP(B274,DEPARTAMENTO!$B$2:$B$26,DEPARTAMENTO!$A$2:$A$26)</f>
        <v>3</v>
      </c>
      <c r="B274" s="21" t="s">
        <v>509</v>
      </c>
      <c r="C274" s="25">
        <f t="shared" si="19"/>
        <v>2</v>
      </c>
      <c r="D274" s="21" t="s">
        <v>527</v>
      </c>
      <c r="E274" s="25">
        <f t="shared" si="22"/>
        <v>14</v>
      </c>
      <c r="F274" s="21" t="s">
        <v>552</v>
      </c>
      <c r="G274" s="14" t="s">
        <v>551</v>
      </c>
      <c r="H274" s="14" t="str">
        <f t="shared" si="20"/>
        <v>030318</v>
      </c>
      <c r="I274" s="36" t="str">
        <f t="shared" si="21"/>
        <v>INSERT INTO [dbo].[pmDistrict] ([idDepartment],[idProvince],[idDistrict],[name],[ubigeo]) VALUES (3,2,14,'San Miguel de Chaccrampa','030318')</v>
      </c>
    </row>
    <row r="275" spans="1:9" ht="15.75" thickBot="1" x14ac:dyDescent="0.3">
      <c r="A275">
        <f>LOOKUP(B275,DEPARTAMENTO!$B$2:$B$26,DEPARTAMENTO!$A$2:$A$26)</f>
        <v>3</v>
      </c>
      <c r="B275" s="21" t="s">
        <v>509</v>
      </c>
      <c r="C275" s="25">
        <f t="shared" si="19"/>
        <v>2</v>
      </c>
      <c r="D275" s="21" t="s">
        <v>527</v>
      </c>
      <c r="E275" s="25">
        <f t="shared" si="22"/>
        <v>15</v>
      </c>
      <c r="F275" s="21" t="s">
        <v>554</v>
      </c>
      <c r="G275" s="14" t="s">
        <v>553</v>
      </c>
      <c r="H275" s="14" t="str">
        <f t="shared" si="20"/>
        <v>030315</v>
      </c>
      <c r="I275" s="36" t="str">
        <f t="shared" si="21"/>
        <v>INSERT INTO [dbo].[pmDistrict] ([idDepartment],[idProvince],[idDistrict],[name],[ubigeo]) VALUES (3,2,15,'Santa Maria de Chicmo','030315')</v>
      </c>
    </row>
    <row r="276" spans="1:9" ht="15.75" thickBot="1" x14ac:dyDescent="0.3">
      <c r="A276">
        <f>LOOKUP(B276,DEPARTAMENTO!$B$2:$B$26,DEPARTAMENTO!$A$2:$A$26)</f>
        <v>3</v>
      </c>
      <c r="B276" s="21" t="s">
        <v>509</v>
      </c>
      <c r="C276" s="25">
        <f t="shared" si="19"/>
        <v>2</v>
      </c>
      <c r="D276" s="21" t="s">
        <v>527</v>
      </c>
      <c r="E276" s="25">
        <f t="shared" si="22"/>
        <v>16</v>
      </c>
      <c r="F276" s="21" t="s">
        <v>556</v>
      </c>
      <c r="G276" s="14" t="s">
        <v>555</v>
      </c>
      <c r="H276" s="14" t="str">
        <f t="shared" si="20"/>
        <v>030311</v>
      </c>
      <c r="I276" s="36" t="str">
        <f t="shared" si="21"/>
        <v>INSERT INTO [dbo].[pmDistrict] ([idDepartment],[idProvince],[idDistrict],[name],[ubigeo]) VALUES (3,2,16,'Talavera','030311')</v>
      </c>
    </row>
    <row r="277" spans="1:9" ht="15.75" thickBot="1" x14ac:dyDescent="0.3">
      <c r="A277">
        <f>LOOKUP(B277,DEPARTAMENTO!$B$2:$B$26,DEPARTAMENTO!$A$2:$A$26)</f>
        <v>3</v>
      </c>
      <c r="B277" s="21" t="s">
        <v>509</v>
      </c>
      <c r="C277" s="25">
        <f t="shared" si="19"/>
        <v>2</v>
      </c>
      <c r="D277" s="21" t="s">
        <v>527</v>
      </c>
      <c r="E277" s="25">
        <f t="shared" si="22"/>
        <v>17</v>
      </c>
      <c r="F277" s="21" t="s">
        <v>558</v>
      </c>
      <c r="G277" s="14" t="s">
        <v>557</v>
      </c>
      <c r="H277" s="14" t="str">
        <f t="shared" si="20"/>
        <v>030316</v>
      </c>
      <c r="I277" s="36" t="str">
        <f t="shared" si="21"/>
        <v>INSERT INTO [dbo].[pmDistrict] ([idDepartment],[idProvince],[idDistrict],[name],[ubigeo]) VALUES (3,2,17,'Tumay Huaraca','030316')</v>
      </c>
    </row>
    <row r="278" spans="1:9" ht="15.75" thickBot="1" x14ac:dyDescent="0.3">
      <c r="A278">
        <f>LOOKUP(B278,DEPARTAMENTO!$B$2:$B$26,DEPARTAMENTO!$A$2:$A$26)</f>
        <v>3</v>
      </c>
      <c r="B278" s="21" t="s">
        <v>509</v>
      </c>
      <c r="C278" s="25">
        <f t="shared" si="19"/>
        <v>2</v>
      </c>
      <c r="D278" s="21" t="s">
        <v>527</v>
      </c>
      <c r="E278" s="25">
        <f t="shared" si="22"/>
        <v>18</v>
      </c>
      <c r="F278" s="21" t="s">
        <v>560</v>
      </c>
      <c r="G278" s="14" t="s">
        <v>559</v>
      </c>
      <c r="H278" s="14" t="str">
        <f t="shared" si="20"/>
        <v>030312</v>
      </c>
      <c r="I278" s="36" t="str">
        <f t="shared" si="21"/>
        <v>INSERT INTO [dbo].[pmDistrict] ([idDepartment],[idProvince],[idDistrict],[name],[ubigeo]) VALUES (3,2,18,'Turpo','030312')</v>
      </c>
    </row>
    <row r="279" spans="1:9" ht="15.75" thickBot="1" x14ac:dyDescent="0.3">
      <c r="A279">
        <f>LOOKUP(B279,DEPARTAMENTO!$B$2:$B$26,DEPARTAMENTO!$A$2:$A$26)</f>
        <v>3</v>
      </c>
      <c r="B279" s="21" t="s">
        <v>509</v>
      </c>
      <c r="C279" s="25">
        <f>IF(D278=D279,C278,IF(B278=B279,C278+1,1))</f>
        <v>2</v>
      </c>
      <c r="D279" s="21" t="s">
        <v>527</v>
      </c>
      <c r="E279" s="25">
        <f t="shared" si="22"/>
        <v>19</v>
      </c>
      <c r="F279" s="21" t="s">
        <v>562</v>
      </c>
      <c r="G279" s="14" t="s">
        <v>561</v>
      </c>
      <c r="H279" s="14" t="str">
        <f t="shared" si="20"/>
        <v>030319</v>
      </c>
      <c r="I279" s="36" t="str">
        <f t="shared" si="21"/>
        <v>INSERT INTO [dbo].[pmDistrict] ([idDepartment],[idProvince],[idDistrict],[name],[ubigeo]) VALUES (3,2,19,'Kaquiabamba','030319')</v>
      </c>
    </row>
    <row r="280" spans="1:9" ht="15.75" thickBot="1" x14ac:dyDescent="0.3">
      <c r="A280">
        <f>LOOKUP(B280,DEPARTAMENTO!$B$2:$B$26,DEPARTAMENTO!$A$2:$A$26)</f>
        <v>3</v>
      </c>
      <c r="B280" s="21" t="s">
        <v>509</v>
      </c>
      <c r="C280" s="25">
        <f t="shared" si="19"/>
        <v>3</v>
      </c>
      <c r="D280" s="21" t="s">
        <v>564</v>
      </c>
      <c r="E280" s="25">
        <f t="shared" si="22"/>
        <v>1</v>
      </c>
      <c r="F280" s="21" t="s">
        <v>564</v>
      </c>
      <c r="G280" s="14" t="s">
        <v>563</v>
      </c>
      <c r="H280" s="14" t="str">
        <f t="shared" si="20"/>
        <v>030401</v>
      </c>
      <c r="I280" s="36" t="str">
        <f t="shared" si="21"/>
        <v>INSERT INTO [dbo].[pmDistrict] ([idDepartment],[idProvince],[idDistrict],[name],[ubigeo]) VALUES (3,3,1,'Antabamba','030401')</v>
      </c>
    </row>
    <row r="281" spans="1:9" ht="15.75" thickBot="1" x14ac:dyDescent="0.3">
      <c r="A281">
        <f>LOOKUP(B281,DEPARTAMENTO!$B$2:$B$26,DEPARTAMENTO!$A$2:$A$26)</f>
        <v>3</v>
      </c>
      <c r="B281" s="21" t="s">
        <v>509</v>
      </c>
      <c r="C281" s="25">
        <f t="shared" si="19"/>
        <v>3</v>
      </c>
      <c r="D281" s="21" t="s">
        <v>564</v>
      </c>
      <c r="E281" s="25">
        <f t="shared" si="22"/>
        <v>2</v>
      </c>
      <c r="F281" s="21" t="s">
        <v>566</v>
      </c>
      <c r="G281" s="14" t="s">
        <v>565</v>
      </c>
      <c r="H281" s="14" t="str">
        <f t="shared" si="20"/>
        <v>030402</v>
      </c>
      <c r="I281" s="36" t="str">
        <f t="shared" si="21"/>
        <v>INSERT INTO [dbo].[pmDistrict] ([idDepartment],[idProvince],[idDistrict],[name],[ubigeo]) VALUES (3,3,2,'El Oro','030402')</v>
      </c>
    </row>
    <row r="282" spans="1:9" ht="15.75" thickBot="1" x14ac:dyDescent="0.3">
      <c r="A282">
        <f>LOOKUP(B282,DEPARTAMENTO!$B$2:$B$26,DEPARTAMENTO!$A$2:$A$26)</f>
        <v>3</v>
      </c>
      <c r="B282" s="21" t="s">
        <v>509</v>
      </c>
      <c r="C282" s="25">
        <f t="shared" si="19"/>
        <v>3</v>
      </c>
      <c r="D282" s="21" t="s">
        <v>564</v>
      </c>
      <c r="E282" s="25">
        <f t="shared" si="22"/>
        <v>3</v>
      </c>
      <c r="F282" s="21" t="s">
        <v>568</v>
      </c>
      <c r="G282" s="14" t="s">
        <v>567</v>
      </c>
      <c r="H282" s="14" t="str">
        <f t="shared" si="20"/>
        <v>030403</v>
      </c>
      <c r="I282" s="36" t="str">
        <f t="shared" si="21"/>
        <v>INSERT INTO [dbo].[pmDistrict] ([idDepartment],[idProvince],[idDistrict],[name],[ubigeo]) VALUES (3,3,3,'Huaquirca','030403')</v>
      </c>
    </row>
    <row r="283" spans="1:9" ht="15.75" thickBot="1" x14ac:dyDescent="0.3">
      <c r="A283">
        <f>LOOKUP(B283,DEPARTAMENTO!$B$2:$B$26,DEPARTAMENTO!$A$2:$A$26)</f>
        <v>3</v>
      </c>
      <c r="B283" s="21" t="s">
        <v>509</v>
      </c>
      <c r="C283" s="25">
        <f t="shared" si="19"/>
        <v>3</v>
      </c>
      <c r="D283" s="21" t="s">
        <v>564</v>
      </c>
      <c r="E283" s="25">
        <f t="shared" si="22"/>
        <v>4</v>
      </c>
      <c r="F283" s="21" t="s">
        <v>570</v>
      </c>
      <c r="G283" s="14" t="s">
        <v>569</v>
      </c>
      <c r="H283" s="14" t="str">
        <f t="shared" si="20"/>
        <v>030404</v>
      </c>
      <c r="I283" s="36" t="str">
        <f t="shared" si="21"/>
        <v>INSERT INTO [dbo].[pmDistrict] ([idDepartment],[idProvince],[idDistrict],[name],[ubigeo]) VALUES (3,3,4,'Juan Espinoza Medrano','030404')</v>
      </c>
    </row>
    <row r="284" spans="1:9" ht="15.75" thickBot="1" x14ac:dyDescent="0.3">
      <c r="A284">
        <f>LOOKUP(B284,DEPARTAMENTO!$B$2:$B$26,DEPARTAMENTO!$A$2:$A$26)</f>
        <v>3</v>
      </c>
      <c r="B284" s="21" t="s">
        <v>509</v>
      </c>
      <c r="C284" s="25">
        <f t="shared" si="19"/>
        <v>3</v>
      </c>
      <c r="D284" s="21" t="s">
        <v>564</v>
      </c>
      <c r="E284" s="25">
        <f t="shared" si="22"/>
        <v>5</v>
      </c>
      <c r="F284" s="21" t="s">
        <v>572</v>
      </c>
      <c r="G284" s="14" t="s">
        <v>571</v>
      </c>
      <c r="H284" s="14" t="str">
        <f t="shared" si="20"/>
        <v>030405</v>
      </c>
      <c r="I284" s="36" t="str">
        <f t="shared" si="21"/>
        <v>INSERT INTO [dbo].[pmDistrict] ([idDepartment],[idProvince],[idDistrict],[name],[ubigeo]) VALUES (3,3,5,'Oropesa','030405')</v>
      </c>
    </row>
    <row r="285" spans="1:9" ht="15.75" thickBot="1" x14ac:dyDescent="0.3">
      <c r="A285">
        <f>LOOKUP(B285,DEPARTAMENTO!$B$2:$B$26,DEPARTAMENTO!$A$2:$A$26)</f>
        <v>3</v>
      </c>
      <c r="B285" s="21" t="s">
        <v>509</v>
      </c>
      <c r="C285" s="25">
        <f t="shared" si="19"/>
        <v>3</v>
      </c>
      <c r="D285" s="21" t="s">
        <v>564</v>
      </c>
      <c r="E285" s="25">
        <f t="shared" si="22"/>
        <v>6</v>
      </c>
      <c r="F285" s="21" t="s">
        <v>574</v>
      </c>
      <c r="G285" s="14" t="s">
        <v>573</v>
      </c>
      <c r="H285" s="14" t="str">
        <f t="shared" si="20"/>
        <v>030406</v>
      </c>
      <c r="I285" s="36" t="str">
        <f t="shared" si="21"/>
        <v>INSERT INTO [dbo].[pmDistrict] ([idDepartment],[idProvince],[idDistrict],[name],[ubigeo]) VALUES (3,3,6,'Pachaconas','030406')</v>
      </c>
    </row>
    <row r="286" spans="1:9" ht="15.75" thickBot="1" x14ac:dyDescent="0.3">
      <c r="A286">
        <f>LOOKUP(B286,DEPARTAMENTO!$B$2:$B$26,DEPARTAMENTO!$A$2:$A$26)</f>
        <v>3</v>
      </c>
      <c r="B286" s="21" t="s">
        <v>509</v>
      </c>
      <c r="C286" s="25">
        <f t="shared" si="19"/>
        <v>3</v>
      </c>
      <c r="D286" s="21" t="s">
        <v>564</v>
      </c>
      <c r="E286" s="25">
        <f t="shared" si="22"/>
        <v>7</v>
      </c>
      <c r="F286" s="21" t="s">
        <v>576</v>
      </c>
      <c r="G286" s="14" t="s">
        <v>575</v>
      </c>
      <c r="H286" s="14" t="str">
        <f t="shared" si="20"/>
        <v>030407</v>
      </c>
      <c r="I286" s="36" t="str">
        <f t="shared" si="21"/>
        <v>INSERT INTO [dbo].[pmDistrict] ([idDepartment],[idProvince],[idDistrict],[name],[ubigeo]) VALUES (3,3,7,'Sabaino','030407')</v>
      </c>
    </row>
    <row r="287" spans="1:9" ht="15.75" thickBot="1" x14ac:dyDescent="0.3">
      <c r="A287">
        <f>LOOKUP(B287,DEPARTAMENTO!$B$2:$B$26,DEPARTAMENTO!$A$2:$A$26)</f>
        <v>3</v>
      </c>
      <c r="B287" s="21" t="s">
        <v>509</v>
      </c>
      <c r="C287" s="25">
        <f t="shared" si="19"/>
        <v>4</v>
      </c>
      <c r="D287" s="21" t="s">
        <v>579</v>
      </c>
      <c r="E287" s="25">
        <f t="shared" si="22"/>
        <v>1</v>
      </c>
      <c r="F287" s="21" t="s">
        <v>578</v>
      </c>
      <c r="G287" s="14" t="s">
        <v>577</v>
      </c>
      <c r="H287" s="14" t="str">
        <f t="shared" si="20"/>
        <v>030201</v>
      </c>
      <c r="I287" s="36" t="str">
        <f t="shared" si="21"/>
        <v>INSERT INTO [dbo].[pmDistrict] ([idDepartment],[idProvince],[idDistrict],[name],[ubigeo]) VALUES (3,4,1,'Chalhuanca','030201')</v>
      </c>
    </row>
    <row r="288" spans="1:9" ht="15.75" thickBot="1" x14ac:dyDescent="0.3">
      <c r="A288">
        <f>LOOKUP(B288,DEPARTAMENTO!$B$2:$B$26,DEPARTAMENTO!$A$2:$A$26)</f>
        <v>3</v>
      </c>
      <c r="B288" s="21" t="s">
        <v>509</v>
      </c>
      <c r="C288" s="25">
        <f t="shared" si="19"/>
        <v>4</v>
      </c>
      <c r="D288" s="21" t="s">
        <v>579</v>
      </c>
      <c r="E288" s="25">
        <f t="shared" si="22"/>
        <v>2</v>
      </c>
      <c r="F288" s="21" t="s">
        <v>581</v>
      </c>
      <c r="G288" s="14" t="s">
        <v>580</v>
      </c>
      <c r="H288" s="14" t="str">
        <f t="shared" si="20"/>
        <v>030202</v>
      </c>
      <c r="I288" s="36" t="str">
        <f t="shared" si="21"/>
        <v>INSERT INTO [dbo].[pmDistrict] ([idDepartment],[idProvince],[idDistrict],[name],[ubigeo]) VALUES (3,4,2,'Capaya','030202')</v>
      </c>
    </row>
    <row r="289" spans="1:9" ht="15.75" thickBot="1" x14ac:dyDescent="0.3">
      <c r="A289">
        <f>LOOKUP(B289,DEPARTAMENTO!$B$2:$B$26,DEPARTAMENTO!$A$2:$A$26)</f>
        <v>3</v>
      </c>
      <c r="B289" s="21" t="s">
        <v>509</v>
      </c>
      <c r="C289" s="25">
        <f t="shared" si="19"/>
        <v>4</v>
      </c>
      <c r="D289" s="21" t="s">
        <v>579</v>
      </c>
      <c r="E289" s="25">
        <f t="shared" si="22"/>
        <v>3</v>
      </c>
      <c r="F289" s="21" t="s">
        <v>583</v>
      </c>
      <c r="G289" s="14" t="s">
        <v>582</v>
      </c>
      <c r="H289" s="14" t="str">
        <f t="shared" si="20"/>
        <v>030203</v>
      </c>
      <c r="I289" s="36" t="str">
        <f t="shared" si="21"/>
        <v>INSERT INTO [dbo].[pmDistrict] ([idDepartment],[idProvince],[idDistrict],[name],[ubigeo]) VALUES (3,4,3,'Caraybamba','030203')</v>
      </c>
    </row>
    <row r="290" spans="1:9" ht="15.75" thickBot="1" x14ac:dyDescent="0.3">
      <c r="A290">
        <f>LOOKUP(B290,DEPARTAMENTO!$B$2:$B$26,DEPARTAMENTO!$A$2:$A$26)</f>
        <v>3</v>
      </c>
      <c r="B290" s="21" t="s">
        <v>509</v>
      </c>
      <c r="C290" s="25">
        <f t="shared" si="19"/>
        <v>4</v>
      </c>
      <c r="D290" s="21" t="s">
        <v>579</v>
      </c>
      <c r="E290" s="25">
        <f t="shared" si="22"/>
        <v>4</v>
      </c>
      <c r="F290" s="21" t="s">
        <v>585</v>
      </c>
      <c r="G290" s="14" t="s">
        <v>584</v>
      </c>
      <c r="H290" s="14" t="str">
        <f t="shared" si="20"/>
        <v>030206</v>
      </c>
      <c r="I290" s="36" t="str">
        <f t="shared" si="21"/>
        <v>INSERT INTO [dbo].[pmDistrict] ([idDepartment],[idProvince],[idDistrict],[name],[ubigeo]) VALUES (3,4,4,'Chapimarca','030206')</v>
      </c>
    </row>
    <row r="291" spans="1:9" ht="15.75" thickBot="1" x14ac:dyDescent="0.3">
      <c r="A291">
        <f>LOOKUP(B291,DEPARTAMENTO!$B$2:$B$26,DEPARTAMENTO!$A$2:$A$26)</f>
        <v>3</v>
      </c>
      <c r="B291" s="21" t="s">
        <v>509</v>
      </c>
      <c r="C291" s="25">
        <f t="shared" si="19"/>
        <v>4</v>
      </c>
      <c r="D291" s="21" t="s">
        <v>579</v>
      </c>
      <c r="E291" s="25">
        <f t="shared" si="22"/>
        <v>5</v>
      </c>
      <c r="F291" s="21" t="s">
        <v>183</v>
      </c>
      <c r="G291" s="14" t="s">
        <v>586</v>
      </c>
      <c r="H291" s="14" t="str">
        <f t="shared" si="20"/>
        <v>030204</v>
      </c>
      <c r="I291" s="36" t="str">
        <f t="shared" si="21"/>
        <v>INSERT INTO [dbo].[pmDistrict] ([idDepartment],[idProvince],[idDistrict],[name],[ubigeo]) VALUES (3,4,5,'Colcabamba','030204')</v>
      </c>
    </row>
    <row r="292" spans="1:9" ht="15.75" thickBot="1" x14ac:dyDescent="0.3">
      <c r="A292">
        <f>LOOKUP(B292,DEPARTAMENTO!$B$2:$B$26,DEPARTAMENTO!$A$2:$A$26)</f>
        <v>3</v>
      </c>
      <c r="B292" s="21" t="s">
        <v>509</v>
      </c>
      <c r="C292" s="25">
        <f t="shared" si="19"/>
        <v>4</v>
      </c>
      <c r="D292" s="21" t="s">
        <v>579</v>
      </c>
      <c r="E292" s="25">
        <f t="shared" si="22"/>
        <v>6</v>
      </c>
      <c r="F292" s="21" t="s">
        <v>588</v>
      </c>
      <c r="G292" s="14" t="s">
        <v>587</v>
      </c>
      <c r="H292" s="14" t="str">
        <f t="shared" si="20"/>
        <v>030205</v>
      </c>
      <c r="I292" s="36" t="str">
        <f t="shared" si="21"/>
        <v>INSERT INTO [dbo].[pmDistrict] ([idDepartment],[idProvince],[idDistrict],[name],[ubigeo]) VALUES (3,4,6,'Cotaruse','030205')</v>
      </c>
    </row>
    <row r="293" spans="1:9" ht="15.75" thickBot="1" x14ac:dyDescent="0.3">
      <c r="A293">
        <f>LOOKUP(B293,DEPARTAMENTO!$B$2:$B$26,DEPARTAMENTO!$A$2:$A$26)</f>
        <v>3</v>
      </c>
      <c r="B293" s="21" t="s">
        <v>509</v>
      </c>
      <c r="C293" s="25">
        <f t="shared" si="19"/>
        <v>4</v>
      </c>
      <c r="D293" s="21" t="s">
        <v>579</v>
      </c>
      <c r="E293" s="25">
        <f t="shared" si="22"/>
        <v>7</v>
      </c>
      <c r="F293" s="21" t="s">
        <v>590</v>
      </c>
      <c r="G293" s="14" t="s">
        <v>589</v>
      </c>
      <c r="H293" s="14" t="str">
        <f t="shared" si="20"/>
        <v>030207</v>
      </c>
      <c r="I293" s="36" t="str">
        <f t="shared" si="21"/>
        <v>INSERT INTO [dbo].[pmDistrict] ([idDepartment],[idProvince],[idDistrict],[name],[ubigeo]) VALUES (3,4,7,'Huayllo','030207')</v>
      </c>
    </row>
    <row r="294" spans="1:9" ht="15.75" thickBot="1" x14ac:dyDescent="0.3">
      <c r="A294">
        <f>LOOKUP(B294,DEPARTAMENTO!$B$2:$B$26,DEPARTAMENTO!$A$2:$A$26)</f>
        <v>3</v>
      </c>
      <c r="B294" s="21" t="s">
        <v>509</v>
      </c>
      <c r="C294" s="25">
        <f t="shared" si="19"/>
        <v>4</v>
      </c>
      <c r="D294" s="21" t="s">
        <v>579</v>
      </c>
      <c r="E294" s="25">
        <f t="shared" si="22"/>
        <v>8</v>
      </c>
      <c r="F294" s="21" t="s">
        <v>592</v>
      </c>
      <c r="G294" s="14" t="s">
        <v>591</v>
      </c>
      <c r="H294" s="14" t="str">
        <f t="shared" si="20"/>
        <v>030217</v>
      </c>
      <c r="I294" s="36" t="str">
        <f t="shared" si="21"/>
        <v>INSERT INTO [dbo].[pmDistrict] ([idDepartment],[idProvince],[idDistrict],[name],[ubigeo]) VALUES (3,4,8,'Justo Apu Sahuaraura','030217')</v>
      </c>
    </row>
    <row r="295" spans="1:9" ht="15.75" thickBot="1" x14ac:dyDescent="0.3">
      <c r="A295">
        <f>LOOKUP(B295,DEPARTAMENTO!$B$2:$B$26,DEPARTAMENTO!$A$2:$A$26)</f>
        <v>3</v>
      </c>
      <c r="B295" s="21" t="s">
        <v>509</v>
      </c>
      <c r="C295" s="25">
        <f t="shared" si="19"/>
        <v>4</v>
      </c>
      <c r="D295" s="21" t="s">
        <v>579</v>
      </c>
      <c r="E295" s="25">
        <f t="shared" si="22"/>
        <v>9</v>
      </c>
      <c r="F295" s="21" t="s">
        <v>594</v>
      </c>
      <c r="G295" s="14" t="s">
        <v>593</v>
      </c>
      <c r="H295" s="14" t="str">
        <f t="shared" si="20"/>
        <v>030208</v>
      </c>
      <c r="I295" s="36" t="str">
        <f t="shared" si="21"/>
        <v>INSERT INTO [dbo].[pmDistrict] ([idDepartment],[idProvince],[idDistrict],[name],[ubigeo]) VALUES (3,4,9,'Lucre','030208')</v>
      </c>
    </row>
    <row r="296" spans="1:9" ht="15.75" thickBot="1" x14ac:dyDescent="0.3">
      <c r="A296">
        <f>LOOKUP(B296,DEPARTAMENTO!$B$2:$B$26,DEPARTAMENTO!$A$2:$A$26)</f>
        <v>3</v>
      </c>
      <c r="B296" s="21" t="s">
        <v>509</v>
      </c>
      <c r="C296" s="25">
        <f t="shared" si="19"/>
        <v>4</v>
      </c>
      <c r="D296" s="21" t="s">
        <v>579</v>
      </c>
      <c r="E296" s="25">
        <f t="shared" si="22"/>
        <v>10</v>
      </c>
      <c r="F296" s="21" t="s">
        <v>596</v>
      </c>
      <c r="G296" s="14" t="s">
        <v>595</v>
      </c>
      <c r="H296" s="14" t="str">
        <f t="shared" si="20"/>
        <v>030209</v>
      </c>
      <c r="I296" s="36" t="str">
        <f t="shared" si="21"/>
        <v>INSERT INTO [dbo].[pmDistrict] ([idDepartment],[idProvince],[idDistrict],[name],[ubigeo]) VALUES (3,4,10,'Pocohuanca','030209')</v>
      </c>
    </row>
    <row r="297" spans="1:9" ht="15.75" thickBot="1" x14ac:dyDescent="0.3">
      <c r="A297">
        <f>LOOKUP(B297,DEPARTAMENTO!$B$2:$B$26,DEPARTAMENTO!$A$2:$A$26)</f>
        <v>3</v>
      </c>
      <c r="B297" s="21" t="s">
        <v>509</v>
      </c>
      <c r="C297" s="25">
        <f t="shared" ref="C297:C312" si="23">IF(D296=D297,C296,IF(B296=B297,C296+1,1))</f>
        <v>4</v>
      </c>
      <c r="D297" s="21" t="s">
        <v>579</v>
      </c>
      <c r="E297" s="25">
        <f t="shared" si="22"/>
        <v>11</v>
      </c>
      <c r="F297" s="21" t="s">
        <v>598</v>
      </c>
      <c r="G297" s="14" t="s">
        <v>597</v>
      </c>
      <c r="H297" s="14" t="str">
        <f t="shared" si="20"/>
        <v>030216</v>
      </c>
      <c r="I297" s="36" t="str">
        <f t="shared" si="21"/>
        <v>INSERT INTO [dbo].[pmDistrict] ([idDepartment],[idProvince],[idDistrict],[name],[ubigeo]) VALUES (3,4,11,'San Juan de Chacña','030216')</v>
      </c>
    </row>
    <row r="298" spans="1:9" ht="15.75" thickBot="1" x14ac:dyDescent="0.3">
      <c r="A298">
        <f>LOOKUP(B298,DEPARTAMENTO!$B$2:$B$26,DEPARTAMENTO!$A$2:$A$26)</f>
        <v>3</v>
      </c>
      <c r="B298" s="21" t="s">
        <v>509</v>
      </c>
      <c r="C298" s="25">
        <f t="shared" si="23"/>
        <v>4</v>
      </c>
      <c r="D298" s="21" t="s">
        <v>579</v>
      </c>
      <c r="E298" s="25">
        <f t="shared" si="22"/>
        <v>12</v>
      </c>
      <c r="F298" s="21" t="s">
        <v>600</v>
      </c>
      <c r="G298" s="14" t="s">
        <v>599</v>
      </c>
      <c r="H298" s="14" t="str">
        <f t="shared" si="20"/>
        <v>030210</v>
      </c>
      <c r="I298" s="36" t="str">
        <f t="shared" si="21"/>
        <v>INSERT INTO [dbo].[pmDistrict] ([idDepartment],[idProvince],[idDistrict],[name],[ubigeo]) VALUES (3,4,12,'Sañayca','030210')</v>
      </c>
    </row>
    <row r="299" spans="1:9" ht="15.75" thickBot="1" x14ac:dyDescent="0.3">
      <c r="A299">
        <f>LOOKUP(B299,DEPARTAMENTO!$B$2:$B$26,DEPARTAMENTO!$A$2:$A$26)</f>
        <v>3</v>
      </c>
      <c r="B299" s="21" t="s">
        <v>509</v>
      </c>
      <c r="C299" s="25">
        <f t="shared" si="23"/>
        <v>4</v>
      </c>
      <c r="D299" s="21" t="s">
        <v>579</v>
      </c>
      <c r="E299" s="25">
        <f t="shared" si="22"/>
        <v>13</v>
      </c>
      <c r="F299" s="21" t="s">
        <v>602</v>
      </c>
      <c r="G299" s="14" t="s">
        <v>601</v>
      </c>
      <c r="H299" s="14" t="str">
        <f t="shared" si="20"/>
        <v>030211</v>
      </c>
      <c r="I299" s="36" t="str">
        <f t="shared" si="21"/>
        <v>INSERT INTO [dbo].[pmDistrict] ([idDepartment],[idProvince],[idDistrict],[name],[ubigeo]) VALUES (3,4,13,'Soraya','030211')</v>
      </c>
    </row>
    <row r="300" spans="1:9" ht="15.75" thickBot="1" x14ac:dyDescent="0.3">
      <c r="A300">
        <f>LOOKUP(B300,DEPARTAMENTO!$B$2:$B$26,DEPARTAMENTO!$A$2:$A$26)</f>
        <v>3</v>
      </c>
      <c r="B300" s="21" t="s">
        <v>509</v>
      </c>
      <c r="C300" s="25">
        <f t="shared" si="23"/>
        <v>4</v>
      </c>
      <c r="D300" s="21" t="s">
        <v>579</v>
      </c>
      <c r="E300" s="25">
        <f t="shared" si="22"/>
        <v>14</v>
      </c>
      <c r="F300" s="21" t="s">
        <v>604</v>
      </c>
      <c r="G300" s="14" t="s">
        <v>603</v>
      </c>
      <c r="H300" s="14" t="str">
        <f t="shared" si="20"/>
        <v>030212</v>
      </c>
      <c r="I300" s="36" t="str">
        <f t="shared" si="21"/>
        <v>INSERT INTO [dbo].[pmDistrict] ([idDepartment],[idProvince],[idDistrict],[name],[ubigeo]) VALUES (3,4,14,'Tapairihua','030212')</v>
      </c>
    </row>
    <row r="301" spans="1:9" ht="15.75" thickBot="1" x14ac:dyDescent="0.3">
      <c r="A301">
        <f>LOOKUP(B301,DEPARTAMENTO!$B$2:$B$26,DEPARTAMENTO!$A$2:$A$26)</f>
        <v>3</v>
      </c>
      <c r="B301" s="21" t="s">
        <v>509</v>
      </c>
      <c r="C301" s="25">
        <f t="shared" si="23"/>
        <v>4</v>
      </c>
      <c r="D301" s="21" t="s">
        <v>579</v>
      </c>
      <c r="E301" s="25">
        <f t="shared" si="22"/>
        <v>15</v>
      </c>
      <c r="F301" s="21" t="s">
        <v>606</v>
      </c>
      <c r="G301" s="14" t="s">
        <v>605</v>
      </c>
      <c r="H301" s="14" t="str">
        <f t="shared" si="20"/>
        <v>030213</v>
      </c>
      <c r="I301" s="36" t="str">
        <f t="shared" si="21"/>
        <v>INSERT INTO [dbo].[pmDistrict] ([idDepartment],[idProvince],[idDistrict],[name],[ubigeo]) VALUES (3,4,15,'Tintay','030213')</v>
      </c>
    </row>
    <row r="302" spans="1:9" ht="15.75" thickBot="1" x14ac:dyDescent="0.3">
      <c r="A302">
        <f>LOOKUP(B302,DEPARTAMENTO!$B$2:$B$26,DEPARTAMENTO!$A$2:$A$26)</f>
        <v>3</v>
      </c>
      <c r="B302" s="21" t="s">
        <v>509</v>
      </c>
      <c r="C302" s="25">
        <f t="shared" si="23"/>
        <v>4</v>
      </c>
      <c r="D302" s="21" t="s">
        <v>579</v>
      </c>
      <c r="E302" s="25">
        <f t="shared" si="22"/>
        <v>16</v>
      </c>
      <c r="F302" s="21" t="s">
        <v>608</v>
      </c>
      <c r="G302" s="14" t="s">
        <v>607</v>
      </c>
      <c r="H302" s="14" t="str">
        <f t="shared" si="20"/>
        <v>030214</v>
      </c>
      <c r="I302" s="36" t="str">
        <f t="shared" si="21"/>
        <v>INSERT INTO [dbo].[pmDistrict] ([idDepartment],[idProvince],[idDistrict],[name],[ubigeo]) VALUES (3,4,16,'Toraya','030214')</v>
      </c>
    </row>
    <row r="303" spans="1:9" ht="15.75" thickBot="1" x14ac:dyDescent="0.3">
      <c r="A303">
        <f>LOOKUP(B303,DEPARTAMENTO!$B$2:$B$26,DEPARTAMENTO!$A$2:$A$26)</f>
        <v>3</v>
      </c>
      <c r="B303" s="21" t="s">
        <v>509</v>
      </c>
      <c r="C303" s="25">
        <f>IF(D302=D303,C302,IF(B302=B303,C302+1,1))</f>
        <v>4</v>
      </c>
      <c r="D303" s="21" t="s">
        <v>579</v>
      </c>
      <c r="E303" s="25">
        <f t="shared" si="22"/>
        <v>17</v>
      </c>
      <c r="F303" s="21" t="s">
        <v>610</v>
      </c>
      <c r="G303" s="14" t="s">
        <v>609</v>
      </c>
      <c r="H303" s="14" t="str">
        <f t="shared" si="20"/>
        <v>030215</v>
      </c>
      <c r="I303" s="36" t="str">
        <f t="shared" si="21"/>
        <v>INSERT INTO [dbo].[pmDistrict] ([idDepartment],[idProvince],[idDistrict],[name],[ubigeo]) VALUES (3,4,17,'Yanaca','030215')</v>
      </c>
    </row>
    <row r="304" spans="1:9" ht="15.75" thickBot="1" x14ac:dyDescent="0.3">
      <c r="A304">
        <f>LOOKUP(B304,DEPARTAMENTO!$B$2:$B$26,DEPARTAMENTO!$A$2:$A$26)</f>
        <v>3</v>
      </c>
      <c r="B304" s="21" t="s">
        <v>509</v>
      </c>
      <c r="C304" s="25">
        <f t="shared" si="23"/>
        <v>5</v>
      </c>
      <c r="D304" s="21" t="s">
        <v>613</v>
      </c>
      <c r="E304" s="25">
        <f t="shared" si="22"/>
        <v>1</v>
      </c>
      <c r="F304" s="21" t="s">
        <v>612</v>
      </c>
      <c r="G304" s="14" t="s">
        <v>611</v>
      </c>
      <c r="H304" s="14" t="str">
        <f t="shared" si="20"/>
        <v>030501</v>
      </c>
      <c r="I304" s="36" t="str">
        <f t="shared" si="21"/>
        <v>INSERT INTO [dbo].[pmDistrict] ([idDepartment],[idProvince],[idDistrict],[name],[ubigeo]) VALUES (3,5,1,'Tambobamba','030501')</v>
      </c>
    </row>
    <row r="305" spans="1:9" ht="15.75" thickBot="1" x14ac:dyDescent="0.3">
      <c r="A305">
        <f>LOOKUP(B305,DEPARTAMENTO!$B$2:$B$26,DEPARTAMENTO!$A$2:$A$26)</f>
        <v>3</v>
      </c>
      <c r="B305" s="21" t="s">
        <v>509</v>
      </c>
      <c r="C305" s="25">
        <f t="shared" si="23"/>
        <v>5</v>
      </c>
      <c r="D305" s="21" t="s">
        <v>613</v>
      </c>
      <c r="E305" s="25">
        <f t="shared" si="22"/>
        <v>2</v>
      </c>
      <c r="F305" s="21" t="s">
        <v>613</v>
      </c>
      <c r="G305" s="14" t="s">
        <v>614</v>
      </c>
      <c r="H305" s="14" t="str">
        <f t="shared" si="20"/>
        <v>030503</v>
      </c>
      <c r="I305" s="36" t="str">
        <f t="shared" si="21"/>
        <v>INSERT INTO [dbo].[pmDistrict] ([idDepartment],[idProvince],[idDistrict],[name],[ubigeo]) VALUES (3,5,2,'Cotabambas','030503')</v>
      </c>
    </row>
    <row r="306" spans="1:9" ht="15.75" thickBot="1" x14ac:dyDescent="0.3">
      <c r="A306">
        <f>LOOKUP(B306,DEPARTAMENTO!$B$2:$B$26,DEPARTAMENTO!$A$2:$A$26)</f>
        <v>3</v>
      </c>
      <c r="B306" s="21" t="s">
        <v>509</v>
      </c>
      <c r="C306" s="25">
        <f t="shared" si="23"/>
        <v>5</v>
      </c>
      <c r="D306" s="21" t="s">
        <v>613</v>
      </c>
      <c r="E306" s="25">
        <f t="shared" si="22"/>
        <v>3</v>
      </c>
      <c r="F306" s="21" t="s">
        <v>616</v>
      </c>
      <c r="G306" s="14" t="s">
        <v>615</v>
      </c>
      <c r="H306" s="14" t="str">
        <f t="shared" si="20"/>
        <v>030502</v>
      </c>
      <c r="I306" s="36" t="str">
        <f t="shared" si="21"/>
        <v>INSERT INTO [dbo].[pmDistrict] ([idDepartment],[idProvince],[idDistrict],[name],[ubigeo]) VALUES (3,5,3,'Coyllurqui','030502')</v>
      </c>
    </row>
    <row r="307" spans="1:9" ht="15.75" thickBot="1" x14ac:dyDescent="0.3">
      <c r="A307">
        <f>LOOKUP(B307,DEPARTAMENTO!$B$2:$B$26,DEPARTAMENTO!$A$2:$A$26)</f>
        <v>3</v>
      </c>
      <c r="B307" s="21" t="s">
        <v>509</v>
      </c>
      <c r="C307" s="25">
        <f t="shared" si="23"/>
        <v>5</v>
      </c>
      <c r="D307" s="21" t="s">
        <v>613</v>
      </c>
      <c r="E307" s="25">
        <f t="shared" si="22"/>
        <v>4</v>
      </c>
      <c r="F307" s="21" t="s">
        <v>618</v>
      </c>
      <c r="G307" s="14" t="s">
        <v>617</v>
      </c>
      <c r="H307" s="14" t="str">
        <f t="shared" si="20"/>
        <v>030504</v>
      </c>
      <c r="I307" s="36" t="str">
        <f t="shared" si="21"/>
        <v>INSERT INTO [dbo].[pmDistrict] ([idDepartment],[idProvince],[idDistrict],[name],[ubigeo]) VALUES (3,5,4,'Haquira','030504')</v>
      </c>
    </row>
    <row r="308" spans="1:9" ht="15.75" thickBot="1" x14ac:dyDescent="0.3">
      <c r="A308">
        <f>LOOKUP(B308,DEPARTAMENTO!$B$2:$B$26,DEPARTAMENTO!$A$2:$A$26)</f>
        <v>3</v>
      </c>
      <c r="B308" s="21" t="s">
        <v>509</v>
      </c>
      <c r="C308" s="25">
        <f t="shared" si="23"/>
        <v>5</v>
      </c>
      <c r="D308" s="21" t="s">
        <v>613</v>
      </c>
      <c r="E308" s="25">
        <f t="shared" si="22"/>
        <v>5</v>
      </c>
      <c r="F308" s="21" t="s">
        <v>620</v>
      </c>
      <c r="G308" s="14" t="s">
        <v>619</v>
      </c>
      <c r="H308" s="14" t="str">
        <f t="shared" si="20"/>
        <v>030505</v>
      </c>
      <c r="I308" s="36" t="str">
        <f t="shared" si="21"/>
        <v>INSERT INTO [dbo].[pmDistrict] ([idDepartment],[idProvince],[idDistrict],[name],[ubigeo]) VALUES (3,5,5,'Mara','030505')</v>
      </c>
    </row>
    <row r="309" spans="1:9" ht="15.75" thickBot="1" x14ac:dyDescent="0.3">
      <c r="A309">
        <f>LOOKUP(B309,DEPARTAMENTO!$B$2:$B$26,DEPARTAMENTO!$A$2:$A$26)</f>
        <v>3</v>
      </c>
      <c r="B309" s="21" t="s">
        <v>509</v>
      </c>
      <c r="C309" s="25">
        <f t="shared" si="23"/>
        <v>5</v>
      </c>
      <c r="D309" s="21" t="s">
        <v>613</v>
      </c>
      <c r="E309" s="25">
        <f t="shared" si="22"/>
        <v>6</v>
      </c>
      <c r="F309" s="21" t="s">
        <v>622</v>
      </c>
      <c r="G309" s="14" t="s">
        <v>621</v>
      </c>
      <c r="H309" s="14" t="str">
        <f t="shared" si="20"/>
        <v>030506</v>
      </c>
      <c r="I309" s="36" t="str">
        <f t="shared" si="21"/>
        <v>INSERT INTO [dbo].[pmDistrict] ([idDepartment],[idProvince],[idDistrict],[name],[ubigeo]) VALUES (3,5,6,'Challhuahuacho','030506')</v>
      </c>
    </row>
    <row r="310" spans="1:9" ht="15.75" thickBot="1" x14ac:dyDescent="0.3">
      <c r="A310">
        <f>LOOKUP(B310,DEPARTAMENTO!$B$2:$B$26,DEPARTAMENTO!$A$2:$A$26)</f>
        <v>3</v>
      </c>
      <c r="B310" s="21" t="s">
        <v>509</v>
      </c>
      <c r="C310" s="25">
        <f t="shared" si="23"/>
        <v>6</v>
      </c>
      <c r="D310" s="21" t="s">
        <v>624</v>
      </c>
      <c r="E310" s="25">
        <f t="shared" si="22"/>
        <v>1</v>
      </c>
      <c r="F310" s="21" t="s">
        <v>624</v>
      </c>
      <c r="G310" s="14" t="s">
        <v>623</v>
      </c>
      <c r="H310" s="14" t="str">
        <f t="shared" si="20"/>
        <v>030701</v>
      </c>
      <c r="I310" s="36" t="str">
        <f t="shared" si="21"/>
        <v>INSERT INTO [dbo].[pmDistrict] ([idDepartment],[idProvince],[idDistrict],[name],[ubigeo]) VALUES (3,6,1,'Chincheros','030701')</v>
      </c>
    </row>
    <row r="311" spans="1:9" ht="15.75" thickBot="1" x14ac:dyDescent="0.3">
      <c r="A311">
        <f>LOOKUP(B311,DEPARTAMENTO!$B$2:$B$26,DEPARTAMENTO!$A$2:$A$26)</f>
        <v>3</v>
      </c>
      <c r="B311" s="21" t="s">
        <v>509</v>
      </c>
      <c r="C311" s="25">
        <f t="shared" si="23"/>
        <v>6</v>
      </c>
      <c r="D311" s="21" t="s">
        <v>624</v>
      </c>
      <c r="E311" s="25">
        <f t="shared" si="22"/>
        <v>2</v>
      </c>
      <c r="F311" s="21" t="s">
        <v>626</v>
      </c>
      <c r="G311" s="14" t="s">
        <v>625</v>
      </c>
      <c r="H311" s="14" t="str">
        <f t="shared" si="20"/>
        <v>030705</v>
      </c>
      <c r="I311" s="36" t="str">
        <f t="shared" si="21"/>
        <v>INSERT INTO [dbo].[pmDistrict] ([idDepartment],[idProvince],[idDistrict],[name],[ubigeo]) VALUES (3,6,2,'Anco_Huallo','030705')</v>
      </c>
    </row>
    <row r="312" spans="1:9" ht="15.75" thickBot="1" x14ac:dyDescent="0.3">
      <c r="A312">
        <f>LOOKUP(B312,DEPARTAMENTO!$B$2:$B$26,DEPARTAMENTO!$A$2:$A$26)</f>
        <v>3</v>
      </c>
      <c r="B312" s="21" t="s">
        <v>509</v>
      </c>
      <c r="C312" s="25">
        <f t="shared" si="23"/>
        <v>6</v>
      </c>
      <c r="D312" s="21" t="s">
        <v>624</v>
      </c>
      <c r="E312" s="25">
        <f t="shared" si="22"/>
        <v>3</v>
      </c>
      <c r="F312" s="21" t="s">
        <v>628</v>
      </c>
      <c r="G312" s="14" t="s">
        <v>627</v>
      </c>
      <c r="H312" s="14" t="str">
        <f t="shared" si="20"/>
        <v>030704</v>
      </c>
      <c r="I312" s="36" t="str">
        <f t="shared" si="21"/>
        <v>INSERT INTO [dbo].[pmDistrict] ([idDepartment],[idProvince],[idDistrict],[name],[ubigeo]) VALUES (3,6,3,'Cocharcas','030704')</v>
      </c>
    </row>
    <row r="313" spans="1:9" ht="15.75" thickBot="1" x14ac:dyDescent="0.3">
      <c r="A313">
        <f>LOOKUP(B313,DEPARTAMENTO!$B$2:$B$26,DEPARTAMENTO!$A$2:$A$26)</f>
        <v>3</v>
      </c>
      <c r="B313" s="21" t="s">
        <v>509</v>
      </c>
      <c r="C313" s="25">
        <f>IF(D312=D313,C312,IF(B312=B313,C312+1,1))</f>
        <v>6</v>
      </c>
      <c r="D313" s="21" t="s">
        <v>624</v>
      </c>
      <c r="E313" s="25">
        <f t="shared" si="22"/>
        <v>4</v>
      </c>
      <c r="F313" s="21" t="s">
        <v>630</v>
      </c>
      <c r="G313" s="14" t="s">
        <v>629</v>
      </c>
      <c r="H313" s="14" t="str">
        <f t="shared" si="20"/>
        <v>030706</v>
      </c>
      <c r="I313" s="36" t="str">
        <f t="shared" si="21"/>
        <v>INSERT INTO [dbo].[pmDistrict] ([idDepartment],[idProvince],[idDistrict],[name],[ubigeo]) VALUES (3,6,4,'Huaccana','030706')</v>
      </c>
    </row>
    <row r="314" spans="1:9" ht="15.75" thickBot="1" x14ac:dyDescent="0.3">
      <c r="A314">
        <f>LOOKUP(B314,DEPARTAMENTO!$B$2:$B$26,DEPARTAMENTO!$A$2:$A$26)</f>
        <v>3</v>
      </c>
      <c r="B314" s="21" t="s">
        <v>509</v>
      </c>
      <c r="C314" s="25">
        <f t="shared" ref="C314:C330" si="24">IF(D313=D314,C313,IF(B313=B314,C313+1,1))</f>
        <v>6</v>
      </c>
      <c r="D314" s="21" t="s">
        <v>624</v>
      </c>
      <c r="E314" s="25">
        <f t="shared" si="22"/>
        <v>5</v>
      </c>
      <c r="F314" s="21" t="s">
        <v>632</v>
      </c>
      <c r="G314" s="14" t="s">
        <v>631</v>
      </c>
      <c r="H314" s="14" t="str">
        <f t="shared" si="20"/>
        <v>030703</v>
      </c>
      <c r="I314" s="36" t="str">
        <f t="shared" si="21"/>
        <v>INSERT INTO [dbo].[pmDistrict] ([idDepartment],[idProvince],[idDistrict],[name],[ubigeo]) VALUES (3,6,5,'Ocobamba','030703')</v>
      </c>
    </row>
    <row r="315" spans="1:9" ht="15.75" thickBot="1" x14ac:dyDescent="0.3">
      <c r="A315">
        <f>LOOKUP(B315,DEPARTAMENTO!$B$2:$B$26,DEPARTAMENTO!$A$2:$A$26)</f>
        <v>3</v>
      </c>
      <c r="B315" s="21" t="s">
        <v>509</v>
      </c>
      <c r="C315" s="25">
        <f t="shared" si="24"/>
        <v>6</v>
      </c>
      <c r="D315" s="21" t="s">
        <v>624</v>
      </c>
      <c r="E315" s="25">
        <f t="shared" si="22"/>
        <v>6</v>
      </c>
      <c r="F315" s="21" t="s">
        <v>634</v>
      </c>
      <c r="G315" s="14" t="s">
        <v>633</v>
      </c>
      <c r="H315" s="14" t="str">
        <f t="shared" si="20"/>
        <v>030702</v>
      </c>
      <c r="I315" s="36" t="str">
        <f t="shared" si="21"/>
        <v>INSERT INTO [dbo].[pmDistrict] ([idDepartment],[idProvince],[idDistrict],[name],[ubigeo]) VALUES (3,6,6,'Ongoy','030702')</v>
      </c>
    </row>
    <row r="316" spans="1:9" ht="15.75" thickBot="1" x14ac:dyDescent="0.3">
      <c r="A316">
        <f>LOOKUP(B316,DEPARTAMENTO!$B$2:$B$26,DEPARTAMENTO!$A$2:$A$26)</f>
        <v>3</v>
      </c>
      <c r="B316" s="21" t="s">
        <v>509</v>
      </c>
      <c r="C316" s="25">
        <f t="shared" si="24"/>
        <v>6</v>
      </c>
      <c r="D316" s="21" t="s">
        <v>624</v>
      </c>
      <c r="E316" s="25">
        <f t="shared" si="22"/>
        <v>7</v>
      </c>
      <c r="F316" s="21" t="s">
        <v>636</v>
      </c>
      <c r="G316" s="14" t="s">
        <v>635</v>
      </c>
      <c r="H316" s="14" t="str">
        <f t="shared" si="20"/>
        <v>030707</v>
      </c>
      <c r="I316" s="36" t="str">
        <f t="shared" si="21"/>
        <v>INSERT INTO [dbo].[pmDistrict] ([idDepartment],[idProvince],[idDistrict],[name],[ubigeo]) VALUES (3,6,7,'Uranmarca','030707')</v>
      </c>
    </row>
    <row r="317" spans="1:9" ht="15.75" thickBot="1" x14ac:dyDescent="0.3">
      <c r="A317">
        <f>LOOKUP(B317,DEPARTAMENTO!$B$2:$B$26,DEPARTAMENTO!$A$2:$A$26)</f>
        <v>3</v>
      </c>
      <c r="B317" s="21" t="s">
        <v>509</v>
      </c>
      <c r="C317" s="25">
        <f t="shared" si="24"/>
        <v>6</v>
      </c>
      <c r="D317" s="21" t="s">
        <v>624</v>
      </c>
      <c r="E317" s="25">
        <f t="shared" si="22"/>
        <v>8</v>
      </c>
      <c r="F317" s="21" t="s">
        <v>638</v>
      </c>
      <c r="G317" s="14" t="s">
        <v>637</v>
      </c>
      <c r="H317" s="14" t="str">
        <f t="shared" si="20"/>
        <v>030708</v>
      </c>
      <c r="I317" s="36" t="str">
        <f t="shared" si="21"/>
        <v>INSERT INTO [dbo].[pmDistrict] ([idDepartment],[idProvince],[idDistrict],[name],[ubigeo]) VALUES (3,6,8,'Ranracancha','030708')</v>
      </c>
    </row>
    <row r="318" spans="1:9" ht="15.75" thickBot="1" x14ac:dyDescent="0.3">
      <c r="A318">
        <f>LOOKUP(B318,DEPARTAMENTO!$B$2:$B$26,DEPARTAMENTO!$A$2:$A$26)</f>
        <v>3</v>
      </c>
      <c r="B318" s="21" t="s">
        <v>509</v>
      </c>
      <c r="C318" s="25">
        <f t="shared" si="24"/>
        <v>7</v>
      </c>
      <c r="D318" s="21" t="s">
        <v>641</v>
      </c>
      <c r="E318" s="25">
        <f t="shared" si="22"/>
        <v>1</v>
      </c>
      <c r="F318" s="21" t="s">
        <v>640</v>
      </c>
      <c r="G318" s="14" t="s">
        <v>639</v>
      </c>
      <c r="H318" s="14" t="str">
        <f t="shared" si="20"/>
        <v>030601</v>
      </c>
      <c r="I318" s="36" t="str">
        <f t="shared" si="21"/>
        <v>INSERT INTO [dbo].[pmDistrict] ([idDepartment],[idProvince],[idDistrict],[name],[ubigeo]) VALUES (3,7,1,'Chuquibambilla','030601')</v>
      </c>
    </row>
    <row r="319" spans="1:9" ht="15.75" thickBot="1" x14ac:dyDescent="0.3">
      <c r="A319">
        <f>LOOKUP(B319,DEPARTAMENTO!$B$2:$B$26,DEPARTAMENTO!$A$2:$A$26)</f>
        <v>3</v>
      </c>
      <c r="B319" s="21" t="s">
        <v>509</v>
      </c>
      <c r="C319" s="25">
        <f t="shared" si="24"/>
        <v>7</v>
      </c>
      <c r="D319" s="21" t="s">
        <v>641</v>
      </c>
      <c r="E319" s="25">
        <f t="shared" si="22"/>
        <v>2</v>
      </c>
      <c r="F319" s="21" t="s">
        <v>643</v>
      </c>
      <c r="G319" s="14" t="s">
        <v>642</v>
      </c>
      <c r="H319" s="14" t="str">
        <f t="shared" si="20"/>
        <v>030602</v>
      </c>
      <c r="I319" s="36" t="str">
        <f t="shared" si="21"/>
        <v>INSERT INTO [dbo].[pmDistrict] ([idDepartment],[idProvince],[idDistrict],[name],[ubigeo]) VALUES (3,7,2,'Curpahuasi','030602')</v>
      </c>
    </row>
    <row r="320" spans="1:9" ht="15.75" thickBot="1" x14ac:dyDescent="0.3">
      <c r="A320">
        <f>LOOKUP(B320,DEPARTAMENTO!$B$2:$B$26,DEPARTAMENTO!$A$2:$A$26)</f>
        <v>3</v>
      </c>
      <c r="B320" s="21" t="s">
        <v>509</v>
      </c>
      <c r="C320" s="25">
        <f t="shared" si="24"/>
        <v>7</v>
      </c>
      <c r="D320" s="21" t="s">
        <v>641</v>
      </c>
      <c r="E320" s="25">
        <f t="shared" si="22"/>
        <v>3</v>
      </c>
      <c r="F320" s="21" t="s">
        <v>645</v>
      </c>
      <c r="G320" s="14" t="s">
        <v>644</v>
      </c>
      <c r="H320" s="14" t="str">
        <f t="shared" si="20"/>
        <v>030605</v>
      </c>
      <c r="I320" s="36" t="str">
        <f t="shared" si="21"/>
        <v>INSERT INTO [dbo].[pmDistrict] ([idDepartment],[idProvince],[idDistrict],[name],[ubigeo]) VALUES (3,7,3,'Gamarra','030605')</v>
      </c>
    </row>
    <row r="321" spans="1:9" ht="15.75" thickBot="1" x14ac:dyDescent="0.3">
      <c r="A321">
        <f>LOOKUP(B321,DEPARTAMENTO!$B$2:$B$26,DEPARTAMENTO!$A$2:$A$26)</f>
        <v>3</v>
      </c>
      <c r="B321" s="21" t="s">
        <v>509</v>
      </c>
      <c r="C321" s="25">
        <f t="shared" si="24"/>
        <v>7</v>
      </c>
      <c r="D321" s="21" t="s">
        <v>641</v>
      </c>
      <c r="E321" s="25">
        <f t="shared" si="22"/>
        <v>4</v>
      </c>
      <c r="F321" s="21" t="s">
        <v>647</v>
      </c>
      <c r="G321" s="14" t="s">
        <v>646</v>
      </c>
      <c r="H321" s="14" t="str">
        <f t="shared" si="20"/>
        <v>030603</v>
      </c>
      <c r="I321" s="36" t="str">
        <f t="shared" si="21"/>
        <v>INSERT INTO [dbo].[pmDistrict] ([idDepartment],[idProvince],[idDistrict],[name],[ubigeo]) VALUES (3,7,4,'Huayllati','030603')</v>
      </c>
    </row>
    <row r="322" spans="1:9" ht="15.75" thickBot="1" x14ac:dyDescent="0.3">
      <c r="A322">
        <f>LOOKUP(B322,DEPARTAMENTO!$B$2:$B$26,DEPARTAMENTO!$A$2:$A$26)</f>
        <v>3</v>
      </c>
      <c r="B322" s="21" t="s">
        <v>509</v>
      </c>
      <c r="C322" s="25">
        <f t="shared" si="24"/>
        <v>7</v>
      </c>
      <c r="D322" s="21" t="s">
        <v>641</v>
      </c>
      <c r="E322" s="25">
        <f t="shared" si="22"/>
        <v>5</v>
      </c>
      <c r="F322" s="21" t="s">
        <v>649</v>
      </c>
      <c r="G322" s="14" t="s">
        <v>648</v>
      </c>
      <c r="H322" s="14" t="str">
        <f t="shared" si="20"/>
        <v>030604</v>
      </c>
      <c r="I322" s="36" t="str">
        <f t="shared" si="21"/>
        <v>INSERT INTO [dbo].[pmDistrict] ([idDepartment],[idProvince],[idDistrict],[name],[ubigeo]) VALUES (3,7,5,'Mamara','030604')</v>
      </c>
    </row>
    <row r="323" spans="1:9" ht="15.75" thickBot="1" x14ac:dyDescent="0.3">
      <c r="A323">
        <f>LOOKUP(B323,DEPARTAMENTO!$B$2:$B$26,DEPARTAMENTO!$A$2:$A$26)</f>
        <v>3</v>
      </c>
      <c r="B323" s="21" t="s">
        <v>509</v>
      </c>
      <c r="C323" s="25">
        <f t="shared" si="24"/>
        <v>7</v>
      </c>
      <c r="D323" s="21" t="s">
        <v>641</v>
      </c>
      <c r="E323" s="25">
        <f t="shared" si="22"/>
        <v>6</v>
      </c>
      <c r="F323" s="21" t="s">
        <v>651</v>
      </c>
      <c r="G323" s="14" t="s">
        <v>650</v>
      </c>
      <c r="H323" s="14" t="str">
        <f t="shared" ref="H323:H386" si="25">RIGHT(G323,6)</f>
        <v>030606</v>
      </c>
      <c r="I323" s="36" t="str">
        <f t="shared" ref="I323:I386" si="26">$I$1&amp;A323&amp;","&amp;C323&amp;","&amp;E323&amp;",'"&amp;F323&amp;"','"&amp;H323&amp;"')"</f>
        <v>INSERT INTO [dbo].[pmDistrict] ([idDepartment],[idProvince],[idDistrict],[name],[ubigeo]) VALUES (3,7,6,'Micaela Bastidas','030606')</v>
      </c>
    </row>
    <row r="324" spans="1:9" ht="15.75" thickBot="1" x14ac:dyDescent="0.3">
      <c r="A324">
        <f>LOOKUP(B324,DEPARTAMENTO!$B$2:$B$26,DEPARTAMENTO!$A$2:$A$26)</f>
        <v>3</v>
      </c>
      <c r="B324" s="21" t="s">
        <v>509</v>
      </c>
      <c r="C324" s="25">
        <f t="shared" si="24"/>
        <v>7</v>
      </c>
      <c r="D324" s="21" t="s">
        <v>641</v>
      </c>
      <c r="E324" s="25">
        <f t="shared" ref="E324:E387" si="27">SUMIF(D324,D323,E323)+1</f>
        <v>7</v>
      </c>
      <c r="F324" s="21" t="s">
        <v>653</v>
      </c>
      <c r="G324" s="14" t="s">
        <v>652</v>
      </c>
      <c r="H324" s="14" t="str">
        <f t="shared" si="25"/>
        <v>030608</v>
      </c>
      <c r="I324" s="36" t="str">
        <f t="shared" si="26"/>
        <v>INSERT INTO [dbo].[pmDistrict] ([idDepartment],[idProvince],[idDistrict],[name],[ubigeo]) VALUES (3,7,7,'Pataypampa','030608')</v>
      </c>
    </row>
    <row r="325" spans="1:9" ht="15.75" thickBot="1" x14ac:dyDescent="0.3">
      <c r="A325">
        <f>LOOKUP(B325,DEPARTAMENTO!$B$2:$B$26,DEPARTAMENTO!$A$2:$A$26)</f>
        <v>3</v>
      </c>
      <c r="B325" s="21" t="s">
        <v>509</v>
      </c>
      <c r="C325" s="25">
        <f t="shared" si="24"/>
        <v>7</v>
      </c>
      <c r="D325" s="21" t="s">
        <v>641</v>
      </c>
      <c r="E325" s="25">
        <f t="shared" si="27"/>
        <v>8</v>
      </c>
      <c r="F325" s="21" t="s">
        <v>655</v>
      </c>
      <c r="G325" s="14" t="s">
        <v>654</v>
      </c>
      <c r="H325" s="14" t="str">
        <f t="shared" si="25"/>
        <v>030607</v>
      </c>
      <c r="I325" s="36" t="str">
        <f t="shared" si="26"/>
        <v>INSERT INTO [dbo].[pmDistrict] ([idDepartment],[idProvince],[idDistrict],[name],[ubigeo]) VALUES (3,7,8,'Progreso','030607')</v>
      </c>
    </row>
    <row r="326" spans="1:9" ht="15.75" thickBot="1" x14ac:dyDescent="0.3">
      <c r="A326">
        <f>LOOKUP(B326,DEPARTAMENTO!$B$2:$B$26,DEPARTAMENTO!$A$2:$A$26)</f>
        <v>3</v>
      </c>
      <c r="B326" s="21" t="s">
        <v>509</v>
      </c>
      <c r="C326" s="25">
        <f t="shared" si="24"/>
        <v>7</v>
      </c>
      <c r="D326" s="21" t="s">
        <v>641</v>
      </c>
      <c r="E326" s="25">
        <f t="shared" si="27"/>
        <v>9</v>
      </c>
      <c r="F326" s="21" t="s">
        <v>657</v>
      </c>
      <c r="G326" s="14" t="s">
        <v>656</v>
      </c>
      <c r="H326" s="14" t="str">
        <f t="shared" si="25"/>
        <v>030609</v>
      </c>
      <c r="I326" s="36" t="str">
        <f t="shared" si="26"/>
        <v>INSERT INTO [dbo].[pmDistrict] ([idDepartment],[idProvince],[idDistrict],[name],[ubigeo]) VALUES (3,7,9,'San Antonio','030609')</v>
      </c>
    </row>
    <row r="327" spans="1:9" ht="15.75" thickBot="1" x14ac:dyDescent="0.3">
      <c r="A327">
        <f>LOOKUP(B327,DEPARTAMENTO!$B$2:$B$26,DEPARTAMENTO!$A$2:$A$26)</f>
        <v>3</v>
      </c>
      <c r="B327" s="21" t="s">
        <v>509</v>
      </c>
      <c r="C327" s="25">
        <f t="shared" si="24"/>
        <v>7</v>
      </c>
      <c r="D327" s="21" t="s">
        <v>641</v>
      </c>
      <c r="E327" s="25">
        <f t="shared" si="27"/>
        <v>10</v>
      </c>
      <c r="F327" s="21" t="s">
        <v>157</v>
      </c>
      <c r="G327" s="14" t="s">
        <v>658</v>
      </c>
      <c r="H327" s="14" t="str">
        <f t="shared" si="25"/>
        <v>030613</v>
      </c>
      <c r="I327" s="36" t="str">
        <f t="shared" si="26"/>
        <v>INSERT INTO [dbo].[pmDistrict] ([idDepartment],[idProvince],[idDistrict],[name],[ubigeo]) VALUES (3,7,10,'Santa Rosa','030613')</v>
      </c>
    </row>
    <row r="328" spans="1:9" ht="15.75" thickBot="1" x14ac:dyDescent="0.3">
      <c r="A328">
        <f>LOOKUP(B328,DEPARTAMENTO!$B$2:$B$26,DEPARTAMENTO!$A$2:$A$26)</f>
        <v>3</v>
      </c>
      <c r="B328" s="21" t="s">
        <v>509</v>
      </c>
      <c r="C328" s="25">
        <f t="shared" si="24"/>
        <v>7</v>
      </c>
      <c r="D328" s="21" t="s">
        <v>641</v>
      </c>
      <c r="E328" s="25">
        <f t="shared" si="27"/>
        <v>11</v>
      </c>
      <c r="F328" s="21" t="s">
        <v>660</v>
      </c>
      <c r="G328" s="14" t="s">
        <v>659</v>
      </c>
      <c r="H328" s="14" t="str">
        <f t="shared" si="25"/>
        <v>030610</v>
      </c>
      <c r="I328" s="36" t="str">
        <f t="shared" si="26"/>
        <v>INSERT INTO [dbo].[pmDistrict] ([idDepartment],[idProvince],[idDistrict],[name],[ubigeo]) VALUES (3,7,11,'Turpay','030610')</v>
      </c>
    </row>
    <row r="329" spans="1:9" ht="15.75" thickBot="1" x14ac:dyDescent="0.3">
      <c r="A329">
        <f>LOOKUP(B329,DEPARTAMENTO!$B$2:$B$26,DEPARTAMENTO!$A$2:$A$26)</f>
        <v>3</v>
      </c>
      <c r="B329" s="21" t="s">
        <v>509</v>
      </c>
      <c r="C329" s="25">
        <f t="shared" si="24"/>
        <v>7</v>
      </c>
      <c r="D329" s="21" t="s">
        <v>641</v>
      </c>
      <c r="E329" s="25">
        <f t="shared" si="27"/>
        <v>12</v>
      </c>
      <c r="F329" s="21" t="s">
        <v>662</v>
      </c>
      <c r="G329" s="14" t="s">
        <v>661</v>
      </c>
      <c r="H329" s="14" t="str">
        <f t="shared" si="25"/>
        <v>030611</v>
      </c>
      <c r="I329" s="36" t="str">
        <f t="shared" si="26"/>
        <v>INSERT INTO [dbo].[pmDistrict] ([idDepartment],[idProvince],[idDistrict],[name],[ubigeo]) VALUES (3,7,12,'Vilcabamba','030611')</v>
      </c>
    </row>
    <row r="330" spans="1:9" ht="15.75" thickBot="1" x14ac:dyDescent="0.3">
      <c r="A330">
        <f>LOOKUP(B330,DEPARTAMENTO!$B$2:$B$26,DEPARTAMENTO!$A$2:$A$26)</f>
        <v>3</v>
      </c>
      <c r="B330" s="21" t="s">
        <v>509</v>
      </c>
      <c r="C330" s="25">
        <f t="shared" si="24"/>
        <v>7</v>
      </c>
      <c r="D330" s="21" t="s">
        <v>641</v>
      </c>
      <c r="E330" s="25">
        <f t="shared" si="27"/>
        <v>13</v>
      </c>
      <c r="F330" s="21" t="s">
        <v>664</v>
      </c>
      <c r="G330" s="14" t="s">
        <v>663</v>
      </c>
      <c r="H330" s="14" t="str">
        <f t="shared" si="25"/>
        <v>030612</v>
      </c>
      <c r="I330" s="36" t="str">
        <f t="shared" si="26"/>
        <v>INSERT INTO [dbo].[pmDistrict] ([idDepartment],[idProvince],[idDistrict],[name],[ubigeo]) VALUES (3,7,13,'Virundo','030612')</v>
      </c>
    </row>
    <row r="331" spans="1:9" ht="15.75" thickBot="1" x14ac:dyDescent="0.3">
      <c r="A331">
        <f>LOOKUP(B331,DEPARTAMENTO!$B$2:$B$26,DEPARTAMENTO!$A$2:$A$26)</f>
        <v>3</v>
      </c>
      <c r="B331" s="21" t="s">
        <v>509</v>
      </c>
      <c r="C331" s="25">
        <f>IF(D330=D331,C330,IF(B330=B331,C330+1,1))</f>
        <v>7</v>
      </c>
      <c r="D331" s="21" t="s">
        <v>641</v>
      </c>
      <c r="E331" s="25">
        <f t="shared" si="27"/>
        <v>14</v>
      </c>
      <c r="F331" s="21" t="s">
        <v>666</v>
      </c>
      <c r="G331" s="14" t="s">
        <v>665</v>
      </c>
      <c r="H331" s="14" t="str">
        <f t="shared" si="25"/>
        <v>030614</v>
      </c>
      <c r="I331" s="36" t="str">
        <f t="shared" si="26"/>
        <v>INSERT INTO [dbo].[pmDistrict] ([idDepartment],[idProvince],[idDistrict],[name],[ubigeo]) VALUES (3,7,14,'Curasco','030614')</v>
      </c>
    </row>
    <row r="332" spans="1:9" ht="15.75" thickBot="1" x14ac:dyDescent="0.3">
      <c r="A332">
        <f>LOOKUP(B332,DEPARTAMENTO!$B$2:$B$26,DEPARTAMENTO!$A$2:$A$26)</f>
        <v>4</v>
      </c>
      <c r="B332" s="21" t="s">
        <v>668</v>
      </c>
      <c r="C332" s="25">
        <f t="shared" ref="C332:C370" si="28">IF(D331=D332,C331,IF(B331=B332,C331+1,1))</f>
        <v>1</v>
      </c>
      <c r="D332" s="21" t="s">
        <v>668</v>
      </c>
      <c r="E332" s="25">
        <f t="shared" si="27"/>
        <v>1</v>
      </c>
      <c r="F332" s="21" t="s">
        <v>668</v>
      </c>
      <c r="G332" s="14" t="s">
        <v>667</v>
      </c>
      <c r="H332" s="14" t="str">
        <f t="shared" si="25"/>
        <v>040101</v>
      </c>
      <c r="I332" s="36" t="str">
        <f t="shared" si="26"/>
        <v>INSERT INTO [dbo].[pmDistrict] ([idDepartment],[idProvince],[idDistrict],[name],[ubigeo]) VALUES (4,1,1,'Arequipa','040101')</v>
      </c>
    </row>
    <row r="333" spans="1:9" ht="15.75" thickBot="1" x14ac:dyDescent="0.3">
      <c r="A333">
        <f>LOOKUP(B333,DEPARTAMENTO!$B$2:$B$26,DEPARTAMENTO!$A$2:$A$26)</f>
        <v>4</v>
      </c>
      <c r="B333" s="21" t="s">
        <v>668</v>
      </c>
      <c r="C333" s="25">
        <f t="shared" si="28"/>
        <v>1</v>
      </c>
      <c r="D333" s="21" t="s">
        <v>668</v>
      </c>
      <c r="E333" s="25">
        <f t="shared" si="27"/>
        <v>2</v>
      </c>
      <c r="F333" s="21" t="s">
        <v>670</v>
      </c>
      <c r="G333" s="14" t="s">
        <v>669</v>
      </c>
      <c r="H333" s="14" t="str">
        <f t="shared" si="25"/>
        <v>040128</v>
      </c>
      <c r="I333" s="36" t="str">
        <f t="shared" si="26"/>
        <v>INSERT INTO [dbo].[pmDistrict] ([idDepartment],[idProvince],[idDistrict],[name],[ubigeo]) VALUES (4,1,2,'Alto Selva Alegre','040128')</v>
      </c>
    </row>
    <row r="334" spans="1:9" ht="15.75" thickBot="1" x14ac:dyDescent="0.3">
      <c r="A334">
        <f>LOOKUP(B334,DEPARTAMENTO!$B$2:$B$26,DEPARTAMENTO!$A$2:$A$26)</f>
        <v>4</v>
      </c>
      <c r="B334" s="21" t="s">
        <v>668</v>
      </c>
      <c r="C334" s="25">
        <f t="shared" si="28"/>
        <v>1</v>
      </c>
      <c r="D334" s="21" t="s">
        <v>668</v>
      </c>
      <c r="E334" s="25">
        <f t="shared" si="27"/>
        <v>3</v>
      </c>
      <c r="F334" s="21" t="s">
        <v>672</v>
      </c>
      <c r="G334" s="14" t="s">
        <v>671</v>
      </c>
      <c r="H334" s="14" t="str">
        <f t="shared" si="25"/>
        <v>040102</v>
      </c>
      <c r="I334" s="36" t="str">
        <f t="shared" si="26"/>
        <v>INSERT INTO [dbo].[pmDistrict] ([idDepartment],[idProvince],[idDistrict],[name],[ubigeo]) VALUES (4,1,3,'Cayma','040102')</v>
      </c>
    </row>
    <row r="335" spans="1:9" ht="15.75" thickBot="1" x14ac:dyDescent="0.3">
      <c r="A335">
        <f>LOOKUP(B335,DEPARTAMENTO!$B$2:$B$26,DEPARTAMENTO!$A$2:$A$26)</f>
        <v>4</v>
      </c>
      <c r="B335" s="21" t="s">
        <v>668</v>
      </c>
      <c r="C335" s="25">
        <f t="shared" si="28"/>
        <v>1</v>
      </c>
      <c r="D335" s="21" t="s">
        <v>668</v>
      </c>
      <c r="E335" s="25">
        <f t="shared" si="27"/>
        <v>4</v>
      </c>
      <c r="F335" s="21" t="s">
        <v>674</v>
      </c>
      <c r="G335" s="14" t="s">
        <v>673</v>
      </c>
      <c r="H335" s="14" t="str">
        <f t="shared" si="25"/>
        <v>040103</v>
      </c>
      <c r="I335" s="36" t="str">
        <f t="shared" si="26"/>
        <v>INSERT INTO [dbo].[pmDistrict] ([idDepartment],[idProvince],[idDistrict],[name],[ubigeo]) VALUES (4,1,4,'Cerro Colorado','040103')</v>
      </c>
    </row>
    <row r="336" spans="1:9" ht="15.75" thickBot="1" x14ac:dyDescent="0.3">
      <c r="A336">
        <f>LOOKUP(B336,DEPARTAMENTO!$B$2:$B$26,DEPARTAMENTO!$A$2:$A$26)</f>
        <v>4</v>
      </c>
      <c r="B336" s="21" t="s">
        <v>668</v>
      </c>
      <c r="C336" s="25">
        <f t="shared" si="28"/>
        <v>1</v>
      </c>
      <c r="D336" s="21" t="s">
        <v>668</v>
      </c>
      <c r="E336" s="25">
        <f t="shared" si="27"/>
        <v>5</v>
      </c>
      <c r="F336" s="21" t="s">
        <v>676</v>
      </c>
      <c r="G336" s="14" t="s">
        <v>675</v>
      </c>
      <c r="H336" s="14" t="str">
        <f t="shared" si="25"/>
        <v>040104</v>
      </c>
      <c r="I336" s="36" t="str">
        <f t="shared" si="26"/>
        <v>INSERT INTO [dbo].[pmDistrict] ([idDepartment],[idProvince],[idDistrict],[name],[ubigeo]) VALUES (4,1,5,'Characato','040104')</v>
      </c>
    </row>
    <row r="337" spans="1:9" ht="15.75" thickBot="1" x14ac:dyDescent="0.3">
      <c r="A337">
        <f>LOOKUP(B337,DEPARTAMENTO!$B$2:$B$26,DEPARTAMENTO!$A$2:$A$26)</f>
        <v>4</v>
      </c>
      <c r="B337" s="21" t="s">
        <v>668</v>
      </c>
      <c r="C337" s="25">
        <f t="shared" si="28"/>
        <v>1</v>
      </c>
      <c r="D337" s="21" t="s">
        <v>668</v>
      </c>
      <c r="E337" s="25">
        <f t="shared" si="27"/>
        <v>6</v>
      </c>
      <c r="F337" s="21" t="s">
        <v>678</v>
      </c>
      <c r="G337" s="14" t="s">
        <v>677</v>
      </c>
      <c r="H337" s="14" t="str">
        <f t="shared" si="25"/>
        <v>040105</v>
      </c>
      <c r="I337" s="36" t="str">
        <f t="shared" si="26"/>
        <v>INSERT INTO [dbo].[pmDistrict] ([idDepartment],[idProvince],[idDistrict],[name],[ubigeo]) VALUES (4,1,6,'Chiguata','040105')</v>
      </c>
    </row>
    <row r="338" spans="1:9" ht="15.75" thickBot="1" x14ac:dyDescent="0.3">
      <c r="A338">
        <f>LOOKUP(B338,DEPARTAMENTO!$B$2:$B$26,DEPARTAMENTO!$A$2:$A$26)</f>
        <v>4</v>
      </c>
      <c r="B338" s="21" t="s">
        <v>668</v>
      </c>
      <c r="C338" s="25">
        <f t="shared" si="28"/>
        <v>1</v>
      </c>
      <c r="D338" s="21" t="s">
        <v>668</v>
      </c>
      <c r="E338" s="25">
        <f t="shared" si="27"/>
        <v>7</v>
      </c>
      <c r="F338" s="21" t="s">
        <v>680</v>
      </c>
      <c r="G338" s="14" t="s">
        <v>679</v>
      </c>
      <c r="H338" s="14" t="str">
        <f t="shared" si="25"/>
        <v>040127</v>
      </c>
      <c r="I338" s="36" t="str">
        <f t="shared" si="26"/>
        <v>INSERT INTO [dbo].[pmDistrict] ([idDepartment],[idProvince],[idDistrict],[name],[ubigeo]) VALUES (4,1,7,'Jacobo Hunter','040127')</v>
      </c>
    </row>
    <row r="339" spans="1:9" ht="15.75" thickBot="1" x14ac:dyDescent="0.3">
      <c r="A339">
        <f>LOOKUP(B339,DEPARTAMENTO!$B$2:$B$26,DEPARTAMENTO!$A$2:$A$26)</f>
        <v>4</v>
      </c>
      <c r="B339" s="21" t="s">
        <v>668</v>
      </c>
      <c r="C339" s="25">
        <f t="shared" si="28"/>
        <v>1</v>
      </c>
      <c r="D339" s="21" t="s">
        <v>668</v>
      </c>
      <c r="E339" s="25">
        <f t="shared" si="27"/>
        <v>8</v>
      </c>
      <c r="F339" s="21" t="s">
        <v>682</v>
      </c>
      <c r="G339" s="14" t="s">
        <v>681</v>
      </c>
      <c r="H339" s="14" t="str">
        <f t="shared" si="25"/>
        <v>040106</v>
      </c>
      <c r="I339" s="36" t="str">
        <f t="shared" si="26"/>
        <v>INSERT INTO [dbo].[pmDistrict] ([idDepartment],[idProvince],[idDistrict],[name],[ubigeo]) VALUES (4,1,8,'La Joya','040106')</v>
      </c>
    </row>
    <row r="340" spans="1:9" ht="15.75" thickBot="1" x14ac:dyDescent="0.3">
      <c r="A340">
        <f>LOOKUP(B340,DEPARTAMENTO!$B$2:$B$26,DEPARTAMENTO!$A$2:$A$26)</f>
        <v>4</v>
      </c>
      <c r="B340" s="21" t="s">
        <v>668</v>
      </c>
      <c r="C340" s="25">
        <f t="shared" si="28"/>
        <v>1</v>
      </c>
      <c r="D340" s="21" t="s">
        <v>668</v>
      </c>
      <c r="E340" s="25">
        <f t="shared" si="27"/>
        <v>9</v>
      </c>
      <c r="F340" s="21" t="s">
        <v>684</v>
      </c>
      <c r="G340" s="14" t="s">
        <v>683</v>
      </c>
      <c r="H340" s="14" t="str">
        <f t="shared" si="25"/>
        <v>040126</v>
      </c>
      <c r="I340" s="36" t="str">
        <f t="shared" si="26"/>
        <v>INSERT INTO [dbo].[pmDistrict] ([idDepartment],[idProvince],[idDistrict],[name],[ubigeo]) VALUES (4,1,9,'Mariano Melgar','040126')</v>
      </c>
    </row>
    <row r="341" spans="1:9" ht="15.75" thickBot="1" x14ac:dyDescent="0.3">
      <c r="A341">
        <f>LOOKUP(B341,DEPARTAMENTO!$B$2:$B$26,DEPARTAMENTO!$A$2:$A$26)</f>
        <v>4</v>
      </c>
      <c r="B341" s="21" t="s">
        <v>668</v>
      </c>
      <c r="C341" s="25">
        <f t="shared" si="28"/>
        <v>1</v>
      </c>
      <c r="D341" s="21" t="s">
        <v>668</v>
      </c>
      <c r="E341" s="25">
        <f t="shared" si="27"/>
        <v>10</v>
      </c>
      <c r="F341" s="21" t="s">
        <v>686</v>
      </c>
      <c r="G341" s="14" t="s">
        <v>685</v>
      </c>
      <c r="H341" s="14" t="str">
        <f t="shared" si="25"/>
        <v>040107</v>
      </c>
      <c r="I341" s="36" t="str">
        <f t="shared" si="26"/>
        <v>INSERT INTO [dbo].[pmDistrict] ([idDepartment],[idProvince],[idDistrict],[name],[ubigeo]) VALUES (4,1,10,'Miraflores','040107')</v>
      </c>
    </row>
    <row r="342" spans="1:9" ht="15.75" thickBot="1" x14ac:dyDescent="0.3">
      <c r="A342">
        <f>LOOKUP(B342,DEPARTAMENTO!$B$2:$B$26,DEPARTAMENTO!$A$2:$A$26)</f>
        <v>4</v>
      </c>
      <c r="B342" s="21" t="s">
        <v>668</v>
      </c>
      <c r="C342" s="25">
        <f t="shared" si="28"/>
        <v>1</v>
      </c>
      <c r="D342" s="21" t="s">
        <v>668</v>
      </c>
      <c r="E342" s="25">
        <f t="shared" si="27"/>
        <v>11</v>
      </c>
      <c r="F342" s="21" t="s">
        <v>688</v>
      </c>
      <c r="G342" s="14" t="s">
        <v>687</v>
      </c>
      <c r="H342" s="14" t="str">
        <f t="shared" si="25"/>
        <v>040108</v>
      </c>
      <c r="I342" s="36" t="str">
        <f t="shared" si="26"/>
        <v>INSERT INTO [dbo].[pmDistrict] ([idDepartment],[idProvince],[idDistrict],[name],[ubigeo]) VALUES (4,1,11,'Mollebaya','040108')</v>
      </c>
    </row>
    <row r="343" spans="1:9" ht="15.75" thickBot="1" x14ac:dyDescent="0.3">
      <c r="A343">
        <f>LOOKUP(B343,DEPARTAMENTO!$B$2:$B$26,DEPARTAMENTO!$A$2:$A$26)</f>
        <v>4</v>
      </c>
      <c r="B343" s="21" t="s">
        <v>668</v>
      </c>
      <c r="C343" s="25">
        <f t="shared" si="28"/>
        <v>1</v>
      </c>
      <c r="D343" s="21" t="s">
        <v>668</v>
      </c>
      <c r="E343" s="25">
        <f t="shared" si="27"/>
        <v>12</v>
      </c>
      <c r="F343" s="21" t="s">
        <v>690</v>
      </c>
      <c r="G343" s="14" t="s">
        <v>689</v>
      </c>
      <c r="H343" s="14" t="str">
        <f t="shared" si="25"/>
        <v>040109</v>
      </c>
      <c r="I343" s="36" t="str">
        <f t="shared" si="26"/>
        <v>INSERT INTO [dbo].[pmDistrict] ([idDepartment],[idProvince],[idDistrict],[name],[ubigeo]) VALUES (4,1,12,'Paucarpata','040109')</v>
      </c>
    </row>
    <row r="344" spans="1:9" ht="15.75" thickBot="1" x14ac:dyDescent="0.3">
      <c r="A344">
        <f>LOOKUP(B344,DEPARTAMENTO!$B$2:$B$26,DEPARTAMENTO!$A$2:$A$26)</f>
        <v>4</v>
      </c>
      <c r="B344" s="21" t="s">
        <v>668</v>
      </c>
      <c r="C344" s="25">
        <f t="shared" si="28"/>
        <v>1</v>
      </c>
      <c r="D344" s="21" t="s">
        <v>668</v>
      </c>
      <c r="E344" s="25">
        <f t="shared" si="27"/>
        <v>13</v>
      </c>
      <c r="F344" s="21" t="s">
        <v>692</v>
      </c>
      <c r="G344" s="14" t="s">
        <v>691</v>
      </c>
      <c r="H344" s="14" t="str">
        <f t="shared" si="25"/>
        <v>040110</v>
      </c>
      <c r="I344" s="36" t="str">
        <f t="shared" si="26"/>
        <v>INSERT INTO [dbo].[pmDistrict] ([idDepartment],[idProvince],[idDistrict],[name],[ubigeo]) VALUES (4,1,13,'Pocsi','040110')</v>
      </c>
    </row>
    <row r="345" spans="1:9" ht="15.75" thickBot="1" x14ac:dyDescent="0.3">
      <c r="A345">
        <f>LOOKUP(B345,DEPARTAMENTO!$B$2:$B$26,DEPARTAMENTO!$A$2:$A$26)</f>
        <v>4</v>
      </c>
      <c r="B345" s="21" t="s">
        <v>668</v>
      </c>
      <c r="C345" s="25">
        <f t="shared" si="28"/>
        <v>1</v>
      </c>
      <c r="D345" s="21" t="s">
        <v>668</v>
      </c>
      <c r="E345" s="25">
        <f t="shared" si="27"/>
        <v>14</v>
      </c>
      <c r="F345" s="21" t="s">
        <v>694</v>
      </c>
      <c r="G345" s="14" t="s">
        <v>693</v>
      </c>
      <c r="H345" s="14" t="str">
        <f t="shared" si="25"/>
        <v>040111</v>
      </c>
      <c r="I345" s="36" t="str">
        <f t="shared" si="26"/>
        <v>INSERT INTO [dbo].[pmDistrict] ([idDepartment],[idProvince],[idDistrict],[name],[ubigeo]) VALUES (4,1,14,'Polobaya','040111')</v>
      </c>
    </row>
    <row r="346" spans="1:9" ht="15.75" thickBot="1" x14ac:dyDescent="0.3">
      <c r="A346">
        <f>LOOKUP(B346,DEPARTAMENTO!$B$2:$B$26,DEPARTAMENTO!$A$2:$A$26)</f>
        <v>4</v>
      </c>
      <c r="B346" s="21" t="s">
        <v>668</v>
      </c>
      <c r="C346" s="25">
        <f t="shared" si="28"/>
        <v>1</v>
      </c>
      <c r="D346" s="21" t="s">
        <v>668</v>
      </c>
      <c r="E346" s="25">
        <f t="shared" si="27"/>
        <v>15</v>
      </c>
      <c r="F346" s="21" t="s">
        <v>696</v>
      </c>
      <c r="G346" s="14" t="s">
        <v>695</v>
      </c>
      <c r="H346" s="14" t="str">
        <f t="shared" si="25"/>
        <v>040112</v>
      </c>
      <c r="I346" s="36" t="str">
        <f t="shared" si="26"/>
        <v>INSERT INTO [dbo].[pmDistrict] ([idDepartment],[idProvince],[idDistrict],[name],[ubigeo]) VALUES (4,1,15,'Quequeña','040112')</v>
      </c>
    </row>
    <row r="347" spans="1:9" ht="15.75" thickBot="1" x14ac:dyDescent="0.3">
      <c r="A347">
        <f>LOOKUP(B347,DEPARTAMENTO!$B$2:$B$26,DEPARTAMENTO!$A$2:$A$26)</f>
        <v>4</v>
      </c>
      <c r="B347" s="21" t="s">
        <v>668</v>
      </c>
      <c r="C347" s="25">
        <f t="shared" si="28"/>
        <v>1</v>
      </c>
      <c r="D347" s="21" t="s">
        <v>668</v>
      </c>
      <c r="E347" s="25">
        <f t="shared" si="27"/>
        <v>16</v>
      </c>
      <c r="F347" s="21" t="s">
        <v>698</v>
      </c>
      <c r="G347" s="14" t="s">
        <v>697</v>
      </c>
      <c r="H347" s="14" t="str">
        <f t="shared" si="25"/>
        <v>040113</v>
      </c>
      <c r="I347" s="36" t="str">
        <f t="shared" si="26"/>
        <v>INSERT INTO [dbo].[pmDistrict] ([idDepartment],[idProvince],[idDistrict],[name],[ubigeo]) VALUES (4,1,16,'Sabandia','040113')</v>
      </c>
    </row>
    <row r="348" spans="1:9" ht="15.75" thickBot="1" x14ac:dyDescent="0.3">
      <c r="A348">
        <f>LOOKUP(B348,DEPARTAMENTO!$B$2:$B$26,DEPARTAMENTO!$A$2:$A$26)</f>
        <v>4</v>
      </c>
      <c r="B348" s="21" t="s">
        <v>668</v>
      </c>
      <c r="C348" s="25">
        <f t="shared" si="28"/>
        <v>1</v>
      </c>
      <c r="D348" s="21" t="s">
        <v>668</v>
      </c>
      <c r="E348" s="25">
        <f t="shared" si="27"/>
        <v>17</v>
      </c>
      <c r="F348" s="21" t="s">
        <v>700</v>
      </c>
      <c r="G348" s="14" t="s">
        <v>699</v>
      </c>
      <c r="H348" s="14" t="str">
        <f t="shared" si="25"/>
        <v>040114</v>
      </c>
      <c r="I348" s="36" t="str">
        <f t="shared" si="26"/>
        <v>INSERT INTO [dbo].[pmDistrict] ([idDepartment],[idProvince],[idDistrict],[name],[ubigeo]) VALUES (4,1,17,'Sachaca','040114')</v>
      </c>
    </row>
    <row r="349" spans="1:9" ht="15.75" thickBot="1" x14ac:dyDescent="0.3">
      <c r="A349">
        <f>LOOKUP(B349,DEPARTAMENTO!$B$2:$B$26,DEPARTAMENTO!$A$2:$A$26)</f>
        <v>4</v>
      </c>
      <c r="B349" s="21" t="s">
        <v>668</v>
      </c>
      <c r="C349" s="25">
        <f t="shared" si="28"/>
        <v>1</v>
      </c>
      <c r="D349" s="21" t="s">
        <v>668</v>
      </c>
      <c r="E349" s="25">
        <f t="shared" si="27"/>
        <v>18</v>
      </c>
      <c r="F349" s="21" t="s">
        <v>702</v>
      </c>
      <c r="G349" s="14" t="s">
        <v>701</v>
      </c>
      <c r="H349" s="14" t="str">
        <f t="shared" si="25"/>
        <v>040115</v>
      </c>
      <c r="I349" s="36" t="str">
        <f t="shared" si="26"/>
        <v>INSERT INTO [dbo].[pmDistrict] ([idDepartment],[idProvince],[idDistrict],[name],[ubigeo]) VALUES (4,1,18,'San Juan de Siguas','040115')</v>
      </c>
    </row>
    <row r="350" spans="1:9" ht="15.75" thickBot="1" x14ac:dyDescent="0.3">
      <c r="A350">
        <f>LOOKUP(B350,DEPARTAMENTO!$B$2:$B$26,DEPARTAMENTO!$A$2:$A$26)</f>
        <v>4</v>
      </c>
      <c r="B350" s="21" t="s">
        <v>668</v>
      </c>
      <c r="C350" s="25">
        <f t="shared" si="28"/>
        <v>1</v>
      </c>
      <c r="D350" s="21" t="s">
        <v>668</v>
      </c>
      <c r="E350" s="25">
        <f t="shared" si="27"/>
        <v>19</v>
      </c>
      <c r="F350" s="21" t="s">
        <v>704</v>
      </c>
      <c r="G350" s="14" t="s">
        <v>703</v>
      </c>
      <c r="H350" s="14" t="str">
        <f t="shared" si="25"/>
        <v>040116</v>
      </c>
      <c r="I350" s="36" t="str">
        <f t="shared" si="26"/>
        <v>INSERT INTO [dbo].[pmDistrict] ([idDepartment],[idProvince],[idDistrict],[name],[ubigeo]) VALUES (4,1,19,'San Juan de Tarucani','040116')</v>
      </c>
    </row>
    <row r="351" spans="1:9" ht="15.75" thickBot="1" x14ac:dyDescent="0.3">
      <c r="A351">
        <f>LOOKUP(B351,DEPARTAMENTO!$B$2:$B$26,DEPARTAMENTO!$A$2:$A$26)</f>
        <v>4</v>
      </c>
      <c r="B351" s="21" t="s">
        <v>668</v>
      </c>
      <c r="C351" s="25">
        <f t="shared" si="28"/>
        <v>1</v>
      </c>
      <c r="D351" s="21" t="s">
        <v>668</v>
      </c>
      <c r="E351" s="25">
        <f t="shared" si="27"/>
        <v>20</v>
      </c>
      <c r="F351" s="21" t="s">
        <v>706</v>
      </c>
      <c r="G351" s="14" t="s">
        <v>705</v>
      </c>
      <c r="H351" s="14" t="str">
        <f t="shared" si="25"/>
        <v>040117</v>
      </c>
      <c r="I351" s="36" t="str">
        <f t="shared" si="26"/>
        <v>INSERT INTO [dbo].[pmDistrict] ([idDepartment],[idProvince],[idDistrict],[name],[ubigeo]) VALUES (4,1,20,'Santa Isabel de Siguas','040117')</v>
      </c>
    </row>
    <row r="352" spans="1:9" ht="15.75" thickBot="1" x14ac:dyDescent="0.3">
      <c r="A352">
        <f>LOOKUP(B352,DEPARTAMENTO!$B$2:$B$26,DEPARTAMENTO!$A$2:$A$26)</f>
        <v>4</v>
      </c>
      <c r="B352" s="21" t="s">
        <v>668</v>
      </c>
      <c r="C352" s="25">
        <f t="shared" si="28"/>
        <v>1</v>
      </c>
      <c r="D352" s="21" t="s">
        <v>668</v>
      </c>
      <c r="E352" s="25">
        <f t="shared" si="27"/>
        <v>21</v>
      </c>
      <c r="F352" s="21" t="s">
        <v>708</v>
      </c>
      <c r="G352" s="14" t="s">
        <v>707</v>
      </c>
      <c r="H352" s="14" t="str">
        <f t="shared" si="25"/>
        <v>040118</v>
      </c>
      <c r="I352" s="36" t="str">
        <f t="shared" si="26"/>
        <v>INSERT INTO [dbo].[pmDistrict] ([idDepartment],[idProvince],[idDistrict],[name],[ubigeo]) VALUES (4,1,21,'Santa Rita de Siguas','040118')</v>
      </c>
    </row>
    <row r="353" spans="1:9" ht="15.75" thickBot="1" x14ac:dyDescent="0.3">
      <c r="A353">
        <f>LOOKUP(B353,DEPARTAMENTO!$B$2:$B$26,DEPARTAMENTO!$A$2:$A$26)</f>
        <v>4</v>
      </c>
      <c r="B353" s="21" t="s">
        <v>668</v>
      </c>
      <c r="C353" s="25">
        <f t="shared" si="28"/>
        <v>1</v>
      </c>
      <c r="D353" s="21" t="s">
        <v>668</v>
      </c>
      <c r="E353" s="25">
        <f t="shared" si="27"/>
        <v>22</v>
      </c>
      <c r="F353" s="21" t="s">
        <v>710</v>
      </c>
      <c r="G353" s="14" t="s">
        <v>709</v>
      </c>
      <c r="H353" s="14" t="str">
        <f t="shared" si="25"/>
        <v>040119</v>
      </c>
      <c r="I353" s="36" t="str">
        <f t="shared" si="26"/>
        <v>INSERT INTO [dbo].[pmDistrict] ([idDepartment],[idProvince],[idDistrict],[name],[ubigeo]) VALUES (4,1,22,'Socabaya','040119')</v>
      </c>
    </row>
    <row r="354" spans="1:9" ht="15.75" thickBot="1" x14ac:dyDescent="0.3">
      <c r="A354">
        <f>LOOKUP(B354,DEPARTAMENTO!$B$2:$B$26,DEPARTAMENTO!$A$2:$A$26)</f>
        <v>4</v>
      </c>
      <c r="B354" s="21" t="s">
        <v>668</v>
      </c>
      <c r="C354" s="25">
        <f t="shared" si="28"/>
        <v>1</v>
      </c>
      <c r="D354" s="21" t="s">
        <v>668</v>
      </c>
      <c r="E354" s="25">
        <f t="shared" si="27"/>
        <v>23</v>
      </c>
      <c r="F354" s="21" t="s">
        <v>712</v>
      </c>
      <c r="G354" s="14" t="s">
        <v>711</v>
      </c>
      <c r="H354" s="14" t="str">
        <f t="shared" si="25"/>
        <v>040120</v>
      </c>
      <c r="I354" s="36" t="str">
        <f t="shared" si="26"/>
        <v>INSERT INTO [dbo].[pmDistrict] ([idDepartment],[idProvince],[idDistrict],[name],[ubigeo]) VALUES (4,1,23,'Tiabaya','040120')</v>
      </c>
    </row>
    <row r="355" spans="1:9" ht="15.75" thickBot="1" x14ac:dyDescent="0.3">
      <c r="A355">
        <f>LOOKUP(B355,DEPARTAMENTO!$B$2:$B$26,DEPARTAMENTO!$A$2:$A$26)</f>
        <v>4</v>
      </c>
      <c r="B355" s="21" t="s">
        <v>668</v>
      </c>
      <c r="C355" s="25">
        <f>IF(D354=D355,C354,IF(B354=B355,C354+1,1))</f>
        <v>1</v>
      </c>
      <c r="D355" s="21" t="s">
        <v>668</v>
      </c>
      <c r="E355" s="25">
        <f t="shared" si="27"/>
        <v>24</v>
      </c>
      <c r="F355" s="21" t="s">
        <v>714</v>
      </c>
      <c r="G355" s="14" t="s">
        <v>713</v>
      </c>
      <c r="H355" s="14" t="str">
        <f t="shared" si="25"/>
        <v>040121</v>
      </c>
      <c r="I355" s="36" t="str">
        <f t="shared" si="26"/>
        <v>INSERT INTO [dbo].[pmDistrict] ([idDepartment],[idProvince],[idDistrict],[name],[ubigeo]) VALUES (4,1,24,'Uchumayo','040121')</v>
      </c>
    </row>
    <row r="356" spans="1:9" ht="15.75" thickBot="1" x14ac:dyDescent="0.3">
      <c r="A356">
        <f>LOOKUP(B356,DEPARTAMENTO!$B$2:$B$26,DEPARTAMENTO!$A$2:$A$26)</f>
        <v>4</v>
      </c>
      <c r="B356" s="21" t="s">
        <v>668</v>
      </c>
      <c r="C356" s="25">
        <f t="shared" si="28"/>
        <v>1</v>
      </c>
      <c r="D356" s="21" t="s">
        <v>668</v>
      </c>
      <c r="E356" s="25">
        <f t="shared" si="27"/>
        <v>25</v>
      </c>
      <c r="F356" s="21" t="s">
        <v>716</v>
      </c>
      <c r="G356" s="14" t="s">
        <v>715</v>
      </c>
      <c r="H356" s="14" t="str">
        <f t="shared" si="25"/>
        <v>040122</v>
      </c>
      <c r="I356" s="36" t="str">
        <f t="shared" si="26"/>
        <v>INSERT INTO [dbo].[pmDistrict] ([idDepartment],[idProvince],[idDistrict],[name],[ubigeo]) VALUES (4,1,25,'Vitor','040122')</v>
      </c>
    </row>
    <row r="357" spans="1:9" ht="15.75" thickBot="1" x14ac:dyDescent="0.3">
      <c r="A357">
        <f>LOOKUP(B357,DEPARTAMENTO!$B$2:$B$26,DEPARTAMENTO!$A$2:$A$26)</f>
        <v>4</v>
      </c>
      <c r="B357" s="21" t="s">
        <v>668</v>
      </c>
      <c r="C357" s="25">
        <f t="shared" si="28"/>
        <v>1</v>
      </c>
      <c r="D357" s="21" t="s">
        <v>668</v>
      </c>
      <c r="E357" s="25">
        <f t="shared" si="27"/>
        <v>26</v>
      </c>
      <c r="F357" s="21" t="s">
        <v>718</v>
      </c>
      <c r="G357" s="14" t="s">
        <v>717</v>
      </c>
      <c r="H357" s="14" t="str">
        <f t="shared" si="25"/>
        <v>040123</v>
      </c>
      <c r="I357" s="36" t="str">
        <f t="shared" si="26"/>
        <v>INSERT INTO [dbo].[pmDistrict] ([idDepartment],[idProvince],[idDistrict],[name],[ubigeo]) VALUES (4,1,26,'Yanahuara','040123')</v>
      </c>
    </row>
    <row r="358" spans="1:9" ht="15.75" thickBot="1" x14ac:dyDescent="0.3">
      <c r="A358">
        <f>LOOKUP(B358,DEPARTAMENTO!$B$2:$B$26,DEPARTAMENTO!$A$2:$A$26)</f>
        <v>4</v>
      </c>
      <c r="B358" s="21" t="s">
        <v>668</v>
      </c>
      <c r="C358" s="25">
        <f t="shared" si="28"/>
        <v>1</v>
      </c>
      <c r="D358" s="21" t="s">
        <v>668</v>
      </c>
      <c r="E358" s="25">
        <f t="shared" si="27"/>
        <v>27</v>
      </c>
      <c r="F358" s="21" t="s">
        <v>720</v>
      </c>
      <c r="G358" s="14" t="s">
        <v>719</v>
      </c>
      <c r="H358" s="14" t="str">
        <f t="shared" si="25"/>
        <v>040124</v>
      </c>
      <c r="I358" s="36" t="str">
        <f t="shared" si="26"/>
        <v>INSERT INTO [dbo].[pmDistrict] ([idDepartment],[idProvince],[idDistrict],[name],[ubigeo]) VALUES (4,1,27,'Yarabamba','040124')</v>
      </c>
    </row>
    <row r="359" spans="1:9" ht="15.75" thickBot="1" x14ac:dyDescent="0.3">
      <c r="A359">
        <f>LOOKUP(B359,DEPARTAMENTO!$B$2:$B$26,DEPARTAMENTO!$A$2:$A$26)</f>
        <v>4</v>
      </c>
      <c r="B359" s="21" t="s">
        <v>668</v>
      </c>
      <c r="C359" s="25">
        <f t="shared" si="28"/>
        <v>1</v>
      </c>
      <c r="D359" s="21" t="s">
        <v>668</v>
      </c>
      <c r="E359" s="25">
        <f t="shared" si="27"/>
        <v>28</v>
      </c>
      <c r="F359" s="21" t="s">
        <v>722</v>
      </c>
      <c r="G359" s="14" t="s">
        <v>721</v>
      </c>
      <c r="H359" s="14" t="str">
        <f t="shared" si="25"/>
        <v>040125</v>
      </c>
      <c r="I359" s="36" t="str">
        <f t="shared" si="26"/>
        <v>INSERT INTO [dbo].[pmDistrict] ([idDepartment],[idProvince],[idDistrict],[name],[ubigeo]) VALUES (4,1,28,'Yura','040125')</v>
      </c>
    </row>
    <row r="360" spans="1:9" ht="15.75" thickBot="1" x14ac:dyDescent="0.3">
      <c r="A360">
        <f>LOOKUP(B360,DEPARTAMENTO!$B$2:$B$26,DEPARTAMENTO!$A$2:$A$26)</f>
        <v>4</v>
      </c>
      <c r="B360" s="21" t="s">
        <v>668</v>
      </c>
      <c r="C360" s="25">
        <f t="shared" si="28"/>
        <v>1</v>
      </c>
      <c r="D360" s="21" t="s">
        <v>668</v>
      </c>
      <c r="E360" s="25">
        <f t="shared" si="27"/>
        <v>29</v>
      </c>
      <c r="F360" s="21" t="s">
        <v>724</v>
      </c>
      <c r="G360" s="14" t="s">
        <v>723</v>
      </c>
      <c r="H360" s="14" t="str">
        <f t="shared" si="25"/>
        <v>040129</v>
      </c>
      <c r="I360" s="36" t="str">
        <f t="shared" si="26"/>
        <v>INSERT INTO [dbo].[pmDistrict] ([idDepartment],[idProvince],[idDistrict],[name],[ubigeo]) VALUES (4,1,29,'Jose Luis Bustamante y Rivero','040129')</v>
      </c>
    </row>
    <row r="361" spans="1:9" ht="15.75" thickBot="1" x14ac:dyDescent="0.3">
      <c r="A361">
        <f>LOOKUP(B361,DEPARTAMENTO!$B$2:$B$26,DEPARTAMENTO!$A$2:$A$26)</f>
        <v>4</v>
      </c>
      <c r="B361" s="21" t="s">
        <v>668</v>
      </c>
      <c r="C361" s="25">
        <f t="shared" si="28"/>
        <v>2</v>
      </c>
      <c r="D361" s="21" t="s">
        <v>726</v>
      </c>
      <c r="E361" s="25">
        <f t="shared" si="27"/>
        <v>1</v>
      </c>
      <c r="F361" s="21" t="s">
        <v>726</v>
      </c>
      <c r="G361" s="14" t="s">
        <v>725</v>
      </c>
      <c r="H361" s="14" t="str">
        <f t="shared" si="25"/>
        <v>040301</v>
      </c>
      <c r="I361" s="36" t="str">
        <f t="shared" si="26"/>
        <v>INSERT INTO [dbo].[pmDistrict] ([idDepartment],[idProvince],[idDistrict],[name],[ubigeo]) VALUES (4,2,1,'Camana','040301')</v>
      </c>
    </row>
    <row r="362" spans="1:9" ht="15.75" thickBot="1" x14ac:dyDescent="0.3">
      <c r="A362">
        <f>LOOKUP(B362,DEPARTAMENTO!$B$2:$B$26,DEPARTAMENTO!$A$2:$A$26)</f>
        <v>4</v>
      </c>
      <c r="B362" s="21" t="s">
        <v>668</v>
      </c>
      <c r="C362" s="25">
        <f t="shared" si="28"/>
        <v>2</v>
      </c>
      <c r="D362" s="21" t="s">
        <v>726</v>
      </c>
      <c r="E362" s="25">
        <f t="shared" si="27"/>
        <v>2</v>
      </c>
      <c r="F362" s="21" t="s">
        <v>728</v>
      </c>
      <c r="G362" s="14" t="s">
        <v>727</v>
      </c>
      <c r="H362" s="14" t="str">
        <f t="shared" si="25"/>
        <v>040302</v>
      </c>
      <c r="I362" s="36" t="str">
        <f t="shared" si="26"/>
        <v>INSERT INTO [dbo].[pmDistrict] ([idDepartment],[idProvince],[idDistrict],[name],[ubigeo]) VALUES (4,2,2,'Jose Maria Quimper','040302')</v>
      </c>
    </row>
    <row r="363" spans="1:9" ht="15.75" thickBot="1" x14ac:dyDescent="0.3">
      <c r="A363">
        <f>LOOKUP(B363,DEPARTAMENTO!$B$2:$B$26,DEPARTAMENTO!$A$2:$A$26)</f>
        <v>4</v>
      </c>
      <c r="B363" s="21" t="s">
        <v>668</v>
      </c>
      <c r="C363" s="25">
        <f t="shared" si="28"/>
        <v>2</v>
      </c>
      <c r="D363" s="21" t="s">
        <v>726</v>
      </c>
      <c r="E363" s="25">
        <f t="shared" si="27"/>
        <v>3</v>
      </c>
      <c r="F363" s="21" t="s">
        <v>730</v>
      </c>
      <c r="G363" s="14" t="s">
        <v>729</v>
      </c>
      <c r="H363" s="14" t="str">
        <f t="shared" si="25"/>
        <v>040303</v>
      </c>
      <c r="I363" s="36" t="str">
        <f t="shared" si="26"/>
        <v>INSERT INTO [dbo].[pmDistrict] ([idDepartment],[idProvince],[idDistrict],[name],[ubigeo]) VALUES (4,2,3,'Mariano Nicolas Valcarcel','040303')</v>
      </c>
    </row>
    <row r="364" spans="1:9" ht="15.75" thickBot="1" x14ac:dyDescent="0.3">
      <c r="A364">
        <f>LOOKUP(B364,DEPARTAMENTO!$B$2:$B$26,DEPARTAMENTO!$A$2:$A$26)</f>
        <v>4</v>
      </c>
      <c r="B364" s="21" t="s">
        <v>668</v>
      </c>
      <c r="C364" s="25">
        <f t="shared" si="28"/>
        <v>2</v>
      </c>
      <c r="D364" s="21" t="s">
        <v>726</v>
      </c>
      <c r="E364" s="25">
        <f t="shared" si="27"/>
        <v>4</v>
      </c>
      <c r="F364" s="21" t="s">
        <v>732</v>
      </c>
      <c r="G364" s="14" t="s">
        <v>731</v>
      </c>
      <c r="H364" s="14" t="str">
        <f t="shared" si="25"/>
        <v>040304</v>
      </c>
      <c r="I364" s="36" t="str">
        <f t="shared" si="26"/>
        <v>INSERT INTO [dbo].[pmDistrict] ([idDepartment],[idProvince],[idDistrict],[name],[ubigeo]) VALUES (4,2,4,'Mariscal Caceres','040304')</v>
      </c>
    </row>
    <row r="365" spans="1:9" ht="15.75" thickBot="1" x14ac:dyDescent="0.3">
      <c r="A365">
        <f>LOOKUP(B365,DEPARTAMENTO!$B$2:$B$26,DEPARTAMENTO!$A$2:$A$26)</f>
        <v>4</v>
      </c>
      <c r="B365" s="21" t="s">
        <v>668</v>
      </c>
      <c r="C365" s="25">
        <f t="shared" si="28"/>
        <v>2</v>
      </c>
      <c r="D365" s="21" t="s">
        <v>726</v>
      </c>
      <c r="E365" s="25">
        <f t="shared" si="27"/>
        <v>5</v>
      </c>
      <c r="F365" s="21" t="s">
        <v>734</v>
      </c>
      <c r="G365" s="14" t="s">
        <v>733</v>
      </c>
      <c r="H365" s="14" t="str">
        <f t="shared" si="25"/>
        <v>040305</v>
      </c>
      <c r="I365" s="36" t="str">
        <f t="shared" si="26"/>
        <v>INSERT INTO [dbo].[pmDistrict] ([idDepartment],[idProvince],[idDistrict],[name],[ubigeo]) VALUES (4,2,5,'Nicolas de Pierola','040305')</v>
      </c>
    </row>
    <row r="366" spans="1:9" ht="15.75" thickBot="1" x14ac:dyDescent="0.3">
      <c r="A366">
        <f>LOOKUP(B366,DEPARTAMENTO!$B$2:$B$26,DEPARTAMENTO!$A$2:$A$26)</f>
        <v>4</v>
      </c>
      <c r="B366" s="21" t="s">
        <v>668</v>
      </c>
      <c r="C366" s="25">
        <f t="shared" si="28"/>
        <v>2</v>
      </c>
      <c r="D366" s="21" t="s">
        <v>726</v>
      </c>
      <c r="E366" s="25">
        <f t="shared" si="27"/>
        <v>6</v>
      </c>
      <c r="F366" s="21" t="s">
        <v>736</v>
      </c>
      <c r="G366" s="14" t="s">
        <v>735</v>
      </c>
      <c r="H366" s="14" t="str">
        <f t="shared" si="25"/>
        <v>040306</v>
      </c>
      <c r="I366" s="36" t="str">
        <f t="shared" si="26"/>
        <v>INSERT INTO [dbo].[pmDistrict] ([idDepartment],[idProvince],[idDistrict],[name],[ubigeo]) VALUES (4,2,6,'Ocoña','040306')</v>
      </c>
    </row>
    <row r="367" spans="1:9" ht="15.75" thickBot="1" x14ac:dyDescent="0.3">
      <c r="A367">
        <f>LOOKUP(B367,DEPARTAMENTO!$B$2:$B$26,DEPARTAMENTO!$A$2:$A$26)</f>
        <v>4</v>
      </c>
      <c r="B367" s="21" t="s">
        <v>668</v>
      </c>
      <c r="C367" s="25">
        <f t="shared" si="28"/>
        <v>2</v>
      </c>
      <c r="D367" s="21" t="s">
        <v>726</v>
      </c>
      <c r="E367" s="25">
        <f t="shared" si="27"/>
        <v>7</v>
      </c>
      <c r="F367" s="21" t="s">
        <v>738</v>
      </c>
      <c r="G367" s="14" t="s">
        <v>737</v>
      </c>
      <c r="H367" s="14" t="str">
        <f t="shared" si="25"/>
        <v>040307</v>
      </c>
      <c r="I367" s="36" t="str">
        <f t="shared" si="26"/>
        <v>INSERT INTO [dbo].[pmDistrict] ([idDepartment],[idProvince],[idDistrict],[name],[ubigeo]) VALUES (4,2,7,'Quilca','040307')</v>
      </c>
    </row>
    <row r="368" spans="1:9" ht="15.75" thickBot="1" x14ac:dyDescent="0.3">
      <c r="A368">
        <f>LOOKUP(B368,DEPARTAMENTO!$B$2:$B$26,DEPARTAMENTO!$A$2:$A$26)</f>
        <v>4</v>
      </c>
      <c r="B368" s="21" t="s">
        <v>668</v>
      </c>
      <c r="C368" s="25">
        <f t="shared" si="28"/>
        <v>2</v>
      </c>
      <c r="D368" s="21" t="s">
        <v>726</v>
      </c>
      <c r="E368" s="25">
        <f t="shared" si="27"/>
        <v>8</v>
      </c>
      <c r="F368" s="21" t="s">
        <v>740</v>
      </c>
      <c r="G368" s="14" t="s">
        <v>739</v>
      </c>
      <c r="H368" s="14" t="str">
        <f t="shared" si="25"/>
        <v>040308</v>
      </c>
      <c r="I368" s="36" t="str">
        <f t="shared" si="26"/>
        <v>INSERT INTO [dbo].[pmDistrict] ([idDepartment],[idProvince],[idDistrict],[name],[ubigeo]) VALUES (4,2,8,'Samuel Pastor','040308')</v>
      </c>
    </row>
    <row r="369" spans="1:9" ht="15.75" thickBot="1" x14ac:dyDescent="0.3">
      <c r="A369">
        <f>LOOKUP(B369,DEPARTAMENTO!$B$2:$B$26,DEPARTAMENTO!$A$2:$A$26)</f>
        <v>4</v>
      </c>
      <c r="B369" s="21" t="s">
        <v>668</v>
      </c>
      <c r="C369" s="25">
        <f t="shared" si="28"/>
        <v>3</v>
      </c>
      <c r="D369" s="21" t="s">
        <v>742</v>
      </c>
      <c r="E369" s="25">
        <f t="shared" si="27"/>
        <v>1</v>
      </c>
      <c r="F369" s="21" t="s">
        <v>742</v>
      </c>
      <c r="G369" s="14" t="s">
        <v>741</v>
      </c>
      <c r="H369" s="14" t="str">
        <f t="shared" si="25"/>
        <v>040401</v>
      </c>
      <c r="I369" s="36" t="str">
        <f t="shared" si="26"/>
        <v>INSERT INTO [dbo].[pmDistrict] ([idDepartment],[idProvince],[idDistrict],[name],[ubigeo]) VALUES (4,3,1,'Caraveli','040401')</v>
      </c>
    </row>
    <row r="370" spans="1:9" ht="15.75" thickBot="1" x14ac:dyDescent="0.3">
      <c r="A370">
        <f>LOOKUP(B370,DEPARTAMENTO!$B$2:$B$26,DEPARTAMENTO!$A$2:$A$26)</f>
        <v>4</v>
      </c>
      <c r="B370" s="21" t="s">
        <v>668</v>
      </c>
      <c r="C370" s="25">
        <f t="shared" si="28"/>
        <v>3</v>
      </c>
      <c r="D370" s="21" t="s">
        <v>742</v>
      </c>
      <c r="E370" s="25">
        <f t="shared" si="27"/>
        <v>2</v>
      </c>
      <c r="F370" s="21" t="s">
        <v>744</v>
      </c>
      <c r="G370" s="14" t="s">
        <v>743</v>
      </c>
      <c r="H370" s="14" t="str">
        <f t="shared" si="25"/>
        <v>040402</v>
      </c>
      <c r="I370" s="36" t="str">
        <f t="shared" si="26"/>
        <v>INSERT INTO [dbo].[pmDistrict] ([idDepartment],[idProvince],[idDistrict],[name],[ubigeo]) VALUES (4,3,2,'Acari','040402')</v>
      </c>
    </row>
    <row r="371" spans="1:9" ht="15.75" thickBot="1" x14ac:dyDescent="0.3">
      <c r="A371">
        <f>LOOKUP(B371,DEPARTAMENTO!$B$2:$B$26,DEPARTAMENTO!$A$2:$A$26)</f>
        <v>4</v>
      </c>
      <c r="B371" s="21" t="s">
        <v>668</v>
      </c>
      <c r="C371" s="25">
        <f>IF(D370=D371,C370,IF(B370=B371,C370+1,1))</f>
        <v>3</v>
      </c>
      <c r="D371" s="21" t="s">
        <v>742</v>
      </c>
      <c r="E371" s="25">
        <f t="shared" si="27"/>
        <v>3</v>
      </c>
      <c r="F371" s="21" t="s">
        <v>746</v>
      </c>
      <c r="G371" s="14" t="s">
        <v>745</v>
      </c>
      <c r="H371" s="14" t="str">
        <f t="shared" si="25"/>
        <v>040403</v>
      </c>
      <c r="I371" s="36" t="str">
        <f t="shared" si="26"/>
        <v>INSERT INTO [dbo].[pmDistrict] ([idDepartment],[idProvince],[idDistrict],[name],[ubigeo]) VALUES (4,3,3,'Atico','040403')</v>
      </c>
    </row>
    <row r="372" spans="1:9" ht="15.75" thickBot="1" x14ac:dyDescent="0.3">
      <c r="A372">
        <f>LOOKUP(B372,DEPARTAMENTO!$B$2:$B$26,DEPARTAMENTO!$A$2:$A$26)</f>
        <v>4</v>
      </c>
      <c r="B372" s="21" t="s">
        <v>668</v>
      </c>
      <c r="C372" s="25">
        <f t="shared" ref="C372:C435" si="29">IF(D371=D372,C371,IF(B371=B372,C371+1,1))</f>
        <v>3</v>
      </c>
      <c r="D372" s="21" t="s">
        <v>742</v>
      </c>
      <c r="E372" s="25">
        <f t="shared" si="27"/>
        <v>4</v>
      </c>
      <c r="F372" s="21" t="s">
        <v>748</v>
      </c>
      <c r="G372" s="14" t="s">
        <v>747</v>
      </c>
      <c r="H372" s="14" t="str">
        <f t="shared" si="25"/>
        <v>040404</v>
      </c>
      <c r="I372" s="36" t="str">
        <f t="shared" si="26"/>
        <v>INSERT INTO [dbo].[pmDistrict] ([idDepartment],[idProvince],[idDistrict],[name],[ubigeo]) VALUES (4,3,4,'Atiquipa','040404')</v>
      </c>
    </row>
    <row r="373" spans="1:9" ht="15.75" thickBot="1" x14ac:dyDescent="0.3">
      <c r="A373">
        <f>LOOKUP(B373,DEPARTAMENTO!$B$2:$B$26,DEPARTAMENTO!$A$2:$A$26)</f>
        <v>4</v>
      </c>
      <c r="B373" s="21" t="s">
        <v>668</v>
      </c>
      <c r="C373" s="25">
        <f t="shared" si="29"/>
        <v>3</v>
      </c>
      <c r="D373" s="21" t="s">
        <v>742</v>
      </c>
      <c r="E373" s="25">
        <f t="shared" si="27"/>
        <v>5</v>
      </c>
      <c r="F373" s="21" t="s">
        <v>750</v>
      </c>
      <c r="G373" s="14" t="s">
        <v>749</v>
      </c>
      <c r="H373" s="14" t="str">
        <f t="shared" si="25"/>
        <v>040405</v>
      </c>
      <c r="I373" s="36" t="str">
        <f t="shared" si="26"/>
        <v>INSERT INTO [dbo].[pmDistrict] ([idDepartment],[idProvince],[idDistrict],[name],[ubigeo]) VALUES (4,3,5,'Bella Union','040405')</v>
      </c>
    </row>
    <row r="374" spans="1:9" ht="15.75" thickBot="1" x14ac:dyDescent="0.3">
      <c r="A374">
        <f>LOOKUP(B374,DEPARTAMENTO!$B$2:$B$26,DEPARTAMENTO!$A$2:$A$26)</f>
        <v>4</v>
      </c>
      <c r="B374" s="21" t="s">
        <v>668</v>
      </c>
      <c r="C374" s="25">
        <f t="shared" si="29"/>
        <v>3</v>
      </c>
      <c r="D374" s="21" t="s">
        <v>742</v>
      </c>
      <c r="E374" s="25">
        <f t="shared" si="27"/>
        <v>6</v>
      </c>
      <c r="F374" s="21" t="s">
        <v>752</v>
      </c>
      <c r="G374" s="14" t="s">
        <v>751</v>
      </c>
      <c r="H374" s="14" t="str">
        <f t="shared" si="25"/>
        <v>040406</v>
      </c>
      <c r="I374" s="36" t="str">
        <f t="shared" si="26"/>
        <v>INSERT INTO [dbo].[pmDistrict] ([idDepartment],[idProvince],[idDistrict],[name],[ubigeo]) VALUES (4,3,6,'Cahuacho','040406')</v>
      </c>
    </row>
    <row r="375" spans="1:9" ht="15.75" thickBot="1" x14ac:dyDescent="0.3">
      <c r="A375">
        <f>LOOKUP(B375,DEPARTAMENTO!$B$2:$B$26,DEPARTAMENTO!$A$2:$A$26)</f>
        <v>4</v>
      </c>
      <c r="B375" s="21" t="s">
        <v>668</v>
      </c>
      <c r="C375" s="25">
        <f t="shared" si="29"/>
        <v>3</v>
      </c>
      <c r="D375" s="21" t="s">
        <v>742</v>
      </c>
      <c r="E375" s="25">
        <f t="shared" si="27"/>
        <v>7</v>
      </c>
      <c r="F375" s="21" t="s">
        <v>754</v>
      </c>
      <c r="G375" s="14" t="s">
        <v>753</v>
      </c>
      <c r="H375" s="14" t="str">
        <f t="shared" si="25"/>
        <v>040407</v>
      </c>
      <c r="I375" s="36" t="str">
        <f t="shared" si="26"/>
        <v>INSERT INTO [dbo].[pmDistrict] ([idDepartment],[idProvince],[idDistrict],[name],[ubigeo]) VALUES (4,3,7,'Chala','040407')</v>
      </c>
    </row>
    <row r="376" spans="1:9" ht="15.75" thickBot="1" x14ac:dyDescent="0.3">
      <c r="A376">
        <f>LOOKUP(B376,DEPARTAMENTO!$B$2:$B$26,DEPARTAMENTO!$A$2:$A$26)</f>
        <v>4</v>
      </c>
      <c r="B376" s="21" t="s">
        <v>668</v>
      </c>
      <c r="C376" s="25">
        <f t="shared" si="29"/>
        <v>3</v>
      </c>
      <c r="D376" s="21" t="s">
        <v>742</v>
      </c>
      <c r="E376" s="25">
        <f t="shared" si="27"/>
        <v>8</v>
      </c>
      <c r="F376" s="21" t="s">
        <v>756</v>
      </c>
      <c r="G376" s="14" t="s">
        <v>755</v>
      </c>
      <c r="H376" s="14" t="str">
        <f t="shared" si="25"/>
        <v>040408</v>
      </c>
      <c r="I376" s="36" t="str">
        <f t="shared" si="26"/>
        <v>INSERT INTO [dbo].[pmDistrict] ([idDepartment],[idProvince],[idDistrict],[name],[ubigeo]) VALUES (4,3,8,'Chaparra','040408')</v>
      </c>
    </row>
    <row r="377" spans="1:9" ht="15.75" thickBot="1" x14ac:dyDescent="0.3">
      <c r="A377">
        <f>LOOKUP(B377,DEPARTAMENTO!$B$2:$B$26,DEPARTAMENTO!$A$2:$A$26)</f>
        <v>4</v>
      </c>
      <c r="B377" s="21" t="s">
        <v>668</v>
      </c>
      <c r="C377" s="25">
        <f t="shared" si="29"/>
        <v>3</v>
      </c>
      <c r="D377" s="21" t="s">
        <v>742</v>
      </c>
      <c r="E377" s="25">
        <f t="shared" si="27"/>
        <v>9</v>
      </c>
      <c r="F377" s="21" t="s">
        <v>758</v>
      </c>
      <c r="G377" s="14" t="s">
        <v>757</v>
      </c>
      <c r="H377" s="14" t="str">
        <f t="shared" si="25"/>
        <v>040409</v>
      </c>
      <c r="I377" s="36" t="str">
        <f t="shared" si="26"/>
        <v>INSERT INTO [dbo].[pmDistrict] ([idDepartment],[idProvince],[idDistrict],[name],[ubigeo]) VALUES (4,3,9,'Huanuhuanu','040409')</v>
      </c>
    </row>
    <row r="378" spans="1:9" ht="15.75" thickBot="1" x14ac:dyDescent="0.3">
      <c r="A378">
        <f>LOOKUP(B378,DEPARTAMENTO!$B$2:$B$26,DEPARTAMENTO!$A$2:$A$26)</f>
        <v>4</v>
      </c>
      <c r="B378" s="21" t="s">
        <v>668</v>
      </c>
      <c r="C378" s="25">
        <f t="shared" si="29"/>
        <v>3</v>
      </c>
      <c r="D378" s="21" t="s">
        <v>742</v>
      </c>
      <c r="E378" s="25">
        <f t="shared" si="27"/>
        <v>10</v>
      </c>
      <c r="F378" s="21" t="s">
        <v>760</v>
      </c>
      <c r="G378" s="14" t="s">
        <v>759</v>
      </c>
      <c r="H378" s="14" t="str">
        <f t="shared" si="25"/>
        <v>040410</v>
      </c>
      <c r="I378" s="36" t="str">
        <f t="shared" si="26"/>
        <v>INSERT INTO [dbo].[pmDistrict] ([idDepartment],[idProvince],[idDistrict],[name],[ubigeo]) VALUES (4,3,10,'Jaqui','040410')</v>
      </c>
    </row>
    <row r="379" spans="1:9" ht="15.75" thickBot="1" x14ac:dyDescent="0.3">
      <c r="A379">
        <f>LOOKUP(B379,DEPARTAMENTO!$B$2:$B$26,DEPARTAMENTO!$A$2:$A$26)</f>
        <v>4</v>
      </c>
      <c r="B379" s="21" t="s">
        <v>668</v>
      </c>
      <c r="C379" s="25">
        <f t="shared" si="29"/>
        <v>3</v>
      </c>
      <c r="D379" s="21" t="s">
        <v>742</v>
      </c>
      <c r="E379" s="25">
        <f t="shared" si="27"/>
        <v>11</v>
      </c>
      <c r="F379" s="21" t="s">
        <v>762</v>
      </c>
      <c r="G379" s="14" t="s">
        <v>761</v>
      </c>
      <c r="H379" s="14" t="str">
        <f t="shared" si="25"/>
        <v>040411</v>
      </c>
      <c r="I379" s="36" t="str">
        <f t="shared" si="26"/>
        <v>INSERT INTO [dbo].[pmDistrict] ([idDepartment],[idProvince],[idDistrict],[name],[ubigeo]) VALUES (4,3,11,'Lomas','040411')</v>
      </c>
    </row>
    <row r="380" spans="1:9" ht="15.75" thickBot="1" x14ac:dyDescent="0.3">
      <c r="A380">
        <f>LOOKUP(B380,DEPARTAMENTO!$B$2:$B$26,DEPARTAMENTO!$A$2:$A$26)</f>
        <v>4</v>
      </c>
      <c r="B380" s="21" t="s">
        <v>668</v>
      </c>
      <c r="C380" s="25">
        <f t="shared" si="29"/>
        <v>3</v>
      </c>
      <c r="D380" s="21" t="s">
        <v>742</v>
      </c>
      <c r="E380" s="25">
        <f t="shared" si="27"/>
        <v>12</v>
      </c>
      <c r="F380" s="21" t="s">
        <v>764</v>
      </c>
      <c r="G380" s="14" t="s">
        <v>763</v>
      </c>
      <c r="H380" s="14" t="str">
        <f t="shared" si="25"/>
        <v>040412</v>
      </c>
      <c r="I380" s="36" t="str">
        <f t="shared" si="26"/>
        <v>INSERT INTO [dbo].[pmDistrict] ([idDepartment],[idProvince],[idDistrict],[name],[ubigeo]) VALUES (4,3,12,'Quicacha','040412')</v>
      </c>
    </row>
    <row r="381" spans="1:9" ht="15.75" thickBot="1" x14ac:dyDescent="0.3">
      <c r="A381">
        <f>LOOKUP(B381,DEPARTAMENTO!$B$2:$B$26,DEPARTAMENTO!$A$2:$A$26)</f>
        <v>4</v>
      </c>
      <c r="B381" s="21" t="s">
        <v>668</v>
      </c>
      <c r="C381" s="25">
        <f t="shared" si="29"/>
        <v>3</v>
      </c>
      <c r="D381" s="21" t="s">
        <v>742</v>
      </c>
      <c r="E381" s="25">
        <f t="shared" si="27"/>
        <v>13</v>
      </c>
      <c r="F381" s="21" t="s">
        <v>766</v>
      </c>
      <c r="G381" s="14" t="s">
        <v>765</v>
      </c>
      <c r="H381" s="14" t="str">
        <f t="shared" si="25"/>
        <v>040413</v>
      </c>
      <c r="I381" s="36" t="str">
        <f t="shared" si="26"/>
        <v>INSERT INTO [dbo].[pmDistrict] ([idDepartment],[idProvince],[idDistrict],[name],[ubigeo]) VALUES (4,3,13,'Yauca','040413')</v>
      </c>
    </row>
    <row r="382" spans="1:9" ht="15.75" thickBot="1" x14ac:dyDescent="0.3">
      <c r="A382">
        <f>LOOKUP(B382,DEPARTAMENTO!$B$2:$B$26,DEPARTAMENTO!$A$2:$A$26)</f>
        <v>4</v>
      </c>
      <c r="B382" s="21" t="s">
        <v>668</v>
      </c>
      <c r="C382" s="25">
        <f t="shared" si="29"/>
        <v>4</v>
      </c>
      <c r="D382" s="21" t="s">
        <v>769</v>
      </c>
      <c r="E382" s="25">
        <f t="shared" si="27"/>
        <v>1</v>
      </c>
      <c r="F382" s="21" t="s">
        <v>768</v>
      </c>
      <c r="G382" s="14" t="s">
        <v>767</v>
      </c>
      <c r="H382" s="14" t="str">
        <f t="shared" si="25"/>
        <v>040501</v>
      </c>
      <c r="I382" s="36" t="str">
        <f t="shared" si="26"/>
        <v>INSERT INTO [dbo].[pmDistrict] ([idDepartment],[idProvince],[idDistrict],[name],[ubigeo]) VALUES (4,4,1,'Aplao','040501')</v>
      </c>
    </row>
    <row r="383" spans="1:9" ht="15.75" thickBot="1" x14ac:dyDescent="0.3">
      <c r="A383">
        <f>LOOKUP(B383,DEPARTAMENTO!$B$2:$B$26,DEPARTAMENTO!$A$2:$A$26)</f>
        <v>4</v>
      </c>
      <c r="B383" s="21" t="s">
        <v>668</v>
      </c>
      <c r="C383" s="25">
        <f t="shared" si="29"/>
        <v>4</v>
      </c>
      <c r="D383" s="21" t="s">
        <v>769</v>
      </c>
      <c r="E383" s="25">
        <f t="shared" si="27"/>
        <v>2</v>
      </c>
      <c r="F383" s="21" t="s">
        <v>771</v>
      </c>
      <c r="G383" s="14" t="s">
        <v>770</v>
      </c>
      <c r="H383" s="14" t="str">
        <f t="shared" si="25"/>
        <v>040502</v>
      </c>
      <c r="I383" s="36" t="str">
        <f t="shared" si="26"/>
        <v>INSERT INTO [dbo].[pmDistrict] ([idDepartment],[idProvince],[idDistrict],[name],[ubigeo]) VALUES (4,4,2,'Andagua','040502')</v>
      </c>
    </row>
    <row r="384" spans="1:9" ht="15.75" thickBot="1" x14ac:dyDescent="0.3">
      <c r="A384">
        <f>LOOKUP(B384,DEPARTAMENTO!$B$2:$B$26,DEPARTAMENTO!$A$2:$A$26)</f>
        <v>4</v>
      </c>
      <c r="B384" s="21" t="s">
        <v>668</v>
      </c>
      <c r="C384" s="25">
        <f t="shared" si="29"/>
        <v>4</v>
      </c>
      <c r="D384" s="21" t="s">
        <v>769</v>
      </c>
      <c r="E384" s="25">
        <f t="shared" si="27"/>
        <v>3</v>
      </c>
      <c r="F384" s="21" t="s">
        <v>773</v>
      </c>
      <c r="G384" s="14" t="s">
        <v>772</v>
      </c>
      <c r="H384" s="14" t="str">
        <f t="shared" si="25"/>
        <v>040503</v>
      </c>
      <c r="I384" s="36" t="str">
        <f t="shared" si="26"/>
        <v>INSERT INTO [dbo].[pmDistrict] ([idDepartment],[idProvince],[idDistrict],[name],[ubigeo]) VALUES (4,4,3,'Ayo','040503')</v>
      </c>
    </row>
    <row r="385" spans="1:9" ht="15.75" thickBot="1" x14ac:dyDescent="0.3">
      <c r="A385">
        <f>LOOKUP(B385,DEPARTAMENTO!$B$2:$B$26,DEPARTAMENTO!$A$2:$A$26)</f>
        <v>4</v>
      </c>
      <c r="B385" s="21" t="s">
        <v>668</v>
      </c>
      <c r="C385" s="25">
        <f t="shared" si="29"/>
        <v>4</v>
      </c>
      <c r="D385" s="21" t="s">
        <v>769</v>
      </c>
      <c r="E385" s="25">
        <f t="shared" si="27"/>
        <v>4</v>
      </c>
      <c r="F385" s="21" t="s">
        <v>775</v>
      </c>
      <c r="G385" s="14" t="s">
        <v>774</v>
      </c>
      <c r="H385" s="14" t="str">
        <f t="shared" si="25"/>
        <v>040504</v>
      </c>
      <c r="I385" s="36" t="str">
        <f t="shared" si="26"/>
        <v>INSERT INTO [dbo].[pmDistrict] ([idDepartment],[idProvince],[idDistrict],[name],[ubigeo]) VALUES (4,4,4,'Chachas','040504')</v>
      </c>
    </row>
    <row r="386" spans="1:9" ht="15.75" thickBot="1" x14ac:dyDescent="0.3">
      <c r="A386">
        <f>LOOKUP(B386,DEPARTAMENTO!$B$2:$B$26,DEPARTAMENTO!$A$2:$A$26)</f>
        <v>4</v>
      </c>
      <c r="B386" s="21" t="s">
        <v>668</v>
      </c>
      <c r="C386" s="25">
        <f t="shared" si="29"/>
        <v>4</v>
      </c>
      <c r="D386" s="21" t="s">
        <v>769</v>
      </c>
      <c r="E386" s="25">
        <f t="shared" si="27"/>
        <v>5</v>
      </c>
      <c r="F386" s="21" t="s">
        <v>777</v>
      </c>
      <c r="G386" s="14" t="s">
        <v>776</v>
      </c>
      <c r="H386" s="14" t="str">
        <f t="shared" si="25"/>
        <v>040505</v>
      </c>
      <c r="I386" s="36" t="str">
        <f t="shared" si="26"/>
        <v>INSERT INTO [dbo].[pmDistrict] ([idDepartment],[idProvince],[idDistrict],[name],[ubigeo]) VALUES (4,4,5,'Chilcaymarca','040505')</v>
      </c>
    </row>
    <row r="387" spans="1:9" ht="15.75" thickBot="1" x14ac:dyDescent="0.3">
      <c r="A387">
        <f>LOOKUP(B387,DEPARTAMENTO!$B$2:$B$26,DEPARTAMENTO!$A$2:$A$26)</f>
        <v>4</v>
      </c>
      <c r="B387" s="21" t="s">
        <v>668</v>
      </c>
      <c r="C387" s="25">
        <f t="shared" si="29"/>
        <v>4</v>
      </c>
      <c r="D387" s="21" t="s">
        <v>769</v>
      </c>
      <c r="E387" s="25">
        <f t="shared" si="27"/>
        <v>6</v>
      </c>
      <c r="F387" s="21" t="s">
        <v>779</v>
      </c>
      <c r="G387" s="14" t="s">
        <v>778</v>
      </c>
      <c r="H387" s="14" t="str">
        <f t="shared" ref="H387:H450" si="30">RIGHT(G387,6)</f>
        <v>040506</v>
      </c>
      <c r="I387" s="36" t="str">
        <f t="shared" ref="I387:I450" si="31">$I$1&amp;A387&amp;","&amp;C387&amp;","&amp;E387&amp;",'"&amp;F387&amp;"','"&amp;H387&amp;"')"</f>
        <v>INSERT INTO [dbo].[pmDistrict] ([idDepartment],[idProvince],[idDistrict],[name],[ubigeo]) VALUES (4,4,6,'Choco','040506')</v>
      </c>
    </row>
    <row r="388" spans="1:9" ht="15.75" thickBot="1" x14ac:dyDescent="0.3">
      <c r="A388">
        <f>LOOKUP(B388,DEPARTAMENTO!$B$2:$B$26,DEPARTAMENTO!$A$2:$A$26)</f>
        <v>4</v>
      </c>
      <c r="B388" s="21" t="s">
        <v>668</v>
      </c>
      <c r="C388" s="25">
        <f t="shared" si="29"/>
        <v>4</v>
      </c>
      <c r="D388" s="21" t="s">
        <v>769</v>
      </c>
      <c r="E388" s="25">
        <f t="shared" ref="E388:E451" si="32">SUMIF(D388,D387,E387)+1</f>
        <v>7</v>
      </c>
      <c r="F388" s="21" t="s">
        <v>781</v>
      </c>
      <c r="G388" s="14" t="s">
        <v>780</v>
      </c>
      <c r="H388" s="14" t="str">
        <f t="shared" si="30"/>
        <v>040507</v>
      </c>
      <c r="I388" s="36" t="str">
        <f t="shared" si="31"/>
        <v>INSERT INTO [dbo].[pmDistrict] ([idDepartment],[idProvince],[idDistrict],[name],[ubigeo]) VALUES (4,4,7,'Huancarqui','040507')</v>
      </c>
    </row>
    <row r="389" spans="1:9" ht="15.75" thickBot="1" x14ac:dyDescent="0.3">
      <c r="A389">
        <f>LOOKUP(B389,DEPARTAMENTO!$B$2:$B$26,DEPARTAMENTO!$A$2:$A$26)</f>
        <v>4</v>
      </c>
      <c r="B389" s="21" t="s">
        <v>668</v>
      </c>
      <c r="C389" s="25">
        <f t="shared" si="29"/>
        <v>4</v>
      </c>
      <c r="D389" s="21" t="s">
        <v>769</v>
      </c>
      <c r="E389" s="25">
        <f t="shared" si="32"/>
        <v>8</v>
      </c>
      <c r="F389" s="21" t="s">
        <v>783</v>
      </c>
      <c r="G389" s="14" t="s">
        <v>782</v>
      </c>
      <c r="H389" s="14" t="str">
        <f t="shared" si="30"/>
        <v>040508</v>
      </c>
      <c r="I389" s="36" t="str">
        <f t="shared" si="31"/>
        <v>INSERT INTO [dbo].[pmDistrict] ([idDepartment],[idProvince],[idDistrict],[name],[ubigeo]) VALUES (4,4,8,'Machaguay','040508')</v>
      </c>
    </row>
    <row r="390" spans="1:9" ht="15.75" thickBot="1" x14ac:dyDescent="0.3">
      <c r="A390">
        <f>LOOKUP(B390,DEPARTAMENTO!$B$2:$B$26,DEPARTAMENTO!$A$2:$A$26)</f>
        <v>4</v>
      </c>
      <c r="B390" s="21" t="s">
        <v>668</v>
      </c>
      <c r="C390" s="25">
        <f t="shared" si="29"/>
        <v>4</v>
      </c>
      <c r="D390" s="21" t="s">
        <v>769</v>
      </c>
      <c r="E390" s="25">
        <f t="shared" si="32"/>
        <v>9</v>
      </c>
      <c r="F390" s="21" t="s">
        <v>785</v>
      </c>
      <c r="G390" s="14" t="s">
        <v>784</v>
      </c>
      <c r="H390" s="14" t="str">
        <f t="shared" si="30"/>
        <v>040509</v>
      </c>
      <c r="I390" s="36" t="str">
        <f t="shared" si="31"/>
        <v>INSERT INTO [dbo].[pmDistrict] ([idDepartment],[idProvince],[idDistrict],[name],[ubigeo]) VALUES (4,4,9,'Orcopampa','040509')</v>
      </c>
    </row>
    <row r="391" spans="1:9" ht="15.75" thickBot="1" x14ac:dyDescent="0.3">
      <c r="A391">
        <f>LOOKUP(B391,DEPARTAMENTO!$B$2:$B$26,DEPARTAMENTO!$A$2:$A$26)</f>
        <v>4</v>
      </c>
      <c r="B391" s="21" t="s">
        <v>668</v>
      </c>
      <c r="C391" s="25">
        <f t="shared" si="29"/>
        <v>4</v>
      </c>
      <c r="D391" s="21" t="s">
        <v>769</v>
      </c>
      <c r="E391" s="25">
        <f t="shared" si="32"/>
        <v>10</v>
      </c>
      <c r="F391" s="21" t="s">
        <v>787</v>
      </c>
      <c r="G391" s="14" t="s">
        <v>786</v>
      </c>
      <c r="H391" s="14" t="str">
        <f t="shared" si="30"/>
        <v>040510</v>
      </c>
      <c r="I391" s="36" t="str">
        <f t="shared" si="31"/>
        <v>INSERT INTO [dbo].[pmDistrict] ([idDepartment],[idProvince],[idDistrict],[name],[ubigeo]) VALUES (4,4,10,'Pampacolca','040510')</v>
      </c>
    </row>
    <row r="392" spans="1:9" ht="15.75" thickBot="1" x14ac:dyDescent="0.3">
      <c r="A392">
        <f>LOOKUP(B392,DEPARTAMENTO!$B$2:$B$26,DEPARTAMENTO!$A$2:$A$26)</f>
        <v>4</v>
      </c>
      <c r="B392" s="21" t="s">
        <v>668</v>
      </c>
      <c r="C392" s="25">
        <f t="shared" si="29"/>
        <v>4</v>
      </c>
      <c r="D392" s="21" t="s">
        <v>769</v>
      </c>
      <c r="E392" s="25">
        <f t="shared" si="32"/>
        <v>11</v>
      </c>
      <c r="F392" s="21" t="s">
        <v>789</v>
      </c>
      <c r="G392" s="14" t="s">
        <v>788</v>
      </c>
      <c r="H392" s="14" t="str">
        <f t="shared" si="30"/>
        <v>040511</v>
      </c>
      <c r="I392" s="36" t="str">
        <f t="shared" si="31"/>
        <v>INSERT INTO [dbo].[pmDistrict] ([idDepartment],[idProvince],[idDistrict],[name],[ubigeo]) VALUES (4,4,11,'Tipan','040511')</v>
      </c>
    </row>
    <row r="393" spans="1:9" ht="15.75" thickBot="1" x14ac:dyDescent="0.3">
      <c r="A393">
        <f>LOOKUP(B393,DEPARTAMENTO!$B$2:$B$26,DEPARTAMENTO!$A$2:$A$26)</f>
        <v>4</v>
      </c>
      <c r="B393" s="21" t="s">
        <v>668</v>
      </c>
      <c r="C393" s="25">
        <f t="shared" si="29"/>
        <v>4</v>
      </c>
      <c r="D393" s="21" t="s">
        <v>769</v>
      </c>
      <c r="E393" s="25">
        <f t="shared" si="32"/>
        <v>12</v>
      </c>
      <c r="F393" s="21" t="s">
        <v>791</v>
      </c>
      <c r="G393" s="14" t="s">
        <v>790</v>
      </c>
      <c r="H393" s="14" t="str">
        <f t="shared" si="30"/>
        <v>040513</v>
      </c>
      <c r="I393" s="36" t="str">
        <f t="shared" si="31"/>
        <v>INSERT INTO [dbo].[pmDistrict] ([idDepartment],[idProvince],[idDistrict],[name],[ubigeo]) VALUES (4,4,12,'Uñon','040513')</v>
      </c>
    </row>
    <row r="394" spans="1:9" ht="15.75" thickBot="1" x14ac:dyDescent="0.3">
      <c r="A394">
        <f>LOOKUP(B394,DEPARTAMENTO!$B$2:$B$26,DEPARTAMENTO!$A$2:$A$26)</f>
        <v>4</v>
      </c>
      <c r="B394" s="21" t="s">
        <v>668</v>
      </c>
      <c r="C394" s="25">
        <f t="shared" si="29"/>
        <v>4</v>
      </c>
      <c r="D394" s="21" t="s">
        <v>769</v>
      </c>
      <c r="E394" s="25">
        <f t="shared" si="32"/>
        <v>13</v>
      </c>
      <c r="F394" s="21" t="s">
        <v>793</v>
      </c>
      <c r="G394" s="14" t="s">
        <v>792</v>
      </c>
      <c r="H394" s="14" t="str">
        <f t="shared" si="30"/>
        <v>040512</v>
      </c>
      <c r="I394" s="36" t="str">
        <f t="shared" si="31"/>
        <v>INSERT INTO [dbo].[pmDistrict] ([idDepartment],[idProvince],[idDistrict],[name],[ubigeo]) VALUES (4,4,13,'Uraca','040512')</v>
      </c>
    </row>
    <row r="395" spans="1:9" ht="15.75" thickBot="1" x14ac:dyDescent="0.3">
      <c r="A395">
        <f>LOOKUP(B395,DEPARTAMENTO!$B$2:$B$26,DEPARTAMENTO!$A$2:$A$26)</f>
        <v>4</v>
      </c>
      <c r="B395" s="21" t="s">
        <v>668</v>
      </c>
      <c r="C395" s="25">
        <f>IF(D394=D395,C394,IF(B394=B395,C394+1,1))</f>
        <v>4</v>
      </c>
      <c r="D395" s="21" t="s">
        <v>769</v>
      </c>
      <c r="E395" s="25">
        <f t="shared" si="32"/>
        <v>14</v>
      </c>
      <c r="F395" s="21" t="s">
        <v>795</v>
      </c>
      <c r="G395" s="14" t="s">
        <v>794</v>
      </c>
      <c r="H395" s="14" t="str">
        <f t="shared" si="30"/>
        <v>040514</v>
      </c>
      <c r="I395" s="36" t="str">
        <f t="shared" si="31"/>
        <v>INSERT INTO [dbo].[pmDistrict] ([idDepartment],[idProvince],[idDistrict],[name],[ubigeo]) VALUES (4,4,14,'Viraco','040514')</v>
      </c>
    </row>
    <row r="396" spans="1:9" ht="15.75" thickBot="1" x14ac:dyDescent="0.3">
      <c r="A396">
        <f>LOOKUP(B396,DEPARTAMENTO!$B$2:$B$26,DEPARTAMENTO!$A$2:$A$26)</f>
        <v>4</v>
      </c>
      <c r="B396" s="21" t="s">
        <v>668</v>
      </c>
      <c r="C396" s="25">
        <f t="shared" si="29"/>
        <v>5</v>
      </c>
      <c r="D396" s="21" t="s">
        <v>798</v>
      </c>
      <c r="E396" s="25">
        <f t="shared" si="32"/>
        <v>1</v>
      </c>
      <c r="F396" s="21" t="s">
        <v>797</v>
      </c>
      <c r="G396" s="14" t="s">
        <v>796</v>
      </c>
      <c r="H396" s="14" t="str">
        <f t="shared" si="30"/>
        <v>040201</v>
      </c>
      <c r="I396" s="36" t="str">
        <f t="shared" si="31"/>
        <v>INSERT INTO [dbo].[pmDistrict] ([idDepartment],[idProvince],[idDistrict],[name],[ubigeo]) VALUES (4,5,1,'Chivay','040201')</v>
      </c>
    </row>
    <row r="397" spans="1:9" ht="15.75" thickBot="1" x14ac:dyDescent="0.3">
      <c r="A397">
        <f>LOOKUP(B397,DEPARTAMENTO!$B$2:$B$26,DEPARTAMENTO!$A$2:$A$26)</f>
        <v>4</v>
      </c>
      <c r="B397" s="21" t="s">
        <v>668</v>
      </c>
      <c r="C397" s="25">
        <f t="shared" si="29"/>
        <v>5</v>
      </c>
      <c r="D397" s="21" t="s">
        <v>798</v>
      </c>
      <c r="E397" s="25">
        <f t="shared" si="32"/>
        <v>2</v>
      </c>
      <c r="F397" s="21" t="s">
        <v>800</v>
      </c>
      <c r="G397" s="14" t="s">
        <v>799</v>
      </c>
      <c r="H397" s="14" t="str">
        <f t="shared" si="30"/>
        <v>040202</v>
      </c>
      <c r="I397" s="36" t="str">
        <f t="shared" si="31"/>
        <v>INSERT INTO [dbo].[pmDistrict] ([idDepartment],[idProvince],[idDistrict],[name],[ubigeo]) VALUES (4,5,2,'Achoma','040202')</v>
      </c>
    </row>
    <row r="398" spans="1:9" ht="15.75" thickBot="1" x14ac:dyDescent="0.3">
      <c r="A398">
        <f>LOOKUP(B398,DEPARTAMENTO!$B$2:$B$26,DEPARTAMENTO!$A$2:$A$26)</f>
        <v>4</v>
      </c>
      <c r="B398" s="21" t="s">
        <v>668</v>
      </c>
      <c r="C398" s="25">
        <f t="shared" si="29"/>
        <v>5</v>
      </c>
      <c r="D398" s="21" t="s">
        <v>798</v>
      </c>
      <c r="E398" s="25">
        <f t="shared" si="32"/>
        <v>3</v>
      </c>
      <c r="F398" s="21" t="s">
        <v>802</v>
      </c>
      <c r="G398" s="14" t="s">
        <v>801</v>
      </c>
      <c r="H398" s="14" t="str">
        <f t="shared" si="30"/>
        <v>040203</v>
      </c>
      <c r="I398" s="36" t="str">
        <f t="shared" si="31"/>
        <v>INSERT INTO [dbo].[pmDistrict] ([idDepartment],[idProvince],[idDistrict],[name],[ubigeo]) VALUES (4,5,3,'Cabanaconde','040203')</v>
      </c>
    </row>
    <row r="399" spans="1:9" ht="15.75" thickBot="1" x14ac:dyDescent="0.3">
      <c r="A399">
        <f>LOOKUP(B399,DEPARTAMENTO!$B$2:$B$26,DEPARTAMENTO!$A$2:$A$26)</f>
        <v>4</v>
      </c>
      <c r="B399" s="21" t="s">
        <v>668</v>
      </c>
      <c r="C399" s="25">
        <f t="shared" si="29"/>
        <v>5</v>
      </c>
      <c r="D399" s="21" t="s">
        <v>798</v>
      </c>
      <c r="E399" s="25">
        <f t="shared" si="32"/>
        <v>4</v>
      </c>
      <c r="F399" s="21" t="s">
        <v>804</v>
      </c>
      <c r="G399" s="14" t="s">
        <v>803</v>
      </c>
      <c r="H399" s="14" t="str">
        <f t="shared" si="30"/>
        <v>040205</v>
      </c>
      <c r="I399" s="36" t="str">
        <f t="shared" si="31"/>
        <v>INSERT INTO [dbo].[pmDistrict] ([idDepartment],[idProvince],[idDistrict],[name],[ubigeo]) VALUES (4,5,4,'Callalli','040205')</v>
      </c>
    </row>
    <row r="400" spans="1:9" ht="15.75" thickBot="1" x14ac:dyDescent="0.3">
      <c r="A400">
        <f>LOOKUP(B400,DEPARTAMENTO!$B$2:$B$26,DEPARTAMENTO!$A$2:$A$26)</f>
        <v>4</v>
      </c>
      <c r="B400" s="21" t="s">
        <v>668</v>
      </c>
      <c r="C400" s="25">
        <f t="shared" si="29"/>
        <v>5</v>
      </c>
      <c r="D400" s="21" t="s">
        <v>798</v>
      </c>
      <c r="E400" s="25">
        <f t="shared" si="32"/>
        <v>5</v>
      </c>
      <c r="F400" s="21" t="s">
        <v>798</v>
      </c>
      <c r="G400" s="14" t="s">
        <v>805</v>
      </c>
      <c r="H400" s="14" t="str">
        <f t="shared" si="30"/>
        <v>040204</v>
      </c>
      <c r="I400" s="36" t="str">
        <f t="shared" si="31"/>
        <v>INSERT INTO [dbo].[pmDistrict] ([idDepartment],[idProvince],[idDistrict],[name],[ubigeo]) VALUES (4,5,5,'Caylloma','040204')</v>
      </c>
    </row>
    <row r="401" spans="1:9" ht="15.75" thickBot="1" x14ac:dyDescent="0.3">
      <c r="A401">
        <f>LOOKUP(B401,DEPARTAMENTO!$B$2:$B$26,DEPARTAMENTO!$A$2:$A$26)</f>
        <v>4</v>
      </c>
      <c r="B401" s="21" t="s">
        <v>668</v>
      </c>
      <c r="C401" s="25">
        <f t="shared" si="29"/>
        <v>5</v>
      </c>
      <c r="D401" s="21" t="s">
        <v>798</v>
      </c>
      <c r="E401" s="25">
        <f t="shared" si="32"/>
        <v>6</v>
      </c>
      <c r="F401" s="21" t="s">
        <v>807</v>
      </c>
      <c r="G401" s="14" t="s">
        <v>806</v>
      </c>
      <c r="H401" s="14" t="str">
        <f t="shared" si="30"/>
        <v>040206</v>
      </c>
      <c r="I401" s="36" t="str">
        <f t="shared" si="31"/>
        <v>INSERT INTO [dbo].[pmDistrict] ([idDepartment],[idProvince],[idDistrict],[name],[ubigeo]) VALUES (4,5,6,'Coporaque','040206')</v>
      </c>
    </row>
    <row r="402" spans="1:9" ht="15.75" thickBot="1" x14ac:dyDescent="0.3">
      <c r="A402">
        <f>LOOKUP(B402,DEPARTAMENTO!$B$2:$B$26,DEPARTAMENTO!$A$2:$A$26)</f>
        <v>4</v>
      </c>
      <c r="B402" s="21" t="s">
        <v>668</v>
      </c>
      <c r="C402" s="25">
        <f t="shared" si="29"/>
        <v>5</v>
      </c>
      <c r="D402" s="21" t="s">
        <v>798</v>
      </c>
      <c r="E402" s="25">
        <f t="shared" si="32"/>
        <v>7</v>
      </c>
      <c r="F402" s="21" t="s">
        <v>145</v>
      </c>
      <c r="G402" s="14" t="s">
        <v>808</v>
      </c>
      <c r="H402" s="14" t="str">
        <f t="shared" si="30"/>
        <v>040207</v>
      </c>
      <c r="I402" s="36" t="str">
        <f t="shared" si="31"/>
        <v>INSERT INTO [dbo].[pmDistrict] ([idDepartment],[idProvince],[idDistrict],[name],[ubigeo]) VALUES (4,5,7,'Huambo','040207')</v>
      </c>
    </row>
    <row r="403" spans="1:9" ht="15.75" thickBot="1" x14ac:dyDescent="0.3">
      <c r="A403">
        <f>LOOKUP(B403,DEPARTAMENTO!$B$2:$B$26,DEPARTAMENTO!$A$2:$A$26)</f>
        <v>4</v>
      </c>
      <c r="B403" s="21" t="s">
        <v>668</v>
      </c>
      <c r="C403" s="25">
        <f t="shared" si="29"/>
        <v>5</v>
      </c>
      <c r="D403" s="21" t="s">
        <v>798</v>
      </c>
      <c r="E403" s="25">
        <f t="shared" si="32"/>
        <v>8</v>
      </c>
      <c r="F403" s="21" t="s">
        <v>810</v>
      </c>
      <c r="G403" s="14" t="s">
        <v>809</v>
      </c>
      <c r="H403" s="14" t="str">
        <f t="shared" si="30"/>
        <v>040208</v>
      </c>
      <c r="I403" s="36" t="str">
        <f t="shared" si="31"/>
        <v>INSERT INTO [dbo].[pmDistrict] ([idDepartment],[idProvince],[idDistrict],[name],[ubigeo]) VALUES (4,5,8,'Huanca','040208')</v>
      </c>
    </row>
    <row r="404" spans="1:9" ht="15.75" thickBot="1" x14ac:dyDescent="0.3">
      <c r="A404">
        <f>LOOKUP(B404,DEPARTAMENTO!$B$2:$B$26,DEPARTAMENTO!$A$2:$A$26)</f>
        <v>4</v>
      </c>
      <c r="B404" s="21" t="s">
        <v>668</v>
      </c>
      <c r="C404" s="25">
        <f t="shared" si="29"/>
        <v>5</v>
      </c>
      <c r="D404" s="21" t="s">
        <v>798</v>
      </c>
      <c r="E404" s="25">
        <f t="shared" si="32"/>
        <v>9</v>
      </c>
      <c r="F404" s="21" t="s">
        <v>812</v>
      </c>
      <c r="G404" s="14" t="s">
        <v>811</v>
      </c>
      <c r="H404" s="14" t="str">
        <f t="shared" si="30"/>
        <v>040209</v>
      </c>
      <c r="I404" s="36" t="str">
        <f t="shared" si="31"/>
        <v>INSERT INTO [dbo].[pmDistrict] ([idDepartment],[idProvince],[idDistrict],[name],[ubigeo]) VALUES (4,5,9,'Ichupampa','040209')</v>
      </c>
    </row>
    <row r="405" spans="1:9" ht="15.75" thickBot="1" x14ac:dyDescent="0.3">
      <c r="A405">
        <f>LOOKUP(B405,DEPARTAMENTO!$B$2:$B$26,DEPARTAMENTO!$A$2:$A$26)</f>
        <v>4</v>
      </c>
      <c r="B405" s="21" t="s">
        <v>668</v>
      </c>
      <c r="C405" s="25">
        <f t="shared" si="29"/>
        <v>5</v>
      </c>
      <c r="D405" s="21" t="s">
        <v>798</v>
      </c>
      <c r="E405" s="25">
        <f t="shared" si="32"/>
        <v>10</v>
      </c>
      <c r="F405" s="21" t="s">
        <v>814</v>
      </c>
      <c r="G405" s="14" t="s">
        <v>813</v>
      </c>
      <c r="H405" s="14" t="str">
        <f t="shared" si="30"/>
        <v>040210</v>
      </c>
      <c r="I405" s="36" t="str">
        <f t="shared" si="31"/>
        <v>INSERT INTO [dbo].[pmDistrict] ([idDepartment],[idProvince],[idDistrict],[name],[ubigeo]) VALUES (4,5,10,'Lari','040210')</v>
      </c>
    </row>
    <row r="406" spans="1:9" ht="15.75" thickBot="1" x14ac:dyDescent="0.3">
      <c r="A406">
        <f>LOOKUP(B406,DEPARTAMENTO!$B$2:$B$26,DEPARTAMENTO!$A$2:$A$26)</f>
        <v>4</v>
      </c>
      <c r="B406" s="21" t="s">
        <v>668</v>
      </c>
      <c r="C406" s="25">
        <f t="shared" si="29"/>
        <v>5</v>
      </c>
      <c r="D406" s="21" t="s">
        <v>798</v>
      </c>
      <c r="E406" s="25">
        <f t="shared" si="32"/>
        <v>11</v>
      </c>
      <c r="F406" s="21" t="s">
        <v>816</v>
      </c>
      <c r="G406" s="14" t="s">
        <v>815</v>
      </c>
      <c r="H406" s="14" t="str">
        <f t="shared" si="30"/>
        <v>040211</v>
      </c>
      <c r="I406" s="36" t="str">
        <f t="shared" si="31"/>
        <v>INSERT INTO [dbo].[pmDistrict] ([idDepartment],[idProvince],[idDistrict],[name],[ubigeo]) VALUES (4,5,11,'Lluta','040211')</v>
      </c>
    </row>
    <row r="407" spans="1:9" ht="15.75" thickBot="1" x14ac:dyDescent="0.3">
      <c r="A407">
        <f>LOOKUP(B407,DEPARTAMENTO!$B$2:$B$26,DEPARTAMENTO!$A$2:$A$26)</f>
        <v>4</v>
      </c>
      <c r="B407" s="21" t="s">
        <v>668</v>
      </c>
      <c r="C407" s="25">
        <f t="shared" si="29"/>
        <v>5</v>
      </c>
      <c r="D407" s="21" t="s">
        <v>798</v>
      </c>
      <c r="E407" s="25">
        <f t="shared" si="32"/>
        <v>12</v>
      </c>
      <c r="F407" s="21" t="s">
        <v>818</v>
      </c>
      <c r="G407" s="14" t="s">
        <v>817</v>
      </c>
      <c r="H407" s="14" t="str">
        <f t="shared" si="30"/>
        <v>040212</v>
      </c>
      <c r="I407" s="36" t="str">
        <f t="shared" si="31"/>
        <v>INSERT INTO [dbo].[pmDistrict] ([idDepartment],[idProvince],[idDistrict],[name],[ubigeo]) VALUES (4,5,12,'Maca','040212')</v>
      </c>
    </row>
    <row r="408" spans="1:9" ht="15.75" thickBot="1" x14ac:dyDescent="0.3">
      <c r="A408">
        <f>LOOKUP(B408,DEPARTAMENTO!$B$2:$B$26,DEPARTAMENTO!$A$2:$A$26)</f>
        <v>4</v>
      </c>
      <c r="B408" s="21" t="s">
        <v>668</v>
      </c>
      <c r="C408" s="25">
        <f t="shared" si="29"/>
        <v>5</v>
      </c>
      <c r="D408" s="21" t="s">
        <v>798</v>
      </c>
      <c r="E408" s="25">
        <f t="shared" si="32"/>
        <v>13</v>
      </c>
      <c r="F408" s="21" t="s">
        <v>820</v>
      </c>
      <c r="G408" s="14" t="s">
        <v>819</v>
      </c>
      <c r="H408" s="14" t="str">
        <f t="shared" si="30"/>
        <v>040213</v>
      </c>
      <c r="I408" s="36" t="str">
        <f t="shared" si="31"/>
        <v>INSERT INTO [dbo].[pmDistrict] ([idDepartment],[idProvince],[idDistrict],[name],[ubigeo]) VALUES (4,5,13,'Madrigal','040213')</v>
      </c>
    </row>
    <row r="409" spans="1:9" ht="15.75" thickBot="1" x14ac:dyDescent="0.3">
      <c r="A409">
        <f>LOOKUP(B409,DEPARTAMENTO!$B$2:$B$26,DEPARTAMENTO!$A$2:$A$26)</f>
        <v>4</v>
      </c>
      <c r="B409" s="21" t="s">
        <v>668</v>
      </c>
      <c r="C409" s="25">
        <f t="shared" si="29"/>
        <v>5</v>
      </c>
      <c r="D409" s="21" t="s">
        <v>798</v>
      </c>
      <c r="E409" s="25">
        <f t="shared" si="32"/>
        <v>14</v>
      </c>
      <c r="F409" s="21" t="s">
        <v>822</v>
      </c>
      <c r="G409" s="14" t="s">
        <v>821</v>
      </c>
      <c r="H409" s="14" t="str">
        <f t="shared" si="30"/>
        <v>040214</v>
      </c>
      <c r="I409" s="36" t="str">
        <f t="shared" si="31"/>
        <v>INSERT INTO [dbo].[pmDistrict] ([idDepartment],[idProvince],[idDistrict],[name],[ubigeo]) VALUES (4,5,14,'San Antonio de Chuca','040214')</v>
      </c>
    </row>
    <row r="410" spans="1:9" ht="15.75" thickBot="1" x14ac:dyDescent="0.3">
      <c r="A410">
        <f>LOOKUP(B410,DEPARTAMENTO!$B$2:$B$26,DEPARTAMENTO!$A$2:$A$26)</f>
        <v>4</v>
      </c>
      <c r="B410" s="21" t="s">
        <v>668</v>
      </c>
      <c r="C410" s="25">
        <f t="shared" si="29"/>
        <v>5</v>
      </c>
      <c r="D410" s="21" t="s">
        <v>798</v>
      </c>
      <c r="E410" s="25">
        <f t="shared" si="32"/>
        <v>15</v>
      </c>
      <c r="F410" s="21" t="s">
        <v>824</v>
      </c>
      <c r="G410" s="14" t="s">
        <v>823</v>
      </c>
      <c r="H410" s="14" t="str">
        <f t="shared" si="30"/>
        <v>040215</v>
      </c>
      <c r="I410" s="36" t="str">
        <f t="shared" si="31"/>
        <v>INSERT INTO [dbo].[pmDistrict] ([idDepartment],[idProvince],[idDistrict],[name],[ubigeo]) VALUES (4,5,15,'Sibayo','040215')</v>
      </c>
    </row>
    <row r="411" spans="1:9" ht="15.75" thickBot="1" x14ac:dyDescent="0.3">
      <c r="A411">
        <f>LOOKUP(B411,DEPARTAMENTO!$B$2:$B$26,DEPARTAMENTO!$A$2:$A$26)</f>
        <v>4</v>
      </c>
      <c r="B411" s="21" t="s">
        <v>668</v>
      </c>
      <c r="C411" s="25">
        <f t="shared" si="29"/>
        <v>5</v>
      </c>
      <c r="D411" s="21" t="s">
        <v>798</v>
      </c>
      <c r="E411" s="25">
        <f t="shared" si="32"/>
        <v>16</v>
      </c>
      <c r="F411" s="21" t="s">
        <v>826</v>
      </c>
      <c r="G411" s="14" t="s">
        <v>825</v>
      </c>
      <c r="H411" s="14" t="str">
        <f t="shared" si="30"/>
        <v>040216</v>
      </c>
      <c r="I411" s="36" t="str">
        <f t="shared" si="31"/>
        <v>INSERT INTO [dbo].[pmDistrict] ([idDepartment],[idProvince],[idDistrict],[name],[ubigeo]) VALUES (4,5,16,'Tapay','040216')</v>
      </c>
    </row>
    <row r="412" spans="1:9" ht="15.75" thickBot="1" x14ac:dyDescent="0.3">
      <c r="A412">
        <f>LOOKUP(B412,DEPARTAMENTO!$B$2:$B$26,DEPARTAMENTO!$A$2:$A$26)</f>
        <v>4</v>
      </c>
      <c r="B412" s="21" t="s">
        <v>668</v>
      </c>
      <c r="C412" s="25">
        <f t="shared" si="29"/>
        <v>5</v>
      </c>
      <c r="D412" s="21" t="s">
        <v>798</v>
      </c>
      <c r="E412" s="25">
        <f t="shared" si="32"/>
        <v>17</v>
      </c>
      <c r="F412" s="21" t="s">
        <v>828</v>
      </c>
      <c r="G412" s="14" t="s">
        <v>827</v>
      </c>
      <c r="H412" s="14" t="str">
        <f t="shared" si="30"/>
        <v>040217</v>
      </c>
      <c r="I412" s="36" t="str">
        <f t="shared" si="31"/>
        <v>INSERT INTO [dbo].[pmDistrict] ([idDepartment],[idProvince],[idDistrict],[name],[ubigeo]) VALUES (4,5,17,'Tisco','040217')</v>
      </c>
    </row>
    <row r="413" spans="1:9" ht="15.75" thickBot="1" x14ac:dyDescent="0.3">
      <c r="A413">
        <f>LOOKUP(B413,DEPARTAMENTO!$B$2:$B$26,DEPARTAMENTO!$A$2:$A$26)</f>
        <v>4</v>
      </c>
      <c r="B413" s="21" t="s">
        <v>668</v>
      </c>
      <c r="C413" s="25">
        <f t="shared" si="29"/>
        <v>5</v>
      </c>
      <c r="D413" s="21" t="s">
        <v>798</v>
      </c>
      <c r="E413" s="25">
        <f t="shared" si="32"/>
        <v>18</v>
      </c>
      <c r="F413" s="21" t="s">
        <v>830</v>
      </c>
      <c r="G413" s="14" t="s">
        <v>829</v>
      </c>
      <c r="H413" s="14" t="str">
        <f t="shared" si="30"/>
        <v>040218</v>
      </c>
      <c r="I413" s="36" t="str">
        <f t="shared" si="31"/>
        <v>INSERT INTO [dbo].[pmDistrict] ([idDepartment],[idProvince],[idDistrict],[name],[ubigeo]) VALUES (4,5,18,'Tuti','040218')</v>
      </c>
    </row>
    <row r="414" spans="1:9" ht="15.75" thickBot="1" x14ac:dyDescent="0.3">
      <c r="A414">
        <f>LOOKUP(B414,DEPARTAMENTO!$B$2:$B$26,DEPARTAMENTO!$A$2:$A$26)</f>
        <v>4</v>
      </c>
      <c r="B414" s="21" t="s">
        <v>668</v>
      </c>
      <c r="C414" s="25">
        <f t="shared" si="29"/>
        <v>5</v>
      </c>
      <c r="D414" s="21" t="s">
        <v>798</v>
      </c>
      <c r="E414" s="25">
        <f t="shared" si="32"/>
        <v>19</v>
      </c>
      <c r="F414" s="21" t="s">
        <v>832</v>
      </c>
      <c r="G414" s="14" t="s">
        <v>831</v>
      </c>
      <c r="H414" s="14" t="str">
        <f t="shared" si="30"/>
        <v>040219</v>
      </c>
      <c r="I414" s="36" t="str">
        <f t="shared" si="31"/>
        <v>INSERT INTO [dbo].[pmDistrict] ([idDepartment],[idProvince],[idDistrict],[name],[ubigeo]) VALUES (4,5,19,'Yanque','040219')</v>
      </c>
    </row>
    <row r="415" spans="1:9" ht="15.75" thickBot="1" x14ac:dyDescent="0.3">
      <c r="A415">
        <f>LOOKUP(B415,DEPARTAMENTO!$B$2:$B$26,DEPARTAMENTO!$A$2:$A$26)</f>
        <v>4</v>
      </c>
      <c r="B415" s="21" t="s">
        <v>668</v>
      </c>
      <c r="C415" s="25">
        <f t="shared" si="29"/>
        <v>5</v>
      </c>
      <c r="D415" s="21" t="s">
        <v>798</v>
      </c>
      <c r="E415" s="25">
        <f t="shared" si="32"/>
        <v>20</v>
      </c>
      <c r="F415" s="21" t="s">
        <v>834</v>
      </c>
      <c r="G415" s="14" t="s">
        <v>833</v>
      </c>
      <c r="H415" s="14" t="str">
        <f t="shared" si="30"/>
        <v>040220</v>
      </c>
      <c r="I415" s="36" t="str">
        <f t="shared" si="31"/>
        <v>INSERT INTO [dbo].[pmDistrict] ([idDepartment],[idProvince],[idDistrict],[name],[ubigeo]) VALUES (4,5,20,'Majes','040220')</v>
      </c>
    </row>
    <row r="416" spans="1:9" ht="15.75" thickBot="1" x14ac:dyDescent="0.3">
      <c r="A416">
        <f>LOOKUP(B416,DEPARTAMENTO!$B$2:$B$26,DEPARTAMENTO!$A$2:$A$26)</f>
        <v>4</v>
      </c>
      <c r="B416" s="21" t="s">
        <v>668</v>
      </c>
      <c r="C416" s="25">
        <f t="shared" si="29"/>
        <v>6</v>
      </c>
      <c r="D416" s="21" t="s">
        <v>836</v>
      </c>
      <c r="E416" s="25">
        <f t="shared" si="32"/>
        <v>1</v>
      </c>
      <c r="F416" s="21" t="s">
        <v>16</v>
      </c>
      <c r="G416" s="14" t="s">
        <v>835</v>
      </c>
      <c r="H416" s="14" t="str">
        <f t="shared" si="30"/>
        <v>040601</v>
      </c>
      <c r="I416" s="36" t="str">
        <f t="shared" si="31"/>
        <v>INSERT INTO [dbo].[pmDistrict] ([idDepartment],[idProvince],[idDistrict],[name],[ubigeo]) VALUES (4,6,1,'Chuquibamba','040601')</v>
      </c>
    </row>
    <row r="417" spans="1:9" ht="15.75" thickBot="1" x14ac:dyDescent="0.3">
      <c r="A417">
        <f>LOOKUP(B417,DEPARTAMENTO!$B$2:$B$26,DEPARTAMENTO!$A$2:$A$26)</f>
        <v>4</v>
      </c>
      <c r="B417" s="21" t="s">
        <v>668</v>
      </c>
      <c r="C417" s="25">
        <f t="shared" si="29"/>
        <v>6</v>
      </c>
      <c r="D417" s="21" t="s">
        <v>836</v>
      </c>
      <c r="E417" s="25">
        <f t="shared" si="32"/>
        <v>2</v>
      </c>
      <c r="F417" s="21" t="s">
        <v>838</v>
      </c>
      <c r="G417" s="14" t="s">
        <v>837</v>
      </c>
      <c r="H417" s="14" t="str">
        <f t="shared" si="30"/>
        <v>040602</v>
      </c>
      <c r="I417" s="36" t="str">
        <f t="shared" si="31"/>
        <v>INSERT INTO [dbo].[pmDistrict] ([idDepartment],[idProvince],[idDistrict],[name],[ubigeo]) VALUES (4,6,2,'Andaray','040602')</v>
      </c>
    </row>
    <row r="418" spans="1:9" ht="15.75" thickBot="1" x14ac:dyDescent="0.3">
      <c r="A418">
        <f>LOOKUP(B418,DEPARTAMENTO!$B$2:$B$26,DEPARTAMENTO!$A$2:$A$26)</f>
        <v>4</v>
      </c>
      <c r="B418" s="21" t="s">
        <v>668</v>
      </c>
      <c r="C418" s="25">
        <f t="shared" si="29"/>
        <v>6</v>
      </c>
      <c r="D418" s="21" t="s">
        <v>836</v>
      </c>
      <c r="E418" s="25">
        <f t="shared" si="32"/>
        <v>3</v>
      </c>
      <c r="F418" s="21" t="s">
        <v>840</v>
      </c>
      <c r="G418" s="14" t="s">
        <v>839</v>
      </c>
      <c r="H418" s="14" t="str">
        <f t="shared" si="30"/>
        <v>040603</v>
      </c>
      <c r="I418" s="36" t="str">
        <f t="shared" si="31"/>
        <v>INSERT INTO [dbo].[pmDistrict] ([idDepartment],[idProvince],[idDistrict],[name],[ubigeo]) VALUES (4,6,3,'Cayarani','040603')</v>
      </c>
    </row>
    <row r="419" spans="1:9" ht="15.75" thickBot="1" x14ac:dyDescent="0.3">
      <c r="A419">
        <f>LOOKUP(B419,DEPARTAMENTO!$B$2:$B$26,DEPARTAMENTO!$A$2:$A$26)</f>
        <v>4</v>
      </c>
      <c r="B419" s="21" t="s">
        <v>668</v>
      </c>
      <c r="C419" s="25">
        <f t="shared" si="29"/>
        <v>6</v>
      </c>
      <c r="D419" s="21" t="s">
        <v>836</v>
      </c>
      <c r="E419" s="25">
        <f t="shared" si="32"/>
        <v>4</v>
      </c>
      <c r="F419" s="21" t="s">
        <v>842</v>
      </c>
      <c r="G419" s="14" t="s">
        <v>841</v>
      </c>
      <c r="H419" s="14" t="str">
        <f t="shared" si="30"/>
        <v>040604</v>
      </c>
      <c r="I419" s="36" t="str">
        <f t="shared" si="31"/>
        <v>INSERT INTO [dbo].[pmDistrict] ([idDepartment],[idProvince],[idDistrict],[name],[ubigeo]) VALUES (4,6,4,'Chichas','040604')</v>
      </c>
    </row>
    <row r="420" spans="1:9" ht="15.75" thickBot="1" x14ac:dyDescent="0.3">
      <c r="A420">
        <f>LOOKUP(B420,DEPARTAMENTO!$B$2:$B$26,DEPARTAMENTO!$A$2:$A$26)</f>
        <v>4</v>
      </c>
      <c r="B420" s="21" t="s">
        <v>668</v>
      </c>
      <c r="C420" s="25">
        <f t="shared" si="29"/>
        <v>6</v>
      </c>
      <c r="D420" s="21" t="s">
        <v>836</v>
      </c>
      <c r="E420" s="25">
        <f t="shared" si="32"/>
        <v>5</v>
      </c>
      <c r="F420" s="21" t="s">
        <v>844</v>
      </c>
      <c r="G420" s="14" t="s">
        <v>843</v>
      </c>
      <c r="H420" s="14" t="str">
        <f t="shared" si="30"/>
        <v>040605</v>
      </c>
      <c r="I420" s="36" t="str">
        <f t="shared" si="31"/>
        <v>INSERT INTO [dbo].[pmDistrict] ([idDepartment],[idProvince],[idDistrict],[name],[ubigeo]) VALUES (4,6,5,'Iray','040605')</v>
      </c>
    </row>
    <row r="421" spans="1:9" ht="15.75" thickBot="1" x14ac:dyDescent="0.3">
      <c r="A421">
        <f>LOOKUP(B421,DEPARTAMENTO!$B$2:$B$26,DEPARTAMENTO!$A$2:$A$26)</f>
        <v>4</v>
      </c>
      <c r="B421" s="21" t="s">
        <v>668</v>
      </c>
      <c r="C421" s="25">
        <f t="shared" si="29"/>
        <v>6</v>
      </c>
      <c r="D421" s="21" t="s">
        <v>836</v>
      </c>
      <c r="E421" s="25">
        <f t="shared" si="32"/>
        <v>6</v>
      </c>
      <c r="F421" s="21" t="s">
        <v>846</v>
      </c>
      <c r="G421" s="14" t="s">
        <v>845</v>
      </c>
      <c r="H421" s="14" t="str">
        <f t="shared" si="30"/>
        <v>040608</v>
      </c>
      <c r="I421" s="36" t="str">
        <f t="shared" si="31"/>
        <v>INSERT INTO [dbo].[pmDistrict] ([idDepartment],[idProvince],[idDistrict],[name],[ubigeo]) VALUES (4,6,6,'Rio Grande','040608')</v>
      </c>
    </row>
    <row r="422" spans="1:9" ht="15.75" thickBot="1" x14ac:dyDescent="0.3">
      <c r="A422">
        <f>LOOKUP(B422,DEPARTAMENTO!$B$2:$B$26,DEPARTAMENTO!$A$2:$A$26)</f>
        <v>4</v>
      </c>
      <c r="B422" s="21" t="s">
        <v>668</v>
      </c>
      <c r="C422" s="25">
        <f t="shared" si="29"/>
        <v>6</v>
      </c>
      <c r="D422" s="21" t="s">
        <v>836</v>
      </c>
      <c r="E422" s="25">
        <f t="shared" si="32"/>
        <v>7</v>
      </c>
      <c r="F422" s="21" t="s">
        <v>848</v>
      </c>
      <c r="G422" s="14" t="s">
        <v>847</v>
      </c>
      <c r="H422" s="14" t="str">
        <f t="shared" si="30"/>
        <v>040606</v>
      </c>
      <c r="I422" s="36" t="str">
        <f t="shared" si="31"/>
        <v>INSERT INTO [dbo].[pmDistrict] ([idDepartment],[idProvince],[idDistrict],[name],[ubigeo]) VALUES (4,6,7,'Salamanca','040606')</v>
      </c>
    </row>
    <row r="423" spans="1:9" ht="15.75" thickBot="1" x14ac:dyDescent="0.3">
      <c r="A423">
        <f>LOOKUP(B423,DEPARTAMENTO!$B$2:$B$26,DEPARTAMENTO!$A$2:$A$26)</f>
        <v>4</v>
      </c>
      <c r="B423" s="21" t="s">
        <v>668</v>
      </c>
      <c r="C423" s="25">
        <f t="shared" si="29"/>
        <v>6</v>
      </c>
      <c r="D423" s="21" t="s">
        <v>836</v>
      </c>
      <c r="E423" s="25">
        <f t="shared" si="32"/>
        <v>8</v>
      </c>
      <c r="F423" s="21" t="s">
        <v>850</v>
      </c>
      <c r="G423" s="14" t="s">
        <v>849</v>
      </c>
      <c r="H423" s="14" t="str">
        <f t="shared" si="30"/>
        <v>040607</v>
      </c>
      <c r="I423" s="36" t="str">
        <f t="shared" si="31"/>
        <v>INSERT INTO [dbo].[pmDistrict] ([idDepartment],[idProvince],[idDistrict],[name],[ubigeo]) VALUES (4,6,8,'Yanaquihua','040607')</v>
      </c>
    </row>
    <row r="424" spans="1:9" ht="15.75" thickBot="1" x14ac:dyDescent="0.3">
      <c r="A424">
        <f>LOOKUP(B424,DEPARTAMENTO!$B$2:$B$26,DEPARTAMENTO!$A$2:$A$26)</f>
        <v>4</v>
      </c>
      <c r="B424" s="21" t="s">
        <v>668</v>
      </c>
      <c r="C424" s="25">
        <f t="shared" si="29"/>
        <v>7</v>
      </c>
      <c r="D424" s="21" t="s">
        <v>853</v>
      </c>
      <c r="E424" s="25">
        <f t="shared" si="32"/>
        <v>1</v>
      </c>
      <c r="F424" s="21" t="s">
        <v>852</v>
      </c>
      <c r="G424" s="14" t="s">
        <v>851</v>
      </c>
      <c r="H424" s="14" t="str">
        <f t="shared" si="30"/>
        <v>040701</v>
      </c>
      <c r="I424" s="36" t="str">
        <f t="shared" si="31"/>
        <v>INSERT INTO [dbo].[pmDistrict] ([idDepartment],[idProvince],[idDistrict],[name],[ubigeo]) VALUES (4,7,1,'Mollendo','040701')</v>
      </c>
    </row>
    <row r="425" spans="1:9" ht="15.75" thickBot="1" x14ac:dyDescent="0.3">
      <c r="A425">
        <f>LOOKUP(B425,DEPARTAMENTO!$B$2:$B$26,DEPARTAMENTO!$A$2:$A$26)</f>
        <v>4</v>
      </c>
      <c r="B425" s="21" t="s">
        <v>668</v>
      </c>
      <c r="C425" s="25">
        <f t="shared" si="29"/>
        <v>7</v>
      </c>
      <c r="D425" s="21" t="s">
        <v>853</v>
      </c>
      <c r="E425" s="25">
        <f t="shared" si="32"/>
        <v>2</v>
      </c>
      <c r="F425" s="21" t="s">
        <v>855</v>
      </c>
      <c r="G425" s="14" t="s">
        <v>854</v>
      </c>
      <c r="H425" s="14" t="str">
        <f t="shared" si="30"/>
        <v>040702</v>
      </c>
      <c r="I425" s="36" t="str">
        <f t="shared" si="31"/>
        <v>INSERT INTO [dbo].[pmDistrict] ([idDepartment],[idProvince],[idDistrict],[name],[ubigeo]) VALUES (4,7,2,'Cocachacra','040702')</v>
      </c>
    </row>
    <row r="426" spans="1:9" ht="15.75" thickBot="1" x14ac:dyDescent="0.3">
      <c r="A426">
        <f>LOOKUP(B426,DEPARTAMENTO!$B$2:$B$26,DEPARTAMENTO!$A$2:$A$26)</f>
        <v>4</v>
      </c>
      <c r="B426" s="21" t="s">
        <v>668</v>
      </c>
      <c r="C426" s="25">
        <f t="shared" si="29"/>
        <v>7</v>
      </c>
      <c r="D426" s="21" t="s">
        <v>853</v>
      </c>
      <c r="E426" s="25">
        <f t="shared" si="32"/>
        <v>3</v>
      </c>
      <c r="F426" s="21" t="s">
        <v>857</v>
      </c>
      <c r="G426" s="14" t="s">
        <v>856</v>
      </c>
      <c r="H426" s="14" t="str">
        <f t="shared" si="30"/>
        <v>040703</v>
      </c>
      <c r="I426" s="36" t="str">
        <f t="shared" si="31"/>
        <v>INSERT INTO [dbo].[pmDistrict] ([idDepartment],[idProvince],[idDistrict],[name],[ubigeo]) VALUES (4,7,3,'Dean Valdivia','040703')</v>
      </c>
    </row>
    <row r="427" spans="1:9" ht="15.75" thickBot="1" x14ac:dyDescent="0.3">
      <c r="A427">
        <f>LOOKUP(B427,DEPARTAMENTO!$B$2:$B$26,DEPARTAMENTO!$A$2:$A$26)</f>
        <v>4</v>
      </c>
      <c r="B427" s="21" t="s">
        <v>668</v>
      </c>
      <c r="C427" s="25">
        <f t="shared" si="29"/>
        <v>7</v>
      </c>
      <c r="D427" s="21" t="s">
        <v>853</v>
      </c>
      <c r="E427" s="25">
        <f t="shared" si="32"/>
        <v>4</v>
      </c>
      <c r="F427" s="21" t="s">
        <v>853</v>
      </c>
      <c r="G427" s="14" t="s">
        <v>858</v>
      </c>
      <c r="H427" s="14" t="str">
        <f t="shared" si="30"/>
        <v>040704</v>
      </c>
      <c r="I427" s="36" t="str">
        <f t="shared" si="31"/>
        <v>INSERT INTO [dbo].[pmDistrict] ([idDepartment],[idProvince],[idDistrict],[name],[ubigeo]) VALUES (4,7,4,'Islay','040704')</v>
      </c>
    </row>
    <row r="428" spans="1:9" ht="15.75" thickBot="1" x14ac:dyDescent="0.3">
      <c r="A428">
        <f>LOOKUP(B428,DEPARTAMENTO!$B$2:$B$26,DEPARTAMENTO!$A$2:$A$26)</f>
        <v>4</v>
      </c>
      <c r="B428" s="21" t="s">
        <v>668</v>
      </c>
      <c r="C428" s="25">
        <f t="shared" si="29"/>
        <v>7</v>
      </c>
      <c r="D428" s="21" t="s">
        <v>853</v>
      </c>
      <c r="E428" s="25">
        <f t="shared" si="32"/>
        <v>5</v>
      </c>
      <c r="F428" s="21" t="s">
        <v>860</v>
      </c>
      <c r="G428" s="14" t="s">
        <v>859</v>
      </c>
      <c r="H428" s="14" t="str">
        <f t="shared" si="30"/>
        <v>040705</v>
      </c>
      <c r="I428" s="36" t="str">
        <f t="shared" si="31"/>
        <v>INSERT INTO [dbo].[pmDistrict] ([idDepartment],[idProvince],[idDistrict],[name],[ubigeo]) VALUES (4,7,5,'Mejia','040705')</v>
      </c>
    </row>
    <row r="429" spans="1:9" ht="15.75" thickBot="1" x14ac:dyDescent="0.3">
      <c r="A429">
        <f>LOOKUP(B429,DEPARTAMENTO!$B$2:$B$26,DEPARTAMENTO!$A$2:$A$26)</f>
        <v>4</v>
      </c>
      <c r="B429" s="21" t="s">
        <v>668</v>
      </c>
      <c r="C429" s="25">
        <f t="shared" si="29"/>
        <v>7</v>
      </c>
      <c r="D429" s="21" t="s">
        <v>853</v>
      </c>
      <c r="E429" s="25">
        <f t="shared" si="32"/>
        <v>6</v>
      </c>
      <c r="F429" s="21" t="s">
        <v>862</v>
      </c>
      <c r="G429" s="14" t="s">
        <v>861</v>
      </c>
      <c r="H429" s="14" t="str">
        <f t="shared" si="30"/>
        <v>040706</v>
      </c>
      <c r="I429" s="36" t="str">
        <f t="shared" si="31"/>
        <v>INSERT INTO [dbo].[pmDistrict] ([idDepartment],[idProvince],[idDistrict],[name],[ubigeo]) VALUES (4,7,6,'Punta de Bombon','040706')</v>
      </c>
    </row>
    <row r="430" spans="1:9" ht="15.75" thickBot="1" x14ac:dyDescent="0.3">
      <c r="A430">
        <f>LOOKUP(B430,DEPARTAMENTO!$B$2:$B$26,DEPARTAMENTO!$A$2:$A$26)</f>
        <v>4</v>
      </c>
      <c r="B430" s="21" t="s">
        <v>668</v>
      </c>
      <c r="C430" s="25">
        <f t="shared" si="29"/>
        <v>8</v>
      </c>
      <c r="D430" s="21" t="s">
        <v>865</v>
      </c>
      <c r="E430" s="25">
        <f t="shared" si="32"/>
        <v>1</v>
      </c>
      <c r="F430" s="21" t="s">
        <v>864</v>
      </c>
      <c r="G430" s="14" t="s">
        <v>863</v>
      </c>
      <c r="H430" s="14" t="str">
        <f t="shared" si="30"/>
        <v>040801</v>
      </c>
      <c r="I430" s="36" t="str">
        <f t="shared" si="31"/>
        <v>INSERT INTO [dbo].[pmDistrict] ([idDepartment],[idProvince],[idDistrict],[name],[ubigeo]) VALUES (4,8,1,'Cotahuasi','040801')</v>
      </c>
    </row>
    <row r="431" spans="1:9" ht="15.75" thickBot="1" x14ac:dyDescent="0.3">
      <c r="A431">
        <f>LOOKUP(B431,DEPARTAMENTO!$B$2:$B$26,DEPARTAMENTO!$A$2:$A$26)</f>
        <v>4</v>
      </c>
      <c r="B431" s="21" t="s">
        <v>668</v>
      </c>
      <c r="C431" s="25">
        <f t="shared" si="29"/>
        <v>8</v>
      </c>
      <c r="D431" s="21" t="s">
        <v>865</v>
      </c>
      <c r="E431" s="25">
        <f t="shared" si="32"/>
        <v>2</v>
      </c>
      <c r="F431" s="21" t="s">
        <v>867</v>
      </c>
      <c r="G431" s="14" t="s">
        <v>866</v>
      </c>
      <c r="H431" s="14" t="str">
        <f t="shared" si="30"/>
        <v>040802</v>
      </c>
      <c r="I431" s="36" t="str">
        <f t="shared" si="31"/>
        <v>INSERT INTO [dbo].[pmDistrict] ([idDepartment],[idProvince],[idDistrict],[name],[ubigeo]) VALUES (4,8,2,'Alca','040802')</v>
      </c>
    </row>
    <row r="432" spans="1:9" ht="15.75" thickBot="1" x14ac:dyDescent="0.3">
      <c r="A432">
        <f>LOOKUP(B432,DEPARTAMENTO!$B$2:$B$26,DEPARTAMENTO!$A$2:$A$26)</f>
        <v>4</v>
      </c>
      <c r="B432" s="21" t="s">
        <v>668</v>
      </c>
      <c r="C432" s="25">
        <f t="shared" si="29"/>
        <v>8</v>
      </c>
      <c r="D432" s="21" t="s">
        <v>865</v>
      </c>
      <c r="E432" s="25">
        <f t="shared" si="32"/>
        <v>3</v>
      </c>
      <c r="F432" s="21" t="s">
        <v>869</v>
      </c>
      <c r="G432" s="14" t="s">
        <v>868</v>
      </c>
      <c r="H432" s="14" t="str">
        <f t="shared" si="30"/>
        <v>040803</v>
      </c>
      <c r="I432" s="36" t="str">
        <f t="shared" si="31"/>
        <v>INSERT INTO [dbo].[pmDistrict] ([idDepartment],[idProvince],[idDistrict],[name],[ubigeo]) VALUES (4,8,3,'Charcana','040803')</v>
      </c>
    </row>
    <row r="433" spans="1:9" ht="15.75" thickBot="1" x14ac:dyDescent="0.3">
      <c r="A433">
        <f>LOOKUP(B433,DEPARTAMENTO!$B$2:$B$26,DEPARTAMENTO!$A$2:$A$26)</f>
        <v>4</v>
      </c>
      <c r="B433" s="21" t="s">
        <v>668</v>
      </c>
      <c r="C433" s="25">
        <f t="shared" si="29"/>
        <v>8</v>
      </c>
      <c r="D433" s="21" t="s">
        <v>865</v>
      </c>
      <c r="E433" s="25">
        <f t="shared" si="32"/>
        <v>4</v>
      </c>
      <c r="F433" s="21" t="s">
        <v>871</v>
      </c>
      <c r="G433" s="14" t="s">
        <v>870</v>
      </c>
      <c r="H433" s="14" t="str">
        <f t="shared" si="30"/>
        <v>040804</v>
      </c>
      <c r="I433" s="36" t="str">
        <f t="shared" si="31"/>
        <v>INSERT INTO [dbo].[pmDistrict] ([idDepartment],[idProvince],[idDistrict],[name],[ubigeo]) VALUES (4,8,4,'Huaynacotas','040804')</v>
      </c>
    </row>
    <row r="434" spans="1:9" ht="15.75" thickBot="1" x14ac:dyDescent="0.3">
      <c r="A434">
        <f>LOOKUP(B434,DEPARTAMENTO!$B$2:$B$26,DEPARTAMENTO!$A$2:$A$26)</f>
        <v>4</v>
      </c>
      <c r="B434" s="21" t="s">
        <v>668</v>
      </c>
      <c r="C434" s="25">
        <f t="shared" si="29"/>
        <v>8</v>
      </c>
      <c r="D434" s="21" t="s">
        <v>865</v>
      </c>
      <c r="E434" s="25">
        <f t="shared" si="32"/>
        <v>5</v>
      </c>
      <c r="F434" s="21" t="s">
        <v>873</v>
      </c>
      <c r="G434" s="14" t="s">
        <v>872</v>
      </c>
      <c r="H434" s="14" t="str">
        <f t="shared" si="30"/>
        <v>040805</v>
      </c>
      <c r="I434" s="36" t="str">
        <f t="shared" si="31"/>
        <v>INSERT INTO [dbo].[pmDistrict] ([idDepartment],[idProvince],[idDistrict],[name],[ubigeo]) VALUES (4,8,5,'Pampamarca','040805')</v>
      </c>
    </row>
    <row r="435" spans="1:9" ht="15.75" thickBot="1" x14ac:dyDescent="0.3">
      <c r="A435">
        <f>LOOKUP(B435,DEPARTAMENTO!$B$2:$B$26,DEPARTAMENTO!$A$2:$A$26)</f>
        <v>4</v>
      </c>
      <c r="B435" s="21" t="s">
        <v>668</v>
      </c>
      <c r="C435" s="25">
        <f t="shared" si="29"/>
        <v>8</v>
      </c>
      <c r="D435" s="21" t="s">
        <v>865</v>
      </c>
      <c r="E435" s="25">
        <f t="shared" si="32"/>
        <v>6</v>
      </c>
      <c r="F435" s="21" t="s">
        <v>875</v>
      </c>
      <c r="G435" s="14" t="s">
        <v>874</v>
      </c>
      <c r="H435" s="14" t="str">
        <f t="shared" si="30"/>
        <v>040806</v>
      </c>
      <c r="I435" s="36" t="str">
        <f t="shared" si="31"/>
        <v>INSERT INTO [dbo].[pmDistrict] ([idDepartment],[idProvince],[idDistrict],[name],[ubigeo]) VALUES (4,8,6,'Puyca','040806')</v>
      </c>
    </row>
    <row r="436" spans="1:9" ht="15.75" thickBot="1" x14ac:dyDescent="0.3">
      <c r="A436">
        <f>LOOKUP(B436,DEPARTAMENTO!$B$2:$B$26,DEPARTAMENTO!$A$2:$A$26)</f>
        <v>4</v>
      </c>
      <c r="B436" s="21" t="s">
        <v>668</v>
      </c>
      <c r="C436" s="25">
        <f t="shared" ref="C436:C499" si="33">IF(D435=D436,C435,IF(B435=B436,C435+1,1))</f>
        <v>8</v>
      </c>
      <c r="D436" s="21" t="s">
        <v>865</v>
      </c>
      <c r="E436" s="25">
        <f t="shared" si="32"/>
        <v>7</v>
      </c>
      <c r="F436" s="21" t="s">
        <v>877</v>
      </c>
      <c r="G436" s="14" t="s">
        <v>876</v>
      </c>
      <c r="H436" s="14" t="str">
        <f t="shared" si="30"/>
        <v>040807</v>
      </c>
      <c r="I436" s="36" t="str">
        <f t="shared" si="31"/>
        <v>INSERT INTO [dbo].[pmDistrict] ([idDepartment],[idProvince],[idDistrict],[name],[ubigeo]) VALUES (4,8,7,'Quechualla','040807')</v>
      </c>
    </row>
    <row r="437" spans="1:9" ht="15.75" thickBot="1" x14ac:dyDescent="0.3">
      <c r="A437">
        <f>LOOKUP(B437,DEPARTAMENTO!$B$2:$B$26,DEPARTAMENTO!$A$2:$A$26)</f>
        <v>4</v>
      </c>
      <c r="B437" s="21" t="s">
        <v>668</v>
      </c>
      <c r="C437" s="25">
        <f t="shared" si="33"/>
        <v>8</v>
      </c>
      <c r="D437" s="21" t="s">
        <v>865</v>
      </c>
      <c r="E437" s="25">
        <f t="shared" si="32"/>
        <v>8</v>
      </c>
      <c r="F437" s="21" t="s">
        <v>879</v>
      </c>
      <c r="G437" s="14" t="s">
        <v>878</v>
      </c>
      <c r="H437" s="14" t="str">
        <f t="shared" si="30"/>
        <v>040808</v>
      </c>
      <c r="I437" s="36" t="str">
        <f t="shared" si="31"/>
        <v>INSERT INTO [dbo].[pmDistrict] ([idDepartment],[idProvince],[idDistrict],[name],[ubigeo]) VALUES (4,8,8,'Sayla','040808')</v>
      </c>
    </row>
    <row r="438" spans="1:9" ht="15.75" thickBot="1" x14ac:dyDescent="0.3">
      <c r="A438">
        <f>LOOKUP(B438,DEPARTAMENTO!$B$2:$B$26,DEPARTAMENTO!$A$2:$A$26)</f>
        <v>4</v>
      </c>
      <c r="B438" s="21" t="s">
        <v>668</v>
      </c>
      <c r="C438" s="25">
        <f t="shared" si="33"/>
        <v>8</v>
      </c>
      <c r="D438" s="21" t="s">
        <v>865</v>
      </c>
      <c r="E438" s="25">
        <f t="shared" si="32"/>
        <v>9</v>
      </c>
      <c r="F438" s="21" t="s">
        <v>881</v>
      </c>
      <c r="G438" s="14" t="s">
        <v>880</v>
      </c>
      <c r="H438" s="14" t="str">
        <f t="shared" si="30"/>
        <v>040809</v>
      </c>
      <c r="I438" s="36" t="str">
        <f t="shared" si="31"/>
        <v>INSERT INTO [dbo].[pmDistrict] ([idDepartment],[idProvince],[idDistrict],[name],[ubigeo]) VALUES (4,8,9,'Tauria','040809')</v>
      </c>
    </row>
    <row r="439" spans="1:9" ht="15.75" thickBot="1" x14ac:dyDescent="0.3">
      <c r="A439">
        <f>LOOKUP(B439,DEPARTAMENTO!$B$2:$B$26,DEPARTAMENTO!$A$2:$A$26)</f>
        <v>4</v>
      </c>
      <c r="B439" s="21" t="s">
        <v>668</v>
      </c>
      <c r="C439" s="25">
        <f t="shared" si="33"/>
        <v>8</v>
      </c>
      <c r="D439" s="21" t="s">
        <v>865</v>
      </c>
      <c r="E439" s="25">
        <f t="shared" si="32"/>
        <v>10</v>
      </c>
      <c r="F439" s="21" t="s">
        <v>883</v>
      </c>
      <c r="G439" s="14" t="s">
        <v>882</v>
      </c>
      <c r="H439" s="14" t="str">
        <f t="shared" si="30"/>
        <v>040810</v>
      </c>
      <c r="I439" s="36" t="str">
        <f t="shared" si="31"/>
        <v>INSERT INTO [dbo].[pmDistrict] ([idDepartment],[idProvince],[idDistrict],[name],[ubigeo]) VALUES (4,8,10,'Tomepampa','040810')</v>
      </c>
    </row>
    <row r="440" spans="1:9" ht="15.75" thickBot="1" x14ac:dyDescent="0.3">
      <c r="A440">
        <f>LOOKUP(B440,DEPARTAMENTO!$B$2:$B$26,DEPARTAMENTO!$A$2:$A$26)</f>
        <v>4</v>
      </c>
      <c r="B440" s="21" t="s">
        <v>668</v>
      </c>
      <c r="C440" s="25">
        <f t="shared" si="33"/>
        <v>8</v>
      </c>
      <c r="D440" s="21" t="s">
        <v>865</v>
      </c>
      <c r="E440" s="25">
        <f t="shared" si="32"/>
        <v>11</v>
      </c>
      <c r="F440" s="21" t="s">
        <v>885</v>
      </c>
      <c r="G440" s="14" t="s">
        <v>884</v>
      </c>
      <c r="H440" s="14" t="str">
        <f t="shared" si="30"/>
        <v>040811</v>
      </c>
      <c r="I440" s="36" t="str">
        <f t="shared" si="31"/>
        <v>INSERT INTO [dbo].[pmDistrict] ([idDepartment],[idProvince],[idDistrict],[name],[ubigeo]) VALUES (4,8,11,'Toro','040811')</v>
      </c>
    </row>
    <row r="441" spans="1:9" ht="15.75" thickBot="1" x14ac:dyDescent="0.3">
      <c r="A441">
        <f>LOOKUP(B441,DEPARTAMENTO!$B$2:$B$26,DEPARTAMENTO!$A$2:$A$26)</f>
        <v>5</v>
      </c>
      <c r="B441" s="21" t="s">
        <v>887</v>
      </c>
      <c r="C441" s="25">
        <f t="shared" si="33"/>
        <v>1</v>
      </c>
      <c r="D441" s="21" t="s">
        <v>888</v>
      </c>
      <c r="E441" s="25">
        <f t="shared" si="32"/>
        <v>1</v>
      </c>
      <c r="F441" s="21" t="s">
        <v>887</v>
      </c>
      <c r="G441" s="14" t="s">
        <v>886</v>
      </c>
      <c r="H441" s="14" t="str">
        <f t="shared" si="30"/>
        <v>050101</v>
      </c>
      <c r="I441" s="36" t="str">
        <f t="shared" si="31"/>
        <v>INSERT INTO [dbo].[pmDistrict] ([idDepartment],[idProvince],[idDistrict],[name],[ubigeo]) VALUES (5,1,1,'Ayacucho','050101')</v>
      </c>
    </row>
    <row r="442" spans="1:9" ht="15.75" thickBot="1" x14ac:dyDescent="0.3">
      <c r="A442">
        <f>LOOKUP(B442,DEPARTAMENTO!$B$2:$B$26,DEPARTAMENTO!$A$2:$A$26)</f>
        <v>5</v>
      </c>
      <c r="B442" s="21" t="s">
        <v>887</v>
      </c>
      <c r="C442" s="25">
        <f t="shared" si="33"/>
        <v>1</v>
      </c>
      <c r="D442" s="21" t="s">
        <v>888</v>
      </c>
      <c r="E442" s="25">
        <f t="shared" si="32"/>
        <v>2</v>
      </c>
      <c r="F442" s="21" t="s">
        <v>890</v>
      </c>
      <c r="G442" s="14" t="s">
        <v>889</v>
      </c>
      <c r="H442" s="14" t="str">
        <f t="shared" si="30"/>
        <v>050111</v>
      </c>
      <c r="I442" s="36" t="str">
        <f t="shared" si="31"/>
        <v>INSERT INTO [dbo].[pmDistrict] ([idDepartment],[idProvince],[idDistrict],[name],[ubigeo]) VALUES (5,1,2,'Acocro','050111')</v>
      </c>
    </row>
    <row r="443" spans="1:9" ht="15.75" thickBot="1" x14ac:dyDescent="0.3">
      <c r="A443">
        <f>LOOKUP(B443,DEPARTAMENTO!$B$2:$B$26,DEPARTAMENTO!$A$2:$A$26)</f>
        <v>5</v>
      </c>
      <c r="B443" s="21" t="s">
        <v>887</v>
      </c>
      <c r="C443" s="25">
        <f t="shared" si="33"/>
        <v>1</v>
      </c>
      <c r="D443" s="21" t="s">
        <v>888</v>
      </c>
      <c r="E443" s="25">
        <f t="shared" si="32"/>
        <v>3</v>
      </c>
      <c r="F443" s="21" t="s">
        <v>892</v>
      </c>
      <c r="G443" s="14" t="s">
        <v>891</v>
      </c>
      <c r="H443" s="14" t="str">
        <f t="shared" si="30"/>
        <v>050102</v>
      </c>
      <c r="I443" s="36" t="str">
        <f t="shared" si="31"/>
        <v>INSERT INTO [dbo].[pmDistrict] ([idDepartment],[idProvince],[idDistrict],[name],[ubigeo]) VALUES (5,1,3,'Acos Vinchos','050102')</v>
      </c>
    </row>
    <row r="444" spans="1:9" ht="15.75" thickBot="1" x14ac:dyDescent="0.3">
      <c r="A444">
        <f>LOOKUP(B444,DEPARTAMENTO!$B$2:$B$26,DEPARTAMENTO!$A$2:$A$26)</f>
        <v>5</v>
      </c>
      <c r="B444" s="21" t="s">
        <v>887</v>
      </c>
      <c r="C444" s="25">
        <f t="shared" si="33"/>
        <v>1</v>
      </c>
      <c r="D444" s="21" t="s">
        <v>888</v>
      </c>
      <c r="E444" s="25">
        <f t="shared" si="32"/>
        <v>4</v>
      </c>
      <c r="F444" s="21" t="s">
        <v>894</v>
      </c>
      <c r="G444" s="14" t="s">
        <v>893</v>
      </c>
      <c r="H444" s="14" t="str">
        <f t="shared" si="30"/>
        <v>050103</v>
      </c>
      <c r="I444" s="36" t="str">
        <f t="shared" si="31"/>
        <v>INSERT INTO [dbo].[pmDistrict] ([idDepartment],[idProvince],[idDistrict],[name],[ubigeo]) VALUES (5,1,4,'Carmen Alto','050103')</v>
      </c>
    </row>
    <row r="445" spans="1:9" ht="15.75" thickBot="1" x14ac:dyDescent="0.3">
      <c r="A445">
        <f>LOOKUP(B445,DEPARTAMENTO!$B$2:$B$26,DEPARTAMENTO!$A$2:$A$26)</f>
        <v>5</v>
      </c>
      <c r="B445" s="21" t="s">
        <v>887</v>
      </c>
      <c r="C445" s="25">
        <f t="shared" si="33"/>
        <v>1</v>
      </c>
      <c r="D445" s="21" t="s">
        <v>888</v>
      </c>
      <c r="E445" s="25">
        <f t="shared" si="32"/>
        <v>5</v>
      </c>
      <c r="F445" s="21" t="s">
        <v>531</v>
      </c>
      <c r="G445" s="14" t="s">
        <v>895</v>
      </c>
      <c r="H445" s="14" t="str">
        <f t="shared" si="30"/>
        <v>050104</v>
      </c>
      <c r="I445" s="36" t="str">
        <f t="shared" si="31"/>
        <v>INSERT INTO [dbo].[pmDistrict] ([idDepartment],[idProvince],[idDistrict],[name],[ubigeo]) VALUES (5,1,5,'Chiara','050104')</v>
      </c>
    </row>
    <row r="446" spans="1:9" ht="15.75" thickBot="1" x14ac:dyDescent="0.3">
      <c r="A446">
        <f>LOOKUP(B446,DEPARTAMENTO!$B$2:$B$26,DEPARTAMENTO!$A$2:$A$26)</f>
        <v>5</v>
      </c>
      <c r="B446" s="21" t="s">
        <v>887</v>
      </c>
      <c r="C446" s="25">
        <f t="shared" si="33"/>
        <v>1</v>
      </c>
      <c r="D446" s="21" t="s">
        <v>888</v>
      </c>
      <c r="E446" s="25">
        <f t="shared" si="32"/>
        <v>6</v>
      </c>
      <c r="F446" s="21" t="s">
        <v>387</v>
      </c>
      <c r="G446" s="14" t="s">
        <v>896</v>
      </c>
      <c r="H446" s="14" t="str">
        <f t="shared" si="30"/>
        <v>050113</v>
      </c>
      <c r="I446" s="36" t="str">
        <f t="shared" si="31"/>
        <v>INSERT INTO [dbo].[pmDistrict] ([idDepartment],[idProvince],[idDistrict],[name],[ubigeo]) VALUES (5,1,6,'Ocros','050113')</v>
      </c>
    </row>
    <row r="447" spans="1:9" ht="15.75" thickBot="1" x14ac:dyDescent="0.3">
      <c r="A447">
        <f>LOOKUP(B447,DEPARTAMENTO!$B$2:$B$26,DEPARTAMENTO!$A$2:$A$26)</f>
        <v>5</v>
      </c>
      <c r="B447" s="21" t="s">
        <v>887</v>
      </c>
      <c r="C447" s="25">
        <f t="shared" si="33"/>
        <v>1</v>
      </c>
      <c r="D447" s="21" t="s">
        <v>888</v>
      </c>
      <c r="E447" s="25">
        <f t="shared" si="32"/>
        <v>7</v>
      </c>
      <c r="F447" s="21" t="s">
        <v>898</v>
      </c>
      <c r="G447" s="14" t="s">
        <v>897</v>
      </c>
      <c r="H447" s="14" t="str">
        <f t="shared" si="30"/>
        <v>050114</v>
      </c>
      <c r="I447" s="36" t="str">
        <f t="shared" si="31"/>
        <v>INSERT INTO [dbo].[pmDistrict] ([idDepartment],[idProvince],[idDistrict],[name],[ubigeo]) VALUES (5,1,7,'Pacaycasa','050114')</v>
      </c>
    </row>
    <row r="448" spans="1:9" ht="15.75" thickBot="1" x14ac:dyDescent="0.3">
      <c r="A448">
        <f>LOOKUP(B448,DEPARTAMENTO!$B$2:$B$26,DEPARTAMENTO!$A$2:$A$26)</f>
        <v>5</v>
      </c>
      <c r="B448" s="21" t="s">
        <v>887</v>
      </c>
      <c r="C448" s="25">
        <f t="shared" si="33"/>
        <v>1</v>
      </c>
      <c r="D448" s="21" t="s">
        <v>888</v>
      </c>
      <c r="E448" s="25">
        <f t="shared" si="32"/>
        <v>8</v>
      </c>
      <c r="F448" s="21" t="s">
        <v>900</v>
      </c>
      <c r="G448" s="14" t="s">
        <v>899</v>
      </c>
      <c r="H448" s="14" t="str">
        <f t="shared" si="30"/>
        <v>050105</v>
      </c>
      <c r="I448" s="36" t="str">
        <f t="shared" si="31"/>
        <v>INSERT INTO [dbo].[pmDistrict] ([idDepartment],[idProvince],[idDistrict],[name],[ubigeo]) VALUES (5,1,8,'Quinua','050105')</v>
      </c>
    </row>
    <row r="449" spans="1:9" ht="15.75" thickBot="1" x14ac:dyDescent="0.3">
      <c r="A449">
        <f>LOOKUP(B449,DEPARTAMENTO!$B$2:$B$26,DEPARTAMENTO!$A$2:$A$26)</f>
        <v>5</v>
      </c>
      <c r="B449" s="21" t="s">
        <v>887</v>
      </c>
      <c r="C449" s="25">
        <f t="shared" si="33"/>
        <v>1</v>
      </c>
      <c r="D449" s="21" t="s">
        <v>888</v>
      </c>
      <c r="E449" s="25">
        <f t="shared" si="32"/>
        <v>9</v>
      </c>
      <c r="F449" s="21" t="s">
        <v>902</v>
      </c>
      <c r="G449" s="14" t="s">
        <v>901</v>
      </c>
      <c r="H449" s="14" t="str">
        <f t="shared" si="30"/>
        <v>050106</v>
      </c>
      <c r="I449" s="36" t="str">
        <f t="shared" si="31"/>
        <v>INSERT INTO [dbo].[pmDistrict] ([idDepartment],[idProvince],[idDistrict],[name],[ubigeo]) VALUES (5,1,9,'San Jose de Ticllas','050106')</v>
      </c>
    </row>
    <row r="450" spans="1:9" ht="15.75" thickBot="1" x14ac:dyDescent="0.3">
      <c r="A450">
        <f>LOOKUP(B450,DEPARTAMENTO!$B$2:$B$26,DEPARTAMENTO!$A$2:$A$26)</f>
        <v>5</v>
      </c>
      <c r="B450" s="21" t="s">
        <v>887</v>
      </c>
      <c r="C450" s="25">
        <f t="shared" si="33"/>
        <v>1</v>
      </c>
      <c r="D450" s="21" t="s">
        <v>888</v>
      </c>
      <c r="E450" s="25">
        <f t="shared" si="32"/>
        <v>10</v>
      </c>
      <c r="F450" s="21" t="s">
        <v>904</v>
      </c>
      <c r="G450" s="14" t="s">
        <v>903</v>
      </c>
      <c r="H450" s="14" t="str">
        <f t="shared" si="30"/>
        <v>050107</v>
      </c>
      <c r="I450" s="36" t="str">
        <f t="shared" si="31"/>
        <v>INSERT INTO [dbo].[pmDistrict] ([idDepartment],[idProvince],[idDistrict],[name],[ubigeo]) VALUES (5,1,10,'San Juan Bautista','050107')</v>
      </c>
    </row>
    <row r="451" spans="1:9" ht="15.75" thickBot="1" x14ac:dyDescent="0.3">
      <c r="A451">
        <f>LOOKUP(B451,DEPARTAMENTO!$B$2:$B$26,DEPARTAMENTO!$A$2:$A$26)</f>
        <v>5</v>
      </c>
      <c r="B451" s="21" t="s">
        <v>887</v>
      </c>
      <c r="C451" s="25">
        <f t="shared" si="33"/>
        <v>1</v>
      </c>
      <c r="D451" s="21" t="s">
        <v>888</v>
      </c>
      <c r="E451" s="25">
        <f t="shared" si="32"/>
        <v>11</v>
      </c>
      <c r="F451" s="21" t="s">
        <v>906</v>
      </c>
      <c r="G451" s="14" t="s">
        <v>905</v>
      </c>
      <c r="H451" s="14" t="str">
        <f t="shared" ref="H451:H514" si="34">RIGHT(G451,6)</f>
        <v>050108</v>
      </c>
      <c r="I451" s="36" t="str">
        <f t="shared" ref="I451:I514" si="35">$I$1&amp;A451&amp;","&amp;C451&amp;","&amp;E451&amp;",'"&amp;F451&amp;"','"&amp;H451&amp;"')"</f>
        <v>INSERT INTO [dbo].[pmDistrict] ([idDepartment],[idProvince],[idDistrict],[name],[ubigeo]) VALUES (5,1,11,'Santiago de Pischa','050108')</v>
      </c>
    </row>
    <row r="452" spans="1:9" ht="15.75" thickBot="1" x14ac:dyDescent="0.3">
      <c r="A452">
        <f>LOOKUP(B452,DEPARTAMENTO!$B$2:$B$26,DEPARTAMENTO!$A$2:$A$26)</f>
        <v>5</v>
      </c>
      <c r="B452" s="21" t="s">
        <v>887</v>
      </c>
      <c r="C452" s="25">
        <f t="shared" si="33"/>
        <v>1</v>
      </c>
      <c r="D452" s="21" t="s">
        <v>888</v>
      </c>
      <c r="E452" s="25">
        <f t="shared" ref="E452:E515" si="36">SUMIF(D452,D451,E451)+1</f>
        <v>12</v>
      </c>
      <c r="F452" s="21" t="s">
        <v>908</v>
      </c>
      <c r="G452" s="14" t="s">
        <v>907</v>
      </c>
      <c r="H452" s="14" t="str">
        <f t="shared" si="34"/>
        <v>050112</v>
      </c>
      <c r="I452" s="36" t="str">
        <f t="shared" si="35"/>
        <v>INSERT INTO [dbo].[pmDistrict] ([idDepartment],[idProvince],[idDistrict],[name],[ubigeo]) VALUES (5,1,12,'Socos','050112')</v>
      </c>
    </row>
    <row r="453" spans="1:9" ht="15.75" thickBot="1" x14ac:dyDescent="0.3">
      <c r="A453">
        <f>LOOKUP(B453,DEPARTAMENTO!$B$2:$B$26,DEPARTAMENTO!$A$2:$A$26)</f>
        <v>5</v>
      </c>
      <c r="B453" s="21" t="s">
        <v>887</v>
      </c>
      <c r="C453" s="25">
        <f t="shared" si="33"/>
        <v>1</v>
      </c>
      <c r="D453" s="21" t="s">
        <v>888</v>
      </c>
      <c r="E453" s="25">
        <f t="shared" si="36"/>
        <v>13</v>
      </c>
      <c r="F453" s="21" t="s">
        <v>910</v>
      </c>
      <c r="G453" s="14" t="s">
        <v>909</v>
      </c>
      <c r="H453" s="14" t="str">
        <f t="shared" si="34"/>
        <v>050110</v>
      </c>
      <c r="I453" s="36" t="str">
        <f t="shared" si="35"/>
        <v>INSERT INTO [dbo].[pmDistrict] ([idDepartment],[idProvince],[idDistrict],[name],[ubigeo]) VALUES (5,1,13,'Tambillo','050110')</v>
      </c>
    </row>
    <row r="454" spans="1:9" ht="15.75" thickBot="1" x14ac:dyDescent="0.3">
      <c r="A454">
        <f>LOOKUP(B454,DEPARTAMENTO!$B$2:$B$26,DEPARTAMENTO!$A$2:$A$26)</f>
        <v>5</v>
      </c>
      <c r="B454" s="21" t="s">
        <v>887</v>
      </c>
      <c r="C454" s="25">
        <f t="shared" si="33"/>
        <v>1</v>
      </c>
      <c r="D454" s="21" t="s">
        <v>888</v>
      </c>
      <c r="E454" s="25">
        <f t="shared" si="36"/>
        <v>14</v>
      </c>
      <c r="F454" s="21" t="s">
        <v>912</v>
      </c>
      <c r="G454" s="14" t="s">
        <v>911</v>
      </c>
      <c r="H454" s="14" t="str">
        <f t="shared" si="34"/>
        <v>050109</v>
      </c>
      <c r="I454" s="36" t="str">
        <f t="shared" si="35"/>
        <v>INSERT INTO [dbo].[pmDistrict] ([idDepartment],[idProvince],[idDistrict],[name],[ubigeo]) VALUES (5,1,14,'Vinchos','050109')</v>
      </c>
    </row>
    <row r="455" spans="1:9" ht="15.75" thickBot="1" x14ac:dyDescent="0.3">
      <c r="A455">
        <f>LOOKUP(B455,DEPARTAMENTO!$B$2:$B$26,DEPARTAMENTO!$A$2:$A$26)</f>
        <v>5</v>
      </c>
      <c r="B455" s="21" t="s">
        <v>887</v>
      </c>
      <c r="C455" s="25">
        <f t="shared" si="33"/>
        <v>1</v>
      </c>
      <c r="D455" s="21" t="s">
        <v>888</v>
      </c>
      <c r="E455" s="25">
        <f t="shared" si="36"/>
        <v>15</v>
      </c>
      <c r="F455" s="21" t="s">
        <v>914</v>
      </c>
      <c r="G455" s="14" t="s">
        <v>913</v>
      </c>
      <c r="H455" s="14" t="str">
        <f t="shared" si="34"/>
        <v>050115</v>
      </c>
      <c r="I455" s="36" t="str">
        <f t="shared" si="35"/>
        <v>INSERT INTO [dbo].[pmDistrict] ([idDepartment],[idProvince],[idDistrict],[name],[ubigeo]) VALUES (5,1,15,'Jesus Nazareno','050115')</v>
      </c>
    </row>
    <row r="456" spans="1:9" ht="15.75" thickBot="1" x14ac:dyDescent="0.3">
      <c r="A456">
        <f>LOOKUP(B456,DEPARTAMENTO!$B$2:$B$26,DEPARTAMENTO!$A$2:$A$26)</f>
        <v>5</v>
      </c>
      <c r="B456" s="21" t="s">
        <v>887</v>
      </c>
      <c r="C456" s="25">
        <f t="shared" si="33"/>
        <v>2</v>
      </c>
      <c r="D456" s="21" t="s">
        <v>916</v>
      </c>
      <c r="E456" s="25">
        <f t="shared" si="36"/>
        <v>1</v>
      </c>
      <c r="F456" s="21" t="s">
        <v>916</v>
      </c>
      <c r="G456" s="14" t="s">
        <v>915</v>
      </c>
      <c r="H456" s="14" t="str">
        <f t="shared" si="34"/>
        <v>050201</v>
      </c>
      <c r="I456" s="36" t="str">
        <f t="shared" si="35"/>
        <v>INSERT INTO [dbo].[pmDistrict] ([idDepartment],[idProvince],[idDistrict],[name],[ubigeo]) VALUES (5,2,1,'Cangallo','050201')</v>
      </c>
    </row>
    <row r="457" spans="1:9" ht="15.75" thickBot="1" x14ac:dyDescent="0.3">
      <c r="A457">
        <f>LOOKUP(B457,DEPARTAMENTO!$B$2:$B$26,DEPARTAMENTO!$A$2:$A$26)</f>
        <v>5</v>
      </c>
      <c r="B457" s="21" t="s">
        <v>887</v>
      </c>
      <c r="C457" s="25">
        <f t="shared" si="33"/>
        <v>2</v>
      </c>
      <c r="D457" s="21" t="s">
        <v>916</v>
      </c>
      <c r="E457" s="25">
        <f t="shared" si="36"/>
        <v>2</v>
      </c>
      <c r="F457" s="21" t="s">
        <v>918</v>
      </c>
      <c r="G457" s="14" t="s">
        <v>917</v>
      </c>
      <c r="H457" s="14" t="str">
        <f t="shared" si="34"/>
        <v>050204</v>
      </c>
      <c r="I457" s="36" t="str">
        <f t="shared" si="35"/>
        <v>INSERT INTO [dbo].[pmDistrict] ([idDepartment],[idProvince],[idDistrict],[name],[ubigeo]) VALUES (5,2,2,'Chuschi','050204')</v>
      </c>
    </row>
    <row r="458" spans="1:9" ht="15.75" thickBot="1" x14ac:dyDescent="0.3">
      <c r="A458">
        <f>LOOKUP(B458,DEPARTAMENTO!$B$2:$B$26,DEPARTAMENTO!$A$2:$A$26)</f>
        <v>5</v>
      </c>
      <c r="B458" s="21" t="s">
        <v>887</v>
      </c>
      <c r="C458" s="25">
        <f t="shared" si="33"/>
        <v>2</v>
      </c>
      <c r="D458" s="21" t="s">
        <v>916</v>
      </c>
      <c r="E458" s="25">
        <f t="shared" si="36"/>
        <v>3</v>
      </c>
      <c r="F458" s="21" t="s">
        <v>920</v>
      </c>
      <c r="G458" s="14" t="s">
        <v>919</v>
      </c>
      <c r="H458" s="14" t="str">
        <f t="shared" si="34"/>
        <v>050206</v>
      </c>
      <c r="I458" s="36" t="str">
        <f t="shared" si="35"/>
        <v>INSERT INTO [dbo].[pmDistrict] ([idDepartment],[idProvince],[idDistrict],[name],[ubigeo]) VALUES (5,2,3,'Los Morochucos','050206')</v>
      </c>
    </row>
    <row r="459" spans="1:9" ht="15.75" thickBot="1" x14ac:dyDescent="0.3">
      <c r="A459">
        <f>LOOKUP(B459,DEPARTAMENTO!$B$2:$B$26,DEPARTAMENTO!$A$2:$A$26)</f>
        <v>5</v>
      </c>
      <c r="B459" s="21" t="s">
        <v>887</v>
      </c>
      <c r="C459" s="25">
        <f t="shared" si="33"/>
        <v>2</v>
      </c>
      <c r="D459" s="21" t="s">
        <v>916</v>
      </c>
      <c r="E459" s="25">
        <f t="shared" si="36"/>
        <v>4</v>
      </c>
      <c r="F459" s="21" t="s">
        <v>922</v>
      </c>
      <c r="G459" s="14" t="s">
        <v>921</v>
      </c>
      <c r="H459" s="14" t="str">
        <f t="shared" si="34"/>
        <v>050211</v>
      </c>
      <c r="I459" s="36" t="str">
        <f t="shared" si="35"/>
        <v>INSERT INTO [dbo].[pmDistrict] ([idDepartment],[idProvince],[idDistrict],[name],[ubigeo]) VALUES (5,2,4,'Maria Parado de Bellido','050211')</v>
      </c>
    </row>
    <row r="460" spans="1:9" ht="15.75" thickBot="1" x14ac:dyDescent="0.3">
      <c r="A460">
        <f>LOOKUP(B460,DEPARTAMENTO!$B$2:$B$26,DEPARTAMENTO!$A$2:$A$26)</f>
        <v>5</v>
      </c>
      <c r="B460" s="21" t="s">
        <v>887</v>
      </c>
      <c r="C460" s="25">
        <f t="shared" si="33"/>
        <v>2</v>
      </c>
      <c r="D460" s="21" t="s">
        <v>916</v>
      </c>
      <c r="E460" s="25">
        <f t="shared" si="36"/>
        <v>5</v>
      </c>
      <c r="F460" s="21" t="s">
        <v>924</v>
      </c>
      <c r="G460" s="14" t="s">
        <v>923</v>
      </c>
      <c r="H460" s="14" t="str">
        <f t="shared" si="34"/>
        <v>050207</v>
      </c>
      <c r="I460" s="36" t="str">
        <f t="shared" si="35"/>
        <v>INSERT INTO [dbo].[pmDistrict] ([idDepartment],[idProvince],[idDistrict],[name],[ubigeo]) VALUES (5,2,5,'Paras','050207')</v>
      </c>
    </row>
    <row r="461" spans="1:9" ht="15.75" thickBot="1" x14ac:dyDescent="0.3">
      <c r="A461">
        <f>LOOKUP(B461,DEPARTAMENTO!$B$2:$B$26,DEPARTAMENTO!$A$2:$A$26)</f>
        <v>5</v>
      </c>
      <c r="B461" s="21" t="s">
        <v>887</v>
      </c>
      <c r="C461" s="25">
        <f t="shared" si="33"/>
        <v>2</v>
      </c>
      <c r="D461" s="21" t="s">
        <v>916</v>
      </c>
      <c r="E461" s="25">
        <f t="shared" si="36"/>
        <v>6</v>
      </c>
      <c r="F461" s="21" t="s">
        <v>926</v>
      </c>
      <c r="G461" s="14" t="s">
        <v>925</v>
      </c>
      <c r="H461" s="14" t="str">
        <f t="shared" si="34"/>
        <v>050208</v>
      </c>
      <c r="I461" s="36" t="str">
        <f t="shared" si="35"/>
        <v>INSERT INTO [dbo].[pmDistrict] ([idDepartment],[idProvince],[idDistrict],[name],[ubigeo]) VALUES (5,2,6,'Totos','050208')</v>
      </c>
    </row>
    <row r="462" spans="1:9" ht="15.75" thickBot="1" x14ac:dyDescent="0.3">
      <c r="A462">
        <f>LOOKUP(B462,DEPARTAMENTO!$B$2:$B$26,DEPARTAMENTO!$A$2:$A$26)</f>
        <v>5</v>
      </c>
      <c r="B462" s="21" t="s">
        <v>887</v>
      </c>
      <c r="C462" s="25">
        <f t="shared" si="33"/>
        <v>3</v>
      </c>
      <c r="D462" s="21" t="s">
        <v>929</v>
      </c>
      <c r="E462" s="25">
        <f t="shared" si="36"/>
        <v>1</v>
      </c>
      <c r="F462" s="21" t="s">
        <v>928</v>
      </c>
      <c r="G462" s="14" t="s">
        <v>927</v>
      </c>
      <c r="H462" s="14" t="str">
        <f t="shared" si="34"/>
        <v>050801</v>
      </c>
      <c r="I462" s="36" t="str">
        <f t="shared" si="35"/>
        <v>INSERT INTO [dbo].[pmDistrict] ([idDepartment],[idProvince],[idDistrict],[name],[ubigeo]) VALUES (5,3,1,'Sancos','050801')</v>
      </c>
    </row>
    <row r="463" spans="1:9" ht="15.75" thickBot="1" x14ac:dyDescent="0.3">
      <c r="A463">
        <f>LOOKUP(B463,DEPARTAMENTO!$B$2:$B$26,DEPARTAMENTO!$A$2:$A$26)</f>
        <v>5</v>
      </c>
      <c r="B463" s="21" t="s">
        <v>887</v>
      </c>
      <c r="C463" s="25">
        <f t="shared" si="33"/>
        <v>3</v>
      </c>
      <c r="D463" s="21" t="s">
        <v>929</v>
      </c>
      <c r="E463" s="25">
        <f t="shared" si="36"/>
        <v>2</v>
      </c>
      <c r="F463" s="21" t="s">
        <v>931</v>
      </c>
      <c r="G463" s="14" t="s">
        <v>930</v>
      </c>
      <c r="H463" s="14" t="str">
        <f t="shared" si="34"/>
        <v>050804</v>
      </c>
      <c r="I463" s="36" t="str">
        <f t="shared" si="35"/>
        <v>INSERT INTO [dbo].[pmDistrict] ([idDepartment],[idProvince],[idDistrict],[name],[ubigeo]) VALUES (5,3,2,'Carapo','050804')</v>
      </c>
    </row>
    <row r="464" spans="1:9" ht="15.75" thickBot="1" x14ac:dyDescent="0.3">
      <c r="A464">
        <f>LOOKUP(B464,DEPARTAMENTO!$B$2:$B$26,DEPARTAMENTO!$A$2:$A$26)</f>
        <v>5</v>
      </c>
      <c r="B464" s="21" t="s">
        <v>887</v>
      </c>
      <c r="C464" s="25">
        <f t="shared" si="33"/>
        <v>3</v>
      </c>
      <c r="D464" s="21" t="s">
        <v>929</v>
      </c>
      <c r="E464" s="25">
        <f t="shared" si="36"/>
        <v>3</v>
      </c>
      <c r="F464" s="21" t="s">
        <v>933</v>
      </c>
      <c r="G464" s="14" t="s">
        <v>932</v>
      </c>
      <c r="H464" s="14" t="str">
        <f t="shared" si="34"/>
        <v>050802</v>
      </c>
      <c r="I464" s="36" t="str">
        <f t="shared" si="35"/>
        <v>INSERT INTO [dbo].[pmDistrict] ([idDepartment],[idProvince],[idDistrict],[name],[ubigeo]) VALUES (5,3,3,'Sacsamarca','050802')</v>
      </c>
    </row>
    <row r="465" spans="1:9" ht="15.75" thickBot="1" x14ac:dyDescent="0.3">
      <c r="A465">
        <f>LOOKUP(B465,DEPARTAMENTO!$B$2:$B$26,DEPARTAMENTO!$A$2:$A$26)</f>
        <v>5</v>
      </c>
      <c r="B465" s="21" t="s">
        <v>887</v>
      </c>
      <c r="C465" s="25">
        <f t="shared" si="33"/>
        <v>3</v>
      </c>
      <c r="D465" s="21" t="s">
        <v>929</v>
      </c>
      <c r="E465" s="25">
        <f t="shared" si="36"/>
        <v>4</v>
      </c>
      <c r="F465" s="21" t="s">
        <v>935</v>
      </c>
      <c r="G465" s="14" t="s">
        <v>934</v>
      </c>
      <c r="H465" s="14" t="str">
        <f t="shared" si="34"/>
        <v>050803</v>
      </c>
      <c r="I465" s="36" t="str">
        <f t="shared" si="35"/>
        <v>INSERT INTO [dbo].[pmDistrict] ([idDepartment],[idProvince],[idDistrict],[name],[ubigeo]) VALUES (5,3,4,'Santiago de Lucanamarca','050803')</v>
      </c>
    </row>
    <row r="466" spans="1:9" ht="15.75" thickBot="1" x14ac:dyDescent="0.3">
      <c r="A466">
        <f>LOOKUP(B466,DEPARTAMENTO!$B$2:$B$26,DEPARTAMENTO!$A$2:$A$26)</f>
        <v>5</v>
      </c>
      <c r="B466" s="21" t="s">
        <v>887</v>
      </c>
      <c r="C466" s="25">
        <f t="shared" si="33"/>
        <v>4</v>
      </c>
      <c r="D466" s="21" t="s">
        <v>937</v>
      </c>
      <c r="E466" s="25">
        <f t="shared" si="36"/>
        <v>1</v>
      </c>
      <c r="F466" s="21" t="s">
        <v>937</v>
      </c>
      <c r="G466" s="14" t="s">
        <v>936</v>
      </c>
      <c r="H466" s="14" t="str">
        <f t="shared" si="34"/>
        <v>050301</v>
      </c>
      <c r="I466" s="36" t="str">
        <f t="shared" si="35"/>
        <v>INSERT INTO [dbo].[pmDistrict] ([idDepartment],[idProvince],[idDistrict],[name],[ubigeo]) VALUES (5,4,1,'Huanta','050301')</v>
      </c>
    </row>
    <row r="467" spans="1:9" ht="15.75" thickBot="1" x14ac:dyDescent="0.3">
      <c r="A467">
        <f>LOOKUP(B467,DEPARTAMENTO!$B$2:$B$26,DEPARTAMENTO!$A$2:$A$26)</f>
        <v>5</v>
      </c>
      <c r="B467" s="21" t="s">
        <v>887</v>
      </c>
      <c r="C467" s="25">
        <f t="shared" si="33"/>
        <v>4</v>
      </c>
      <c r="D467" s="21" t="s">
        <v>937</v>
      </c>
      <c r="E467" s="25">
        <f t="shared" si="36"/>
        <v>2</v>
      </c>
      <c r="F467" s="21" t="s">
        <v>939</v>
      </c>
      <c r="G467" s="14" t="s">
        <v>938</v>
      </c>
      <c r="H467" s="14" t="str">
        <f t="shared" si="34"/>
        <v>050302</v>
      </c>
      <c r="I467" s="36" t="str">
        <f t="shared" si="35"/>
        <v>INSERT INTO [dbo].[pmDistrict] ([idDepartment],[idProvince],[idDistrict],[name],[ubigeo]) VALUES (5,4,2,'Ayahuanco','050302')</v>
      </c>
    </row>
    <row r="468" spans="1:9" ht="15.75" thickBot="1" x14ac:dyDescent="0.3">
      <c r="A468">
        <f>LOOKUP(B468,DEPARTAMENTO!$B$2:$B$26,DEPARTAMENTO!$A$2:$A$26)</f>
        <v>5</v>
      </c>
      <c r="B468" s="21" t="s">
        <v>887</v>
      </c>
      <c r="C468" s="25">
        <f t="shared" si="33"/>
        <v>4</v>
      </c>
      <c r="D468" s="21" t="s">
        <v>937</v>
      </c>
      <c r="E468" s="25">
        <f t="shared" si="36"/>
        <v>3</v>
      </c>
      <c r="F468" s="21" t="s">
        <v>941</v>
      </c>
      <c r="G468" s="14" t="s">
        <v>940</v>
      </c>
      <c r="H468" s="14" t="str">
        <f t="shared" si="34"/>
        <v>050303</v>
      </c>
      <c r="I468" s="36" t="str">
        <f t="shared" si="35"/>
        <v>INSERT INTO [dbo].[pmDistrict] ([idDepartment],[idProvince],[idDistrict],[name],[ubigeo]) VALUES (5,4,3,'Huamanguilla','050303')</v>
      </c>
    </row>
    <row r="469" spans="1:9" ht="15.75" thickBot="1" x14ac:dyDescent="0.3">
      <c r="A469">
        <f>LOOKUP(B469,DEPARTAMENTO!$B$2:$B$26,DEPARTAMENTO!$A$2:$A$26)</f>
        <v>5</v>
      </c>
      <c r="B469" s="21" t="s">
        <v>887</v>
      </c>
      <c r="C469" s="25">
        <f t="shared" si="33"/>
        <v>4</v>
      </c>
      <c r="D469" s="21" t="s">
        <v>937</v>
      </c>
      <c r="E469" s="25">
        <f t="shared" si="36"/>
        <v>4</v>
      </c>
      <c r="F469" s="21" t="s">
        <v>943</v>
      </c>
      <c r="G469" s="14" t="s">
        <v>942</v>
      </c>
      <c r="H469" s="14" t="str">
        <f t="shared" si="34"/>
        <v>050304</v>
      </c>
      <c r="I469" s="36" t="str">
        <f t="shared" si="35"/>
        <v>INSERT INTO [dbo].[pmDistrict] ([idDepartment],[idProvince],[idDistrict],[name],[ubigeo]) VALUES (5,4,4,'Iguain','050304')</v>
      </c>
    </row>
    <row r="470" spans="1:9" ht="15.75" thickBot="1" x14ac:dyDescent="0.3">
      <c r="A470">
        <f>LOOKUP(B470,DEPARTAMENTO!$B$2:$B$26,DEPARTAMENTO!$A$2:$A$26)</f>
        <v>5</v>
      </c>
      <c r="B470" s="21" t="s">
        <v>887</v>
      </c>
      <c r="C470" s="25">
        <f t="shared" si="33"/>
        <v>4</v>
      </c>
      <c r="D470" s="21" t="s">
        <v>937</v>
      </c>
      <c r="E470" s="25">
        <f t="shared" si="36"/>
        <v>5</v>
      </c>
      <c r="F470" s="21" t="s">
        <v>945</v>
      </c>
      <c r="G470" s="14" t="s">
        <v>944</v>
      </c>
      <c r="H470" s="14" t="str">
        <f t="shared" si="34"/>
        <v>050305</v>
      </c>
      <c r="I470" s="36" t="str">
        <f t="shared" si="35"/>
        <v>INSERT INTO [dbo].[pmDistrict] ([idDepartment],[idProvince],[idDistrict],[name],[ubigeo]) VALUES (5,4,5,'Luricocha','050305')</v>
      </c>
    </row>
    <row r="471" spans="1:9" ht="15.75" thickBot="1" x14ac:dyDescent="0.3">
      <c r="A471">
        <f>LOOKUP(B471,DEPARTAMENTO!$B$2:$B$26,DEPARTAMENTO!$A$2:$A$26)</f>
        <v>5</v>
      </c>
      <c r="B471" s="21" t="s">
        <v>887</v>
      </c>
      <c r="C471" s="25">
        <f t="shared" si="33"/>
        <v>4</v>
      </c>
      <c r="D471" s="21" t="s">
        <v>937</v>
      </c>
      <c r="E471" s="25">
        <f t="shared" si="36"/>
        <v>6</v>
      </c>
      <c r="F471" s="21" t="s">
        <v>947</v>
      </c>
      <c r="G471" s="14" t="s">
        <v>946</v>
      </c>
      <c r="H471" s="14" t="str">
        <f t="shared" si="34"/>
        <v>050307</v>
      </c>
      <c r="I471" s="36" t="str">
        <f t="shared" si="35"/>
        <v>INSERT INTO [dbo].[pmDistrict] ([idDepartment],[idProvince],[idDistrict],[name],[ubigeo]) VALUES (5,4,6,'Santillana','050307')</v>
      </c>
    </row>
    <row r="472" spans="1:9" ht="15.75" thickBot="1" x14ac:dyDescent="0.3">
      <c r="A472">
        <f>LOOKUP(B472,DEPARTAMENTO!$B$2:$B$26,DEPARTAMENTO!$A$2:$A$26)</f>
        <v>5</v>
      </c>
      <c r="B472" s="21" t="s">
        <v>887</v>
      </c>
      <c r="C472" s="25">
        <f t="shared" si="33"/>
        <v>4</v>
      </c>
      <c r="D472" s="21" t="s">
        <v>937</v>
      </c>
      <c r="E472" s="25">
        <f t="shared" si="36"/>
        <v>7</v>
      </c>
      <c r="F472" s="21" t="s">
        <v>949</v>
      </c>
      <c r="G472" s="14" t="s">
        <v>948</v>
      </c>
      <c r="H472" s="14" t="str">
        <f t="shared" si="34"/>
        <v>050308</v>
      </c>
      <c r="I472" s="36" t="str">
        <f t="shared" si="35"/>
        <v>INSERT INTO [dbo].[pmDistrict] ([idDepartment],[idProvince],[idDistrict],[name],[ubigeo]) VALUES (5,4,7,'Sivia','050308')</v>
      </c>
    </row>
    <row r="473" spans="1:9" ht="15.75" thickBot="1" x14ac:dyDescent="0.3">
      <c r="A473">
        <f>LOOKUP(B473,DEPARTAMENTO!$B$2:$B$26,DEPARTAMENTO!$A$2:$A$26)</f>
        <v>5</v>
      </c>
      <c r="B473" s="21" t="s">
        <v>887</v>
      </c>
      <c r="C473" s="25">
        <f t="shared" si="33"/>
        <v>4</v>
      </c>
      <c r="D473" s="21" t="s">
        <v>937</v>
      </c>
      <c r="E473" s="25">
        <f t="shared" si="36"/>
        <v>8</v>
      </c>
      <c r="F473" s="21" t="s">
        <v>951</v>
      </c>
      <c r="G473" s="14" t="s">
        <v>950</v>
      </c>
      <c r="H473" s="14" t="str">
        <f t="shared" si="34"/>
        <v>050309</v>
      </c>
      <c r="I473" s="36" t="str">
        <f t="shared" si="35"/>
        <v>INSERT INTO [dbo].[pmDistrict] ([idDepartment],[idProvince],[idDistrict],[name],[ubigeo]) VALUES (5,4,8,'Llochegua','050309')</v>
      </c>
    </row>
    <row r="474" spans="1:9" ht="15.75" thickBot="1" x14ac:dyDescent="0.3">
      <c r="A474">
        <f>LOOKUP(B474,DEPARTAMENTO!$B$2:$B$26,DEPARTAMENTO!$A$2:$A$26)</f>
        <v>5</v>
      </c>
      <c r="B474" s="21" t="s">
        <v>887</v>
      </c>
      <c r="C474" s="25">
        <f t="shared" si="33"/>
        <v>5</v>
      </c>
      <c r="D474" s="21" t="s">
        <v>954</v>
      </c>
      <c r="E474" s="25">
        <f t="shared" si="36"/>
        <v>1</v>
      </c>
      <c r="F474" s="21" t="s">
        <v>953</v>
      </c>
      <c r="G474" s="14" t="s">
        <v>952</v>
      </c>
      <c r="H474" s="14" t="str">
        <f t="shared" si="34"/>
        <v>050401</v>
      </c>
      <c r="I474" s="36" t="str">
        <f t="shared" si="35"/>
        <v>INSERT INTO [dbo].[pmDistrict] ([idDepartment],[idProvince],[idDistrict],[name],[ubigeo]) VALUES (5,5,1,'San Miguel','050401')</v>
      </c>
    </row>
    <row r="475" spans="1:9" ht="15.75" thickBot="1" x14ac:dyDescent="0.3">
      <c r="A475">
        <f>LOOKUP(B475,DEPARTAMENTO!$B$2:$B$26,DEPARTAMENTO!$A$2:$A$26)</f>
        <v>5</v>
      </c>
      <c r="B475" s="21" t="s">
        <v>887</v>
      </c>
      <c r="C475" s="25">
        <f t="shared" si="33"/>
        <v>5</v>
      </c>
      <c r="D475" s="21" t="s">
        <v>954</v>
      </c>
      <c r="E475" s="25">
        <f t="shared" si="36"/>
        <v>2</v>
      </c>
      <c r="F475" s="21" t="s">
        <v>956</v>
      </c>
      <c r="G475" s="14" t="s">
        <v>955</v>
      </c>
      <c r="H475" s="14" t="str">
        <f t="shared" si="34"/>
        <v>050402</v>
      </c>
      <c r="I475" s="36" t="str">
        <f t="shared" si="35"/>
        <v>INSERT INTO [dbo].[pmDistrict] ([idDepartment],[idProvince],[idDistrict],[name],[ubigeo]) VALUES (5,5,2,'Anco','050402')</v>
      </c>
    </row>
    <row r="476" spans="1:9" ht="15.75" thickBot="1" x14ac:dyDescent="0.3">
      <c r="A476">
        <f>LOOKUP(B476,DEPARTAMENTO!$B$2:$B$26,DEPARTAMENTO!$A$2:$A$26)</f>
        <v>5</v>
      </c>
      <c r="B476" s="21" t="s">
        <v>887</v>
      </c>
      <c r="C476" s="25">
        <f t="shared" si="33"/>
        <v>5</v>
      </c>
      <c r="D476" s="21" t="s">
        <v>954</v>
      </c>
      <c r="E476" s="25">
        <f t="shared" si="36"/>
        <v>3</v>
      </c>
      <c r="F476" s="21" t="s">
        <v>958</v>
      </c>
      <c r="G476" s="14" t="s">
        <v>957</v>
      </c>
      <c r="H476" s="14" t="str">
        <f t="shared" si="34"/>
        <v>050403</v>
      </c>
      <c r="I476" s="36" t="str">
        <f t="shared" si="35"/>
        <v>INSERT INTO [dbo].[pmDistrict] ([idDepartment],[idProvince],[idDistrict],[name],[ubigeo]) VALUES (5,5,3,'Ayna','050403')</v>
      </c>
    </row>
    <row r="477" spans="1:9" ht="15.75" thickBot="1" x14ac:dyDescent="0.3">
      <c r="A477">
        <f>LOOKUP(B477,DEPARTAMENTO!$B$2:$B$26,DEPARTAMENTO!$A$2:$A$26)</f>
        <v>5</v>
      </c>
      <c r="B477" s="21" t="s">
        <v>887</v>
      </c>
      <c r="C477" s="25">
        <f t="shared" si="33"/>
        <v>5</v>
      </c>
      <c r="D477" s="21" t="s">
        <v>954</v>
      </c>
      <c r="E477" s="25">
        <f t="shared" si="36"/>
        <v>4</v>
      </c>
      <c r="F477" s="21" t="s">
        <v>960</v>
      </c>
      <c r="G477" s="14" t="s">
        <v>959</v>
      </c>
      <c r="H477" s="14" t="str">
        <f t="shared" si="34"/>
        <v>050404</v>
      </c>
      <c r="I477" s="36" t="str">
        <f t="shared" si="35"/>
        <v>INSERT INTO [dbo].[pmDistrict] ([idDepartment],[idProvince],[idDistrict],[name],[ubigeo]) VALUES (5,5,4,'Chilcas','050404')</v>
      </c>
    </row>
    <row r="478" spans="1:9" ht="15.75" thickBot="1" x14ac:dyDescent="0.3">
      <c r="A478">
        <f>LOOKUP(B478,DEPARTAMENTO!$B$2:$B$26,DEPARTAMENTO!$A$2:$A$26)</f>
        <v>5</v>
      </c>
      <c r="B478" s="21" t="s">
        <v>887</v>
      </c>
      <c r="C478" s="25">
        <f t="shared" si="33"/>
        <v>5</v>
      </c>
      <c r="D478" s="21" t="s">
        <v>954</v>
      </c>
      <c r="E478" s="25">
        <f t="shared" si="36"/>
        <v>5</v>
      </c>
      <c r="F478" s="21" t="s">
        <v>962</v>
      </c>
      <c r="G478" s="14" t="s">
        <v>961</v>
      </c>
      <c r="H478" s="14" t="str">
        <f t="shared" si="34"/>
        <v>050405</v>
      </c>
      <c r="I478" s="36" t="str">
        <f t="shared" si="35"/>
        <v>INSERT INTO [dbo].[pmDistrict] ([idDepartment],[idProvince],[idDistrict],[name],[ubigeo]) VALUES (5,5,5,'Chungui','050405')</v>
      </c>
    </row>
    <row r="479" spans="1:9" ht="15.75" thickBot="1" x14ac:dyDescent="0.3">
      <c r="A479">
        <f>LOOKUP(B479,DEPARTAMENTO!$B$2:$B$26,DEPARTAMENTO!$A$2:$A$26)</f>
        <v>5</v>
      </c>
      <c r="B479" s="21" t="s">
        <v>887</v>
      </c>
      <c r="C479" s="25">
        <f t="shared" si="33"/>
        <v>5</v>
      </c>
      <c r="D479" s="21" t="s">
        <v>954</v>
      </c>
      <c r="E479" s="25">
        <f t="shared" si="36"/>
        <v>6</v>
      </c>
      <c r="F479" s="21" t="s">
        <v>964</v>
      </c>
      <c r="G479" s="14" t="s">
        <v>963</v>
      </c>
      <c r="H479" s="14" t="str">
        <f t="shared" si="34"/>
        <v>050407</v>
      </c>
      <c r="I479" s="36" t="str">
        <f t="shared" si="35"/>
        <v>INSERT INTO [dbo].[pmDistrict] ([idDepartment],[idProvince],[idDistrict],[name],[ubigeo]) VALUES (5,5,6,'Luis Carranza','050407')</v>
      </c>
    </row>
    <row r="480" spans="1:9" ht="15.75" thickBot="1" x14ac:dyDescent="0.3">
      <c r="A480">
        <f>LOOKUP(B480,DEPARTAMENTO!$B$2:$B$26,DEPARTAMENTO!$A$2:$A$26)</f>
        <v>5</v>
      </c>
      <c r="B480" s="21" t="s">
        <v>887</v>
      </c>
      <c r="C480" s="25">
        <f t="shared" si="33"/>
        <v>5</v>
      </c>
      <c r="D480" s="21" t="s">
        <v>954</v>
      </c>
      <c r="E480" s="25">
        <f t="shared" si="36"/>
        <v>7</v>
      </c>
      <c r="F480" s="21" t="s">
        <v>157</v>
      </c>
      <c r="G480" s="14" t="s">
        <v>965</v>
      </c>
      <c r="H480" s="14" t="str">
        <f t="shared" si="34"/>
        <v>050408</v>
      </c>
      <c r="I480" s="36" t="str">
        <f t="shared" si="35"/>
        <v>INSERT INTO [dbo].[pmDistrict] ([idDepartment],[idProvince],[idDistrict],[name],[ubigeo]) VALUES (5,5,7,'Santa Rosa','050408')</v>
      </c>
    </row>
    <row r="481" spans="1:9" ht="15.75" thickBot="1" x14ac:dyDescent="0.3">
      <c r="A481">
        <f>LOOKUP(B481,DEPARTAMENTO!$B$2:$B$26,DEPARTAMENTO!$A$2:$A$26)</f>
        <v>5</v>
      </c>
      <c r="B481" s="21" t="s">
        <v>887</v>
      </c>
      <c r="C481" s="25">
        <f t="shared" si="33"/>
        <v>5</v>
      </c>
      <c r="D481" s="21" t="s">
        <v>954</v>
      </c>
      <c r="E481" s="25">
        <f t="shared" si="36"/>
        <v>8</v>
      </c>
      <c r="F481" s="21" t="s">
        <v>967</v>
      </c>
      <c r="G481" s="14" t="s">
        <v>966</v>
      </c>
      <c r="H481" s="14" t="str">
        <f t="shared" si="34"/>
        <v>050406</v>
      </c>
      <c r="I481" s="36" t="str">
        <f t="shared" si="35"/>
        <v>INSERT INTO [dbo].[pmDistrict] ([idDepartment],[idProvince],[idDistrict],[name],[ubigeo]) VALUES (5,5,8,'Tambo','050406')</v>
      </c>
    </row>
    <row r="482" spans="1:9" ht="15.75" thickBot="1" x14ac:dyDescent="0.3">
      <c r="A482">
        <f>LOOKUP(B482,DEPARTAMENTO!$B$2:$B$26,DEPARTAMENTO!$A$2:$A$26)</f>
        <v>5</v>
      </c>
      <c r="B482" s="21" t="s">
        <v>887</v>
      </c>
      <c r="C482" s="25">
        <f t="shared" si="33"/>
        <v>5</v>
      </c>
      <c r="D482" s="21" t="s">
        <v>954</v>
      </c>
      <c r="E482" s="25">
        <f t="shared" si="36"/>
        <v>9</v>
      </c>
      <c r="F482" s="21" t="s">
        <v>969</v>
      </c>
      <c r="G482" s="14" t="s">
        <v>968</v>
      </c>
      <c r="H482" s="14" t="str">
        <f t="shared" si="34"/>
        <v>050409</v>
      </c>
      <c r="I482" s="36" t="str">
        <f t="shared" si="35"/>
        <v>INSERT INTO [dbo].[pmDistrict] ([idDepartment],[idProvince],[idDistrict],[name],[ubigeo]) VALUES (5,5,9,'Samugari','050409')</v>
      </c>
    </row>
    <row r="483" spans="1:9" ht="15.75" thickBot="1" x14ac:dyDescent="0.3">
      <c r="A483">
        <f>LOOKUP(B483,DEPARTAMENTO!$B$2:$B$26,DEPARTAMENTO!$A$2:$A$26)</f>
        <v>5</v>
      </c>
      <c r="B483" s="21" t="s">
        <v>887</v>
      </c>
      <c r="C483" s="25">
        <f t="shared" si="33"/>
        <v>6</v>
      </c>
      <c r="D483" s="21" t="s">
        <v>972</v>
      </c>
      <c r="E483" s="25">
        <f t="shared" si="36"/>
        <v>1</v>
      </c>
      <c r="F483" s="21" t="s">
        <v>971</v>
      </c>
      <c r="G483" s="14" t="s">
        <v>970</v>
      </c>
      <c r="H483" s="14" t="str">
        <f t="shared" si="34"/>
        <v>050501</v>
      </c>
      <c r="I483" s="36" t="str">
        <f t="shared" si="35"/>
        <v>INSERT INTO [dbo].[pmDistrict] ([idDepartment],[idProvince],[idDistrict],[name],[ubigeo]) VALUES (5,6,1,'Puquio','050501')</v>
      </c>
    </row>
    <row r="484" spans="1:9" ht="15.75" thickBot="1" x14ac:dyDescent="0.3">
      <c r="A484">
        <f>LOOKUP(B484,DEPARTAMENTO!$B$2:$B$26,DEPARTAMENTO!$A$2:$A$26)</f>
        <v>5</v>
      </c>
      <c r="B484" s="21" t="s">
        <v>887</v>
      </c>
      <c r="C484" s="25">
        <f t="shared" si="33"/>
        <v>6</v>
      </c>
      <c r="D484" s="21" t="s">
        <v>972</v>
      </c>
      <c r="E484" s="25">
        <f t="shared" si="36"/>
        <v>2</v>
      </c>
      <c r="F484" s="21" t="s">
        <v>974</v>
      </c>
      <c r="G484" s="14" t="s">
        <v>973</v>
      </c>
      <c r="H484" s="14" t="str">
        <f t="shared" si="34"/>
        <v>050502</v>
      </c>
      <c r="I484" s="36" t="str">
        <f t="shared" si="35"/>
        <v>INSERT INTO [dbo].[pmDistrict] ([idDepartment],[idProvince],[idDistrict],[name],[ubigeo]) VALUES (5,6,2,'Aucara','050502')</v>
      </c>
    </row>
    <row r="485" spans="1:9" ht="15.75" thickBot="1" x14ac:dyDescent="0.3">
      <c r="A485">
        <f>LOOKUP(B485,DEPARTAMENTO!$B$2:$B$26,DEPARTAMENTO!$A$2:$A$26)</f>
        <v>5</v>
      </c>
      <c r="B485" s="21" t="s">
        <v>887</v>
      </c>
      <c r="C485" s="25">
        <f t="shared" si="33"/>
        <v>6</v>
      </c>
      <c r="D485" s="21" t="s">
        <v>972</v>
      </c>
      <c r="E485" s="25">
        <f t="shared" si="36"/>
        <v>3</v>
      </c>
      <c r="F485" s="21" t="s">
        <v>407</v>
      </c>
      <c r="G485" s="14" t="s">
        <v>975</v>
      </c>
      <c r="H485" s="14" t="str">
        <f t="shared" si="34"/>
        <v>050503</v>
      </c>
      <c r="I485" s="36" t="str">
        <f t="shared" si="35"/>
        <v>INSERT INTO [dbo].[pmDistrict] ([idDepartment],[idProvince],[idDistrict],[name],[ubigeo]) VALUES (5,6,3,'Cabana','050503')</v>
      </c>
    </row>
    <row r="486" spans="1:9" ht="15.75" thickBot="1" x14ac:dyDescent="0.3">
      <c r="A486">
        <f>LOOKUP(B486,DEPARTAMENTO!$B$2:$B$26,DEPARTAMENTO!$A$2:$A$26)</f>
        <v>5</v>
      </c>
      <c r="B486" s="21" t="s">
        <v>887</v>
      </c>
      <c r="C486" s="25">
        <f t="shared" si="33"/>
        <v>6</v>
      </c>
      <c r="D486" s="21" t="s">
        <v>972</v>
      </c>
      <c r="E486" s="25">
        <f t="shared" si="36"/>
        <v>4</v>
      </c>
      <c r="F486" s="21" t="s">
        <v>977</v>
      </c>
      <c r="G486" s="14" t="s">
        <v>976</v>
      </c>
      <c r="H486" s="14" t="str">
        <f t="shared" si="34"/>
        <v>050504</v>
      </c>
      <c r="I486" s="36" t="str">
        <f t="shared" si="35"/>
        <v>INSERT INTO [dbo].[pmDistrict] ([idDepartment],[idProvince],[idDistrict],[name],[ubigeo]) VALUES (5,6,4,'Carmen Salcedo','050504')</v>
      </c>
    </row>
    <row r="487" spans="1:9" ht="15.75" thickBot="1" x14ac:dyDescent="0.3">
      <c r="A487">
        <f>LOOKUP(B487,DEPARTAMENTO!$B$2:$B$26,DEPARTAMENTO!$A$2:$A$26)</f>
        <v>5</v>
      </c>
      <c r="B487" s="21" t="s">
        <v>887</v>
      </c>
      <c r="C487" s="25">
        <f t="shared" si="33"/>
        <v>6</v>
      </c>
      <c r="D487" s="21" t="s">
        <v>972</v>
      </c>
      <c r="E487" s="25">
        <f t="shared" si="36"/>
        <v>5</v>
      </c>
      <c r="F487" s="21" t="s">
        <v>979</v>
      </c>
      <c r="G487" s="14" t="s">
        <v>978</v>
      </c>
      <c r="H487" s="14" t="str">
        <f t="shared" si="34"/>
        <v>050506</v>
      </c>
      <c r="I487" s="36" t="str">
        <f t="shared" si="35"/>
        <v>INSERT INTO [dbo].[pmDistrict] ([idDepartment],[idProvince],[idDistrict],[name],[ubigeo]) VALUES (5,6,5,'Chaviña','050506')</v>
      </c>
    </row>
    <row r="488" spans="1:9" ht="15.75" thickBot="1" x14ac:dyDescent="0.3">
      <c r="A488">
        <f>LOOKUP(B488,DEPARTAMENTO!$B$2:$B$26,DEPARTAMENTO!$A$2:$A$26)</f>
        <v>5</v>
      </c>
      <c r="B488" s="21" t="s">
        <v>887</v>
      </c>
      <c r="C488" s="25">
        <f t="shared" si="33"/>
        <v>6</v>
      </c>
      <c r="D488" s="21" t="s">
        <v>972</v>
      </c>
      <c r="E488" s="25">
        <f t="shared" si="36"/>
        <v>6</v>
      </c>
      <c r="F488" s="21" t="s">
        <v>981</v>
      </c>
      <c r="G488" s="14" t="s">
        <v>980</v>
      </c>
      <c r="H488" s="14" t="str">
        <f t="shared" si="34"/>
        <v>050508</v>
      </c>
      <c r="I488" s="36" t="str">
        <f t="shared" si="35"/>
        <v>INSERT INTO [dbo].[pmDistrict] ([idDepartment],[idProvince],[idDistrict],[name],[ubigeo]) VALUES (5,6,6,'Chipao','050508')</v>
      </c>
    </row>
    <row r="489" spans="1:9" ht="15.75" thickBot="1" x14ac:dyDescent="0.3">
      <c r="A489">
        <f>LOOKUP(B489,DEPARTAMENTO!$B$2:$B$26,DEPARTAMENTO!$A$2:$A$26)</f>
        <v>5</v>
      </c>
      <c r="B489" s="21" t="s">
        <v>887</v>
      </c>
      <c r="C489" s="25">
        <f t="shared" si="33"/>
        <v>6</v>
      </c>
      <c r="D489" s="21" t="s">
        <v>972</v>
      </c>
      <c r="E489" s="25">
        <f t="shared" si="36"/>
        <v>7</v>
      </c>
      <c r="F489" s="21" t="s">
        <v>983</v>
      </c>
      <c r="G489" s="14" t="s">
        <v>982</v>
      </c>
      <c r="H489" s="14" t="str">
        <f t="shared" si="34"/>
        <v>050510</v>
      </c>
      <c r="I489" s="36" t="str">
        <f t="shared" si="35"/>
        <v>INSERT INTO [dbo].[pmDistrict] ([idDepartment],[idProvince],[idDistrict],[name],[ubigeo]) VALUES (5,6,7,'Huac-Huas','050510')</v>
      </c>
    </row>
    <row r="490" spans="1:9" ht="15.75" thickBot="1" x14ac:dyDescent="0.3">
      <c r="A490">
        <f>LOOKUP(B490,DEPARTAMENTO!$B$2:$B$26,DEPARTAMENTO!$A$2:$A$26)</f>
        <v>5</v>
      </c>
      <c r="B490" s="21" t="s">
        <v>887</v>
      </c>
      <c r="C490" s="25">
        <f t="shared" si="33"/>
        <v>6</v>
      </c>
      <c r="D490" s="21" t="s">
        <v>972</v>
      </c>
      <c r="E490" s="25">
        <f t="shared" si="36"/>
        <v>8</v>
      </c>
      <c r="F490" s="21" t="s">
        <v>985</v>
      </c>
      <c r="G490" s="14" t="s">
        <v>984</v>
      </c>
      <c r="H490" s="14" t="str">
        <f t="shared" si="34"/>
        <v>050511</v>
      </c>
      <c r="I490" s="36" t="str">
        <f t="shared" si="35"/>
        <v>INSERT INTO [dbo].[pmDistrict] ([idDepartment],[idProvince],[idDistrict],[name],[ubigeo]) VALUES (5,6,8,'Laramate','050511')</v>
      </c>
    </row>
    <row r="491" spans="1:9" ht="15.75" thickBot="1" x14ac:dyDescent="0.3">
      <c r="A491">
        <f>LOOKUP(B491,DEPARTAMENTO!$B$2:$B$26,DEPARTAMENTO!$A$2:$A$26)</f>
        <v>5</v>
      </c>
      <c r="B491" s="21" t="s">
        <v>887</v>
      </c>
      <c r="C491" s="25">
        <f t="shared" si="33"/>
        <v>6</v>
      </c>
      <c r="D491" s="21" t="s">
        <v>972</v>
      </c>
      <c r="E491" s="25">
        <f t="shared" si="36"/>
        <v>9</v>
      </c>
      <c r="F491" s="21" t="s">
        <v>987</v>
      </c>
      <c r="G491" s="14" t="s">
        <v>986</v>
      </c>
      <c r="H491" s="14" t="str">
        <f t="shared" si="34"/>
        <v>050512</v>
      </c>
      <c r="I491" s="36" t="str">
        <f t="shared" si="35"/>
        <v>INSERT INTO [dbo].[pmDistrict] ([idDepartment],[idProvince],[idDistrict],[name],[ubigeo]) VALUES (5,6,9,'Leoncio Prado','050512')</v>
      </c>
    </row>
    <row r="492" spans="1:9" ht="15.75" thickBot="1" x14ac:dyDescent="0.3">
      <c r="A492">
        <f>LOOKUP(B492,DEPARTAMENTO!$B$2:$B$26,DEPARTAMENTO!$A$2:$A$26)</f>
        <v>5</v>
      </c>
      <c r="B492" s="21" t="s">
        <v>887</v>
      </c>
      <c r="C492" s="25">
        <f t="shared" si="33"/>
        <v>6</v>
      </c>
      <c r="D492" s="21" t="s">
        <v>972</v>
      </c>
      <c r="E492" s="25">
        <f t="shared" si="36"/>
        <v>10</v>
      </c>
      <c r="F492" s="21" t="s">
        <v>989</v>
      </c>
      <c r="G492" s="14" t="s">
        <v>988</v>
      </c>
      <c r="H492" s="14" t="str">
        <f t="shared" si="34"/>
        <v>050514</v>
      </c>
      <c r="I492" s="36" t="str">
        <f t="shared" si="35"/>
        <v>INSERT INTO [dbo].[pmDistrict] ([idDepartment],[idProvince],[idDistrict],[name],[ubigeo]) VALUES (5,6,10,'Llauta','050514')</v>
      </c>
    </row>
    <row r="493" spans="1:9" ht="15.75" thickBot="1" x14ac:dyDescent="0.3">
      <c r="A493">
        <f>LOOKUP(B493,DEPARTAMENTO!$B$2:$B$26,DEPARTAMENTO!$A$2:$A$26)</f>
        <v>5</v>
      </c>
      <c r="B493" s="21" t="s">
        <v>887</v>
      </c>
      <c r="C493" s="25">
        <f t="shared" si="33"/>
        <v>6</v>
      </c>
      <c r="D493" s="21" t="s">
        <v>972</v>
      </c>
      <c r="E493" s="25">
        <f t="shared" si="36"/>
        <v>11</v>
      </c>
      <c r="F493" s="21" t="s">
        <v>972</v>
      </c>
      <c r="G493" s="14" t="s">
        <v>990</v>
      </c>
      <c r="H493" s="14" t="str">
        <f t="shared" si="34"/>
        <v>050513</v>
      </c>
      <c r="I493" s="36" t="str">
        <f t="shared" si="35"/>
        <v>INSERT INTO [dbo].[pmDistrict] ([idDepartment],[idProvince],[idDistrict],[name],[ubigeo]) VALUES (5,6,11,'Lucanas','050513')</v>
      </c>
    </row>
    <row r="494" spans="1:9" ht="15.75" thickBot="1" x14ac:dyDescent="0.3">
      <c r="A494">
        <f>LOOKUP(B494,DEPARTAMENTO!$B$2:$B$26,DEPARTAMENTO!$A$2:$A$26)</f>
        <v>5</v>
      </c>
      <c r="B494" s="21" t="s">
        <v>887</v>
      </c>
      <c r="C494" s="25">
        <f t="shared" si="33"/>
        <v>6</v>
      </c>
      <c r="D494" s="21" t="s">
        <v>972</v>
      </c>
      <c r="E494" s="25">
        <f t="shared" si="36"/>
        <v>12</v>
      </c>
      <c r="F494" s="21" t="s">
        <v>992</v>
      </c>
      <c r="G494" s="14" t="s">
        <v>991</v>
      </c>
      <c r="H494" s="14" t="str">
        <f t="shared" si="34"/>
        <v>050516</v>
      </c>
      <c r="I494" s="36" t="str">
        <f t="shared" si="35"/>
        <v>INSERT INTO [dbo].[pmDistrict] ([idDepartment],[idProvince],[idDistrict],[name],[ubigeo]) VALUES (5,6,12,'Ocaña','050516')</v>
      </c>
    </row>
    <row r="495" spans="1:9" ht="15.75" thickBot="1" x14ac:dyDescent="0.3">
      <c r="A495">
        <f>LOOKUP(B495,DEPARTAMENTO!$B$2:$B$26,DEPARTAMENTO!$A$2:$A$26)</f>
        <v>5</v>
      </c>
      <c r="B495" s="21" t="s">
        <v>887</v>
      </c>
      <c r="C495" s="25">
        <f t="shared" si="33"/>
        <v>6</v>
      </c>
      <c r="D495" s="21" t="s">
        <v>972</v>
      </c>
      <c r="E495" s="25">
        <f t="shared" si="36"/>
        <v>13</v>
      </c>
      <c r="F495" s="21" t="s">
        <v>994</v>
      </c>
      <c r="G495" s="14" t="s">
        <v>993</v>
      </c>
      <c r="H495" s="14" t="str">
        <f t="shared" si="34"/>
        <v>050517</v>
      </c>
      <c r="I495" s="36" t="str">
        <f t="shared" si="35"/>
        <v>INSERT INTO [dbo].[pmDistrict] ([idDepartment],[idProvince],[idDistrict],[name],[ubigeo]) VALUES (5,6,13,'Otoca','050517')</v>
      </c>
    </row>
    <row r="496" spans="1:9" ht="15.75" thickBot="1" x14ac:dyDescent="0.3">
      <c r="A496">
        <f>LOOKUP(B496,DEPARTAMENTO!$B$2:$B$26,DEPARTAMENTO!$A$2:$A$26)</f>
        <v>5</v>
      </c>
      <c r="B496" s="21" t="s">
        <v>887</v>
      </c>
      <c r="C496" s="25">
        <f t="shared" si="33"/>
        <v>6</v>
      </c>
      <c r="D496" s="21" t="s">
        <v>972</v>
      </c>
      <c r="E496" s="25">
        <f t="shared" si="36"/>
        <v>14</v>
      </c>
      <c r="F496" s="21" t="s">
        <v>996</v>
      </c>
      <c r="G496" s="14" t="s">
        <v>995</v>
      </c>
      <c r="H496" s="14" t="str">
        <f t="shared" si="34"/>
        <v>050529</v>
      </c>
      <c r="I496" s="36" t="str">
        <f t="shared" si="35"/>
        <v>INSERT INTO [dbo].[pmDistrict] ([idDepartment],[idProvince],[idDistrict],[name],[ubigeo]) VALUES (5,6,14,'Saisa','050529')</v>
      </c>
    </row>
    <row r="497" spans="1:9" ht="15.75" thickBot="1" x14ac:dyDescent="0.3">
      <c r="A497">
        <f>LOOKUP(B497,DEPARTAMENTO!$B$2:$B$26,DEPARTAMENTO!$A$2:$A$26)</f>
        <v>5</v>
      </c>
      <c r="B497" s="21" t="s">
        <v>887</v>
      </c>
      <c r="C497" s="25">
        <f t="shared" si="33"/>
        <v>6</v>
      </c>
      <c r="D497" s="21" t="s">
        <v>972</v>
      </c>
      <c r="E497" s="25">
        <f t="shared" si="36"/>
        <v>15</v>
      </c>
      <c r="F497" s="21" t="s">
        <v>122</v>
      </c>
      <c r="G497" s="14" t="s">
        <v>997</v>
      </c>
      <c r="H497" s="14" t="str">
        <f t="shared" si="34"/>
        <v>050532</v>
      </c>
      <c r="I497" s="36" t="str">
        <f t="shared" si="35"/>
        <v>INSERT INTO [dbo].[pmDistrict] ([idDepartment],[idProvince],[idDistrict],[name],[ubigeo]) VALUES (5,6,15,'San Cristobal','050532')</v>
      </c>
    </row>
    <row r="498" spans="1:9" ht="15.75" thickBot="1" x14ac:dyDescent="0.3">
      <c r="A498">
        <f>LOOKUP(B498,DEPARTAMENTO!$B$2:$B$26,DEPARTAMENTO!$A$2:$A$26)</f>
        <v>5</v>
      </c>
      <c r="B498" s="21" t="s">
        <v>887</v>
      </c>
      <c r="C498" s="25">
        <f t="shared" si="33"/>
        <v>6</v>
      </c>
      <c r="D498" s="21" t="s">
        <v>972</v>
      </c>
      <c r="E498" s="25">
        <f t="shared" si="36"/>
        <v>16</v>
      </c>
      <c r="F498" s="21" t="s">
        <v>488</v>
      </c>
      <c r="G498" s="14" t="s">
        <v>998</v>
      </c>
      <c r="H498" s="14" t="str">
        <f t="shared" si="34"/>
        <v>050521</v>
      </c>
      <c r="I498" s="36" t="str">
        <f t="shared" si="35"/>
        <v>INSERT INTO [dbo].[pmDistrict] ([idDepartment],[idProvince],[idDistrict],[name],[ubigeo]) VALUES (5,6,16,'San Juan','050521')</v>
      </c>
    </row>
    <row r="499" spans="1:9" ht="15.75" thickBot="1" x14ac:dyDescent="0.3">
      <c r="A499">
        <f>LOOKUP(B499,DEPARTAMENTO!$B$2:$B$26,DEPARTAMENTO!$A$2:$A$26)</f>
        <v>5</v>
      </c>
      <c r="B499" s="21" t="s">
        <v>887</v>
      </c>
      <c r="C499" s="25">
        <f t="shared" si="33"/>
        <v>6</v>
      </c>
      <c r="D499" s="21" t="s">
        <v>972</v>
      </c>
      <c r="E499" s="25">
        <f t="shared" si="36"/>
        <v>17</v>
      </c>
      <c r="F499" s="21" t="s">
        <v>403</v>
      </c>
      <c r="G499" s="14" t="s">
        <v>999</v>
      </c>
      <c r="H499" s="14" t="str">
        <f t="shared" si="34"/>
        <v>050522</v>
      </c>
      <c r="I499" s="36" t="str">
        <f t="shared" si="35"/>
        <v>INSERT INTO [dbo].[pmDistrict] ([idDepartment],[idProvince],[idDistrict],[name],[ubigeo]) VALUES (5,6,17,'San Pedro','050522')</v>
      </c>
    </row>
    <row r="500" spans="1:9" ht="15.75" thickBot="1" x14ac:dyDescent="0.3">
      <c r="A500">
        <f>LOOKUP(B500,DEPARTAMENTO!$B$2:$B$26,DEPARTAMENTO!$A$2:$A$26)</f>
        <v>5</v>
      </c>
      <c r="B500" s="21" t="s">
        <v>887</v>
      </c>
      <c r="C500" s="25">
        <f t="shared" ref="C500:C563" si="37">IF(D499=D500,C499,IF(B499=B500,C499+1,1))</f>
        <v>6</v>
      </c>
      <c r="D500" s="21" t="s">
        <v>972</v>
      </c>
      <c r="E500" s="25">
        <f t="shared" si="36"/>
        <v>18</v>
      </c>
      <c r="F500" s="21" t="s">
        <v>1001</v>
      </c>
      <c r="G500" s="14" t="s">
        <v>1000</v>
      </c>
      <c r="H500" s="14" t="str">
        <f t="shared" si="34"/>
        <v>050531</v>
      </c>
      <c r="I500" s="36" t="str">
        <f t="shared" si="35"/>
        <v>INSERT INTO [dbo].[pmDistrict] ([idDepartment],[idProvince],[idDistrict],[name],[ubigeo]) VALUES (5,6,18,'San Pedro de Palco','050531')</v>
      </c>
    </row>
    <row r="501" spans="1:9" ht="15.75" thickBot="1" x14ac:dyDescent="0.3">
      <c r="A501">
        <f>LOOKUP(B501,DEPARTAMENTO!$B$2:$B$26,DEPARTAMENTO!$A$2:$A$26)</f>
        <v>5</v>
      </c>
      <c r="B501" s="21" t="s">
        <v>887</v>
      </c>
      <c r="C501" s="25">
        <f t="shared" si="37"/>
        <v>6</v>
      </c>
      <c r="D501" s="21" t="s">
        <v>972</v>
      </c>
      <c r="E501" s="25">
        <f t="shared" si="36"/>
        <v>19</v>
      </c>
      <c r="F501" s="21" t="s">
        <v>928</v>
      </c>
      <c r="G501" s="14" t="s">
        <v>1002</v>
      </c>
      <c r="H501" s="14" t="str">
        <f t="shared" si="34"/>
        <v>050520</v>
      </c>
      <c r="I501" s="36" t="str">
        <f t="shared" si="35"/>
        <v>INSERT INTO [dbo].[pmDistrict] ([idDepartment],[idProvince],[idDistrict],[name],[ubigeo]) VALUES (5,6,19,'Sancos','050520')</v>
      </c>
    </row>
    <row r="502" spans="1:9" ht="15.75" thickBot="1" x14ac:dyDescent="0.3">
      <c r="A502">
        <f>LOOKUP(B502,DEPARTAMENTO!$B$2:$B$26,DEPARTAMENTO!$A$2:$A$26)</f>
        <v>5</v>
      </c>
      <c r="B502" s="21" t="s">
        <v>887</v>
      </c>
      <c r="C502" s="25">
        <f t="shared" si="37"/>
        <v>6</v>
      </c>
      <c r="D502" s="21" t="s">
        <v>972</v>
      </c>
      <c r="E502" s="25">
        <f t="shared" si="36"/>
        <v>20</v>
      </c>
      <c r="F502" s="21" t="s">
        <v>1004</v>
      </c>
      <c r="G502" s="14" t="s">
        <v>1003</v>
      </c>
      <c r="H502" s="14" t="str">
        <f t="shared" si="34"/>
        <v>050524</v>
      </c>
      <c r="I502" s="36" t="str">
        <f t="shared" si="35"/>
        <v>INSERT INTO [dbo].[pmDistrict] ([idDepartment],[idProvince],[idDistrict],[name],[ubigeo]) VALUES (5,6,20,'Santa Ana de Huaycahuacho','050524')</v>
      </c>
    </row>
    <row r="503" spans="1:9" ht="15.75" thickBot="1" x14ac:dyDescent="0.3">
      <c r="A503">
        <f>LOOKUP(B503,DEPARTAMENTO!$B$2:$B$26,DEPARTAMENTO!$A$2:$A$26)</f>
        <v>5</v>
      </c>
      <c r="B503" s="21" t="s">
        <v>887</v>
      </c>
      <c r="C503" s="25">
        <f t="shared" si="37"/>
        <v>6</v>
      </c>
      <c r="D503" s="21" t="s">
        <v>972</v>
      </c>
      <c r="E503" s="25">
        <f t="shared" si="36"/>
        <v>21</v>
      </c>
      <c r="F503" s="21" t="s">
        <v>1006</v>
      </c>
      <c r="G503" s="14" t="s">
        <v>1005</v>
      </c>
      <c r="H503" s="14" t="str">
        <f t="shared" si="34"/>
        <v>050525</v>
      </c>
      <c r="I503" s="36" t="str">
        <f t="shared" si="35"/>
        <v>INSERT INTO [dbo].[pmDistrict] ([idDepartment],[idProvince],[idDistrict],[name],[ubigeo]) VALUES (5,6,21,'Santa Lucia','050525')</v>
      </c>
    </row>
    <row r="504" spans="1:9" ht="15.75" thickBot="1" x14ac:dyDescent="0.3">
      <c r="A504">
        <f>LOOKUP(B504,DEPARTAMENTO!$B$2:$B$26,DEPARTAMENTO!$A$2:$A$26)</f>
        <v>5</v>
      </c>
      <c r="B504" s="21" t="s">
        <v>887</v>
      </c>
      <c r="C504" s="25">
        <f t="shared" si="37"/>
        <v>7</v>
      </c>
      <c r="D504" s="21" t="s">
        <v>1009</v>
      </c>
      <c r="E504" s="25">
        <f t="shared" si="36"/>
        <v>1</v>
      </c>
      <c r="F504" s="21" t="s">
        <v>1008</v>
      </c>
      <c r="G504" s="14" t="s">
        <v>1007</v>
      </c>
      <c r="H504" s="14" t="str">
        <f t="shared" si="34"/>
        <v>050601</v>
      </c>
      <c r="I504" s="36" t="str">
        <f t="shared" si="35"/>
        <v>INSERT INTO [dbo].[pmDistrict] ([idDepartment],[idProvince],[idDistrict],[name],[ubigeo]) VALUES (5,7,1,'Coracora','050601')</v>
      </c>
    </row>
    <row r="505" spans="1:9" ht="15.75" thickBot="1" x14ac:dyDescent="0.3">
      <c r="A505">
        <f>LOOKUP(B505,DEPARTAMENTO!$B$2:$B$26,DEPARTAMENTO!$A$2:$A$26)</f>
        <v>5</v>
      </c>
      <c r="B505" s="21" t="s">
        <v>887</v>
      </c>
      <c r="C505" s="25">
        <f t="shared" si="37"/>
        <v>7</v>
      </c>
      <c r="D505" s="21" t="s">
        <v>1009</v>
      </c>
      <c r="E505" s="25">
        <f t="shared" si="36"/>
        <v>2</v>
      </c>
      <c r="F505" s="21" t="s">
        <v>1011</v>
      </c>
      <c r="G505" s="14" t="s">
        <v>1010</v>
      </c>
      <c r="H505" s="14" t="str">
        <f t="shared" si="34"/>
        <v>050605</v>
      </c>
      <c r="I505" s="36" t="str">
        <f t="shared" si="35"/>
        <v>INSERT INTO [dbo].[pmDistrict] ([idDepartment],[idProvince],[idDistrict],[name],[ubigeo]) VALUES (5,7,2,'Chumpi','050605')</v>
      </c>
    </row>
    <row r="506" spans="1:9" ht="15.75" thickBot="1" x14ac:dyDescent="0.3">
      <c r="A506">
        <f>LOOKUP(B506,DEPARTAMENTO!$B$2:$B$26,DEPARTAMENTO!$A$2:$A$26)</f>
        <v>5</v>
      </c>
      <c r="B506" s="21" t="s">
        <v>887</v>
      </c>
      <c r="C506" s="25">
        <f t="shared" si="37"/>
        <v>7</v>
      </c>
      <c r="D506" s="21" t="s">
        <v>1009</v>
      </c>
      <c r="E506" s="25">
        <f t="shared" si="36"/>
        <v>3</v>
      </c>
      <c r="F506" s="21" t="s">
        <v>1013</v>
      </c>
      <c r="G506" s="14" t="s">
        <v>1012</v>
      </c>
      <c r="H506" s="14" t="str">
        <f t="shared" si="34"/>
        <v>050604</v>
      </c>
      <c r="I506" s="36" t="str">
        <f t="shared" si="35"/>
        <v>INSERT INTO [dbo].[pmDistrict] ([idDepartment],[idProvince],[idDistrict],[name],[ubigeo]) VALUES (5,7,3,'Coronel Castañeda','050604')</v>
      </c>
    </row>
    <row r="507" spans="1:9" ht="15.75" thickBot="1" x14ac:dyDescent="0.3">
      <c r="A507">
        <f>LOOKUP(B507,DEPARTAMENTO!$B$2:$B$26,DEPARTAMENTO!$A$2:$A$26)</f>
        <v>5</v>
      </c>
      <c r="B507" s="21" t="s">
        <v>887</v>
      </c>
      <c r="C507" s="25">
        <f t="shared" si="37"/>
        <v>7</v>
      </c>
      <c r="D507" s="21" t="s">
        <v>1009</v>
      </c>
      <c r="E507" s="25">
        <f t="shared" si="36"/>
        <v>4</v>
      </c>
      <c r="F507" s="21" t="s">
        <v>1015</v>
      </c>
      <c r="G507" s="14" t="s">
        <v>1014</v>
      </c>
      <c r="H507" s="14" t="str">
        <f t="shared" si="34"/>
        <v>050608</v>
      </c>
      <c r="I507" s="36" t="str">
        <f t="shared" si="35"/>
        <v>INSERT INTO [dbo].[pmDistrict] ([idDepartment],[idProvince],[idDistrict],[name],[ubigeo]) VALUES (5,7,4,'Pacapausa','050608')</v>
      </c>
    </row>
    <row r="508" spans="1:9" ht="15.75" thickBot="1" x14ac:dyDescent="0.3">
      <c r="A508">
        <f>LOOKUP(B508,DEPARTAMENTO!$B$2:$B$26,DEPARTAMENTO!$A$2:$A$26)</f>
        <v>5</v>
      </c>
      <c r="B508" s="21" t="s">
        <v>887</v>
      </c>
      <c r="C508" s="25">
        <f t="shared" si="37"/>
        <v>7</v>
      </c>
      <c r="D508" s="21" t="s">
        <v>1009</v>
      </c>
      <c r="E508" s="25">
        <f t="shared" si="36"/>
        <v>5</v>
      </c>
      <c r="F508" s="21" t="s">
        <v>1017</v>
      </c>
      <c r="G508" s="14" t="s">
        <v>1016</v>
      </c>
      <c r="H508" s="14" t="str">
        <f t="shared" si="34"/>
        <v>050611</v>
      </c>
      <c r="I508" s="36" t="str">
        <f t="shared" si="35"/>
        <v>INSERT INTO [dbo].[pmDistrict] ([idDepartment],[idProvince],[idDistrict],[name],[ubigeo]) VALUES (5,7,5,'Pullo','050611')</v>
      </c>
    </row>
    <row r="509" spans="1:9" ht="15.75" thickBot="1" x14ac:dyDescent="0.3">
      <c r="A509">
        <f>LOOKUP(B509,DEPARTAMENTO!$B$2:$B$26,DEPARTAMENTO!$A$2:$A$26)</f>
        <v>5</v>
      </c>
      <c r="B509" s="21" t="s">
        <v>887</v>
      </c>
      <c r="C509" s="25">
        <f t="shared" si="37"/>
        <v>7</v>
      </c>
      <c r="D509" s="21" t="s">
        <v>1009</v>
      </c>
      <c r="E509" s="25">
        <f t="shared" si="36"/>
        <v>6</v>
      </c>
      <c r="F509" s="21" t="s">
        <v>1019</v>
      </c>
      <c r="G509" s="14" t="s">
        <v>1018</v>
      </c>
      <c r="H509" s="14" t="str">
        <f t="shared" si="34"/>
        <v>050612</v>
      </c>
      <c r="I509" s="36" t="str">
        <f t="shared" si="35"/>
        <v>INSERT INTO [dbo].[pmDistrict] ([idDepartment],[idProvince],[idDistrict],[name],[ubigeo]) VALUES (5,7,6,'Puyusca','050612')</v>
      </c>
    </row>
    <row r="510" spans="1:9" ht="15.75" thickBot="1" x14ac:dyDescent="0.3">
      <c r="A510">
        <f>LOOKUP(B510,DEPARTAMENTO!$B$2:$B$26,DEPARTAMENTO!$A$2:$A$26)</f>
        <v>5</v>
      </c>
      <c r="B510" s="21" t="s">
        <v>887</v>
      </c>
      <c r="C510" s="25">
        <f t="shared" si="37"/>
        <v>7</v>
      </c>
      <c r="D510" s="21" t="s">
        <v>1009</v>
      </c>
      <c r="E510" s="25">
        <f t="shared" si="36"/>
        <v>7</v>
      </c>
      <c r="F510" s="21" t="s">
        <v>1021</v>
      </c>
      <c r="G510" s="14" t="s">
        <v>1020</v>
      </c>
      <c r="H510" s="14" t="str">
        <f t="shared" si="34"/>
        <v>050615</v>
      </c>
      <c r="I510" s="36" t="str">
        <f t="shared" si="35"/>
        <v>INSERT INTO [dbo].[pmDistrict] ([idDepartment],[idProvince],[idDistrict],[name],[ubigeo]) VALUES (5,7,7,'San Francisco de Ravacayco','050615')</v>
      </c>
    </row>
    <row r="511" spans="1:9" ht="15.75" thickBot="1" x14ac:dyDescent="0.3">
      <c r="A511">
        <f>LOOKUP(B511,DEPARTAMENTO!$B$2:$B$26,DEPARTAMENTO!$A$2:$A$26)</f>
        <v>5</v>
      </c>
      <c r="B511" s="21" t="s">
        <v>887</v>
      </c>
      <c r="C511" s="25">
        <f t="shared" si="37"/>
        <v>7</v>
      </c>
      <c r="D511" s="21" t="s">
        <v>1009</v>
      </c>
      <c r="E511" s="25">
        <f t="shared" si="36"/>
        <v>8</v>
      </c>
      <c r="F511" s="21" t="s">
        <v>1023</v>
      </c>
      <c r="G511" s="14" t="s">
        <v>1022</v>
      </c>
      <c r="H511" s="14" t="str">
        <f t="shared" si="34"/>
        <v>050616</v>
      </c>
      <c r="I511" s="36" t="str">
        <f t="shared" si="35"/>
        <v>INSERT INTO [dbo].[pmDistrict] ([idDepartment],[idProvince],[idDistrict],[name],[ubigeo]) VALUES (5,7,8,'Upahuacho','050616')</v>
      </c>
    </row>
    <row r="512" spans="1:9" ht="15.75" thickBot="1" x14ac:dyDescent="0.3">
      <c r="A512">
        <f>LOOKUP(B512,DEPARTAMENTO!$B$2:$B$26,DEPARTAMENTO!$A$2:$A$26)</f>
        <v>5</v>
      </c>
      <c r="B512" s="21" t="s">
        <v>887</v>
      </c>
      <c r="C512" s="25">
        <f t="shared" si="37"/>
        <v>8</v>
      </c>
      <c r="D512" s="21" t="s">
        <v>1026</v>
      </c>
      <c r="E512" s="25">
        <f t="shared" si="36"/>
        <v>1</v>
      </c>
      <c r="F512" s="21" t="s">
        <v>1025</v>
      </c>
      <c r="G512" s="14" t="s">
        <v>1024</v>
      </c>
      <c r="H512" s="14" t="str">
        <f t="shared" si="34"/>
        <v>051001</v>
      </c>
      <c r="I512" s="36" t="str">
        <f t="shared" si="35"/>
        <v>INSERT INTO [dbo].[pmDistrict] ([idDepartment],[idProvince],[idDistrict],[name],[ubigeo]) VALUES (5,8,1,'Pausa','051001')</v>
      </c>
    </row>
    <row r="513" spans="1:9" ht="15.75" thickBot="1" x14ac:dyDescent="0.3">
      <c r="A513">
        <f>LOOKUP(B513,DEPARTAMENTO!$B$2:$B$26,DEPARTAMENTO!$A$2:$A$26)</f>
        <v>5</v>
      </c>
      <c r="B513" s="21" t="s">
        <v>887</v>
      </c>
      <c r="C513" s="25">
        <f t="shared" si="37"/>
        <v>8</v>
      </c>
      <c r="D513" s="21" t="s">
        <v>1026</v>
      </c>
      <c r="E513" s="25">
        <f t="shared" si="36"/>
        <v>2</v>
      </c>
      <c r="F513" s="21" t="s">
        <v>1028</v>
      </c>
      <c r="G513" s="14" t="s">
        <v>1027</v>
      </c>
      <c r="H513" s="14" t="str">
        <f t="shared" si="34"/>
        <v>051002</v>
      </c>
      <c r="I513" s="36" t="str">
        <f t="shared" si="35"/>
        <v>INSERT INTO [dbo].[pmDistrict] ([idDepartment],[idProvince],[idDistrict],[name],[ubigeo]) VALUES (5,8,2,'Colta','051002')</v>
      </c>
    </row>
    <row r="514" spans="1:9" ht="15.75" thickBot="1" x14ac:dyDescent="0.3">
      <c r="A514">
        <f>LOOKUP(B514,DEPARTAMENTO!$B$2:$B$26,DEPARTAMENTO!$A$2:$A$26)</f>
        <v>5</v>
      </c>
      <c r="B514" s="21" t="s">
        <v>887</v>
      </c>
      <c r="C514" s="25">
        <f t="shared" si="37"/>
        <v>8</v>
      </c>
      <c r="D514" s="21" t="s">
        <v>1026</v>
      </c>
      <c r="E514" s="25">
        <f t="shared" si="36"/>
        <v>3</v>
      </c>
      <c r="F514" s="21" t="s">
        <v>1030</v>
      </c>
      <c r="G514" s="14" t="s">
        <v>1029</v>
      </c>
      <c r="H514" s="14" t="str">
        <f t="shared" si="34"/>
        <v>051003</v>
      </c>
      <c r="I514" s="36" t="str">
        <f t="shared" si="35"/>
        <v>INSERT INTO [dbo].[pmDistrict] ([idDepartment],[idProvince],[idDistrict],[name],[ubigeo]) VALUES (5,8,3,'Corculla','051003')</v>
      </c>
    </row>
    <row r="515" spans="1:9" ht="15.75" thickBot="1" x14ac:dyDescent="0.3">
      <c r="A515">
        <f>LOOKUP(B515,DEPARTAMENTO!$B$2:$B$26,DEPARTAMENTO!$A$2:$A$26)</f>
        <v>5</v>
      </c>
      <c r="B515" s="21" t="s">
        <v>887</v>
      </c>
      <c r="C515" s="25">
        <f t="shared" si="37"/>
        <v>8</v>
      </c>
      <c r="D515" s="21" t="s">
        <v>1026</v>
      </c>
      <c r="E515" s="25">
        <f t="shared" si="36"/>
        <v>4</v>
      </c>
      <c r="F515" s="21" t="s">
        <v>1032</v>
      </c>
      <c r="G515" s="14" t="s">
        <v>1031</v>
      </c>
      <c r="H515" s="14" t="str">
        <f t="shared" ref="H515:H578" si="38">RIGHT(G515,6)</f>
        <v>051004</v>
      </c>
      <c r="I515" s="36" t="str">
        <f t="shared" ref="I515:I578" si="39">$I$1&amp;A515&amp;","&amp;C515&amp;","&amp;E515&amp;",'"&amp;F515&amp;"','"&amp;H515&amp;"')"</f>
        <v>INSERT INTO [dbo].[pmDistrict] ([idDepartment],[idProvince],[idDistrict],[name],[ubigeo]) VALUES (5,8,4,'Lampa','051004')</v>
      </c>
    </row>
    <row r="516" spans="1:9" ht="15.75" thickBot="1" x14ac:dyDescent="0.3">
      <c r="A516">
        <f>LOOKUP(B516,DEPARTAMENTO!$B$2:$B$26,DEPARTAMENTO!$A$2:$A$26)</f>
        <v>5</v>
      </c>
      <c r="B516" s="21" t="s">
        <v>887</v>
      </c>
      <c r="C516" s="25">
        <f t="shared" si="37"/>
        <v>8</v>
      </c>
      <c r="D516" s="21" t="s">
        <v>1026</v>
      </c>
      <c r="E516" s="25">
        <f t="shared" ref="E516:E579" si="40">SUMIF(D516,D515,E515)+1</f>
        <v>5</v>
      </c>
      <c r="F516" s="21" t="s">
        <v>1034</v>
      </c>
      <c r="G516" s="14" t="s">
        <v>1033</v>
      </c>
      <c r="H516" s="14" t="str">
        <f t="shared" si="38"/>
        <v>051005</v>
      </c>
      <c r="I516" s="36" t="str">
        <f t="shared" si="39"/>
        <v>INSERT INTO [dbo].[pmDistrict] ([idDepartment],[idProvince],[idDistrict],[name],[ubigeo]) VALUES (5,8,5,'Marcabamba','051005')</v>
      </c>
    </row>
    <row r="517" spans="1:9" ht="15.75" thickBot="1" x14ac:dyDescent="0.3">
      <c r="A517">
        <f>LOOKUP(B517,DEPARTAMENTO!$B$2:$B$26,DEPARTAMENTO!$A$2:$A$26)</f>
        <v>5</v>
      </c>
      <c r="B517" s="21" t="s">
        <v>887</v>
      </c>
      <c r="C517" s="25">
        <f t="shared" si="37"/>
        <v>8</v>
      </c>
      <c r="D517" s="21" t="s">
        <v>1026</v>
      </c>
      <c r="E517" s="25">
        <f t="shared" si="40"/>
        <v>6</v>
      </c>
      <c r="F517" s="21" t="s">
        <v>1036</v>
      </c>
      <c r="G517" s="14" t="s">
        <v>1035</v>
      </c>
      <c r="H517" s="14" t="str">
        <f t="shared" si="38"/>
        <v>051006</v>
      </c>
      <c r="I517" s="36" t="str">
        <f t="shared" si="39"/>
        <v>INSERT INTO [dbo].[pmDistrict] ([idDepartment],[idProvince],[idDistrict],[name],[ubigeo]) VALUES (5,8,6,'Oyolo','051006')</v>
      </c>
    </row>
    <row r="518" spans="1:9" ht="15.75" thickBot="1" x14ac:dyDescent="0.3">
      <c r="A518">
        <f>LOOKUP(B518,DEPARTAMENTO!$B$2:$B$26,DEPARTAMENTO!$A$2:$A$26)</f>
        <v>5</v>
      </c>
      <c r="B518" s="21" t="s">
        <v>887</v>
      </c>
      <c r="C518" s="25">
        <f t="shared" si="37"/>
        <v>8</v>
      </c>
      <c r="D518" s="21" t="s">
        <v>1026</v>
      </c>
      <c r="E518" s="25">
        <f t="shared" si="40"/>
        <v>7</v>
      </c>
      <c r="F518" s="21" t="s">
        <v>1038</v>
      </c>
      <c r="G518" s="14" t="s">
        <v>1037</v>
      </c>
      <c r="H518" s="14" t="str">
        <f t="shared" si="38"/>
        <v>051007</v>
      </c>
      <c r="I518" s="36" t="str">
        <f t="shared" si="39"/>
        <v>INSERT INTO [dbo].[pmDistrict] ([idDepartment],[idProvince],[idDistrict],[name],[ubigeo]) VALUES (5,8,7,'Pararca','051007')</v>
      </c>
    </row>
    <row r="519" spans="1:9" ht="15.75" thickBot="1" x14ac:dyDescent="0.3">
      <c r="A519">
        <f>LOOKUP(B519,DEPARTAMENTO!$B$2:$B$26,DEPARTAMENTO!$A$2:$A$26)</f>
        <v>5</v>
      </c>
      <c r="B519" s="21" t="s">
        <v>887</v>
      </c>
      <c r="C519" s="25">
        <f t="shared" si="37"/>
        <v>8</v>
      </c>
      <c r="D519" s="21" t="s">
        <v>1026</v>
      </c>
      <c r="E519" s="25">
        <f t="shared" si="40"/>
        <v>8</v>
      </c>
      <c r="F519" s="21" t="s">
        <v>1040</v>
      </c>
      <c r="G519" s="14" t="s">
        <v>1039</v>
      </c>
      <c r="H519" s="14" t="str">
        <f t="shared" si="38"/>
        <v>051008</v>
      </c>
      <c r="I519" s="36" t="str">
        <f t="shared" si="39"/>
        <v>INSERT INTO [dbo].[pmDistrict] ([idDepartment],[idProvince],[idDistrict],[name],[ubigeo]) VALUES (5,8,8,'San Javier de Alpabamba','051008')</v>
      </c>
    </row>
    <row r="520" spans="1:9" ht="15.75" thickBot="1" x14ac:dyDescent="0.3">
      <c r="A520">
        <f>LOOKUP(B520,DEPARTAMENTO!$B$2:$B$26,DEPARTAMENTO!$A$2:$A$26)</f>
        <v>5</v>
      </c>
      <c r="B520" s="21" t="s">
        <v>887</v>
      </c>
      <c r="C520" s="25">
        <f t="shared" si="37"/>
        <v>8</v>
      </c>
      <c r="D520" s="21" t="s">
        <v>1026</v>
      </c>
      <c r="E520" s="25">
        <f t="shared" si="40"/>
        <v>9</v>
      </c>
      <c r="F520" s="21" t="s">
        <v>1042</v>
      </c>
      <c r="G520" s="14" t="s">
        <v>1041</v>
      </c>
      <c r="H520" s="14" t="str">
        <f t="shared" si="38"/>
        <v>051009</v>
      </c>
      <c r="I520" s="36" t="str">
        <f t="shared" si="39"/>
        <v>INSERT INTO [dbo].[pmDistrict] ([idDepartment],[idProvince],[idDistrict],[name],[ubigeo]) VALUES (5,8,9,'San Jose de Ushua','051009')</v>
      </c>
    </row>
    <row r="521" spans="1:9" ht="15.75" thickBot="1" x14ac:dyDescent="0.3">
      <c r="A521">
        <f>LOOKUP(B521,DEPARTAMENTO!$B$2:$B$26,DEPARTAMENTO!$A$2:$A$26)</f>
        <v>5</v>
      </c>
      <c r="B521" s="21" t="s">
        <v>887</v>
      </c>
      <c r="C521" s="25">
        <f t="shared" si="37"/>
        <v>8</v>
      </c>
      <c r="D521" s="21" t="s">
        <v>1026</v>
      </c>
      <c r="E521" s="25">
        <f t="shared" si="40"/>
        <v>10</v>
      </c>
      <c r="F521" s="21" t="s">
        <v>1044</v>
      </c>
      <c r="G521" s="14" t="s">
        <v>1043</v>
      </c>
      <c r="H521" s="14" t="str">
        <f t="shared" si="38"/>
        <v>051010</v>
      </c>
      <c r="I521" s="36" t="str">
        <f t="shared" si="39"/>
        <v>INSERT INTO [dbo].[pmDistrict] ([idDepartment],[idProvince],[idDistrict],[name],[ubigeo]) VALUES (5,8,10,'Sara Sara','051010')</v>
      </c>
    </row>
    <row r="522" spans="1:9" ht="15.75" thickBot="1" x14ac:dyDescent="0.3">
      <c r="A522">
        <f>LOOKUP(B522,DEPARTAMENTO!$B$2:$B$26,DEPARTAMENTO!$A$2:$A$26)</f>
        <v>5</v>
      </c>
      <c r="B522" s="21" t="s">
        <v>887</v>
      </c>
      <c r="C522" s="25">
        <f t="shared" si="37"/>
        <v>9</v>
      </c>
      <c r="D522" s="21" t="s">
        <v>1047</v>
      </c>
      <c r="E522" s="25">
        <f t="shared" si="40"/>
        <v>1</v>
      </c>
      <c r="F522" s="21" t="s">
        <v>1046</v>
      </c>
      <c r="G522" s="14" t="s">
        <v>1045</v>
      </c>
      <c r="H522" s="14" t="str">
        <f t="shared" si="38"/>
        <v>051101</v>
      </c>
      <c r="I522" s="36" t="str">
        <f t="shared" si="39"/>
        <v>INSERT INTO [dbo].[pmDistrict] ([idDepartment],[idProvince],[idDistrict],[name],[ubigeo]) VALUES (5,9,1,'Querobamba','051101')</v>
      </c>
    </row>
    <row r="523" spans="1:9" ht="15.75" thickBot="1" x14ac:dyDescent="0.3">
      <c r="A523">
        <f>LOOKUP(B523,DEPARTAMENTO!$B$2:$B$26,DEPARTAMENTO!$A$2:$A$26)</f>
        <v>5</v>
      </c>
      <c r="B523" s="21" t="s">
        <v>887</v>
      </c>
      <c r="C523" s="25">
        <f t="shared" si="37"/>
        <v>9</v>
      </c>
      <c r="D523" s="21" t="s">
        <v>1047</v>
      </c>
      <c r="E523" s="25">
        <f t="shared" si="40"/>
        <v>2</v>
      </c>
      <c r="F523" s="21" t="s">
        <v>1049</v>
      </c>
      <c r="G523" s="14" t="s">
        <v>1048</v>
      </c>
      <c r="H523" s="14" t="str">
        <f t="shared" si="38"/>
        <v>051102</v>
      </c>
      <c r="I523" s="36" t="str">
        <f t="shared" si="39"/>
        <v>INSERT INTO [dbo].[pmDistrict] ([idDepartment],[idProvince],[idDistrict],[name],[ubigeo]) VALUES (5,9,2,'Belen','051102')</v>
      </c>
    </row>
    <row r="524" spans="1:9" ht="15.75" thickBot="1" x14ac:dyDescent="0.3">
      <c r="A524">
        <f>LOOKUP(B524,DEPARTAMENTO!$B$2:$B$26,DEPARTAMENTO!$A$2:$A$26)</f>
        <v>5</v>
      </c>
      <c r="B524" s="21" t="s">
        <v>887</v>
      </c>
      <c r="C524" s="25">
        <f t="shared" si="37"/>
        <v>9</v>
      </c>
      <c r="D524" s="21" t="s">
        <v>1047</v>
      </c>
      <c r="E524" s="25">
        <f t="shared" si="40"/>
        <v>3</v>
      </c>
      <c r="F524" s="21" t="s">
        <v>1051</v>
      </c>
      <c r="G524" s="14" t="s">
        <v>1050</v>
      </c>
      <c r="H524" s="14" t="str">
        <f t="shared" si="38"/>
        <v>051103</v>
      </c>
      <c r="I524" s="36" t="str">
        <f t="shared" si="39"/>
        <v>INSERT INTO [dbo].[pmDistrict] ([idDepartment],[idProvince],[idDistrict],[name],[ubigeo]) VALUES (5,9,3,'Chalcos','051103')</v>
      </c>
    </row>
    <row r="525" spans="1:9" ht="15.75" thickBot="1" x14ac:dyDescent="0.3">
      <c r="A525">
        <f>LOOKUP(B525,DEPARTAMENTO!$B$2:$B$26,DEPARTAMENTO!$A$2:$A$26)</f>
        <v>5</v>
      </c>
      <c r="B525" s="21" t="s">
        <v>887</v>
      </c>
      <c r="C525" s="25">
        <f t="shared" si="37"/>
        <v>9</v>
      </c>
      <c r="D525" s="21" t="s">
        <v>1047</v>
      </c>
      <c r="E525" s="25">
        <f t="shared" si="40"/>
        <v>4</v>
      </c>
      <c r="F525" s="21" t="s">
        <v>1053</v>
      </c>
      <c r="G525" s="14" t="s">
        <v>1052</v>
      </c>
      <c r="H525" s="14" t="str">
        <f t="shared" si="38"/>
        <v>051110</v>
      </c>
      <c r="I525" s="36" t="str">
        <f t="shared" si="39"/>
        <v>INSERT INTO [dbo].[pmDistrict] ([idDepartment],[idProvince],[idDistrict],[name],[ubigeo]) VALUES (5,9,4,'Chilcayoc','051110')</v>
      </c>
    </row>
    <row r="526" spans="1:9" ht="15.75" thickBot="1" x14ac:dyDescent="0.3">
      <c r="A526">
        <f>LOOKUP(B526,DEPARTAMENTO!$B$2:$B$26,DEPARTAMENTO!$A$2:$A$26)</f>
        <v>5</v>
      </c>
      <c r="B526" s="21" t="s">
        <v>887</v>
      </c>
      <c r="C526" s="25">
        <f t="shared" si="37"/>
        <v>9</v>
      </c>
      <c r="D526" s="21" t="s">
        <v>1047</v>
      </c>
      <c r="E526" s="25">
        <f t="shared" si="40"/>
        <v>5</v>
      </c>
      <c r="F526" s="21" t="s">
        <v>1055</v>
      </c>
      <c r="G526" s="14" t="s">
        <v>1054</v>
      </c>
      <c r="H526" s="14" t="str">
        <f t="shared" si="38"/>
        <v>051109</v>
      </c>
      <c r="I526" s="36" t="str">
        <f t="shared" si="39"/>
        <v>INSERT INTO [dbo].[pmDistrict] ([idDepartment],[idProvince],[idDistrict],[name],[ubigeo]) VALUES (5,9,5,'Huacaña','051109')</v>
      </c>
    </row>
    <row r="527" spans="1:9" ht="15.75" thickBot="1" x14ac:dyDescent="0.3">
      <c r="A527">
        <f>LOOKUP(B527,DEPARTAMENTO!$B$2:$B$26,DEPARTAMENTO!$A$2:$A$26)</f>
        <v>5</v>
      </c>
      <c r="B527" s="21" t="s">
        <v>887</v>
      </c>
      <c r="C527" s="25">
        <f t="shared" si="37"/>
        <v>9</v>
      </c>
      <c r="D527" s="21" t="s">
        <v>1047</v>
      </c>
      <c r="E527" s="25">
        <f t="shared" si="40"/>
        <v>6</v>
      </c>
      <c r="F527" s="21" t="s">
        <v>1057</v>
      </c>
      <c r="G527" s="14" t="s">
        <v>1056</v>
      </c>
      <c r="H527" s="14" t="str">
        <f t="shared" si="38"/>
        <v>051111</v>
      </c>
      <c r="I527" s="36" t="str">
        <f t="shared" si="39"/>
        <v>INSERT INTO [dbo].[pmDistrict] ([idDepartment],[idProvince],[idDistrict],[name],[ubigeo]) VALUES (5,9,6,'Morcolla','051111')</v>
      </c>
    </row>
    <row r="528" spans="1:9" ht="15.75" thickBot="1" x14ac:dyDescent="0.3">
      <c r="A528">
        <f>LOOKUP(B528,DEPARTAMENTO!$B$2:$B$26,DEPARTAMENTO!$A$2:$A$26)</f>
        <v>5</v>
      </c>
      <c r="B528" s="21" t="s">
        <v>887</v>
      </c>
      <c r="C528" s="25">
        <f t="shared" si="37"/>
        <v>9</v>
      </c>
      <c r="D528" s="21" t="s">
        <v>1047</v>
      </c>
      <c r="E528" s="25">
        <f t="shared" si="40"/>
        <v>7</v>
      </c>
      <c r="F528" s="21" t="s">
        <v>1059</v>
      </c>
      <c r="G528" s="14" t="s">
        <v>1058</v>
      </c>
      <c r="H528" s="14" t="str">
        <f t="shared" si="38"/>
        <v>051105</v>
      </c>
      <c r="I528" s="36" t="str">
        <f t="shared" si="39"/>
        <v>INSERT INTO [dbo].[pmDistrict] ([idDepartment],[idProvince],[idDistrict],[name],[ubigeo]) VALUES (5,9,7,'Paico','051105')</v>
      </c>
    </row>
    <row r="529" spans="1:9" ht="15.75" thickBot="1" x14ac:dyDescent="0.3">
      <c r="A529">
        <f>LOOKUP(B529,DEPARTAMENTO!$B$2:$B$26,DEPARTAMENTO!$A$2:$A$26)</f>
        <v>5</v>
      </c>
      <c r="B529" s="21" t="s">
        <v>887</v>
      </c>
      <c r="C529" s="25">
        <f t="shared" si="37"/>
        <v>9</v>
      </c>
      <c r="D529" s="21" t="s">
        <v>1047</v>
      </c>
      <c r="E529" s="25">
        <f t="shared" si="40"/>
        <v>8</v>
      </c>
      <c r="F529" s="21" t="s">
        <v>1061</v>
      </c>
      <c r="G529" s="14" t="s">
        <v>1060</v>
      </c>
      <c r="H529" s="14" t="str">
        <f t="shared" si="38"/>
        <v>051107</v>
      </c>
      <c r="I529" s="36" t="str">
        <f t="shared" si="39"/>
        <v>INSERT INTO [dbo].[pmDistrict] ([idDepartment],[idProvince],[idDistrict],[name],[ubigeo]) VALUES (5,9,8,'San Pedro de Larcay','051107')</v>
      </c>
    </row>
    <row r="530" spans="1:9" ht="15.75" thickBot="1" x14ac:dyDescent="0.3">
      <c r="A530">
        <f>LOOKUP(B530,DEPARTAMENTO!$B$2:$B$26,DEPARTAMENTO!$A$2:$A$26)</f>
        <v>5</v>
      </c>
      <c r="B530" s="21" t="s">
        <v>887</v>
      </c>
      <c r="C530" s="25">
        <f t="shared" si="37"/>
        <v>9</v>
      </c>
      <c r="D530" s="21" t="s">
        <v>1047</v>
      </c>
      <c r="E530" s="25">
        <f t="shared" si="40"/>
        <v>9</v>
      </c>
      <c r="F530" s="21" t="s">
        <v>1063</v>
      </c>
      <c r="G530" s="14" t="s">
        <v>1062</v>
      </c>
      <c r="H530" s="14" t="str">
        <f t="shared" si="38"/>
        <v>051104</v>
      </c>
      <c r="I530" s="36" t="str">
        <f t="shared" si="39"/>
        <v>INSERT INTO [dbo].[pmDistrict] ([idDepartment],[idProvince],[idDistrict],[name],[ubigeo]) VALUES (5,9,9,'San Salvador de Quije','051104')</v>
      </c>
    </row>
    <row r="531" spans="1:9" ht="15.75" thickBot="1" x14ac:dyDescent="0.3">
      <c r="A531">
        <f>LOOKUP(B531,DEPARTAMENTO!$B$2:$B$26,DEPARTAMENTO!$A$2:$A$26)</f>
        <v>5</v>
      </c>
      <c r="B531" s="21" t="s">
        <v>887</v>
      </c>
      <c r="C531" s="25">
        <f t="shared" si="37"/>
        <v>9</v>
      </c>
      <c r="D531" s="21" t="s">
        <v>1047</v>
      </c>
      <c r="E531" s="25">
        <f t="shared" si="40"/>
        <v>10</v>
      </c>
      <c r="F531" s="21" t="s">
        <v>1065</v>
      </c>
      <c r="G531" s="14" t="s">
        <v>1064</v>
      </c>
      <c r="H531" s="14" t="str">
        <f t="shared" si="38"/>
        <v>051106</v>
      </c>
      <c r="I531" s="36" t="str">
        <f t="shared" si="39"/>
        <v>INSERT INTO [dbo].[pmDistrict] ([idDepartment],[idProvince],[idDistrict],[name],[ubigeo]) VALUES (5,9,10,'Santiago de Paucaray','051106')</v>
      </c>
    </row>
    <row r="532" spans="1:9" ht="15.75" thickBot="1" x14ac:dyDescent="0.3">
      <c r="A532">
        <f>LOOKUP(B532,DEPARTAMENTO!$B$2:$B$26,DEPARTAMENTO!$A$2:$A$26)</f>
        <v>5</v>
      </c>
      <c r="B532" s="21" t="s">
        <v>887</v>
      </c>
      <c r="C532" s="25">
        <f t="shared" si="37"/>
        <v>9</v>
      </c>
      <c r="D532" s="21" t="s">
        <v>1047</v>
      </c>
      <c r="E532" s="25">
        <f t="shared" si="40"/>
        <v>11</v>
      </c>
      <c r="F532" s="21" t="s">
        <v>1067</v>
      </c>
      <c r="G532" s="14" t="s">
        <v>1066</v>
      </c>
      <c r="H532" s="14" t="str">
        <f t="shared" si="38"/>
        <v>051108</v>
      </c>
      <c r="I532" s="36" t="str">
        <f t="shared" si="39"/>
        <v>INSERT INTO [dbo].[pmDistrict] ([idDepartment],[idProvince],[idDistrict],[name],[ubigeo]) VALUES (5,9,11,'Soras','051108')</v>
      </c>
    </row>
    <row r="533" spans="1:9" ht="15.75" thickBot="1" x14ac:dyDescent="0.3">
      <c r="A533">
        <f>LOOKUP(B533,DEPARTAMENTO!$B$2:$B$26,DEPARTAMENTO!$A$2:$A$26)</f>
        <v>5</v>
      </c>
      <c r="B533" s="21" t="s">
        <v>887</v>
      </c>
      <c r="C533" s="25">
        <f t="shared" si="37"/>
        <v>10</v>
      </c>
      <c r="D533" s="21" t="s">
        <v>1070</v>
      </c>
      <c r="E533" s="25">
        <f t="shared" si="40"/>
        <v>1</v>
      </c>
      <c r="F533" s="21" t="s">
        <v>1069</v>
      </c>
      <c r="G533" s="14" t="s">
        <v>1068</v>
      </c>
      <c r="H533" s="14" t="str">
        <f t="shared" si="38"/>
        <v>050701</v>
      </c>
      <c r="I533" s="36" t="str">
        <f t="shared" si="39"/>
        <v>INSERT INTO [dbo].[pmDistrict] ([idDepartment],[idProvince],[idDistrict],[name],[ubigeo]) VALUES (5,10,1,'Huancapi','050701')</v>
      </c>
    </row>
    <row r="534" spans="1:9" ht="15.75" thickBot="1" x14ac:dyDescent="0.3">
      <c r="A534">
        <f>LOOKUP(B534,DEPARTAMENTO!$B$2:$B$26,DEPARTAMENTO!$A$2:$A$26)</f>
        <v>5</v>
      </c>
      <c r="B534" s="21" t="s">
        <v>887</v>
      </c>
      <c r="C534" s="25">
        <f t="shared" si="37"/>
        <v>10</v>
      </c>
      <c r="D534" s="21" t="s">
        <v>1070</v>
      </c>
      <c r="E534" s="25">
        <f t="shared" si="40"/>
        <v>2</v>
      </c>
      <c r="F534" s="21" t="s">
        <v>1072</v>
      </c>
      <c r="G534" s="14" t="s">
        <v>1071</v>
      </c>
      <c r="H534" s="14" t="str">
        <f t="shared" si="38"/>
        <v>050702</v>
      </c>
      <c r="I534" s="36" t="str">
        <f t="shared" si="39"/>
        <v>INSERT INTO [dbo].[pmDistrict] ([idDepartment],[idProvince],[idDistrict],[name],[ubigeo]) VALUES (5,10,2,'Alcamenca','050702')</v>
      </c>
    </row>
    <row r="535" spans="1:9" ht="15.75" thickBot="1" x14ac:dyDescent="0.3">
      <c r="A535">
        <f>LOOKUP(B535,DEPARTAMENTO!$B$2:$B$26,DEPARTAMENTO!$A$2:$A$26)</f>
        <v>5</v>
      </c>
      <c r="B535" s="21" t="s">
        <v>887</v>
      </c>
      <c r="C535" s="25">
        <f t="shared" si="37"/>
        <v>10</v>
      </c>
      <c r="D535" s="21" t="s">
        <v>1070</v>
      </c>
      <c r="E535" s="25">
        <f t="shared" si="40"/>
        <v>3</v>
      </c>
      <c r="F535" s="21" t="s">
        <v>1074</v>
      </c>
      <c r="G535" s="14" t="s">
        <v>1073</v>
      </c>
      <c r="H535" s="14" t="str">
        <f t="shared" si="38"/>
        <v>050703</v>
      </c>
      <c r="I535" s="36" t="str">
        <f t="shared" si="39"/>
        <v>INSERT INTO [dbo].[pmDistrict] ([idDepartment],[idProvince],[idDistrict],[name],[ubigeo]) VALUES (5,10,3,'Apongo','050703')</v>
      </c>
    </row>
    <row r="536" spans="1:9" ht="15.75" thickBot="1" x14ac:dyDescent="0.3">
      <c r="A536">
        <f>LOOKUP(B536,DEPARTAMENTO!$B$2:$B$26,DEPARTAMENTO!$A$2:$A$26)</f>
        <v>5</v>
      </c>
      <c r="B536" s="21" t="s">
        <v>887</v>
      </c>
      <c r="C536" s="25">
        <f t="shared" si="37"/>
        <v>10</v>
      </c>
      <c r="D536" s="21" t="s">
        <v>1070</v>
      </c>
      <c r="E536" s="25">
        <f t="shared" si="40"/>
        <v>4</v>
      </c>
      <c r="F536" s="21" t="s">
        <v>1076</v>
      </c>
      <c r="G536" s="14" t="s">
        <v>1075</v>
      </c>
      <c r="H536" s="14" t="str">
        <f t="shared" si="38"/>
        <v>050715</v>
      </c>
      <c r="I536" s="36" t="str">
        <f t="shared" si="39"/>
        <v>INSERT INTO [dbo].[pmDistrict] ([idDepartment],[idProvince],[idDistrict],[name],[ubigeo]) VALUES (5,10,4,'Asquipata','050715')</v>
      </c>
    </row>
    <row r="537" spans="1:9" ht="15.75" thickBot="1" x14ac:dyDescent="0.3">
      <c r="A537">
        <f>LOOKUP(B537,DEPARTAMENTO!$B$2:$B$26,DEPARTAMENTO!$A$2:$A$26)</f>
        <v>5</v>
      </c>
      <c r="B537" s="21" t="s">
        <v>887</v>
      </c>
      <c r="C537" s="25">
        <f t="shared" si="37"/>
        <v>10</v>
      </c>
      <c r="D537" s="21" t="s">
        <v>1070</v>
      </c>
      <c r="E537" s="25">
        <f t="shared" si="40"/>
        <v>5</v>
      </c>
      <c r="F537" s="21" t="s">
        <v>1078</v>
      </c>
      <c r="G537" s="14" t="s">
        <v>1077</v>
      </c>
      <c r="H537" s="14" t="str">
        <f t="shared" si="38"/>
        <v>050704</v>
      </c>
      <c r="I537" s="36" t="str">
        <f t="shared" si="39"/>
        <v>INSERT INTO [dbo].[pmDistrict] ([idDepartment],[idProvince],[idDistrict],[name],[ubigeo]) VALUES (5,10,5,'Canaria','050704')</v>
      </c>
    </row>
    <row r="538" spans="1:9" ht="15.75" thickBot="1" x14ac:dyDescent="0.3">
      <c r="A538">
        <f>LOOKUP(B538,DEPARTAMENTO!$B$2:$B$26,DEPARTAMENTO!$A$2:$A$26)</f>
        <v>5</v>
      </c>
      <c r="B538" s="21" t="s">
        <v>887</v>
      </c>
      <c r="C538" s="25">
        <f t="shared" si="37"/>
        <v>10</v>
      </c>
      <c r="D538" s="21" t="s">
        <v>1070</v>
      </c>
      <c r="E538" s="25">
        <f t="shared" si="40"/>
        <v>6</v>
      </c>
      <c r="F538" s="21" t="s">
        <v>1080</v>
      </c>
      <c r="G538" s="14" t="s">
        <v>1079</v>
      </c>
      <c r="H538" s="14" t="str">
        <f t="shared" si="38"/>
        <v>050706</v>
      </c>
      <c r="I538" s="36" t="str">
        <f t="shared" si="39"/>
        <v>INSERT INTO [dbo].[pmDistrict] ([idDepartment],[idProvince],[idDistrict],[name],[ubigeo]) VALUES (5,10,6,'Cayara','050706')</v>
      </c>
    </row>
    <row r="539" spans="1:9" ht="15.75" thickBot="1" x14ac:dyDescent="0.3">
      <c r="A539">
        <f>LOOKUP(B539,DEPARTAMENTO!$B$2:$B$26,DEPARTAMENTO!$A$2:$A$26)</f>
        <v>5</v>
      </c>
      <c r="B539" s="21" t="s">
        <v>887</v>
      </c>
      <c r="C539" s="25">
        <f t="shared" si="37"/>
        <v>10</v>
      </c>
      <c r="D539" s="21" t="s">
        <v>1070</v>
      </c>
      <c r="E539" s="25">
        <f t="shared" si="40"/>
        <v>7</v>
      </c>
      <c r="F539" s="21" t="s">
        <v>1082</v>
      </c>
      <c r="G539" s="14" t="s">
        <v>1081</v>
      </c>
      <c r="H539" s="14" t="str">
        <f t="shared" si="38"/>
        <v>050707</v>
      </c>
      <c r="I539" s="36" t="str">
        <f t="shared" si="39"/>
        <v>INSERT INTO [dbo].[pmDistrict] ([idDepartment],[idProvince],[idDistrict],[name],[ubigeo]) VALUES (5,10,7,'Colca','050707')</v>
      </c>
    </row>
    <row r="540" spans="1:9" ht="15.75" thickBot="1" x14ac:dyDescent="0.3">
      <c r="A540">
        <f>LOOKUP(B540,DEPARTAMENTO!$B$2:$B$26,DEPARTAMENTO!$A$2:$A$26)</f>
        <v>5</v>
      </c>
      <c r="B540" s="21" t="s">
        <v>887</v>
      </c>
      <c r="C540" s="25">
        <f t="shared" si="37"/>
        <v>10</v>
      </c>
      <c r="D540" s="21" t="s">
        <v>1070</v>
      </c>
      <c r="E540" s="25">
        <f t="shared" si="40"/>
        <v>8</v>
      </c>
      <c r="F540" s="21" t="s">
        <v>1084</v>
      </c>
      <c r="G540" s="14" t="s">
        <v>1083</v>
      </c>
      <c r="H540" s="14" t="str">
        <f t="shared" si="38"/>
        <v>050709</v>
      </c>
      <c r="I540" s="36" t="str">
        <f t="shared" si="39"/>
        <v>INSERT INTO [dbo].[pmDistrict] ([idDepartment],[idProvince],[idDistrict],[name],[ubigeo]) VALUES (5,10,8,'Huamanquiquia','050709')</v>
      </c>
    </row>
    <row r="541" spans="1:9" ht="15.75" thickBot="1" x14ac:dyDescent="0.3">
      <c r="A541">
        <f>LOOKUP(B541,DEPARTAMENTO!$B$2:$B$26,DEPARTAMENTO!$A$2:$A$26)</f>
        <v>5</v>
      </c>
      <c r="B541" s="21" t="s">
        <v>887</v>
      </c>
      <c r="C541" s="25">
        <f t="shared" si="37"/>
        <v>10</v>
      </c>
      <c r="D541" s="21" t="s">
        <v>1070</v>
      </c>
      <c r="E541" s="25">
        <f t="shared" si="40"/>
        <v>9</v>
      </c>
      <c r="F541" s="21" t="s">
        <v>1086</v>
      </c>
      <c r="G541" s="14" t="s">
        <v>1085</v>
      </c>
      <c r="H541" s="14" t="str">
        <f t="shared" si="38"/>
        <v>050710</v>
      </c>
      <c r="I541" s="36" t="str">
        <f t="shared" si="39"/>
        <v>INSERT INTO [dbo].[pmDistrict] ([idDepartment],[idProvince],[idDistrict],[name],[ubigeo]) VALUES (5,10,9,'Huancaraylla','050710')</v>
      </c>
    </row>
    <row r="542" spans="1:9" ht="15.75" thickBot="1" x14ac:dyDescent="0.3">
      <c r="A542">
        <f>LOOKUP(B542,DEPARTAMENTO!$B$2:$B$26,DEPARTAMENTO!$A$2:$A$26)</f>
        <v>5</v>
      </c>
      <c r="B542" s="21" t="s">
        <v>887</v>
      </c>
      <c r="C542" s="25">
        <f t="shared" si="37"/>
        <v>10</v>
      </c>
      <c r="D542" s="21" t="s">
        <v>1070</v>
      </c>
      <c r="E542" s="25">
        <f t="shared" si="40"/>
        <v>10</v>
      </c>
      <c r="F542" s="21" t="s">
        <v>1088</v>
      </c>
      <c r="G542" s="14" t="s">
        <v>1087</v>
      </c>
      <c r="H542" s="14" t="str">
        <f t="shared" si="38"/>
        <v>050708</v>
      </c>
      <c r="I542" s="36" t="str">
        <f t="shared" si="39"/>
        <v>INSERT INTO [dbo].[pmDistrict] ([idDepartment],[idProvince],[idDistrict],[name],[ubigeo]) VALUES (5,10,10,'Huaya','050708')</v>
      </c>
    </row>
    <row r="543" spans="1:9" ht="15.75" thickBot="1" x14ac:dyDescent="0.3">
      <c r="A543">
        <f>LOOKUP(B543,DEPARTAMENTO!$B$2:$B$26,DEPARTAMENTO!$A$2:$A$26)</f>
        <v>5</v>
      </c>
      <c r="B543" s="21" t="s">
        <v>887</v>
      </c>
      <c r="C543" s="25">
        <f t="shared" si="37"/>
        <v>10</v>
      </c>
      <c r="D543" s="21" t="s">
        <v>1070</v>
      </c>
      <c r="E543" s="25">
        <f t="shared" si="40"/>
        <v>11</v>
      </c>
      <c r="F543" s="21" t="s">
        <v>1090</v>
      </c>
      <c r="G543" s="14" t="s">
        <v>1089</v>
      </c>
      <c r="H543" s="14" t="str">
        <f t="shared" si="38"/>
        <v>050713</v>
      </c>
      <c r="I543" s="36" t="str">
        <f t="shared" si="39"/>
        <v>INSERT INTO [dbo].[pmDistrict] ([idDepartment],[idProvince],[idDistrict],[name],[ubigeo]) VALUES (5,10,11,'Sarhua','050713')</v>
      </c>
    </row>
    <row r="544" spans="1:9" ht="15.75" thickBot="1" x14ac:dyDescent="0.3">
      <c r="A544">
        <f>LOOKUP(B544,DEPARTAMENTO!$B$2:$B$26,DEPARTAMENTO!$A$2:$A$26)</f>
        <v>5</v>
      </c>
      <c r="B544" s="21" t="s">
        <v>887</v>
      </c>
      <c r="C544" s="25">
        <f t="shared" si="37"/>
        <v>10</v>
      </c>
      <c r="D544" s="21" t="s">
        <v>1070</v>
      </c>
      <c r="E544" s="25">
        <f t="shared" si="40"/>
        <v>12</v>
      </c>
      <c r="F544" s="21" t="s">
        <v>1092</v>
      </c>
      <c r="G544" s="14" t="s">
        <v>1091</v>
      </c>
      <c r="H544" s="14" t="str">
        <f t="shared" si="38"/>
        <v>050714</v>
      </c>
      <c r="I544" s="36" t="str">
        <f t="shared" si="39"/>
        <v>INSERT INTO [dbo].[pmDistrict] ([idDepartment],[idProvince],[idDistrict],[name],[ubigeo]) VALUES (5,10,12,'Vilcanchos','050714')</v>
      </c>
    </row>
    <row r="545" spans="1:9" ht="15.75" thickBot="1" x14ac:dyDescent="0.3">
      <c r="A545">
        <f>LOOKUP(B545,DEPARTAMENTO!$B$2:$B$26,DEPARTAMENTO!$A$2:$A$26)</f>
        <v>5</v>
      </c>
      <c r="B545" s="21" t="s">
        <v>887</v>
      </c>
      <c r="C545" s="25">
        <f t="shared" si="37"/>
        <v>11</v>
      </c>
      <c r="D545" s="21" t="s">
        <v>1094</v>
      </c>
      <c r="E545" s="25">
        <f t="shared" si="40"/>
        <v>1</v>
      </c>
      <c r="F545" s="21" t="s">
        <v>1094</v>
      </c>
      <c r="G545" s="14" t="s">
        <v>1093</v>
      </c>
      <c r="H545" s="14" t="str">
        <f t="shared" si="38"/>
        <v>050901</v>
      </c>
      <c r="I545" s="36" t="str">
        <f t="shared" si="39"/>
        <v>INSERT INTO [dbo].[pmDistrict] ([idDepartment],[idProvince],[idDistrict],[name],[ubigeo]) VALUES (5,11,1,'Vilcas Huaman','050901')</v>
      </c>
    </row>
    <row r="546" spans="1:9" ht="15.75" thickBot="1" x14ac:dyDescent="0.3">
      <c r="A546">
        <f>LOOKUP(B546,DEPARTAMENTO!$B$2:$B$26,DEPARTAMENTO!$A$2:$A$26)</f>
        <v>5</v>
      </c>
      <c r="B546" s="21" t="s">
        <v>887</v>
      </c>
      <c r="C546" s="25">
        <f t="shared" si="37"/>
        <v>11</v>
      </c>
      <c r="D546" s="21" t="s">
        <v>1094</v>
      </c>
      <c r="E546" s="25">
        <f t="shared" si="40"/>
        <v>2</v>
      </c>
      <c r="F546" s="21" t="s">
        <v>1096</v>
      </c>
      <c r="G546" s="14" t="s">
        <v>1095</v>
      </c>
      <c r="H546" s="14" t="str">
        <f t="shared" si="38"/>
        <v>050903</v>
      </c>
      <c r="I546" s="36" t="str">
        <f t="shared" si="39"/>
        <v>INSERT INTO [dbo].[pmDistrict] ([idDepartment],[idProvince],[idDistrict],[name],[ubigeo]) VALUES (5,11,2,'Accomarca','050903')</v>
      </c>
    </row>
    <row r="547" spans="1:9" ht="15.75" thickBot="1" x14ac:dyDescent="0.3">
      <c r="A547">
        <f>LOOKUP(B547,DEPARTAMENTO!$B$2:$B$26,DEPARTAMENTO!$A$2:$A$26)</f>
        <v>5</v>
      </c>
      <c r="B547" s="21" t="s">
        <v>887</v>
      </c>
      <c r="C547" s="25">
        <f t="shared" si="37"/>
        <v>11</v>
      </c>
      <c r="D547" s="21" t="s">
        <v>1094</v>
      </c>
      <c r="E547" s="25">
        <f t="shared" si="40"/>
        <v>3</v>
      </c>
      <c r="F547" s="21" t="s">
        <v>1098</v>
      </c>
      <c r="G547" s="14" t="s">
        <v>1097</v>
      </c>
      <c r="H547" s="14" t="str">
        <f t="shared" si="38"/>
        <v>050904</v>
      </c>
      <c r="I547" s="36" t="str">
        <f t="shared" si="39"/>
        <v>INSERT INTO [dbo].[pmDistrict] ([idDepartment],[idProvince],[idDistrict],[name],[ubigeo]) VALUES (5,11,3,'Carhuanca','050904')</v>
      </c>
    </row>
    <row r="548" spans="1:9" ht="15.75" thickBot="1" x14ac:dyDescent="0.3">
      <c r="A548">
        <f>LOOKUP(B548,DEPARTAMENTO!$B$2:$B$26,DEPARTAMENTO!$A$2:$A$26)</f>
        <v>5</v>
      </c>
      <c r="B548" s="21" t="s">
        <v>887</v>
      </c>
      <c r="C548" s="25">
        <f t="shared" si="37"/>
        <v>11</v>
      </c>
      <c r="D548" s="21" t="s">
        <v>1094</v>
      </c>
      <c r="E548" s="25">
        <f t="shared" si="40"/>
        <v>4</v>
      </c>
      <c r="F548" s="21" t="s">
        <v>1100</v>
      </c>
      <c r="G548" s="14" t="s">
        <v>1099</v>
      </c>
      <c r="H548" s="14" t="str">
        <f t="shared" si="38"/>
        <v>050905</v>
      </c>
      <c r="I548" s="36" t="str">
        <f t="shared" si="39"/>
        <v>INSERT INTO [dbo].[pmDistrict] ([idDepartment],[idProvince],[idDistrict],[name],[ubigeo]) VALUES (5,11,4,'Concepcion','050905')</v>
      </c>
    </row>
    <row r="549" spans="1:9" ht="15.75" thickBot="1" x14ac:dyDescent="0.3">
      <c r="A549">
        <f>LOOKUP(B549,DEPARTAMENTO!$B$2:$B$26,DEPARTAMENTO!$A$2:$A$26)</f>
        <v>5</v>
      </c>
      <c r="B549" s="21" t="s">
        <v>887</v>
      </c>
      <c r="C549" s="25">
        <f t="shared" si="37"/>
        <v>11</v>
      </c>
      <c r="D549" s="21" t="s">
        <v>1094</v>
      </c>
      <c r="E549" s="25">
        <f t="shared" si="40"/>
        <v>5</v>
      </c>
      <c r="F549" s="21" t="s">
        <v>1102</v>
      </c>
      <c r="G549" s="14" t="s">
        <v>1101</v>
      </c>
      <c r="H549" s="14" t="str">
        <f t="shared" si="38"/>
        <v>050906</v>
      </c>
      <c r="I549" s="36" t="str">
        <f t="shared" si="39"/>
        <v>INSERT INTO [dbo].[pmDistrict] ([idDepartment],[idProvince],[idDistrict],[name],[ubigeo]) VALUES (5,11,5,'Huambalpa','050906')</v>
      </c>
    </row>
    <row r="550" spans="1:9" ht="15.75" thickBot="1" x14ac:dyDescent="0.3">
      <c r="A550">
        <f>LOOKUP(B550,DEPARTAMENTO!$B$2:$B$26,DEPARTAMENTO!$A$2:$A$26)</f>
        <v>5</v>
      </c>
      <c r="B550" s="21" t="s">
        <v>887</v>
      </c>
      <c r="C550" s="25">
        <f t="shared" si="37"/>
        <v>11</v>
      </c>
      <c r="D550" s="21" t="s">
        <v>1094</v>
      </c>
      <c r="E550" s="25">
        <f t="shared" si="40"/>
        <v>6</v>
      </c>
      <c r="F550" s="21" t="s">
        <v>187</v>
      </c>
      <c r="G550" s="14" t="s">
        <v>1103</v>
      </c>
      <c r="H550" s="14" t="str">
        <f t="shared" si="38"/>
        <v>050908</v>
      </c>
      <c r="I550" s="36" t="str">
        <f t="shared" si="39"/>
        <v>INSERT INTO [dbo].[pmDistrict] ([idDepartment],[idProvince],[idDistrict],[name],[ubigeo]) VALUES (5,11,6,'Independencia','050908')</v>
      </c>
    </row>
    <row r="551" spans="1:9" ht="15.75" thickBot="1" x14ac:dyDescent="0.3">
      <c r="A551">
        <f>LOOKUP(B551,DEPARTAMENTO!$B$2:$B$26,DEPARTAMENTO!$A$2:$A$26)</f>
        <v>5</v>
      </c>
      <c r="B551" s="21" t="s">
        <v>887</v>
      </c>
      <c r="C551" s="25">
        <f t="shared" si="37"/>
        <v>11</v>
      </c>
      <c r="D551" s="21" t="s">
        <v>1094</v>
      </c>
      <c r="E551" s="25">
        <f t="shared" si="40"/>
        <v>7</v>
      </c>
      <c r="F551" s="21" t="s">
        <v>1105</v>
      </c>
      <c r="G551" s="14" t="s">
        <v>1104</v>
      </c>
      <c r="H551" s="14" t="str">
        <f t="shared" si="38"/>
        <v>050907</v>
      </c>
      <c r="I551" s="36" t="str">
        <f t="shared" si="39"/>
        <v>INSERT INTO [dbo].[pmDistrict] ([idDepartment],[idProvince],[idDistrict],[name],[ubigeo]) VALUES (5,11,7,'Saurama','050907')</v>
      </c>
    </row>
    <row r="552" spans="1:9" ht="15.75" thickBot="1" x14ac:dyDescent="0.3">
      <c r="A552">
        <f>LOOKUP(B552,DEPARTAMENTO!$B$2:$B$26,DEPARTAMENTO!$A$2:$A$26)</f>
        <v>5</v>
      </c>
      <c r="B552" s="21" t="s">
        <v>887</v>
      </c>
      <c r="C552" s="25">
        <f t="shared" si="37"/>
        <v>11</v>
      </c>
      <c r="D552" s="21" t="s">
        <v>1094</v>
      </c>
      <c r="E552" s="25">
        <f t="shared" si="40"/>
        <v>8</v>
      </c>
      <c r="F552" s="21" t="s">
        <v>1107</v>
      </c>
      <c r="G552" s="14" t="s">
        <v>1106</v>
      </c>
      <c r="H552" s="14" t="str">
        <f t="shared" si="38"/>
        <v>050902</v>
      </c>
      <c r="I552" s="36" t="str">
        <f t="shared" si="39"/>
        <v>INSERT INTO [dbo].[pmDistrict] ([idDepartment],[idProvince],[idDistrict],[name],[ubigeo]) VALUES (5,11,8,'Vischongo','050902')</v>
      </c>
    </row>
    <row r="553" spans="1:9" ht="15.75" thickBot="1" x14ac:dyDescent="0.3">
      <c r="A553">
        <f>LOOKUP(B553,DEPARTAMENTO!$B$2:$B$26,DEPARTAMENTO!$A$2:$A$26)</f>
        <v>6</v>
      </c>
      <c r="B553" s="21" t="s">
        <v>1109</v>
      </c>
      <c r="C553" s="25">
        <f t="shared" si="37"/>
        <v>1</v>
      </c>
      <c r="D553" s="21" t="s">
        <v>1109</v>
      </c>
      <c r="E553" s="25">
        <f t="shared" si="40"/>
        <v>1</v>
      </c>
      <c r="F553" s="21" t="s">
        <v>1109</v>
      </c>
      <c r="G553" s="14" t="s">
        <v>1108</v>
      </c>
      <c r="H553" s="14" t="str">
        <f t="shared" si="38"/>
        <v>060101</v>
      </c>
      <c r="I553" s="36" t="str">
        <f t="shared" si="39"/>
        <v>INSERT INTO [dbo].[pmDistrict] ([idDepartment],[idProvince],[idDistrict],[name],[ubigeo]) VALUES (6,1,1,'Cajamarca','060101')</v>
      </c>
    </row>
    <row r="554" spans="1:9" ht="15.75" thickBot="1" x14ac:dyDescent="0.3">
      <c r="A554">
        <f>LOOKUP(B554,DEPARTAMENTO!$B$2:$B$26,DEPARTAMENTO!$A$2:$A$26)</f>
        <v>6</v>
      </c>
      <c r="B554" s="21" t="s">
        <v>1109</v>
      </c>
      <c r="C554" s="25">
        <f t="shared" si="37"/>
        <v>1</v>
      </c>
      <c r="D554" s="21" t="s">
        <v>1109</v>
      </c>
      <c r="E554" s="25">
        <f t="shared" si="40"/>
        <v>2</v>
      </c>
      <c r="F554" s="21" t="s">
        <v>8</v>
      </c>
      <c r="G554" s="14" t="s">
        <v>1110</v>
      </c>
      <c r="H554" s="14" t="str">
        <f t="shared" si="38"/>
        <v>060102</v>
      </c>
      <c r="I554" s="36" t="str">
        <f t="shared" si="39"/>
        <v>INSERT INTO [dbo].[pmDistrict] ([idDepartment],[idProvince],[idDistrict],[name],[ubigeo]) VALUES (6,1,2,'Asuncion','060102')</v>
      </c>
    </row>
    <row r="555" spans="1:9" ht="15.75" thickBot="1" x14ac:dyDescent="0.3">
      <c r="A555">
        <f>LOOKUP(B555,DEPARTAMENTO!$B$2:$B$26,DEPARTAMENTO!$A$2:$A$26)</f>
        <v>6</v>
      </c>
      <c r="B555" s="21" t="s">
        <v>1109</v>
      </c>
      <c r="C555" s="25">
        <f t="shared" si="37"/>
        <v>1</v>
      </c>
      <c r="D555" s="21" t="s">
        <v>1109</v>
      </c>
      <c r="E555" s="25">
        <f t="shared" si="40"/>
        <v>3</v>
      </c>
      <c r="F555" s="21" t="s">
        <v>1112</v>
      </c>
      <c r="G555" s="14" t="s">
        <v>1111</v>
      </c>
      <c r="H555" s="14" t="str">
        <f t="shared" si="38"/>
        <v>060104</v>
      </c>
      <c r="I555" s="36" t="str">
        <f t="shared" si="39"/>
        <v>INSERT INTO [dbo].[pmDistrict] ([idDepartment],[idProvince],[idDistrict],[name],[ubigeo]) VALUES (6,1,3,'Chetilla','060104')</v>
      </c>
    </row>
    <row r="556" spans="1:9" ht="15.75" thickBot="1" x14ac:dyDescent="0.3">
      <c r="A556">
        <f>LOOKUP(B556,DEPARTAMENTO!$B$2:$B$26,DEPARTAMENTO!$A$2:$A$26)</f>
        <v>6</v>
      </c>
      <c r="B556" s="21" t="s">
        <v>1109</v>
      </c>
      <c r="C556" s="25">
        <f t="shared" si="37"/>
        <v>1</v>
      </c>
      <c r="D556" s="21" t="s">
        <v>1109</v>
      </c>
      <c r="E556" s="25">
        <f t="shared" si="40"/>
        <v>4</v>
      </c>
      <c r="F556" s="21" t="s">
        <v>1114</v>
      </c>
      <c r="G556" s="14" t="s">
        <v>1113</v>
      </c>
      <c r="H556" s="14" t="str">
        <f t="shared" si="38"/>
        <v>060103</v>
      </c>
      <c r="I556" s="36" t="str">
        <f t="shared" si="39"/>
        <v>INSERT INTO [dbo].[pmDistrict] ([idDepartment],[idProvince],[idDistrict],[name],[ubigeo]) VALUES (6,1,4,'Cospan','060103')</v>
      </c>
    </row>
    <row r="557" spans="1:9" ht="15.75" thickBot="1" x14ac:dyDescent="0.3">
      <c r="A557">
        <f>LOOKUP(B557,DEPARTAMENTO!$B$2:$B$26,DEPARTAMENTO!$A$2:$A$26)</f>
        <v>6</v>
      </c>
      <c r="B557" s="21" t="s">
        <v>1109</v>
      </c>
      <c r="C557" s="25">
        <f t="shared" si="37"/>
        <v>1</v>
      </c>
      <c r="D557" s="21" t="s">
        <v>1109</v>
      </c>
      <c r="E557" s="25">
        <f t="shared" si="40"/>
        <v>5</v>
      </c>
      <c r="F557" s="21" t="s">
        <v>1116</v>
      </c>
      <c r="G557" s="14" t="s">
        <v>1115</v>
      </c>
      <c r="H557" s="14" t="str">
        <f t="shared" si="38"/>
        <v>060105</v>
      </c>
      <c r="I557" s="36" t="str">
        <f t="shared" si="39"/>
        <v>INSERT INTO [dbo].[pmDistrict] ([idDepartment],[idProvince],[idDistrict],[name],[ubigeo]) VALUES (6,1,5,'Encañada','060105')</v>
      </c>
    </row>
    <row r="558" spans="1:9" ht="15.75" thickBot="1" x14ac:dyDescent="0.3">
      <c r="A558">
        <f>LOOKUP(B558,DEPARTAMENTO!$B$2:$B$26,DEPARTAMENTO!$A$2:$A$26)</f>
        <v>6</v>
      </c>
      <c r="B558" s="21" t="s">
        <v>1109</v>
      </c>
      <c r="C558" s="25">
        <f t="shared" si="37"/>
        <v>1</v>
      </c>
      <c r="D558" s="21" t="s">
        <v>1109</v>
      </c>
      <c r="E558" s="25">
        <f t="shared" si="40"/>
        <v>6</v>
      </c>
      <c r="F558" s="21" t="s">
        <v>1118</v>
      </c>
      <c r="G558" s="14" t="s">
        <v>1117</v>
      </c>
      <c r="H558" s="14" t="str">
        <f t="shared" si="38"/>
        <v>060106</v>
      </c>
      <c r="I558" s="36" t="str">
        <f t="shared" si="39"/>
        <v>INSERT INTO [dbo].[pmDistrict] ([idDepartment],[idProvince],[idDistrict],[name],[ubigeo]) VALUES (6,1,6,'Jesus','060106')</v>
      </c>
    </row>
    <row r="559" spans="1:9" ht="15.75" thickBot="1" x14ac:dyDescent="0.3">
      <c r="A559">
        <f>LOOKUP(B559,DEPARTAMENTO!$B$2:$B$26,DEPARTAMENTO!$A$2:$A$26)</f>
        <v>6</v>
      </c>
      <c r="B559" s="21" t="s">
        <v>1109</v>
      </c>
      <c r="C559" s="25">
        <f t="shared" si="37"/>
        <v>1</v>
      </c>
      <c r="D559" s="21" t="s">
        <v>1109</v>
      </c>
      <c r="E559" s="25">
        <f t="shared" si="40"/>
        <v>7</v>
      </c>
      <c r="F559" s="21" t="s">
        <v>1120</v>
      </c>
      <c r="G559" s="14" t="s">
        <v>1119</v>
      </c>
      <c r="H559" s="14" t="str">
        <f t="shared" si="38"/>
        <v>060108</v>
      </c>
      <c r="I559" s="36" t="str">
        <f t="shared" si="39"/>
        <v>INSERT INTO [dbo].[pmDistrict] ([idDepartment],[idProvince],[idDistrict],[name],[ubigeo]) VALUES (6,1,7,'Llacanora','060108')</v>
      </c>
    </row>
    <row r="560" spans="1:9" ht="15.75" thickBot="1" x14ac:dyDescent="0.3">
      <c r="A560">
        <f>LOOKUP(B560,DEPARTAMENTO!$B$2:$B$26,DEPARTAMENTO!$A$2:$A$26)</f>
        <v>6</v>
      </c>
      <c r="B560" s="21" t="s">
        <v>1109</v>
      </c>
      <c r="C560" s="25">
        <f t="shared" si="37"/>
        <v>1</v>
      </c>
      <c r="D560" s="21" t="s">
        <v>1109</v>
      </c>
      <c r="E560" s="25">
        <f t="shared" si="40"/>
        <v>8</v>
      </c>
      <c r="F560" s="21" t="s">
        <v>1122</v>
      </c>
      <c r="G560" s="14" t="s">
        <v>1121</v>
      </c>
      <c r="H560" s="14" t="str">
        <f t="shared" si="38"/>
        <v>060107</v>
      </c>
      <c r="I560" s="36" t="str">
        <f t="shared" si="39"/>
        <v>INSERT INTO [dbo].[pmDistrict] ([idDepartment],[idProvince],[idDistrict],[name],[ubigeo]) VALUES (6,1,8,'Los Baños del Inca','060107')</v>
      </c>
    </row>
    <row r="561" spans="1:9" ht="15.75" thickBot="1" x14ac:dyDescent="0.3">
      <c r="A561">
        <f>LOOKUP(B561,DEPARTAMENTO!$B$2:$B$26,DEPARTAMENTO!$A$2:$A$26)</f>
        <v>6</v>
      </c>
      <c r="B561" s="21" t="s">
        <v>1109</v>
      </c>
      <c r="C561" s="25">
        <f t="shared" si="37"/>
        <v>1</v>
      </c>
      <c r="D561" s="21" t="s">
        <v>1109</v>
      </c>
      <c r="E561" s="25">
        <f t="shared" si="40"/>
        <v>9</v>
      </c>
      <c r="F561" s="21" t="s">
        <v>28</v>
      </c>
      <c r="G561" s="14" t="s">
        <v>1123</v>
      </c>
      <c r="H561" s="14" t="str">
        <f t="shared" si="38"/>
        <v>060109</v>
      </c>
      <c r="I561" s="36" t="str">
        <f t="shared" si="39"/>
        <v>INSERT INTO [dbo].[pmDistrict] ([idDepartment],[idProvince],[idDistrict],[name],[ubigeo]) VALUES (6,1,9,'Magdalena','060109')</v>
      </c>
    </row>
    <row r="562" spans="1:9" ht="15.75" thickBot="1" x14ac:dyDescent="0.3">
      <c r="A562">
        <f>LOOKUP(B562,DEPARTAMENTO!$B$2:$B$26,DEPARTAMENTO!$A$2:$A$26)</f>
        <v>6</v>
      </c>
      <c r="B562" s="21" t="s">
        <v>1109</v>
      </c>
      <c r="C562" s="25">
        <f t="shared" si="37"/>
        <v>1</v>
      </c>
      <c r="D562" s="21" t="s">
        <v>1109</v>
      </c>
      <c r="E562" s="25">
        <f t="shared" si="40"/>
        <v>10</v>
      </c>
      <c r="F562" s="21" t="s">
        <v>1125</v>
      </c>
      <c r="G562" s="14" t="s">
        <v>1124</v>
      </c>
      <c r="H562" s="14" t="str">
        <f t="shared" si="38"/>
        <v>060110</v>
      </c>
      <c r="I562" s="36" t="str">
        <f t="shared" si="39"/>
        <v>INSERT INTO [dbo].[pmDistrict] ([idDepartment],[idProvince],[idDistrict],[name],[ubigeo]) VALUES (6,1,10,'Matara','060110')</v>
      </c>
    </row>
    <row r="563" spans="1:9" ht="15.75" thickBot="1" x14ac:dyDescent="0.3">
      <c r="A563">
        <f>LOOKUP(B563,DEPARTAMENTO!$B$2:$B$26,DEPARTAMENTO!$A$2:$A$26)</f>
        <v>6</v>
      </c>
      <c r="B563" s="21" t="s">
        <v>1109</v>
      </c>
      <c r="C563" s="25">
        <f t="shared" si="37"/>
        <v>1</v>
      </c>
      <c r="D563" s="21" t="s">
        <v>1109</v>
      </c>
      <c r="E563" s="25">
        <f t="shared" si="40"/>
        <v>11</v>
      </c>
      <c r="F563" s="21" t="s">
        <v>1127</v>
      </c>
      <c r="G563" s="14" t="s">
        <v>1126</v>
      </c>
      <c r="H563" s="14" t="str">
        <f t="shared" si="38"/>
        <v>060111</v>
      </c>
      <c r="I563" s="36" t="str">
        <f t="shared" si="39"/>
        <v>INSERT INTO [dbo].[pmDistrict] ([idDepartment],[idProvince],[idDistrict],[name],[ubigeo]) VALUES (6,1,11,'Namora','060111')</v>
      </c>
    </row>
    <row r="564" spans="1:9" ht="15.75" thickBot="1" x14ac:dyDescent="0.3">
      <c r="A564">
        <f>LOOKUP(B564,DEPARTAMENTO!$B$2:$B$26,DEPARTAMENTO!$A$2:$A$26)</f>
        <v>6</v>
      </c>
      <c r="B564" s="21" t="s">
        <v>1109</v>
      </c>
      <c r="C564" s="25">
        <f t="shared" ref="C564:C627" si="41">IF(D563=D564,C563,IF(B563=B564,C563+1,1))</f>
        <v>1</v>
      </c>
      <c r="D564" s="21" t="s">
        <v>1109</v>
      </c>
      <c r="E564" s="25">
        <f t="shared" si="40"/>
        <v>12</v>
      </c>
      <c r="F564" s="21" t="s">
        <v>488</v>
      </c>
      <c r="G564" s="14" t="s">
        <v>1128</v>
      </c>
      <c r="H564" s="14" t="str">
        <f t="shared" si="38"/>
        <v>060112</v>
      </c>
      <c r="I564" s="36" t="str">
        <f t="shared" si="39"/>
        <v>INSERT INTO [dbo].[pmDistrict] ([idDepartment],[idProvince],[idDistrict],[name],[ubigeo]) VALUES (6,1,12,'San Juan','060112')</v>
      </c>
    </row>
    <row r="565" spans="1:9" ht="15.75" thickBot="1" x14ac:dyDescent="0.3">
      <c r="A565">
        <f>LOOKUP(B565,DEPARTAMENTO!$B$2:$B$26,DEPARTAMENTO!$A$2:$A$26)</f>
        <v>6</v>
      </c>
      <c r="B565" s="21" t="s">
        <v>1109</v>
      </c>
      <c r="C565" s="25">
        <f t="shared" si="41"/>
        <v>2</v>
      </c>
      <c r="D565" s="21" t="s">
        <v>1130</v>
      </c>
      <c r="E565" s="25">
        <f t="shared" si="40"/>
        <v>1</v>
      </c>
      <c r="F565" s="21" t="s">
        <v>1130</v>
      </c>
      <c r="G565" s="14" t="s">
        <v>1129</v>
      </c>
      <c r="H565" s="14" t="str">
        <f t="shared" si="38"/>
        <v>060201</v>
      </c>
      <c r="I565" s="36" t="str">
        <f t="shared" si="39"/>
        <v>INSERT INTO [dbo].[pmDistrict] ([idDepartment],[idProvince],[idDistrict],[name],[ubigeo]) VALUES (6,2,1,'Cajabamba','060201')</v>
      </c>
    </row>
    <row r="566" spans="1:9" ht="15.75" thickBot="1" x14ac:dyDescent="0.3">
      <c r="A566">
        <f>LOOKUP(B566,DEPARTAMENTO!$B$2:$B$26,DEPARTAMENTO!$A$2:$A$26)</f>
        <v>6</v>
      </c>
      <c r="B566" s="21" t="s">
        <v>1109</v>
      </c>
      <c r="C566" s="25">
        <f t="shared" si="41"/>
        <v>2</v>
      </c>
      <c r="D566" s="21" t="s">
        <v>1130</v>
      </c>
      <c r="E566" s="25">
        <f t="shared" si="40"/>
        <v>2</v>
      </c>
      <c r="F566" s="21" t="s">
        <v>1132</v>
      </c>
      <c r="G566" s="14" t="s">
        <v>1131</v>
      </c>
      <c r="H566" s="14" t="str">
        <f t="shared" si="38"/>
        <v>060202</v>
      </c>
      <c r="I566" s="36" t="str">
        <f t="shared" si="39"/>
        <v>INSERT INTO [dbo].[pmDistrict] ([idDepartment],[idProvince],[idDistrict],[name],[ubigeo]) VALUES (6,2,2,'Cachachi','060202')</v>
      </c>
    </row>
    <row r="567" spans="1:9" ht="15.75" thickBot="1" x14ac:dyDescent="0.3">
      <c r="A567">
        <f>LOOKUP(B567,DEPARTAMENTO!$B$2:$B$26,DEPARTAMENTO!$A$2:$A$26)</f>
        <v>6</v>
      </c>
      <c r="B567" s="21" t="s">
        <v>1109</v>
      </c>
      <c r="C567" s="25">
        <f t="shared" si="41"/>
        <v>2</v>
      </c>
      <c r="D567" s="21" t="s">
        <v>1130</v>
      </c>
      <c r="E567" s="25">
        <f t="shared" si="40"/>
        <v>3</v>
      </c>
      <c r="F567" s="21" t="s">
        <v>1134</v>
      </c>
      <c r="G567" s="14" t="s">
        <v>1133</v>
      </c>
      <c r="H567" s="14" t="str">
        <f t="shared" si="38"/>
        <v>060203</v>
      </c>
      <c r="I567" s="36" t="str">
        <f t="shared" si="39"/>
        <v>INSERT INTO [dbo].[pmDistrict] ([idDepartment],[idProvince],[idDistrict],[name],[ubigeo]) VALUES (6,2,3,'Condebamba','060203')</v>
      </c>
    </row>
    <row r="568" spans="1:9" ht="15.75" thickBot="1" x14ac:dyDescent="0.3">
      <c r="A568">
        <f>LOOKUP(B568,DEPARTAMENTO!$B$2:$B$26,DEPARTAMENTO!$A$2:$A$26)</f>
        <v>6</v>
      </c>
      <c r="B568" s="21" t="s">
        <v>1109</v>
      </c>
      <c r="C568" s="25">
        <f t="shared" si="41"/>
        <v>2</v>
      </c>
      <c r="D568" s="21" t="s">
        <v>1130</v>
      </c>
      <c r="E568" s="25">
        <f t="shared" si="40"/>
        <v>4</v>
      </c>
      <c r="F568" s="21" t="s">
        <v>1136</v>
      </c>
      <c r="G568" s="14" t="s">
        <v>1135</v>
      </c>
      <c r="H568" s="14" t="str">
        <f t="shared" si="38"/>
        <v>060205</v>
      </c>
      <c r="I568" s="36" t="str">
        <f t="shared" si="39"/>
        <v>INSERT INTO [dbo].[pmDistrict] ([idDepartment],[idProvince],[idDistrict],[name],[ubigeo]) VALUES (6,2,4,'Sitacocha','060205')</v>
      </c>
    </row>
    <row r="569" spans="1:9" ht="15.75" thickBot="1" x14ac:dyDescent="0.3">
      <c r="A569">
        <f>LOOKUP(B569,DEPARTAMENTO!$B$2:$B$26,DEPARTAMENTO!$A$2:$A$26)</f>
        <v>6</v>
      </c>
      <c r="B569" s="21" t="s">
        <v>1109</v>
      </c>
      <c r="C569" s="25">
        <f t="shared" si="41"/>
        <v>3</v>
      </c>
      <c r="D569" s="21" t="s">
        <v>1138</v>
      </c>
      <c r="E569" s="25">
        <f t="shared" si="40"/>
        <v>1</v>
      </c>
      <c r="F569" s="21" t="s">
        <v>1138</v>
      </c>
      <c r="G569" s="14" t="s">
        <v>1137</v>
      </c>
      <c r="H569" s="14" t="str">
        <f t="shared" si="38"/>
        <v>060301</v>
      </c>
      <c r="I569" s="36" t="str">
        <f t="shared" si="39"/>
        <v>INSERT INTO [dbo].[pmDistrict] ([idDepartment],[idProvince],[idDistrict],[name],[ubigeo]) VALUES (6,3,1,'Celendin','060301')</v>
      </c>
    </row>
    <row r="570" spans="1:9" ht="15.75" thickBot="1" x14ac:dyDescent="0.3">
      <c r="A570">
        <f>LOOKUP(B570,DEPARTAMENTO!$B$2:$B$26,DEPARTAMENTO!$A$2:$A$26)</f>
        <v>6</v>
      </c>
      <c r="B570" s="21" t="s">
        <v>1109</v>
      </c>
      <c r="C570" s="25">
        <f t="shared" si="41"/>
        <v>3</v>
      </c>
      <c r="D570" s="21" t="s">
        <v>1138</v>
      </c>
      <c r="E570" s="25">
        <f t="shared" si="40"/>
        <v>2</v>
      </c>
      <c r="F570" s="21" t="s">
        <v>1140</v>
      </c>
      <c r="G570" s="14" t="s">
        <v>1139</v>
      </c>
      <c r="H570" s="14" t="str">
        <f t="shared" si="38"/>
        <v>060303</v>
      </c>
      <c r="I570" s="36" t="str">
        <f t="shared" si="39"/>
        <v>INSERT INTO [dbo].[pmDistrict] ([idDepartment],[idProvince],[idDistrict],[name],[ubigeo]) VALUES (6,3,2,'Chumuch','060303')</v>
      </c>
    </row>
    <row r="571" spans="1:9" ht="15.75" thickBot="1" x14ac:dyDescent="0.3">
      <c r="A571">
        <f>LOOKUP(B571,DEPARTAMENTO!$B$2:$B$26,DEPARTAMENTO!$A$2:$A$26)</f>
        <v>6</v>
      </c>
      <c r="B571" s="21" t="s">
        <v>1109</v>
      </c>
      <c r="C571" s="25">
        <f t="shared" si="41"/>
        <v>3</v>
      </c>
      <c r="D571" s="21" t="s">
        <v>1138</v>
      </c>
      <c r="E571" s="25">
        <f t="shared" si="40"/>
        <v>3</v>
      </c>
      <c r="F571" s="21" t="s">
        <v>1142</v>
      </c>
      <c r="G571" s="14" t="s">
        <v>1141</v>
      </c>
      <c r="H571" s="14" t="str">
        <f t="shared" si="38"/>
        <v>060302</v>
      </c>
      <c r="I571" s="36" t="str">
        <f t="shared" si="39"/>
        <v>INSERT INTO [dbo].[pmDistrict] ([idDepartment],[idProvince],[idDistrict],[name],[ubigeo]) VALUES (6,3,3,'Cortegana','060302')</v>
      </c>
    </row>
    <row r="572" spans="1:9" ht="15.75" thickBot="1" x14ac:dyDescent="0.3">
      <c r="A572">
        <f>LOOKUP(B572,DEPARTAMENTO!$B$2:$B$26,DEPARTAMENTO!$A$2:$A$26)</f>
        <v>6</v>
      </c>
      <c r="B572" s="21" t="s">
        <v>1109</v>
      </c>
      <c r="C572" s="25">
        <f t="shared" si="41"/>
        <v>3</v>
      </c>
      <c r="D572" s="21" t="s">
        <v>1138</v>
      </c>
      <c r="E572" s="25">
        <f t="shared" si="40"/>
        <v>4</v>
      </c>
      <c r="F572" s="21" t="s">
        <v>1144</v>
      </c>
      <c r="G572" s="14" t="s">
        <v>1143</v>
      </c>
      <c r="H572" s="14" t="str">
        <f t="shared" si="38"/>
        <v>060304</v>
      </c>
      <c r="I572" s="36" t="str">
        <f t="shared" si="39"/>
        <v>INSERT INTO [dbo].[pmDistrict] ([idDepartment],[idProvince],[idDistrict],[name],[ubigeo]) VALUES (6,3,4,'Huasmin','060304')</v>
      </c>
    </row>
    <row r="573" spans="1:9" ht="15.75" thickBot="1" x14ac:dyDescent="0.3">
      <c r="A573">
        <f>LOOKUP(B573,DEPARTAMENTO!$B$2:$B$26,DEPARTAMENTO!$A$2:$A$26)</f>
        <v>6</v>
      </c>
      <c r="B573" s="21" t="s">
        <v>1109</v>
      </c>
      <c r="C573" s="25">
        <f t="shared" si="41"/>
        <v>3</v>
      </c>
      <c r="D573" s="21" t="s">
        <v>1138</v>
      </c>
      <c r="E573" s="25">
        <f t="shared" si="40"/>
        <v>5</v>
      </c>
      <c r="F573" s="21" t="s">
        <v>1146</v>
      </c>
      <c r="G573" s="14" t="s">
        <v>1145</v>
      </c>
      <c r="H573" s="14" t="str">
        <f t="shared" si="38"/>
        <v>060305</v>
      </c>
      <c r="I573" s="36" t="str">
        <f t="shared" si="39"/>
        <v>INSERT INTO [dbo].[pmDistrict] ([idDepartment],[idProvince],[idDistrict],[name],[ubigeo]) VALUES (6,3,5,'Jorge Chavez','060305')</v>
      </c>
    </row>
    <row r="574" spans="1:9" ht="15.75" thickBot="1" x14ac:dyDescent="0.3">
      <c r="A574">
        <f>LOOKUP(B574,DEPARTAMENTO!$B$2:$B$26,DEPARTAMENTO!$A$2:$A$26)</f>
        <v>6</v>
      </c>
      <c r="B574" s="21" t="s">
        <v>1109</v>
      </c>
      <c r="C574" s="25">
        <f t="shared" si="41"/>
        <v>3</v>
      </c>
      <c r="D574" s="21" t="s">
        <v>1138</v>
      </c>
      <c r="E574" s="25">
        <f t="shared" si="40"/>
        <v>6</v>
      </c>
      <c r="F574" s="21" t="s">
        <v>1148</v>
      </c>
      <c r="G574" s="14" t="s">
        <v>1147</v>
      </c>
      <c r="H574" s="14" t="str">
        <f t="shared" si="38"/>
        <v>060306</v>
      </c>
      <c r="I574" s="36" t="str">
        <f t="shared" si="39"/>
        <v>INSERT INTO [dbo].[pmDistrict] ([idDepartment],[idProvince],[idDistrict],[name],[ubigeo]) VALUES (6,3,6,'Jose Galvez','060306')</v>
      </c>
    </row>
    <row r="575" spans="1:9" ht="15.75" thickBot="1" x14ac:dyDescent="0.3">
      <c r="A575">
        <f>LOOKUP(B575,DEPARTAMENTO!$B$2:$B$26,DEPARTAMENTO!$A$2:$A$26)</f>
        <v>6</v>
      </c>
      <c r="B575" s="21" t="s">
        <v>1109</v>
      </c>
      <c r="C575" s="25">
        <f t="shared" si="41"/>
        <v>3</v>
      </c>
      <c r="D575" s="21" t="s">
        <v>1138</v>
      </c>
      <c r="E575" s="25">
        <f t="shared" si="40"/>
        <v>7</v>
      </c>
      <c r="F575" s="21" t="s">
        <v>1150</v>
      </c>
      <c r="G575" s="14" t="s">
        <v>1149</v>
      </c>
      <c r="H575" s="14" t="str">
        <f t="shared" si="38"/>
        <v>060307</v>
      </c>
      <c r="I575" s="36" t="str">
        <f t="shared" si="39"/>
        <v>INSERT INTO [dbo].[pmDistrict] ([idDepartment],[idProvince],[idDistrict],[name],[ubigeo]) VALUES (6,3,7,'Miguel Iglesias','060307')</v>
      </c>
    </row>
    <row r="576" spans="1:9" ht="15.75" thickBot="1" x14ac:dyDescent="0.3">
      <c r="A576">
        <f>LOOKUP(B576,DEPARTAMENTO!$B$2:$B$26,DEPARTAMENTO!$A$2:$A$26)</f>
        <v>6</v>
      </c>
      <c r="B576" s="21" t="s">
        <v>1109</v>
      </c>
      <c r="C576" s="25">
        <f t="shared" si="41"/>
        <v>3</v>
      </c>
      <c r="D576" s="21" t="s">
        <v>1138</v>
      </c>
      <c r="E576" s="25">
        <f t="shared" si="40"/>
        <v>8</v>
      </c>
      <c r="F576" s="21" t="s">
        <v>1152</v>
      </c>
      <c r="G576" s="14" t="s">
        <v>1151</v>
      </c>
      <c r="H576" s="14" t="str">
        <f t="shared" si="38"/>
        <v>060308</v>
      </c>
      <c r="I576" s="36" t="str">
        <f t="shared" si="39"/>
        <v>INSERT INTO [dbo].[pmDistrict] ([idDepartment],[idProvince],[idDistrict],[name],[ubigeo]) VALUES (6,3,8,'Oxamarca','060308')</v>
      </c>
    </row>
    <row r="577" spans="1:9" ht="15.75" thickBot="1" x14ac:dyDescent="0.3">
      <c r="A577">
        <f>LOOKUP(B577,DEPARTAMENTO!$B$2:$B$26,DEPARTAMENTO!$A$2:$A$26)</f>
        <v>6</v>
      </c>
      <c r="B577" s="21" t="s">
        <v>1109</v>
      </c>
      <c r="C577" s="25">
        <f t="shared" si="41"/>
        <v>3</v>
      </c>
      <c r="D577" s="21" t="s">
        <v>1138</v>
      </c>
      <c r="E577" s="25">
        <f t="shared" si="40"/>
        <v>9</v>
      </c>
      <c r="F577" s="21" t="s">
        <v>1154</v>
      </c>
      <c r="G577" s="14" t="s">
        <v>1153</v>
      </c>
      <c r="H577" s="14" t="str">
        <f t="shared" si="38"/>
        <v>060309</v>
      </c>
      <c r="I577" s="36" t="str">
        <f t="shared" si="39"/>
        <v>INSERT INTO [dbo].[pmDistrict] ([idDepartment],[idProvince],[idDistrict],[name],[ubigeo]) VALUES (6,3,9,'Sorochuco','060309')</v>
      </c>
    </row>
    <row r="578" spans="1:9" ht="15.75" thickBot="1" x14ac:dyDescent="0.3">
      <c r="A578">
        <f>LOOKUP(B578,DEPARTAMENTO!$B$2:$B$26,DEPARTAMENTO!$A$2:$A$26)</f>
        <v>6</v>
      </c>
      <c r="B578" s="21" t="s">
        <v>1109</v>
      </c>
      <c r="C578" s="25">
        <f t="shared" si="41"/>
        <v>3</v>
      </c>
      <c r="D578" s="21" t="s">
        <v>1138</v>
      </c>
      <c r="E578" s="25">
        <f t="shared" si="40"/>
        <v>10</v>
      </c>
      <c r="F578" s="21" t="s">
        <v>1047</v>
      </c>
      <c r="G578" s="14" t="s">
        <v>1155</v>
      </c>
      <c r="H578" s="14" t="str">
        <f t="shared" si="38"/>
        <v>060310</v>
      </c>
      <c r="I578" s="36" t="str">
        <f t="shared" si="39"/>
        <v>INSERT INTO [dbo].[pmDistrict] ([idDepartment],[idProvince],[idDistrict],[name],[ubigeo]) VALUES (6,3,10,'Sucre','060310')</v>
      </c>
    </row>
    <row r="579" spans="1:9" ht="15.75" thickBot="1" x14ac:dyDescent="0.3">
      <c r="A579">
        <f>LOOKUP(B579,DEPARTAMENTO!$B$2:$B$26,DEPARTAMENTO!$A$2:$A$26)</f>
        <v>6</v>
      </c>
      <c r="B579" s="21" t="s">
        <v>1109</v>
      </c>
      <c r="C579" s="25">
        <f t="shared" si="41"/>
        <v>3</v>
      </c>
      <c r="D579" s="21" t="s">
        <v>1138</v>
      </c>
      <c r="E579" s="25">
        <f t="shared" si="40"/>
        <v>11</v>
      </c>
      <c r="F579" s="21" t="s">
        <v>1157</v>
      </c>
      <c r="G579" s="14" t="s">
        <v>1156</v>
      </c>
      <c r="H579" s="14" t="str">
        <f t="shared" ref="H579:H642" si="42">RIGHT(G579,6)</f>
        <v>060311</v>
      </c>
      <c r="I579" s="36" t="str">
        <f t="shared" ref="I579:I642" si="43">$I$1&amp;A579&amp;","&amp;C579&amp;","&amp;E579&amp;",'"&amp;F579&amp;"','"&amp;H579&amp;"')"</f>
        <v>INSERT INTO [dbo].[pmDistrict] ([idDepartment],[idProvince],[idDistrict],[name],[ubigeo]) VALUES (6,3,11,'Utco','060311')</v>
      </c>
    </row>
    <row r="580" spans="1:9" ht="15.75" thickBot="1" x14ac:dyDescent="0.3">
      <c r="A580">
        <f>LOOKUP(B580,DEPARTAMENTO!$B$2:$B$26,DEPARTAMENTO!$A$2:$A$26)</f>
        <v>6</v>
      </c>
      <c r="B580" s="21" t="s">
        <v>1109</v>
      </c>
      <c r="C580" s="25">
        <f t="shared" si="41"/>
        <v>3</v>
      </c>
      <c r="D580" s="21" t="s">
        <v>1138</v>
      </c>
      <c r="E580" s="25">
        <f t="shared" ref="E580:E643" si="44">SUMIF(D580,D579,E579)+1</f>
        <v>12</v>
      </c>
      <c r="F580" s="21" t="s">
        <v>1159</v>
      </c>
      <c r="G580" s="14" t="s">
        <v>1158</v>
      </c>
      <c r="H580" s="14" t="str">
        <f t="shared" si="42"/>
        <v>060312</v>
      </c>
      <c r="I580" s="36" t="str">
        <f t="shared" si="43"/>
        <v>INSERT INTO [dbo].[pmDistrict] ([idDepartment],[idProvince],[idDistrict],[name],[ubigeo]) VALUES (6,3,12,'La Libertad de Pallan','060312')</v>
      </c>
    </row>
    <row r="581" spans="1:9" ht="15.75" thickBot="1" x14ac:dyDescent="0.3">
      <c r="A581">
        <f>LOOKUP(B581,DEPARTAMENTO!$B$2:$B$26,DEPARTAMENTO!$A$2:$A$26)</f>
        <v>6</v>
      </c>
      <c r="B581" s="21" t="s">
        <v>1109</v>
      </c>
      <c r="C581" s="25">
        <f t="shared" si="41"/>
        <v>4</v>
      </c>
      <c r="D581" s="21" t="s">
        <v>1161</v>
      </c>
      <c r="E581" s="25">
        <f t="shared" si="44"/>
        <v>1</v>
      </c>
      <c r="F581" s="21" t="s">
        <v>1161</v>
      </c>
      <c r="G581" s="14" t="s">
        <v>1160</v>
      </c>
      <c r="H581" s="14" t="str">
        <f t="shared" si="42"/>
        <v>060601</v>
      </c>
      <c r="I581" s="36" t="str">
        <f t="shared" si="43"/>
        <v>INSERT INTO [dbo].[pmDistrict] ([idDepartment],[idProvince],[idDistrict],[name],[ubigeo]) VALUES (6,4,1,'Chota','060601')</v>
      </c>
    </row>
    <row r="582" spans="1:9" ht="15.75" thickBot="1" x14ac:dyDescent="0.3">
      <c r="A582">
        <f>LOOKUP(B582,DEPARTAMENTO!$B$2:$B$26,DEPARTAMENTO!$A$2:$A$26)</f>
        <v>6</v>
      </c>
      <c r="B582" s="21" t="s">
        <v>1109</v>
      </c>
      <c r="C582" s="25">
        <f t="shared" si="41"/>
        <v>4</v>
      </c>
      <c r="D582" s="21" t="s">
        <v>1161</v>
      </c>
      <c r="E582" s="25">
        <f t="shared" si="44"/>
        <v>2</v>
      </c>
      <c r="F582" s="21" t="s">
        <v>1163</v>
      </c>
      <c r="G582" s="14" t="s">
        <v>1162</v>
      </c>
      <c r="H582" s="14" t="str">
        <f t="shared" si="42"/>
        <v>060602</v>
      </c>
      <c r="I582" s="36" t="str">
        <f t="shared" si="43"/>
        <v>INSERT INTO [dbo].[pmDistrict] ([idDepartment],[idProvince],[idDistrict],[name],[ubigeo]) VALUES (6,4,2,'Anguia','060602')</v>
      </c>
    </row>
    <row r="583" spans="1:9" ht="15.75" thickBot="1" x14ac:dyDescent="0.3">
      <c r="A583">
        <f>LOOKUP(B583,DEPARTAMENTO!$B$2:$B$26,DEPARTAMENTO!$A$2:$A$26)</f>
        <v>6</v>
      </c>
      <c r="B583" s="21" t="s">
        <v>1109</v>
      </c>
      <c r="C583" s="25">
        <f t="shared" si="41"/>
        <v>4</v>
      </c>
      <c r="D583" s="21" t="s">
        <v>1161</v>
      </c>
      <c r="E583" s="25">
        <f t="shared" si="44"/>
        <v>3</v>
      </c>
      <c r="F583" s="21" t="s">
        <v>1165</v>
      </c>
      <c r="G583" s="14" t="s">
        <v>1164</v>
      </c>
      <c r="H583" s="14" t="str">
        <f t="shared" si="42"/>
        <v>060605</v>
      </c>
      <c r="I583" s="36" t="str">
        <f t="shared" si="43"/>
        <v>INSERT INTO [dbo].[pmDistrict] ([idDepartment],[idProvince],[idDistrict],[name],[ubigeo]) VALUES (6,4,3,'Chadin','060605')</v>
      </c>
    </row>
    <row r="584" spans="1:9" ht="15.75" thickBot="1" x14ac:dyDescent="0.3">
      <c r="A584">
        <f>LOOKUP(B584,DEPARTAMENTO!$B$2:$B$26,DEPARTAMENTO!$A$2:$A$26)</f>
        <v>6</v>
      </c>
      <c r="B584" s="21" t="s">
        <v>1109</v>
      </c>
      <c r="C584" s="25">
        <f t="shared" si="41"/>
        <v>4</v>
      </c>
      <c r="D584" s="21" t="s">
        <v>1161</v>
      </c>
      <c r="E584" s="25">
        <f t="shared" si="44"/>
        <v>4</v>
      </c>
      <c r="F584" s="21" t="s">
        <v>1167</v>
      </c>
      <c r="G584" s="14" t="s">
        <v>1166</v>
      </c>
      <c r="H584" s="14" t="str">
        <f t="shared" si="42"/>
        <v>060606</v>
      </c>
      <c r="I584" s="36" t="str">
        <f t="shared" si="43"/>
        <v>INSERT INTO [dbo].[pmDistrict] ([idDepartment],[idProvince],[idDistrict],[name],[ubigeo]) VALUES (6,4,4,'Chiguirip','060606')</v>
      </c>
    </row>
    <row r="585" spans="1:9" ht="15.75" thickBot="1" x14ac:dyDescent="0.3">
      <c r="A585">
        <f>LOOKUP(B585,DEPARTAMENTO!$B$2:$B$26,DEPARTAMENTO!$A$2:$A$26)</f>
        <v>6</v>
      </c>
      <c r="B585" s="21" t="s">
        <v>1109</v>
      </c>
      <c r="C585" s="25">
        <f t="shared" si="41"/>
        <v>4</v>
      </c>
      <c r="D585" s="21" t="s">
        <v>1161</v>
      </c>
      <c r="E585" s="25">
        <f t="shared" si="44"/>
        <v>5</v>
      </c>
      <c r="F585" s="21" t="s">
        <v>1169</v>
      </c>
      <c r="G585" s="14" t="s">
        <v>1168</v>
      </c>
      <c r="H585" s="14" t="str">
        <f t="shared" si="42"/>
        <v>060607</v>
      </c>
      <c r="I585" s="36" t="str">
        <f t="shared" si="43"/>
        <v>INSERT INTO [dbo].[pmDistrict] ([idDepartment],[idProvince],[idDistrict],[name],[ubigeo]) VALUES (6,4,5,'Chimban','060607')</v>
      </c>
    </row>
    <row r="586" spans="1:9" ht="15.75" thickBot="1" x14ac:dyDescent="0.3">
      <c r="A586">
        <f>LOOKUP(B586,DEPARTAMENTO!$B$2:$B$26,DEPARTAMENTO!$A$2:$A$26)</f>
        <v>6</v>
      </c>
      <c r="B586" s="21" t="s">
        <v>1109</v>
      </c>
      <c r="C586" s="25">
        <f t="shared" si="41"/>
        <v>4</v>
      </c>
      <c r="D586" s="21" t="s">
        <v>1161</v>
      </c>
      <c r="E586" s="25">
        <f t="shared" si="44"/>
        <v>6</v>
      </c>
      <c r="F586" s="21" t="s">
        <v>1171</v>
      </c>
      <c r="G586" s="14" t="s">
        <v>1170</v>
      </c>
      <c r="H586" s="14" t="str">
        <f t="shared" si="42"/>
        <v>060618</v>
      </c>
      <c r="I586" s="36" t="str">
        <f t="shared" si="43"/>
        <v>INSERT INTO [dbo].[pmDistrict] ([idDepartment],[idProvince],[idDistrict],[name],[ubigeo]) VALUES (6,4,6,'Choropampa','060618')</v>
      </c>
    </row>
    <row r="587" spans="1:9" ht="15.75" thickBot="1" x14ac:dyDescent="0.3">
      <c r="A587">
        <f>LOOKUP(B587,DEPARTAMENTO!$B$2:$B$26,DEPARTAMENTO!$A$2:$A$26)</f>
        <v>6</v>
      </c>
      <c r="B587" s="21" t="s">
        <v>1109</v>
      </c>
      <c r="C587" s="25">
        <f t="shared" si="41"/>
        <v>4</v>
      </c>
      <c r="D587" s="21" t="s">
        <v>1161</v>
      </c>
      <c r="E587" s="25">
        <f t="shared" si="44"/>
        <v>7</v>
      </c>
      <c r="F587" s="21" t="s">
        <v>181</v>
      </c>
      <c r="G587" s="14" t="s">
        <v>1172</v>
      </c>
      <c r="H587" s="14" t="str">
        <f t="shared" si="42"/>
        <v>060603</v>
      </c>
      <c r="I587" s="36" t="str">
        <f t="shared" si="43"/>
        <v>INSERT INTO [dbo].[pmDistrict] ([idDepartment],[idProvince],[idDistrict],[name],[ubigeo]) VALUES (6,4,7,'Cochabamba','060603')</v>
      </c>
    </row>
    <row r="588" spans="1:9" ht="15.75" thickBot="1" x14ac:dyDescent="0.3">
      <c r="A588">
        <f>LOOKUP(B588,DEPARTAMENTO!$B$2:$B$26,DEPARTAMENTO!$A$2:$A$26)</f>
        <v>6</v>
      </c>
      <c r="B588" s="21" t="s">
        <v>1109</v>
      </c>
      <c r="C588" s="25">
        <f t="shared" si="41"/>
        <v>4</v>
      </c>
      <c r="D588" s="21" t="s">
        <v>1161</v>
      </c>
      <c r="E588" s="25">
        <f t="shared" si="44"/>
        <v>8</v>
      </c>
      <c r="F588" s="21" t="s">
        <v>1174</v>
      </c>
      <c r="G588" s="14" t="s">
        <v>1173</v>
      </c>
      <c r="H588" s="14" t="str">
        <f t="shared" si="42"/>
        <v>060604</v>
      </c>
      <c r="I588" s="36" t="str">
        <f t="shared" si="43"/>
        <v>INSERT INTO [dbo].[pmDistrict] ([idDepartment],[idProvince],[idDistrict],[name],[ubigeo]) VALUES (6,4,8,'Conchan','060604')</v>
      </c>
    </row>
    <row r="589" spans="1:9" ht="15.75" thickBot="1" x14ac:dyDescent="0.3">
      <c r="A589">
        <f>LOOKUP(B589,DEPARTAMENTO!$B$2:$B$26,DEPARTAMENTO!$A$2:$A$26)</f>
        <v>6</v>
      </c>
      <c r="B589" s="21" t="s">
        <v>1109</v>
      </c>
      <c r="C589" s="25">
        <f t="shared" si="41"/>
        <v>4</v>
      </c>
      <c r="D589" s="21" t="s">
        <v>1161</v>
      </c>
      <c r="E589" s="25">
        <f t="shared" si="44"/>
        <v>9</v>
      </c>
      <c r="F589" s="21" t="s">
        <v>1176</v>
      </c>
      <c r="G589" s="14" t="s">
        <v>1175</v>
      </c>
      <c r="H589" s="14" t="str">
        <f t="shared" si="42"/>
        <v>060608</v>
      </c>
      <c r="I589" s="36" t="str">
        <f t="shared" si="43"/>
        <v>INSERT INTO [dbo].[pmDistrict] ([idDepartment],[idProvince],[idDistrict],[name],[ubigeo]) VALUES (6,4,9,'Huambos','060608')</v>
      </c>
    </row>
    <row r="590" spans="1:9" ht="15.75" thickBot="1" x14ac:dyDescent="0.3">
      <c r="A590">
        <f>LOOKUP(B590,DEPARTAMENTO!$B$2:$B$26,DEPARTAMENTO!$A$2:$A$26)</f>
        <v>6</v>
      </c>
      <c r="B590" s="21" t="s">
        <v>1109</v>
      </c>
      <c r="C590" s="25">
        <f t="shared" si="41"/>
        <v>4</v>
      </c>
      <c r="D590" s="21" t="s">
        <v>1161</v>
      </c>
      <c r="E590" s="25">
        <f t="shared" si="44"/>
        <v>10</v>
      </c>
      <c r="F590" s="21" t="s">
        <v>1178</v>
      </c>
      <c r="G590" s="14" t="s">
        <v>1177</v>
      </c>
      <c r="H590" s="14" t="str">
        <f t="shared" si="42"/>
        <v>060609</v>
      </c>
      <c r="I590" s="36" t="str">
        <f t="shared" si="43"/>
        <v>INSERT INTO [dbo].[pmDistrict] ([idDepartment],[idProvince],[idDistrict],[name],[ubigeo]) VALUES (6,4,10,'Lajas','060609')</v>
      </c>
    </row>
    <row r="591" spans="1:9" ht="15.75" thickBot="1" x14ac:dyDescent="0.3">
      <c r="A591">
        <f>LOOKUP(B591,DEPARTAMENTO!$B$2:$B$26,DEPARTAMENTO!$A$2:$A$26)</f>
        <v>6</v>
      </c>
      <c r="B591" s="21" t="s">
        <v>1109</v>
      </c>
      <c r="C591" s="25">
        <f t="shared" si="41"/>
        <v>4</v>
      </c>
      <c r="D591" s="21" t="s">
        <v>1161</v>
      </c>
      <c r="E591" s="25">
        <f t="shared" si="44"/>
        <v>11</v>
      </c>
      <c r="F591" s="21" t="s">
        <v>379</v>
      </c>
      <c r="G591" s="14" t="s">
        <v>1179</v>
      </c>
      <c r="H591" s="14" t="str">
        <f t="shared" si="42"/>
        <v>060610</v>
      </c>
      <c r="I591" s="36" t="str">
        <f t="shared" si="43"/>
        <v>INSERT INTO [dbo].[pmDistrict] ([idDepartment],[idProvince],[idDistrict],[name],[ubigeo]) VALUES (6,4,11,'Llama','060610')</v>
      </c>
    </row>
    <row r="592" spans="1:9" ht="15.75" thickBot="1" x14ac:dyDescent="0.3">
      <c r="A592">
        <f>LOOKUP(B592,DEPARTAMENTO!$B$2:$B$26,DEPARTAMENTO!$A$2:$A$26)</f>
        <v>6</v>
      </c>
      <c r="B592" s="21" t="s">
        <v>1109</v>
      </c>
      <c r="C592" s="25">
        <f t="shared" si="41"/>
        <v>4</v>
      </c>
      <c r="D592" s="21" t="s">
        <v>1161</v>
      </c>
      <c r="E592" s="25">
        <f t="shared" si="44"/>
        <v>12</v>
      </c>
      <c r="F592" s="21" t="s">
        <v>1181</v>
      </c>
      <c r="G592" s="14" t="s">
        <v>1180</v>
      </c>
      <c r="H592" s="14" t="str">
        <f t="shared" si="42"/>
        <v>060611</v>
      </c>
      <c r="I592" s="36" t="str">
        <f t="shared" si="43"/>
        <v>INSERT INTO [dbo].[pmDistrict] ([idDepartment],[idProvince],[idDistrict],[name],[ubigeo]) VALUES (6,4,12,'Miracosta','060611')</v>
      </c>
    </row>
    <row r="593" spans="1:9" ht="15.75" thickBot="1" x14ac:dyDescent="0.3">
      <c r="A593">
        <f>LOOKUP(B593,DEPARTAMENTO!$B$2:$B$26,DEPARTAMENTO!$A$2:$A$26)</f>
        <v>6</v>
      </c>
      <c r="B593" s="21" t="s">
        <v>1109</v>
      </c>
      <c r="C593" s="25">
        <f t="shared" si="41"/>
        <v>4</v>
      </c>
      <c r="D593" s="21" t="s">
        <v>1161</v>
      </c>
      <c r="E593" s="25">
        <f t="shared" si="44"/>
        <v>13</v>
      </c>
      <c r="F593" s="21" t="s">
        <v>1183</v>
      </c>
      <c r="G593" s="14" t="s">
        <v>1182</v>
      </c>
      <c r="H593" s="14" t="str">
        <f t="shared" si="42"/>
        <v>060612</v>
      </c>
      <c r="I593" s="36" t="str">
        <f t="shared" si="43"/>
        <v>INSERT INTO [dbo].[pmDistrict] ([idDepartment],[idProvince],[idDistrict],[name],[ubigeo]) VALUES (6,4,13,'Paccha','060612')</v>
      </c>
    </row>
    <row r="594" spans="1:9" ht="15.75" thickBot="1" x14ac:dyDescent="0.3">
      <c r="A594">
        <f>LOOKUP(B594,DEPARTAMENTO!$B$2:$B$26,DEPARTAMENTO!$A$2:$A$26)</f>
        <v>6</v>
      </c>
      <c r="B594" s="21" t="s">
        <v>1109</v>
      </c>
      <c r="C594" s="25">
        <f t="shared" si="41"/>
        <v>4</v>
      </c>
      <c r="D594" s="21" t="s">
        <v>1161</v>
      </c>
      <c r="E594" s="25">
        <f t="shared" si="44"/>
        <v>14</v>
      </c>
      <c r="F594" s="21" t="s">
        <v>1185</v>
      </c>
      <c r="G594" s="14" t="s">
        <v>1184</v>
      </c>
      <c r="H594" s="14" t="str">
        <f t="shared" si="42"/>
        <v>060613</v>
      </c>
      <c r="I594" s="36" t="str">
        <f t="shared" si="43"/>
        <v>INSERT INTO [dbo].[pmDistrict] ([idDepartment],[idProvince],[idDistrict],[name],[ubigeo]) VALUES (6,4,14,'Pion','060613')</v>
      </c>
    </row>
    <row r="595" spans="1:9" ht="15.75" thickBot="1" x14ac:dyDescent="0.3">
      <c r="A595">
        <f>LOOKUP(B595,DEPARTAMENTO!$B$2:$B$26,DEPARTAMENTO!$A$2:$A$26)</f>
        <v>6</v>
      </c>
      <c r="B595" s="21" t="s">
        <v>1109</v>
      </c>
      <c r="C595" s="25">
        <f t="shared" si="41"/>
        <v>4</v>
      </c>
      <c r="D595" s="21" t="s">
        <v>1161</v>
      </c>
      <c r="E595" s="25">
        <f t="shared" si="44"/>
        <v>15</v>
      </c>
      <c r="F595" s="21" t="s">
        <v>1187</v>
      </c>
      <c r="G595" s="14" t="s">
        <v>1186</v>
      </c>
      <c r="H595" s="14" t="str">
        <f t="shared" si="42"/>
        <v>060614</v>
      </c>
      <c r="I595" s="36" t="str">
        <f t="shared" si="43"/>
        <v>INSERT INTO [dbo].[pmDistrict] ([idDepartment],[idProvince],[idDistrict],[name],[ubigeo]) VALUES (6,4,15,'Querocoto','060614')</v>
      </c>
    </row>
    <row r="596" spans="1:9" ht="15.75" thickBot="1" x14ac:dyDescent="0.3">
      <c r="A596">
        <f>LOOKUP(B596,DEPARTAMENTO!$B$2:$B$26,DEPARTAMENTO!$A$2:$A$26)</f>
        <v>6</v>
      </c>
      <c r="B596" s="21" t="s">
        <v>1109</v>
      </c>
      <c r="C596" s="25">
        <f t="shared" si="41"/>
        <v>4</v>
      </c>
      <c r="D596" s="21" t="s">
        <v>1161</v>
      </c>
      <c r="E596" s="25">
        <f t="shared" si="44"/>
        <v>16</v>
      </c>
      <c r="F596" s="21" t="s">
        <v>1189</v>
      </c>
      <c r="G596" s="14" t="s">
        <v>1188</v>
      </c>
      <c r="H596" s="14" t="str">
        <f t="shared" si="42"/>
        <v>060617</v>
      </c>
      <c r="I596" s="36" t="str">
        <f t="shared" si="43"/>
        <v>INSERT INTO [dbo].[pmDistrict] ([idDepartment],[idProvince],[idDistrict],[name],[ubigeo]) VALUES (6,4,16,'San Juan de Licupis','060617')</v>
      </c>
    </row>
    <row r="597" spans="1:9" ht="15.75" thickBot="1" x14ac:dyDescent="0.3">
      <c r="A597">
        <f>LOOKUP(B597,DEPARTAMENTO!$B$2:$B$26,DEPARTAMENTO!$A$2:$A$26)</f>
        <v>6</v>
      </c>
      <c r="B597" s="21" t="s">
        <v>1109</v>
      </c>
      <c r="C597" s="25">
        <f t="shared" si="41"/>
        <v>4</v>
      </c>
      <c r="D597" s="21" t="s">
        <v>1161</v>
      </c>
      <c r="E597" s="25">
        <f t="shared" si="44"/>
        <v>17</v>
      </c>
      <c r="F597" s="21" t="s">
        <v>1191</v>
      </c>
      <c r="G597" s="14" t="s">
        <v>1190</v>
      </c>
      <c r="H597" s="14" t="str">
        <f t="shared" si="42"/>
        <v>060615</v>
      </c>
      <c r="I597" s="36" t="str">
        <f t="shared" si="43"/>
        <v>INSERT INTO [dbo].[pmDistrict] ([idDepartment],[idProvince],[idDistrict],[name],[ubigeo]) VALUES (6,4,17,'Tacabamba','060615')</v>
      </c>
    </row>
    <row r="598" spans="1:9" ht="15.75" thickBot="1" x14ac:dyDescent="0.3">
      <c r="A598">
        <f>LOOKUP(B598,DEPARTAMENTO!$B$2:$B$26,DEPARTAMENTO!$A$2:$A$26)</f>
        <v>6</v>
      </c>
      <c r="B598" s="21" t="s">
        <v>1109</v>
      </c>
      <c r="C598" s="25">
        <f t="shared" si="41"/>
        <v>4</v>
      </c>
      <c r="D598" s="21" t="s">
        <v>1161</v>
      </c>
      <c r="E598" s="25">
        <f t="shared" si="44"/>
        <v>18</v>
      </c>
      <c r="F598" s="21" t="s">
        <v>1193</v>
      </c>
      <c r="G598" s="14" t="s">
        <v>1192</v>
      </c>
      <c r="H598" s="14" t="str">
        <f t="shared" si="42"/>
        <v>060616</v>
      </c>
      <c r="I598" s="36" t="str">
        <f t="shared" si="43"/>
        <v>INSERT INTO [dbo].[pmDistrict] ([idDepartment],[idProvince],[idDistrict],[name],[ubigeo]) VALUES (6,4,18,'Tocmoche','060616')</v>
      </c>
    </row>
    <row r="599" spans="1:9" ht="15.75" thickBot="1" x14ac:dyDescent="0.3">
      <c r="A599">
        <f>LOOKUP(B599,DEPARTAMENTO!$B$2:$B$26,DEPARTAMENTO!$A$2:$A$26)</f>
        <v>6</v>
      </c>
      <c r="B599" s="21" t="s">
        <v>1109</v>
      </c>
      <c r="C599" s="25">
        <f t="shared" si="41"/>
        <v>4</v>
      </c>
      <c r="D599" s="21" t="s">
        <v>1161</v>
      </c>
      <c r="E599" s="25">
        <f t="shared" si="44"/>
        <v>19</v>
      </c>
      <c r="F599" s="21" t="s">
        <v>1195</v>
      </c>
      <c r="G599" s="14" t="s">
        <v>1194</v>
      </c>
      <c r="H599" s="14" t="str">
        <f t="shared" si="42"/>
        <v>060619</v>
      </c>
      <c r="I599" s="36" t="str">
        <f t="shared" si="43"/>
        <v>INSERT INTO [dbo].[pmDistrict] ([idDepartment],[idProvince],[idDistrict],[name],[ubigeo]) VALUES (6,4,19,'Chalamarca','060619')</v>
      </c>
    </row>
    <row r="600" spans="1:9" ht="15.75" thickBot="1" x14ac:dyDescent="0.3">
      <c r="A600">
        <f>LOOKUP(B600,DEPARTAMENTO!$B$2:$B$26,DEPARTAMENTO!$A$2:$A$26)</f>
        <v>6</v>
      </c>
      <c r="B600" s="21" t="s">
        <v>1109</v>
      </c>
      <c r="C600" s="25">
        <f t="shared" si="41"/>
        <v>5</v>
      </c>
      <c r="D600" s="21" t="s">
        <v>1197</v>
      </c>
      <c r="E600" s="25">
        <f t="shared" si="44"/>
        <v>1</v>
      </c>
      <c r="F600" s="21" t="s">
        <v>1197</v>
      </c>
      <c r="G600" s="14" t="s">
        <v>1196</v>
      </c>
      <c r="H600" s="14" t="str">
        <f t="shared" si="42"/>
        <v>060401</v>
      </c>
      <c r="I600" s="36" t="str">
        <f t="shared" si="43"/>
        <v>INSERT INTO [dbo].[pmDistrict] ([idDepartment],[idProvince],[idDistrict],[name],[ubigeo]) VALUES (6,5,1,'Contumaza','060401')</v>
      </c>
    </row>
    <row r="601" spans="1:9" ht="15.75" thickBot="1" x14ac:dyDescent="0.3">
      <c r="A601">
        <f>LOOKUP(B601,DEPARTAMENTO!$B$2:$B$26,DEPARTAMENTO!$A$2:$A$26)</f>
        <v>6</v>
      </c>
      <c r="B601" s="21" t="s">
        <v>1109</v>
      </c>
      <c r="C601" s="25">
        <f t="shared" si="41"/>
        <v>5</v>
      </c>
      <c r="D601" s="21" t="s">
        <v>1197</v>
      </c>
      <c r="E601" s="25">
        <f t="shared" si="44"/>
        <v>2</v>
      </c>
      <c r="F601" s="21" t="s">
        <v>1199</v>
      </c>
      <c r="G601" s="14" t="s">
        <v>1198</v>
      </c>
      <c r="H601" s="14" t="str">
        <f t="shared" si="42"/>
        <v>060403</v>
      </c>
      <c r="I601" s="36" t="str">
        <f t="shared" si="43"/>
        <v>INSERT INTO [dbo].[pmDistrict] ([idDepartment],[idProvince],[idDistrict],[name],[ubigeo]) VALUES (6,5,2,'Chilete','060403')</v>
      </c>
    </row>
    <row r="602" spans="1:9" ht="15.75" thickBot="1" x14ac:dyDescent="0.3">
      <c r="A602">
        <f>LOOKUP(B602,DEPARTAMENTO!$B$2:$B$26,DEPARTAMENTO!$A$2:$A$26)</f>
        <v>6</v>
      </c>
      <c r="B602" s="21" t="s">
        <v>1109</v>
      </c>
      <c r="C602" s="25">
        <f t="shared" si="41"/>
        <v>5</v>
      </c>
      <c r="D602" s="21" t="s">
        <v>1197</v>
      </c>
      <c r="E602" s="25">
        <f t="shared" si="44"/>
        <v>3</v>
      </c>
      <c r="F602" s="21" t="s">
        <v>1201</v>
      </c>
      <c r="G602" s="14" t="s">
        <v>1200</v>
      </c>
      <c r="H602" s="14" t="str">
        <f t="shared" si="42"/>
        <v>060406</v>
      </c>
      <c r="I602" s="36" t="str">
        <f t="shared" si="43"/>
        <v>INSERT INTO [dbo].[pmDistrict] ([idDepartment],[idProvince],[idDistrict],[name],[ubigeo]) VALUES (6,5,3,'Cupisnique','060406')</v>
      </c>
    </row>
    <row r="603" spans="1:9" ht="15.75" thickBot="1" x14ac:dyDescent="0.3">
      <c r="A603">
        <f>LOOKUP(B603,DEPARTAMENTO!$B$2:$B$26,DEPARTAMENTO!$A$2:$A$26)</f>
        <v>6</v>
      </c>
      <c r="B603" s="21" t="s">
        <v>1109</v>
      </c>
      <c r="C603" s="25">
        <f t="shared" si="41"/>
        <v>5</v>
      </c>
      <c r="D603" s="21" t="s">
        <v>1197</v>
      </c>
      <c r="E603" s="25">
        <f t="shared" si="44"/>
        <v>4</v>
      </c>
      <c r="F603" s="21" t="s">
        <v>1203</v>
      </c>
      <c r="G603" s="14" t="s">
        <v>1202</v>
      </c>
      <c r="H603" s="14" t="str">
        <f t="shared" si="42"/>
        <v>060404</v>
      </c>
      <c r="I603" s="36" t="str">
        <f t="shared" si="43"/>
        <v>INSERT INTO [dbo].[pmDistrict] ([idDepartment],[idProvince],[idDistrict],[name],[ubigeo]) VALUES (6,5,4,'Guzmango','060404')</v>
      </c>
    </row>
    <row r="604" spans="1:9" ht="15.75" thickBot="1" x14ac:dyDescent="0.3">
      <c r="A604">
        <f>LOOKUP(B604,DEPARTAMENTO!$B$2:$B$26,DEPARTAMENTO!$A$2:$A$26)</f>
        <v>6</v>
      </c>
      <c r="B604" s="21" t="s">
        <v>1109</v>
      </c>
      <c r="C604" s="25">
        <f t="shared" si="41"/>
        <v>5</v>
      </c>
      <c r="D604" s="21" t="s">
        <v>1197</v>
      </c>
      <c r="E604" s="25">
        <f t="shared" si="44"/>
        <v>5</v>
      </c>
      <c r="F604" s="21" t="s">
        <v>1205</v>
      </c>
      <c r="G604" s="14" t="s">
        <v>1204</v>
      </c>
      <c r="H604" s="14" t="str">
        <f t="shared" si="42"/>
        <v>060405</v>
      </c>
      <c r="I604" s="36" t="str">
        <f t="shared" si="43"/>
        <v>INSERT INTO [dbo].[pmDistrict] ([idDepartment],[idProvince],[idDistrict],[name],[ubigeo]) VALUES (6,5,5,'San Benito','060405')</v>
      </c>
    </row>
    <row r="605" spans="1:9" ht="15.75" thickBot="1" x14ac:dyDescent="0.3">
      <c r="A605">
        <f>LOOKUP(B605,DEPARTAMENTO!$B$2:$B$26,DEPARTAMENTO!$A$2:$A$26)</f>
        <v>6</v>
      </c>
      <c r="B605" s="21" t="s">
        <v>1109</v>
      </c>
      <c r="C605" s="25">
        <f t="shared" si="41"/>
        <v>5</v>
      </c>
      <c r="D605" s="21" t="s">
        <v>1197</v>
      </c>
      <c r="E605" s="25">
        <f t="shared" si="44"/>
        <v>6</v>
      </c>
      <c r="F605" s="21" t="s">
        <v>1207</v>
      </c>
      <c r="G605" s="14" t="s">
        <v>1206</v>
      </c>
      <c r="H605" s="14" t="str">
        <f t="shared" si="42"/>
        <v>060409</v>
      </c>
      <c r="I605" s="36" t="str">
        <f t="shared" si="43"/>
        <v>INSERT INTO [dbo].[pmDistrict] ([idDepartment],[idProvince],[idDistrict],[name],[ubigeo]) VALUES (6,5,6,'Santa Cruz de Toled','060409')</v>
      </c>
    </row>
    <row r="606" spans="1:9" ht="15.75" thickBot="1" x14ac:dyDescent="0.3">
      <c r="A606">
        <f>LOOKUP(B606,DEPARTAMENTO!$B$2:$B$26,DEPARTAMENTO!$A$2:$A$26)</f>
        <v>6</v>
      </c>
      <c r="B606" s="21" t="s">
        <v>1109</v>
      </c>
      <c r="C606" s="25">
        <f t="shared" si="41"/>
        <v>5</v>
      </c>
      <c r="D606" s="21" t="s">
        <v>1197</v>
      </c>
      <c r="E606" s="25">
        <f t="shared" si="44"/>
        <v>7</v>
      </c>
      <c r="F606" s="21" t="s">
        <v>1209</v>
      </c>
      <c r="G606" s="14" t="s">
        <v>1208</v>
      </c>
      <c r="H606" s="14" t="str">
        <f t="shared" si="42"/>
        <v>060407</v>
      </c>
      <c r="I606" s="36" t="str">
        <f t="shared" si="43"/>
        <v>INSERT INTO [dbo].[pmDistrict] ([idDepartment],[idProvince],[idDistrict],[name],[ubigeo]) VALUES (6,5,7,'Tantarica','060407')</v>
      </c>
    </row>
    <row r="607" spans="1:9" ht="15.75" thickBot="1" x14ac:dyDescent="0.3">
      <c r="A607">
        <f>LOOKUP(B607,DEPARTAMENTO!$B$2:$B$26,DEPARTAMENTO!$A$2:$A$26)</f>
        <v>6</v>
      </c>
      <c r="B607" s="21" t="s">
        <v>1109</v>
      </c>
      <c r="C607" s="25">
        <f t="shared" si="41"/>
        <v>5</v>
      </c>
      <c r="D607" s="21" t="s">
        <v>1197</v>
      </c>
      <c r="E607" s="25">
        <f t="shared" si="44"/>
        <v>8</v>
      </c>
      <c r="F607" s="21" t="s">
        <v>1211</v>
      </c>
      <c r="G607" s="14" t="s">
        <v>1210</v>
      </c>
      <c r="H607" s="14" t="str">
        <f t="shared" si="42"/>
        <v>060408</v>
      </c>
      <c r="I607" s="36" t="str">
        <f t="shared" si="43"/>
        <v>INSERT INTO [dbo].[pmDistrict] ([idDepartment],[idProvince],[idDistrict],[name],[ubigeo]) VALUES (6,5,8,'Yonan','060408')</v>
      </c>
    </row>
    <row r="608" spans="1:9" ht="15.75" thickBot="1" x14ac:dyDescent="0.3">
      <c r="A608">
        <f>LOOKUP(B608,DEPARTAMENTO!$B$2:$B$26,DEPARTAMENTO!$A$2:$A$26)</f>
        <v>6</v>
      </c>
      <c r="B608" s="21" t="s">
        <v>1109</v>
      </c>
      <c r="C608" s="25">
        <f t="shared" si="41"/>
        <v>6</v>
      </c>
      <c r="D608" s="21" t="s">
        <v>1213</v>
      </c>
      <c r="E608" s="25">
        <f t="shared" si="44"/>
        <v>1</v>
      </c>
      <c r="F608" s="21" t="s">
        <v>1213</v>
      </c>
      <c r="G608" s="14" t="s">
        <v>1212</v>
      </c>
      <c r="H608" s="14" t="str">
        <f t="shared" si="42"/>
        <v>060501</v>
      </c>
      <c r="I608" s="36" t="str">
        <f t="shared" si="43"/>
        <v>INSERT INTO [dbo].[pmDistrict] ([idDepartment],[idProvince],[idDistrict],[name],[ubigeo]) VALUES (6,6,1,'Cutervo','060501')</v>
      </c>
    </row>
    <row r="609" spans="1:9" ht="15.75" thickBot="1" x14ac:dyDescent="0.3">
      <c r="A609">
        <f>LOOKUP(B609,DEPARTAMENTO!$B$2:$B$26,DEPARTAMENTO!$A$2:$A$26)</f>
        <v>6</v>
      </c>
      <c r="B609" s="21" t="s">
        <v>1109</v>
      </c>
      <c r="C609" s="25">
        <f t="shared" si="41"/>
        <v>6</v>
      </c>
      <c r="D609" s="21" t="s">
        <v>1213</v>
      </c>
      <c r="E609" s="25">
        <f t="shared" si="44"/>
        <v>2</v>
      </c>
      <c r="F609" s="21" t="s">
        <v>1215</v>
      </c>
      <c r="G609" s="14" t="s">
        <v>1214</v>
      </c>
      <c r="H609" s="14" t="str">
        <f t="shared" si="42"/>
        <v>060502</v>
      </c>
      <c r="I609" s="36" t="str">
        <f t="shared" si="43"/>
        <v>INSERT INTO [dbo].[pmDistrict] ([idDepartment],[idProvince],[idDistrict],[name],[ubigeo]) VALUES (6,6,2,'Callayuc','060502')</v>
      </c>
    </row>
    <row r="610" spans="1:9" ht="15.75" thickBot="1" x14ac:dyDescent="0.3">
      <c r="A610">
        <f>LOOKUP(B610,DEPARTAMENTO!$B$2:$B$26,DEPARTAMENTO!$A$2:$A$26)</f>
        <v>6</v>
      </c>
      <c r="B610" s="21" t="s">
        <v>1109</v>
      </c>
      <c r="C610" s="25">
        <f t="shared" si="41"/>
        <v>6</v>
      </c>
      <c r="D610" s="21" t="s">
        <v>1213</v>
      </c>
      <c r="E610" s="25">
        <f t="shared" si="44"/>
        <v>3</v>
      </c>
      <c r="F610" s="21" t="s">
        <v>1217</v>
      </c>
      <c r="G610" s="14" t="s">
        <v>1216</v>
      </c>
      <c r="H610" s="14" t="str">
        <f t="shared" si="42"/>
        <v>060504</v>
      </c>
      <c r="I610" s="36" t="str">
        <f t="shared" si="43"/>
        <v>INSERT INTO [dbo].[pmDistrict] ([idDepartment],[idProvince],[idDistrict],[name],[ubigeo]) VALUES (6,6,3,'Choros','060504')</v>
      </c>
    </row>
    <row r="611" spans="1:9" ht="15.75" thickBot="1" x14ac:dyDescent="0.3">
      <c r="A611">
        <f>LOOKUP(B611,DEPARTAMENTO!$B$2:$B$26,DEPARTAMENTO!$A$2:$A$26)</f>
        <v>6</v>
      </c>
      <c r="B611" s="21" t="s">
        <v>1109</v>
      </c>
      <c r="C611" s="25">
        <f t="shared" si="41"/>
        <v>6</v>
      </c>
      <c r="D611" s="21" t="s">
        <v>1213</v>
      </c>
      <c r="E611" s="25">
        <f t="shared" si="44"/>
        <v>4</v>
      </c>
      <c r="F611" s="21" t="s">
        <v>1219</v>
      </c>
      <c r="G611" s="14" t="s">
        <v>1218</v>
      </c>
      <c r="H611" s="14" t="str">
        <f t="shared" si="42"/>
        <v>060503</v>
      </c>
      <c r="I611" s="36" t="str">
        <f t="shared" si="43"/>
        <v>INSERT INTO [dbo].[pmDistrict] ([idDepartment],[idProvince],[idDistrict],[name],[ubigeo]) VALUES (6,6,4,'Cujillo','060503')</v>
      </c>
    </row>
    <row r="612" spans="1:9" ht="15.75" thickBot="1" x14ac:dyDescent="0.3">
      <c r="A612">
        <f>LOOKUP(B612,DEPARTAMENTO!$B$2:$B$26,DEPARTAMENTO!$A$2:$A$26)</f>
        <v>6</v>
      </c>
      <c r="B612" s="21" t="s">
        <v>1109</v>
      </c>
      <c r="C612" s="25">
        <f t="shared" si="41"/>
        <v>6</v>
      </c>
      <c r="D612" s="21" t="s">
        <v>1213</v>
      </c>
      <c r="E612" s="25">
        <f t="shared" si="44"/>
        <v>5</v>
      </c>
      <c r="F612" s="21" t="s">
        <v>1221</v>
      </c>
      <c r="G612" s="14" t="s">
        <v>1220</v>
      </c>
      <c r="H612" s="14" t="str">
        <f t="shared" si="42"/>
        <v>060505</v>
      </c>
      <c r="I612" s="36" t="str">
        <f t="shared" si="43"/>
        <v>INSERT INTO [dbo].[pmDistrict] ([idDepartment],[idProvince],[idDistrict],[name],[ubigeo]) VALUES (6,6,5,'La Ramada','060505')</v>
      </c>
    </row>
    <row r="613" spans="1:9" ht="15.75" thickBot="1" x14ac:dyDescent="0.3">
      <c r="A613">
        <f>LOOKUP(B613,DEPARTAMENTO!$B$2:$B$26,DEPARTAMENTO!$A$2:$A$26)</f>
        <v>6</v>
      </c>
      <c r="B613" s="21" t="s">
        <v>1109</v>
      </c>
      <c r="C613" s="25">
        <f t="shared" si="41"/>
        <v>6</v>
      </c>
      <c r="D613" s="21" t="s">
        <v>1213</v>
      </c>
      <c r="E613" s="25">
        <f t="shared" si="44"/>
        <v>6</v>
      </c>
      <c r="F613" s="21" t="s">
        <v>1223</v>
      </c>
      <c r="G613" s="14" t="s">
        <v>1222</v>
      </c>
      <c r="H613" s="14" t="str">
        <f t="shared" si="42"/>
        <v>060506</v>
      </c>
      <c r="I613" s="36" t="str">
        <f t="shared" si="43"/>
        <v>INSERT INTO [dbo].[pmDistrict] ([idDepartment],[idProvince],[idDistrict],[name],[ubigeo]) VALUES (6,6,6,'Pimpingos','060506')</v>
      </c>
    </row>
    <row r="614" spans="1:9" ht="15.75" thickBot="1" x14ac:dyDescent="0.3">
      <c r="A614">
        <f>LOOKUP(B614,DEPARTAMENTO!$B$2:$B$26,DEPARTAMENTO!$A$2:$A$26)</f>
        <v>6</v>
      </c>
      <c r="B614" s="21" t="s">
        <v>1109</v>
      </c>
      <c r="C614" s="25">
        <f t="shared" si="41"/>
        <v>6</v>
      </c>
      <c r="D614" s="21" t="s">
        <v>1213</v>
      </c>
      <c r="E614" s="25">
        <f t="shared" si="44"/>
        <v>7</v>
      </c>
      <c r="F614" s="21" t="s">
        <v>1225</v>
      </c>
      <c r="G614" s="14" t="s">
        <v>1224</v>
      </c>
      <c r="H614" s="14" t="str">
        <f t="shared" si="42"/>
        <v>060507</v>
      </c>
      <c r="I614" s="36" t="str">
        <f t="shared" si="43"/>
        <v>INSERT INTO [dbo].[pmDistrict] ([idDepartment],[idProvince],[idDistrict],[name],[ubigeo]) VALUES (6,6,7,'Querocotillo','060507')</v>
      </c>
    </row>
    <row r="615" spans="1:9" ht="15.75" thickBot="1" x14ac:dyDescent="0.3">
      <c r="A615">
        <f>LOOKUP(B615,DEPARTAMENTO!$B$2:$B$26,DEPARTAMENTO!$A$2:$A$26)</f>
        <v>6</v>
      </c>
      <c r="B615" s="21" t="s">
        <v>1109</v>
      </c>
      <c r="C615" s="25">
        <f t="shared" si="41"/>
        <v>6</v>
      </c>
      <c r="D615" s="21" t="s">
        <v>1213</v>
      </c>
      <c r="E615" s="25">
        <f t="shared" si="44"/>
        <v>8</v>
      </c>
      <c r="F615" s="21" t="s">
        <v>1227</v>
      </c>
      <c r="G615" s="14" t="s">
        <v>1226</v>
      </c>
      <c r="H615" s="14" t="str">
        <f t="shared" si="42"/>
        <v>060508</v>
      </c>
      <c r="I615" s="36" t="str">
        <f t="shared" si="43"/>
        <v>INSERT INTO [dbo].[pmDistrict] ([idDepartment],[idProvince],[idDistrict],[name],[ubigeo]) VALUES (6,6,8,'San Andres de Cutervo','060508')</v>
      </c>
    </row>
    <row r="616" spans="1:9" ht="15.75" thickBot="1" x14ac:dyDescent="0.3">
      <c r="A616">
        <f>LOOKUP(B616,DEPARTAMENTO!$B$2:$B$26,DEPARTAMENTO!$A$2:$A$26)</f>
        <v>6</v>
      </c>
      <c r="B616" s="21" t="s">
        <v>1109</v>
      </c>
      <c r="C616" s="25">
        <f t="shared" si="41"/>
        <v>6</v>
      </c>
      <c r="D616" s="21" t="s">
        <v>1213</v>
      </c>
      <c r="E616" s="25">
        <f t="shared" si="44"/>
        <v>9</v>
      </c>
      <c r="F616" s="21" t="s">
        <v>1229</v>
      </c>
      <c r="G616" s="14" t="s">
        <v>1228</v>
      </c>
      <c r="H616" s="14" t="str">
        <f t="shared" si="42"/>
        <v>060509</v>
      </c>
      <c r="I616" s="36" t="str">
        <f t="shared" si="43"/>
        <v>INSERT INTO [dbo].[pmDistrict] ([idDepartment],[idProvince],[idDistrict],[name],[ubigeo]) VALUES (6,6,9,'San Juan de Cutervo','060509')</v>
      </c>
    </row>
    <row r="617" spans="1:9" ht="15.75" thickBot="1" x14ac:dyDescent="0.3">
      <c r="A617">
        <f>LOOKUP(B617,DEPARTAMENTO!$B$2:$B$26,DEPARTAMENTO!$A$2:$A$26)</f>
        <v>6</v>
      </c>
      <c r="B617" s="21" t="s">
        <v>1109</v>
      </c>
      <c r="C617" s="25">
        <f t="shared" si="41"/>
        <v>6</v>
      </c>
      <c r="D617" s="21" t="s">
        <v>1213</v>
      </c>
      <c r="E617" s="25">
        <f t="shared" si="44"/>
        <v>10</v>
      </c>
      <c r="F617" s="21" t="s">
        <v>1231</v>
      </c>
      <c r="G617" s="14" t="s">
        <v>1230</v>
      </c>
      <c r="H617" s="14" t="str">
        <f t="shared" si="42"/>
        <v>060510</v>
      </c>
      <c r="I617" s="36" t="str">
        <f t="shared" si="43"/>
        <v>INSERT INTO [dbo].[pmDistrict] ([idDepartment],[idProvince],[idDistrict],[name],[ubigeo]) VALUES (6,6,10,'San Luis de Lucma','060510')</v>
      </c>
    </row>
    <row r="618" spans="1:9" ht="15.75" thickBot="1" x14ac:dyDescent="0.3">
      <c r="A618">
        <f>LOOKUP(B618,DEPARTAMENTO!$B$2:$B$26,DEPARTAMENTO!$A$2:$A$26)</f>
        <v>6</v>
      </c>
      <c r="B618" s="21" t="s">
        <v>1109</v>
      </c>
      <c r="C618" s="25">
        <f t="shared" si="41"/>
        <v>6</v>
      </c>
      <c r="D618" s="21" t="s">
        <v>1213</v>
      </c>
      <c r="E618" s="25">
        <f t="shared" si="44"/>
        <v>11</v>
      </c>
      <c r="F618" s="21" t="s">
        <v>364</v>
      </c>
      <c r="G618" s="14" t="s">
        <v>1232</v>
      </c>
      <c r="H618" s="14" t="str">
        <f t="shared" si="42"/>
        <v>060511</v>
      </c>
      <c r="I618" s="36" t="str">
        <f t="shared" si="43"/>
        <v>INSERT INTO [dbo].[pmDistrict] ([idDepartment],[idProvince],[idDistrict],[name],[ubigeo]) VALUES (6,6,11,'Santa Cruz','060511')</v>
      </c>
    </row>
    <row r="619" spans="1:9" ht="15.75" thickBot="1" x14ac:dyDescent="0.3">
      <c r="A619">
        <f>LOOKUP(B619,DEPARTAMENTO!$B$2:$B$26,DEPARTAMENTO!$A$2:$A$26)</f>
        <v>6</v>
      </c>
      <c r="B619" s="21" t="s">
        <v>1109</v>
      </c>
      <c r="C619" s="25">
        <f t="shared" si="41"/>
        <v>6</v>
      </c>
      <c r="D619" s="21" t="s">
        <v>1213</v>
      </c>
      <c r="E619" s="25">
        <f t="shared" si="44"/>
        <v>12</v>
      </c>
      <c r="F619" s="21" t="s">
        <v>1234</v>
      </c>
      <c r="G619" s="14" t="s">
        <v>1233</v>
      </c>
      <c r="H619" s="14" t="str">
        <f t="shared" si="42"/>
        <v>060512</v>
      </c>
      <c r="I619" s="36" t="str">
        <f t="shared" si="43"/>
        <v>INSERT INTO [dbo].[pmDistrict] ([idDepartment],[idProvince],[idDistrict],[name],[ubigeo]) VALUES (6,6,12,'Santo Domingo de La Capilla','060512')</v>
      </c>
    </row>
    <row r="620" spans="1:9" ht="15.75" thickBot="1" x14ac:dyDescent="0.3">
      <c r="A620">
        <f>LOOKUP(B620,DEPARTAMENTO!$B$2:$B$26,DEPARTAMENTO!$A$2:$A$26)</f>
        <v>6</v>
      </c>
      <c r="B620" s="21" t="s">
        <v>1109</v>
      </c>
      <c r="C620" s="25">
        <f t="shared" si="41"/>
        <v>6</v>
      </c>
      <c r="D620" s="21" t="s">
        <v>1213</v>
      </c>
      <c r="E620" s="25">
        <f t="shared" si="44"/>
        <v>13</v>
      </c>
      <c r="F620" s="21" t="s">
        <v>132</v>
      </c>
      <c r="G620" s="14" t="s">
        <v>1235</v>
      </c>
      <c r="H620" s="14" t="str">
        <f t="shared" si="42"/>
        <v>060513</v>
      </c>
      <c r="I620" s="36" t="str">
        <f t="shared" si="43"/>
        <v>INSERT INTO [dbo].[pmDistrict] ([idDepartment],[idProvince],[idDistrict],[name],[ubigeo]) VALUES (6,6,13,'Santo Tomas','060513')</v>
      </c>
    </row>
    <row r="621" spans="1:9" ht="15.75" thickBot="1" x14ac:dyDescent="0.3">
      <c r="A621">
        <f>LOOKUP(B621,DEPARTAMENTO!$B$2:$B$26,DEPARTAMENTO!$A$2:$A$26)</f>
        <v>6</v>
      </c>
      <c r="B621" s="21" t="s">
        <v>1109</v>
      </c>
      <c r="C621" s="25">
        <f t="shared" si="41"/>
        <v>6</v>
      </c>
      <c r="D621" s="21" t="s">
        <v>1213</v>
      </c>
      <c r="E621" s="25">
        <f t="shared" si="44"/>
        <v>14</v>
      </c>
      <c r="F621" s="21" t="s">
        <v>1237</v>
      </c>
      <c r="G621" s="14" t="s">
        <v>1236</v>
      </c>
      <c r="H621" s="14" t="str">
        <f t="shared" si="42"/>
        <v>060514</v>
      </c>
      <c r="I621" s="36" t="str">
        <f t="shared" si="43"/>
        <v>INSERT INTO [dbo].[pmDistrict] ([idDepartment],[idProvince],[idDistrict],[name],[ubigeo]) VALUES (6,6,14,'Socota','060514')</v>
      </c>
    </row>
    <row r="622" spans="1:9" ht="15.75" thickBot="1" x14ac:dyDescent="0.3">
      <c r="A622">
        <f>LOOKUP(B622,DEPARTAMENTO!$B$2:$B$26,DEPARTAMENTO!$A$2:$A$26)</f>
        <v>6</v>
      </c>
      <c r="B622" s="21" t="s">
        <v>1109</v>
      </c>
      <c r="C622" s="25">
        <f t="shared" si="41"/>
        <v>6</v>
      </c>
      <c r="D622" s="21" t="s">
        <v>1213</v>
      </c>
      <c r="E622" s="25">
        <f t="shared" si="44"/>
        <v>15</v>
      </c>
      <c r="F622" s="21" t="s">
        <v>1239</v>
      </c>
      <c r="G622" s="14" t="s">
        <v>1238</v>
      </c>
      <c r="H622" s="14" t="str">
        <f t="shared" si="42"/>
        <v>060515</v>
      </c>
      <c r="I622" s="36" t="str">
        <f t="shared" si="43"/>
        <v>INSERT INTO [dbo].[pmDistrict] ([idDepartment],[idProvince],[idDistrict],[name],[ubigeo]) VALUES (6,6,15,'Toribio Casanova','060515')</v>
      </c>
    </row>
    <row r="623" spans="1:9" ht="15.75" thickBot="1" x14ac:dyDescent="0.3">
      <c r="A623">
        <f>LOOKUP(B623,DEPARTAMENTO!$B$2:$B$26,DEPARTAMENTO!$A$2:$A$26)</f>
        <v>6</v>
      </c>
      <c r="B623" s="21" t="s">
        <v>1109</v>
      </c>
      <c r="C623" s="25">
        <f t="shared" si="41"/>
        <v>7</v>
      </c>
      <c r="D623" s="21" t="s">
        <v>1242</v>
      </c>
      <c r="E623" s="25">
        <f t="shared" si="44"/>
        <v>1</v>
      </c>
      <c r="F623" s="21" t="s">
        <v>1241</v>
      </c>
      <c r="G623" s="14" t="s">
        <v>1240</v>
      </c>
      <c r="H623" s="14" t="str">
        <f t="shared" si="42"/>
        <v>060701</v>
      </c>
      <c r="I623" s="36" t="str">
        <f t="shared" si="43"/>
        <v>INSERT INTO [dbo].[pmDistrict] ([idDepartment],[idProvince],[idDistrict],[name],[ubigeo]) VALUES (6,7,1,'Bambamarca','060701')</v>
      </c>
    </row>
    <row r="624" spans="1:9" ht="15.75" thickBot="1" x14ac:dyDescent="0.3">
      <c r="A624">
        <f>LOOKUP(B624,DEPARTAMENTO!$B$2:$B$26,DEPARTAMENTO!$A$2:$A$26)</f>
        <v>6</v>
      </c>
      <c r="B624" s="21" t="s">
        <v>1109</v>
      </c>
      <c r="C624" s="25">
        <f t="shared" si="41"/>
        <v>7</v>
      </c>
      <c r="D624" s="21" t="s">
        <v>1242</v>
      </c>
      <c r="E624" s="25">
        <f t="shared" si="44"/>
        <v>2</v>
      </c>
      <c r="F624" s="21" t="s">
        <v>1244</v>
      </c>
      <c r="G624" s="14" t="s">
        <v>1243</v>
      </c>
      <c r="H624" s="14" t="str">
        <f t="shared" si="42"/>
        <v>060702</v>
      </c>
      <c r="I624" s="36" t="str">
        <f t="shared" si="43"/>
        <v>INSERT INTO [dbo].[pmDistrict] ([idDepartment],[idProvince],[idDistrict],[name],[ubigeo]) VALUES (6,7,2,'Chugur','060702')</v>
      </c>
    </row>
    <row r="625" spans="1:9" ht="15.75" thickBot="1" x14ac:dyDescent="0.3">
      <c r="A625">
        <f>LOOKUP(B625,DEPARTAMENTO!$B$2:$B$26,DEPARTAMENTO!$A$2:$A$26)</f>
        <v>6</v>
      </c>
      <c r="B625" s="21" t="s">
        <v>1109</v>
      </c>
      <c r="C625" s="25">
        <f t="shared" si="41"/>
        <v>7</v>
      </c>
      <c r="D625" s="21" t="s">
        <v>1242</v>
      </c>
      <c r="E625" s="25">
        <f t="shared" si="44"/>
        <v>3</v>
      </c>
      <c r="F625" s="21" t="s">
        <v>1242</v>
      </c>
      <c r="G625" s="14" t="s">
        <v>1245</v>
      </c>
      <c r="H625" s="14" t="str">
        <f t="shared" si="42"/>
        <v>060703</v>
      </c>
      <c r="I625" s="36" t="str">
        <f t="shared" si="43"/>
        <v>INSERT INTO [dbo].[pmDistrict] ([idDepartment],[idProvince],[idDistrict],[name],[ubigeo]) VALUES (6,7,3,'Hualgayoc','060703')</v>
      </c>
    </row>
    <row r="626" spans="1:9" ht="15.75" thickBot="1" x14ac:dyDescent="0.3">
      <c r="A626">
        <f>LOOKUP(B626,DEPARTAMENTO!$B$2:$B$26,DEPARTAMENTO!$A$2:$A$26)</f>
        <v>6</v>
      </c>
      <c r="B626" s="21" t="s">
        <v>1109</v>
      </c>
      <c r="C626" s="25">
        <f t="shared" si="41"/>
        <v>8</v>
      </c>
      <c r="D626" s="21" t="s">
        <v>1247</v>
      </c>
      <c r="E626" s="25">
        <f t="shared" si="44"/>
        <v>1</v>
      </c>
      <c r="F626" s="21" t="s">
        <v>1247</v>
      </c>
      <c r="G626" s="14" t="s">
        <v>1246</v>
      </c>
      <c r="H626" s="14" t="str">
        <f t="shared" si="42"/>
        <v>060801</v>
      </c>
      <c r="I626" s="36" t="str">
        <f t="shared" si="43"/>
        <v>INSERT INTO [dbo].[pmDistrict] ([idDepartment],[idProvince],[idDistrict],[name],[ubigeo]) VALUES (6,8,1,'Jaen','060801')</v>
      </c>
    </row>
    <row r="627" spans="1:9" ht="15.75" thickBot="1" x14ac:dyDescent="0.3">
      <c r="A627">
        <f>LOOKUP(B627,DEPARTAMENTO!$B$2:$B$26,DEPARTAMENTO!$A$2:$A$26)</f>
        <v>6</v>
      </c>
      <c r="B627" s="21" t="s">
        <v>1109</v>
      </c>
      <c r="C627" s="25">
        <f t="shared" si="41"/>
        <v>8</v>
      </c>
      <c r="D627" s="21" t="s">
        <v>1247</v>
      </c>
      <c r="E627" s="25">
        <f t="shared" si="44"/>
        <v>2</v>
      </c>
      <c r="F627" s="21" t="s">
        <v>1249</v>
      </c>
      <c r="G627" s="14" t="s">
        <v>1248</v>
      </c>
      <c r="H627" s="14" t="str">
        <f t="shared" si="42"/>
        <v>060802</v>
      </c>
      <c r="I627" s="36" t="str">
        <f t="shared" si="43"/>
        <v>INSERT INTO [dbo].[pmDistrict] ([idDepartment],[idProvince],[idDistrict],[name],[ubigeo]) VALUES (6,8,2,'Bellavista','060802')</v>
      </c>
    </row>
    <row r="628" spans="1:9" ht="15.75" thickBot="1" x14ac:dyDescent="0.3">
      <c r="A628">
        <f>LOOKUP(B628,DEPARTAMENTO!$B$2:$B$26,DEPARTAMENTO!$A$2:$A$26)</f>
        <v>6</v>
      </c>
      <c r="B628" s="21" t="s">
        <v>1109</v>
      </c>
      <c r="C628" s="25">
        <f t="shared" ref="C628:C691" si="45">IF(D627=D628,C627,IF(B627=B628,C627+1,1))</f>
        <v>8</v>
      </c>
      <c r="D628" s="21" t="s">
        <v>1247</v>
      </c>
      <c r="E628" s="25">
        <f t="shared" si="44"/>
        <v>3</v>
      </c>
      <c r="F628" s="21" t="s">
        <v>1251</v>
      </c>
      <c r="G628" s="14" t="s">
        <v>1250</v>
      </c>
      <c r="H628" s="14" t="str">
        <f t="shared" si="42"/>
        <v>060804</v>
      </c>
      <c r="I628" s="36" t="str">
        <f t="shared" si="43"/>
        <v>INSERT INTO [dbo].[pmDistrict] ([idDepartment],[idProvince],[idDistrict],[name],[ubigeo]) VALUES (6,8,3,'Chontali','060804')</v>
      </c>
    </row>
    <row r="629" spans="1:9" ht="15.75" thickBot="1" x14ac:dyDescent="0.3">
      <c r="A629">
        <f>LOOKUP(B629,DEPARTAMENTO!$B$2:$B$26,DEPARTAMENTO!$A$2:$A$26)</f>
        <v>6</v>
      </c>
      <c r="B629" s="21" t="s">
        <v>1109</v>
      </c>
      <c r="C629" s="25">
        <f t="shared" si="45"/>
        <v>8</v>
      </c>
      <c r="D629" s="21" t="s">
        <v>1247</v>
      </c>
      <c r="E629" s="25">
        <f t="shared" si="44"/>
        <v>4</v>
      </c>
      <c r="F629" s="21" t="s">
        <v>1253</v>
      </c>
      <c r="G629" s="14" t="s">
        <v>1252</v>
      </c>
      <c r="H629" s="14" t="str">
        <f t="shared" si="42"/>
        <v>060803</v>
      </c>
      <c r="I629" s="36" t="str">
        <f t="shared" si="43"/>
        <v>INSERT INTO [dbo].[pmDistrict] ([idDepartment],[idProvince],[idDistrict],[name],[ubigeo]) VALUES (6,8,4,'Colasay','060803')</v>
      </c>
    </row>
    <row r="630" spans="1:9" ht="15.75" thickBot="1" x14ac:dyDescent="0.3">
      <c r="A630">
        <f>LOOKUP(B630,DEPARTAMENTO!$B$2:$B$26,DEPARTAMENTO!$A$2:$A$26)</f>
        <v>6</v>
      </c>
      <c r="B630" s="21" t="s">
        <v>1109</v>
      </c>
      <c r="C630" s="25">
        <f t="shared" si="45"/>
        <v>8</v>
      </c>
      <c r="D630" s="21" t="s">
        <v>1247</v>
      </c>
      <c r="E630" s="25">
        <f t="shared" si="44"/>
        <v>5</v>
      </c>
      <c r="F630" s="21" t="s">
        <v>1255</v>
      </c>
      <c r="G630" s="14" t="s">
        <v>1254</v>
      </c>
      <c r="H630" s="14" t="str">
        <f t="shared" si="42"/>
        <v>060812</v>
      </c>
      <c r="I630" s="36" t="str">
        <f t="shared" si="43"/>
        <v>INSERT INTO [dbo].[pmDistrict] ([idDepartment],[idProvince],[idDistrict],[name],[ubigeo]) VALUES (6,8,5,'Huabal','060812')</v>
      </c>
    </row>
    <row r="631" spans="1:9" ht="15.75" thickBot="1" x14ac:dyDescent="0.3">
      <c r="A631">
        <f>LOOKUP(B631,DEPARTAMENTO!$B$2:$B$26,DEPARTAMENTO!$A$2:$A$26)</f>
        <v>6</v>
      </c>
      <c r="B631" s="21" t="s">
        <v>1109</v>
      </c>
      <c r="C631" s="25">
        <f t="shared" si="45"/>
        <v>8</v>
      </c>
      <c r="D631" s="21" t="s">
        <v>1247</v>
      </c>
      <c r="E631" s="25">
        <f t="shared" si="44"/>
        <v>6</v>
      </c>
      <c r="F631" s="21" t="s">
        <v>1257</v>
      </c>
      <c r="G631" s="14" t="s">
        <v>1256</v>
      </c>
      <c r="H631" s="14" t="str">
        <f t="shared" si="42"/>
        <v>060811</v>
      </c>
      <c r="I631" s="36" t="str">
        <f t="shared" si="43"/>
        <v>INSERT INTO [dbo].[pmDistrict] ([idDepartment],[idProvince],[idDistrict],[name],[ubigeo]) VALUES (6,8,6,'Las Pirias','060811')</v>
      </c>
    </row>
    <row r="632" spans="1:9" ht="15.75" thickBot="1" x14ac:dyDescent="0.3">
      <c r="A632">
        <f>LOOKUP(B632,DEPARTAMENTO!$B$2:$B$26,DEPARTAMENTO!$A$2:$A$26)</f>
        <v>6</v>
      </c>
      <c r="B632" s="21" t="s">
        <v>1109</v>
      </c>
      <c r="C632" s="25">
        <f t="shared" si="45"/>
        <v>8</v>
      </c>
      <c r="D632" s="21" t="s">
        <v>1247</v>
      </c>
      <c r="E632" s="25">
        <f t="shared" si="44"/>
        <v>7</v>
      </c>
      <c r="F632" s="21" t="s">
        <v>1259</v>
      </c>
      <c r="G632" s="14" t="s">
        <v>1258</v>
      </c>
      <c r="H632" s="14" t="str">
        <f t="shared" si="42"/>
        <v>060805</v>
      </c>
      <c r="I632" s="36" t="str">
        <f t="shared" si="43"/>
        <v>INSERT INTO [dbo].[pmDistrict] ([idDepartment],[idProvince],[idDistrict],[name],[ubigeo]) VALUES (6,8,7,'Pomahuaca','060805')</v>
      </c>
    </row>
    <row r="633" spans="1:9" ht="15.75" thickBot="1" x14ac:dyDescent="0.3">
      <c r="A633">
        <f>LOOKUP(B633,DEPARTAMENTO!$B$2:$B$26,DEPARTAMENTO!$A$2:$A$26)</f>
        <v>6</v>
      </c>
      <c r="B633" s="21" t="s">
        <v>1109</v>
      </c>
      <c r="C633" s="25">
        <f t="shared" si="45"/>
        <v>8</v>
      </c>
      <c r="D633" s="21" t="s">
        <v>1247</v>
      </c>
      <c r="E633" s="25">
        <f t="shared" si="44"/>
        <v>8</v>
      </c>
      <c r="F633" s="21" t="s">
        <v>1261</v>
      </c>
      <c r="G633" s="14" t="s">
        <v>1260</v>
      </c>
      <c r="H633" s="14" t="str">
        <f t="shared" si="42"/>
        <v>060806</v>
      </c>
      <c r="I633" s="36" t="str">
        <f t="shared" si="43"/>
        <v>INSERT INTO [dbo].[pmDistrict] ([idDepartment],[idProvince],[idDistrict],[name],[ubigeo]) VALUES (6,8,8,'Pucara','060806')</v>
      </c>
    </row>
    <row r="634" spans="1:9" ht="15.75" thickBot="1" x14ac:dyDescent="0.3">
      <c r="A634">
        <f>LOOKUP(B634,DEPARTAMENTO!$B$2:$B$26,DEPARTAMENTO!$A$2:$A$26)</f>
        <v>6</v>
      </c>
      <c r="B634" s="21" t="s">
        <v>1109</v>
      </c>
      <c r="C634" s="25">
        <f t="shared" si="45"/>
        <v>8</v>
      </c>
      <c r="D634" s="21" t="s">
        <v>1247</v>
      </c>
      <c r="E634" s="25">
        <f t="shared" si="44"/>
        <v>9</v>
      </c>
      <c r="F634" s="21" t="s">
        <v>1263</v>
      </c>
      <c r="G634" s="14" t="s">
        <v>1262</v>
      </c>
      <c r="H634" s="14" t="str">
        <f t="shared" si="42"/>
        <v>060807</v>
      </c>
      <c r="I634" s="36" t="str">
        <f t="shared" si="43"/>
        <v>INSERT INTO [dbo].[pmDistrict] ([idDepartment],[idProvince],[idDistrict],[name],[ubigeo]) VALUES (6,8,9,'Sallique','060807')</v>
      </c>
    </row>
    <row r="635" spans="1:9" ht="15.75" thickBot="1" x14ac:dyDescent="0.3">
      <c r="A635">
        <f>LOOKUP(B635,DEPARTAMENTO!$B$2:$B$26,DEPARTAMENTO!$A$2:$A$26)</f>
        <v>6</v>
      </c>
      <c r="B635" s="21" t="s">
        <v>1109</v>
      </c>
      <c r="C635" s="25">
        <f t="shared" si="45"/>
        <v>8</v>
      </c>
      <c r="D635" s="21" t="s">
        <v>1247</v>
      </c>
      <c r="E635" s="25">
        <f t="shared" si="44"/>
        <v>10</v>
      </c>
      <c r="F635" s="21" t="s">
        <v>1265</v>
      </c>
      <c r="G635" s="14" t="s">
        <v>1264</v>
      </c>
      <c r="H635" s="14" t="str">
        <f t="shared" si="42"/>
        <v>060808</v>
      </c>
      <c r="I635" s="36" t="str">
        <f t="shared" si="43"/>
        <v>INSERT INTO [dbo].[pmDistrict] ([idDepartment],[idProvince],[idDistrict],[name],[ubigeo]) VALUES (6,8,10,'San Felipe','060808')</v>
      </c>
    </row>
    <row r="636" spans="1:9" ht="15.75" thickBot="1" x14ac:dyDescent="0.3">
      <c r="A636">
        <f>LOOKUP(B636,DEPARTAMENTO!$B$2:$B$26,DEPARTAMENTO!$A$2:$A$26)</f>
        <v>6</v>
      </c>
      <c r="B636" s="21" t="s">
        <v>1109</v>
      </c>
      <c r="C636" s="25">
        <f t="shared" si="45"/>
        <v>8</v>
      </c>
      <c r="D636" s="21" t="s">
        <v>1247</v>
      </c>
      <c r="E636" s="25">
        <f t="shared" si="44"/>
        <v>11</v>
      </c>
      <c r="F636" s="21" t="s">
        <v>1267</v>
      </c>
      <c r="G636" s="14" t="s">
        <v>1266</v>
      </c>
      <c r="H636" s="14" t="str">
        <f t="shared" si="42"/>
        <v>060809</v>
      </c>
      <c r="I636" s="36" t="str">
        <f t="shared" si="43"/>
        <v>INSERT INTO [dbo].[pmDistrict] ([idDepartment],[idProvince],[idDistrict],[name],[ubigeo]) VALUES (6,8,11,'San Jose del Alto','060809')</v>
      </c>
    </row>
    <row r="637" spans="1:9" ht="15.75" thickBot="1" x14ac:dyDescent="0.3">
      <c r="A637">
        <f>LOOKUP(B637,DEPARTAMENTO!$B$2:$B$26,DEPARTAMENTO!$A$2:$A$26)</f>
        <v>6</v>
      </c>
      <c r="B637" s="21" t="s">
        <v>1109</v>
      </c>
      <c r="C637" s="25">
        <f t="shared" si="45"/>
        <v>8</v>
      </c>
      <c r="D637" s="21" t="s">
        <v>1247</v>
      </c>
      <c r="E637" s="25">
        <f t="shared" si="44"/>
        <v>12</v>
      </c>
      <c r="F637" s="21" t="s">
        <v>157</v>
      </c>
      <c r="G637" s="14" t="s">
        <v>1268</v>
      </c>
      <c r="H637" s="14" t="str">
        <f t="shared" si="42"/>
        <v>060810</v>
      </c>
      <c r="I637" s="36" t="str">
        <f t="shared" si="43"/>
        <v>INSERT INTO [dbo].[pmDistrict] ([idDepartment],[idProvince],[idDistrict],[name],[ubigeo]) VALUES (6,8,12,'Santa Rosa','060810')</v>
      </c>
    </row>
    <row r="638" spans="1:9" ht="15.75" thickBot="1" x14ac:dyDescent="0.3">
      <c r="A638">
        <f>LOOKUP(B638,DEPARTAMENTO!$B$2:$B$26,DEPARTAMENTO!$A$2:$A$26)</f>
        <v>6</v>
      </c>
      <c r="B638" s="21" t="s">
        <v>1109</v>
      </c>
      <c r="C638" s="25">
        <f t="shared" si="45"/>
        <v>9</v>
      </c>
      <c r="D638" s="21" t="s">
        <v>1270</v>
      </c>
      <c r="E638" s="25">
        <f t="shared" si="44"/>
        <v>1</v>
      </c>
      <c r="F638" s="21" t="s">
        <v>1270</v>
      </c>
      <c r="G638" s="14" t="s">
        <v>1269</v>
      </c>
      <c r="H638" s="14" t="str">
        <f t="shared" si="42"/>
        <v>061101</v>
      </c>
      <c r="I638" s="36" t="str">
        <f t="shared" si="43"/>
        <v>INSERT INTO [dbo].[pmDistrict] ([idDepartment],[idProvince],[idDistrict],[name],[ubigeo]) VALUES (6,9,1,'San Ignacio','061101')</v>
      </c>
    </row>
    <row r="639" spans="1:9" ht="15.75" thickBot="1" x14ac:dyDescent="0.3">
      <c r="A639">
        <f>LOOKUP(B639,DEPARTAMENTO!$B$2:$B$26,DEPARTAMENTO!$A$2:$A$26)</f>
        <v>6</v>
      </c>
      <c r="B639" s="21" t="s">
        <v>1109</v>
      </c>
      <c r="C639" s="25">
        <f t="shared" si="45"/>
        <v>9</v>
      </c>
      <c r="D639" s="21" t="s">
        <v>1270</v>
      </c>
      <c r="E639" s="25">
        <f t="shared" si="44"/>
        <v>2</v>
      </c>
      <c r="F639" s="21" t="s">
        <v>1272</v>
      </c>
      <c r="G639" s="14" t="s">
        <v>1271</v>
      </c>
      <c r="H639" s="14" t="str">
        <f t="shared" si="42"/>
        <v>061102</v>
      </c>
      <c r="I639" s="36" t="str">
        <f t="shared" si="43"/>
        <v>INSERT INTO [dbo].[pmDistrict] ([idDepartment],[idProvince],[idDistrict],[name],[ubigeo]) VALUES (6,9,2,'Chirinos','061102')</v>
      </c>
    </row>
    <row r="640" spans="1:9" ht="15.75" thickBot="1" x14ac:dyDescent="0.3">
      <c r="A640">
        <f>LOOKUP(B640,DEPARTAMENTO!$B$2:$B$26,DEPARTAMENTO!$A$2:$A$26)</f>
        <v>6</v>
      </c>
      <c r="B640" s="21" t="s">
        <v>1109</v>
      </c>
      <c r="C640" s="25">
        <f t="shared" si="45"/>
        <v>9</v>
      </c>
      <c r="D640" s="21" t="s">
        <v>1270</v>
      </c>
      <c r="E640" s="25">
        <f t="shared" si="44"/>
        <v>3</v>
      </c>
      <c r="F640" s="21" t="s">
        <v>1274</v>
      </c>
      <c r="G640" s="14" t="s">
        <v>1273</v>
      </c>
      <c r="H640" s="14" t="str">
        <f t="shared" si="42"/>
        <v>061103</v>
      </c>
      <c r="I640" s="36" t="str">
        <f t="shared" si="43"/>
        <v>INSERT INTO [dbo].[pmDistrict] ([idDepartment],[idProvince],[idDistrict],[name],[ubigeo]) VALUES (6,9,3,'Huarango','061103')</v>
      </c>
    </row>
    <row r="641" spans="1:9" ht="15.75" thickBot="1" x14ac:dyDescent="0.3">
      <c r="A641">
        <f>LOOKUP(B641,DEPARTAMENTO!$B$2:$B$26,DEPARTAMENTO!$A$2:$A$26)</f>
        <v>6</v>
      </c>
      <c r="B641" s="21" t="s">
        <v>1109</v>
      </c>
      <c r="C641" s="25">
        <f t="shared" si="45"/>
        <v>9</v>
      </c>
      <c r="D641" s="21" t="s">
        <v>1270</v>
      </c>
      <c r="E641" s="25">
        <f t="shared" si="44"/>
        <v>4</v>
      </c>
      <c r="F641" s="21" t="s">
        <v>1276</v>
      </c>
      <c r="G641" s="14" t="s">
        <v>1275</v>
      </c>
      <c r="H641" s="14" t="str">
        <f t="shared" si="42"/>
        <v>061105</v>
      </c>
      <c r="I641" s="36" t="str">
        <f t="shared" si="43"/>
        <v>INSERT INTO [dbo].[pmDistrict] ([idDepartment],[idProvince],[idDistrict],[name],[ubigeo]) VALUES (6,9,4,'La Coipa','061105')</v>
      </c>
    </row>
    <row r="642" spans="1:9" ht="15.75" thickBot="1" x14ac:dyDescent="0.3">
      <c r="A642">
        <f>LOOKUP(B642,DEPARTAMENTO!$B$2:$B$26,DEPARTAMENTO!$A$2:$A$26)</f>
        <v>6</v>
      </c>
      <c r="B642" s="21" t="s">
        <v>1109</v>
      </c>
      <c r="C642" s="25">
        <f t="shared" si="45"/>
        <v>9</v>
      </c>
      <c r="D642" s="21" t="s">
        <v>1270</v>
      </c>
      <c r="E642" s="25">
        <f t="shared" si="44"/>
        <v>5</v>
      </c>
      <c r="F642" s="21" t="s">
        <v>1278</v>
      </c>
      <c r="G642" s="14" t="s">
        <v>1277</v>
      </c>
      <c r="H642" s="14" t="str">
        <f t="shared" si="42"/>
        <v>061104</v>
      </c>
      <c r="I642" s="36" t="str">
        <f t="shared" si="43"/>
        <v>INSERT INTO [dbo].[pmDistrict] ([idDepartment],[idProvince],[idDistrict],[name],[ubigeo]) VALUES (6,9,5,'Namballe','061104')</v>
      </c>
    </row>
    <row r="643" spans="1:9" ht="15.75" thickBot="1" x14ac:dyDescent="0.3">
      <c r="A643">
        <f>LOOKUP(B643,DEPARTAMENTO!$B$2:$B$26,DEPARTAMENTO!$A$2:$A$26)</f>
        <v>6</v>
      </c>
      <c r="B643" s="21" t="s">
        <v>1109</v>
      </c>
      <c r="C643" s="25">
        <f t="shared" si="45"/>
        <v>9</v>
      </c>
      <c r="D643" s="21" t="s">
        <v>1270</v>
      </c>
      <c r="E643" s="25">
        <f t="shared" si="44"/>
        <v>6</v>
      </c>
      <c r="F643" s="21" t="s">
        <v>1280</v>
      </c>
      <c r="G643" s="14" t="s">
        <v>1279</v>
      </c>
      <c r="H643" s="14" t="str">
        <f t="shared" ref="H643:H706" si="46">RIGHT(G643,6)</f>
        <v>061106</v>
      </c>
      <c r="I643" s="36" t="str">
        <f t="shared" ref="I643:I706" si="47">$I$1&amp;A643&amp;","&amp;C643&amp;","&amp;E643&amp;",'"&amp;F643&amp;"','"&amp;H643&amp;"')"</f>
        <v>INSERT INTO [dbo].[pmDistrict] ([idDepartment],[idProvince],[idDistrict],[name],[ubigeo]) VALUES (6,9,6,'San Jose de Lourdes','061106')</v>
      </c>
    </row>
    <row r="644" spans="1:9" ht="15.75" thickBot="1" x14ac:dyDescent="0.3">
      <c r="A644">
        <f>LOOKUP(B644,DEPARTAMENTO!$B$2:$B$26,DEPARTAMENTO!$A$2:$A$26)</f>
        <v>6</v>
      </c>
      <c r="B644" s="21" t="s">
        <v>1109</v>
      </c>
      <c r="C644" s="25">
        <f t="shared" si="45"/>
        <v>9</v>
      </c>
      <c r="D644" s="21" t="s">
        <v>1270</v>
      </c>
      <c r="E644" s="25">
        <f t="shared" ref="E644:E707" si="48">SUMIF(D644,D643,E643)+1</f>
        <v>7</v>
      </c>
      <c r="F644" s="21" t="s">
        <v>1282</v>
      </c>
      <c r="G644" s="14" t="s">
        <v>1281</v>
      </c>
      <c r="H644" s="14" t="str">
        <f t="shared" si="46"/>
        <v>061107</v>
      </c>
      <c r="I644" s="36" t="str">
        <f t="shared" si="47"/>
        <v>INSERT INTO [dbo].[pmDistrict] ([idDepartment],[idProvince],[idDistrict],[name],[ubigeo]) VALUES (6,9,7,'Tabaconas','061107')</v>
      </c>
    </row>
    <row r="645" spans="1:9" ht="15.75" thickBot="1" x14ac:dyDescent="0.3">
      <c r="A645">
        <f>LOOKUP(B645,DEPARTAMENTO!$B$2:$B$26,DEPARTAMENTO!$A$2:$A$26)</f>
        <v>6</v>
      </c>
      <c r="B645" s="21" t="s">
        <v>1109</v>
      </c>
      <c r="C645" s="25">
        <f t="shared" si="45"/>
        <v>10</v>
      </c>
      <c r="D645" s="21" t="s">
        <v>335</v>
      </c>
      <c r="E645" s="25">
        <f t="shared" si="48"/>
        <v>1</v>
      </c>
      <c r="F645" s="21" t="s">
        <v>1284</v>
      </c>
      <c r="G645" s="14" t="s">
        <v>1283</v>
      </c>
      <c r="H645" s="14" t="str">
        <f t="shared" si="46"/>
        <v>061201</v>
      </c>
      <c r="I645" s="36" t="str">
        <f t="shared" si="47"/>
        <v>INSERT INTO [dbo].[pmDistrict] ([idDepartment],[idProvince],[idDistrict],[name],[ubigeo]) VALUES (6,10,1,'Pedro Galvez','061201')</v>
      </c>
    </row>
    <row r="646" spans="1:9" ht="15.75" thickBot="1" x14ac:dyDescent="0.3">
      <c r="A646">
        <f>LOOKUP(B646,DEPARTAMENTO!$B$2:$B$26,DEPARTAMENTO!$A$2:$A$26)</f>
        <v>6</v>
      </c>
      <c r="B646" s="21" t="s">
        <v>1109</v>
      </c>
      <c r="C646" s="25">
        <f t="shared" si="45"/>
        <v>10</v>
      </c>
      <c r="D646" s="21" t="s">
        <v>335</v>
      </c>
      <c r="E646" s="25">
        <f t="shared" si="48"/>
        <v>2</v>
      </c>
      <c r="F646" s="21" t="s">
        <v>1286</v>
      </c>
      <c r="G646" s="14" t="s">
        <v>1285</v>
      </c>
      <c r="H646" s="14" t="str">
        <f t="shared" si="46"/>
        <v>061207</v>
      </c>
      <c r="I646" s="36" t="str">
        <f t="shared" si="47"/>
        <v>INSERT INTO [dbo].[pmDistrict] ([idDepartment],[idProvince],[idDistrict],[name],[ubigeo]) VALUES (6,10,2,'Chancay','061207')</v>
      </c>
    </row>
    <row r="647" spans="1:9" ht="15.75" thickBot="1" x14ac:dyDescent="0.3">
      <c r="A647">
        <f>LOOKUP(B647,DEPARTAMENTO!$B$2:$B$26,DEPARTAMENTO!$A$2:$A$26)</f>
        <v>6</v>
      </c>
      <c r="B647" s="21" t="s">
        <v>1109</v>
      </c>
      <c r="C647" s="25">
        <f t="shared" si="45"/>
        <v>10</v>
      </c>
      <c r="D647" s="21" t="s">
        <v>335</v>
      </c>
      <c r="E647" s="25">
        <f t="shared" si="48"/>
        <v>3</v>
      </c>
      <c r="F647" s="21" t="s">
        <v>1288</v>
      </c>
      <c r="G647" s="14" t="s">
        <v>1287</v>
      </c>
      <c r="H647" s="14" t="str">
        <f t="shared" si="46"/>
        <v>061205</v>
      </c>
      <c r="I647" s="36" t="str">
        <f t="shared" si="47"/>
        <v>INSERT INTO [dbo].[pmDistrict] ([idDepartment],[idProvince],[idDistrict],[name],[ubigeo]) VALUES (6,10,3,'Eduardo Villanueva','061205')</v>
      </c>
    </row>
    <row r="648" spans="1:9" ht="15.75" thickBot="1" x14ac:dyDescent="0.3">
      <c r="A648">
        <f>LOOKUP(B648,DEPARTAMENTO!$B$2:$B$26,DEPARTAMENTO!$A$2:$A$26)</f>
        <v>6</v>
      </c>
      <c r="B648" s="21" t="s">
        <v>1109</v>
      </c>
      <c r="C648" s="25">
        <f t="shared" si="45"/>
        <v>10</v>
      </c>
      <c r="D648" s="21" t="s">
        <v>335</v>
      </c>
      <c r="E648" s="25">
        <f t="shared" si="48"/>
        <v>4</v>
      </c>
      <c r="F648" s="21" t="s">
        <v>1290</v>
      </c>
      <c r="G648" s="14" t="s">
        <v>1289</v>
      </c>
      <c r="H648" s="14" t="str">
        <f t="shared" si="46"/>
        <v>061203</v>
      </c>
      <c r="I648" s="36" t="str">
        <f t="shared" si="47"/>
        <v>INSERT INTO [dbo].[pmDistrict] ([idDepartment],[idProvince],[idDistrict],[name],[ubigeo]) VALUES (6,10,4,'Gregorio Pita','061203')</v>
      </c>
    </row>
    <row r="649" spans="1:9" ht="15.75" thickBot="1" x14ac:dyDescent="0.3">
      <c r="A649">
        <f>LOOKUP(B649,DEPARTAMENTO!$B$2:$B$26,DEPARTAMENTO!$A$2:$A$26)</f>
        <v>6</v>
      </c>
      <c r="B649" s="21" t="s">
        <v>1109</v>
      </c>
      <c r="C649" s="25">
        <f t="shared" si="45"/>
        <v>10</v>
      </c>
      <c r="D649" s="21" t="s">
        <v>335</v>
      </c>
      <c r="E649" s="25">
        <f t="shared" si="48"/>
        <v>5</v>
      </c>
      <c r="F649" s="21" t="s">
        <v>1292</v>
      </c>
      <c r="G649" s="14" t="s">
        <v>1291</v>
      </c>
      <c r="H649" s="14" t="str">
        <f t="shared" si="46"/>
        <v>061202</v>
      </c>
      <c r="I649" s="36" t="str">
        <f t="shared" si="47"/>
        <v>INSERT INTO [dbo].[pmDistrict] ([idDepartment],[idProvince],[idDistrict],[name],[ubigeo]) VALUES (6,10,5,'Ichocan','061202')</v>
      </c>
    </row>
    <row r="650" spans="1:9" ht="15.75" thickBot="1" x14ac:dyDescent="0.3">
      <c r="A650">
        <f>LOOKUP(B650,DEPARTAMENTO!$B$2:$B$26,DEPARTAMENTO!$A$2:$A$26)</f>
        <v>6</v>
      </c>
      <c r="B650" s="21" t="s">
        <v>1109</v>
      </c>
      <c r="C650" s="25">
        <f t="shared" si="45"/>
        <v>10</v>
      </c>
      <c r="D650" s="21" t="s">
        <v>335</v>
      </c>
      <c r="E650" s="25">
        <f t="shared" si="48"/>
        <v>6</v>
      </c>
      <c r="F650" s="21" t="s">
        <v>1294</v>
      </c>
      <c r="G650" s="14" t="s">
        <v>1293</v>
      </c>
      <c r="H650" s="14" t="str">
        <f t="shared" si="46"/>
        <v>061204</v>
      </c>
      <c r="I650" s="36" t="str">
        <f t="shared" si="47"/>
        <v>INSERT INTO [dbo].[pmDistrict] ([idDepartment],[idProvince],[idDistrict],[name],[ubigeo]) VALUES (6,10,6,'Jose Manuel Quiroz','061204')</v>
      </c>
    </row>
    <row r="651" spans="1:9" ht="15.75" thickBot="1" x14ac:dyDescent="0.3">
      <c r="A651">
        <f>LOOKUP(B651,DEPARTAMENTO!$B$2:$B$26,DEPARTAMENTO!$A$2:$A$26)</f>
        <v>6</v>
      </c>
      <c r="B651" s="21" t="s">
        <v>1109</v>
      </c>
      <c r="C651" s="25">
        <f t="shared" si="45"/>
        <v>10</v>
      </c>
      <c r="D651" s="21" t="s">
        <v>335</v>
      </c>
      <c r="E651" s="25">
        <f t="shared" si="48"/>
        <v>7</v>
      </c>
      <c r="F651" s="21" t="s">
        <v>1296</v>
      </c>
      <c r="G651" s="14" t="s">
        <v>1295</v>
      </c>
      <c r="H651" s="14" t="str">
        <f t="shared" si="46"/>
        <v>061206</v>
      </c>
      <c r="I651" s="36" t="str">
        <f t="shared" si="47"/>
        <v>INSERT INTO [dbo].[pmDistrict] ([idDepartment],[idProvince],[idDistrict],[name],[ubigeo]) VALUES (6,10,7,'Jose Sabogal','061206')</v>
      </c>
    </row>
    <row r="652" spans="1:9" ht="15.75" thickBot="1" x14ac:dyDescent="0.3">
      <c r="A652">
        <f>LOOKUP(B652,DEPARTAMENTO!$B$2:$B$26,DEPARTAMENTO!$A$2:$A$26)</f>
        <v>6</v>
      </c>
      <c r="B652" s="21" t="s">
        <v>1109</v>
      </c>
      <c r="C652" s="25">
        <f t="shared" si="45"/>
        <v>11</v>
      </c>
      <c r="D652" s="21" t="s">
        <v>953</v>
      </c>
      <c r="E652" s="25">
        <f t="shared" si="48"/>
        <v>1</v>
      </c>
      <c r="F652" s="21" t="s">
        <v>953</v>
      </c>
      <c r="G652" s="14" t="s">
        <v>1297</v>
      </c>
      <c r="H652" s="14" t="str">
        <f t="shared" si="46"/>
        <v>061001</v>
      </c>
      <c r="I652" s="36" t="str">
        <f t="shared" si="47"/>
        <v>INSERT INTO [dbo].[pmDistrict] ([idDepartment],[idProvince],[idDistrict],[name],[ubigeo]) VALUES (6,11,1,'San Miguel','061001')</v>
      </c>
    </row>
    <row r="653" spans="1:9" ht="15.75" thickBot="1" x14ac:dyDescent="0.3">
      <c r="A653">
        <f>LOOKUP(B653,DEPARTAMENTO!$B$2:$B$26,DEPARTAMENTO!$A$2:$A$26)</f>
        <v>6</v>
      </c>
      <c r="B653" s="21" t="s">
        <v>1109</v>
      </c>
      <c r="C653" s="25">
        <f t="shared" si="45"/>
        <v>11</v>
      </c>
      <c r="D653" s="21" t="s">
        <v>953</v>
      </c>
      <c r="E653" s="25">
        <f t="shared" si="48"/>
        <v>2</v>
      </c>
      <c r="F653" s="21" t="s">
        <v>1299</v>
      </c>
      <c r="G653" s="14" t="s">
        <v>1298</v>
      </c>
      <c r="H653" s="14" t="str">
        <f t="shared" si="46"/>
        <v>061013</v>
      </c>
      <c r="I653" s="36" t="str">
        <f t="shared" si="47"/>
        <v>INSERT INTO [dbo].[pmDistrict] ([idDepartment],[idProvince],[idDistrict],[name],[ubigeo]) VALUES (6,11,2,'Bolivar','061013')</v>
      </c>
    </row>
    <row r="654" spans="1:9" ht="15.75" thickBot="1" x14ac:dyDescent="0.3">
      <c r="A654">
        <f>LOOKUP(B654,DEPARTAMENTO!$B$2:$B$26,DEPARTAMENTO!$A$2:$A$26)</f>
        <v>6</v>
      </c>
      <c r="B654" s="21" t="s">
        <v>1109</v>
      </c>
      <c r="C654" s="25">
        <f t="shared" si="45"/>
        <v>11</v>
      </c>
      <c r="D654" s="21" t="s">
        <v>953</v>
      </c>
      <c r="E654" s="25">
        <f t="shared" si="48"/>
        <v>3</v>
      </c>
      <c r="F654" s="21" t="s">
        <v>1301</v>
      </c>
      <c r="G654" s="14" t="s">
        <v>1300</v>
      </c>
      <c r="H654" s="14" t="str">
        <f t="shared" si="46"/>
        <v>061002</v>
      </c>
      <c r="I654" s="36" t="str">
        <f t="shared" si="47"/>
        <v>INSERT INTO [dbo].[pmDistrict] ([idDepartment],[idProvince],[idDistrict],[name],[ubigeo]) VALUES (6,11,3,'Calquis','061002')</v>
      </c>
    </row>
    <row r="655" spans="1:9" ht="15.75" thickBot="1" x14ac:dyDescent="0.3">
      <c r="A655">
        <f>LOOKUP(B655,DEPARTAMENTO!$B$2:$B$26,DEPARTAMENTO!$A$2:$A$26)</f>
        <v>6</v>
      </c>
      <c r="B655" s="21" t="s">
        <v>1109</v>
      </c>
      <c r="C655" s="25">
        <f t="shared" si="45"/>
        <v>11</v>
      </c>
      <c r="D655" s="21" t="s">
        <v>953</v>
      </c>
      <c r="E655" s="25">
        <f t="shared" si="48"/>
        <v>4</v>
      </c>
      <c r="F655" s="21" t="s">
        <v>1303</v>
      </c>
      <c r="G655" s="14" t="s">
        <v>1302</v>
      </c>
      <c r="H655" s="14" t="str">
        <f t="shared" si="46"/>
        <v>061012</v>
      </c>
      <c r="I655" s="36" t="str">
        <f t="shared" si="47"/>
        <v>INSERT INTO [dbo].[pmDistrict] ([idDepartment],[idProvince],[idDistrict],[name],[ubigeo]) VALUES (6,11,4,'Catilluc','061012')</v>
      </c>
    </row>
    <row r="656" spans="1:9" ht="15.75" thickBot="1" x14ac:dyDescent="0.3">
      <c r="A656">
        <f>LOOKUP(B656,DEPARTAMENTO!$B$2:$B$26,DEPARTAMENTO!$A$2:$A$26)</f>
        <v>6</v>
      </c>
      <c r="B656" s="21" t="s">
        <v>1109</v>
      </c>
      <c r="C656" s="25">
        <f t="shared" si="45"/>
        <v>11</v>
      </c>
      <c r="D656" s="21" t="s">
        <v>953</v>
      </c>
      <c r="E656" s="25">
        <f t="shared" si="48"/>
        <v>5</v>
      </c>
      <c r="F656" s="21" t="s">
        <v>1305</v>
      </c>
      <c r="G656" s="14" t="s">
        <v>1304</v>
      </c>
      <c r="H656" s="14" t="str">
        <f t="shared" si="46"/>
        <v>061009</v>
      </c>
      <c r="I656" s="36" t="str">
        <f t="shared" si="47"/>
        <v>INSERT INTO [dbo].[pmDistrict] ([idDepartment],[idProvince],[idDistrict],[name],[ubigeo]) VALUES (6,11,5,'El Prado','061009')</v>
      </c>
    </row>
    <row r="657" spans="1:9" ht="15.75" thickBot="1" x14ac:dyDescent="0.3">
      <c r="A657">
        <f>LOOKUP(B657,DEPARTAMENTO!$B$2:$B$26,DEPARTAMENTO!$A$2:$A$26)</f>
        <v>6</v>
      </c>
      <c r="B657" s="21" t="s">
        <v>1109</v>
      </c>
      <c r="C657" s="25">
        <f t="shared" si="45"/>
        <v>11</v>
      </c>
      <c r="D657" s="21" t="s">
        <v>953</v>
      </c>
      <c r="E657" s="25">
        <f t="shared" si="48"/>
        <v>6</v>
      </c>
      <c r="F657" s="21" t="s">
        <v>1307</v>
      </c>
      <c r="G657" s="14" t="s">
        <v>1306</v>
      </c>
      <c r="H657" s="14" t="str">
        <f t="shared" si="46"/>
        <v>061003</v>
      </c>
      <c r="I657" s="36" t="str">
        <f t="shared" si="47"/>
        <v>INSERT INTO [dbo].[pmDistrict] ([idDepartment],[idProvince],[idDistrict],[name],[ubigeo]) VALUES (6,11,6,'La Florida','061003')</v>
      </c>
    </row>
    <row r="658" spans="1:9" ht="15.75" thickBot="1" x14ac:dyDescent="0.3">
      <c r="A658">
        <f>LOOKUP(B658,DEPARTAMENTO!$B$2:$B$26,DEPARTAMENTO!$A$2:$A$26)</f>
        <v>6</v>
      </c>
      <c r="B658" s="21" t="s">
        <v>1109</v>
      </c>
      <c r="C658" s="25">
        <f t="shared" si="45"/>
        <v>11</v>
      </c>
      <c r="D658" s="21" t="s">
        <v>953</v>
      </c>
      <c r="E658" s="25">
        <f t="shared" si="48"/>
        <v>7</v>
      </c>
      <c r="F658" s="21" t="s">
        <v>1309</v>
      </c>
      <c r="G658" s="14" t="s">
        <v>1308</v>
      </c>
      <c r="H658" s="14" t="str">
        <f t="shared" si="46"/>
        <v>061004</v>
      </c>
      <c r="I658" s="36" t="str">
        <f t="shared" si="47"/>
        <v>INSERT INTO [dbo].[pmDistrict] ([idDepartment],[idProvince],[idDistrict],[name],[ubigeo]) VALUES (6,11,7,'Llapa','061004')</v>
      </c>
    </row>
    <row r="659" spans="1:9" ht="15.75" thickBot="1" x14ac:dyDescent="0.3">
      <c r="A659">
        <f>LOOKUP(B659,DEPARTAMENTO!$B$2:$B$26,DEPARTAMENTO!$A$2:$A$26)</f>
        <v>6</v>
      </c>
      <c r="B659" s="21" t="s">
        <v>1109</v>
      </c>
      <c r="C659" s="25">
        <f t="shared" si="45"/>
        <v>11</v>
      </c>
      <c r="D659" s="21" t="s">
        <v>953</v>
      </c>
      <c r="E659" s="25">
        <f t="shared" si="48"/>
        <v>8</v>
      </c>
      <c r="F659" s="21" t="s">
        <v>1311</v>
      </c>
      <c r="G659" s="14" t="s">
        <v>1310</v>
      </c>
      <c r="H659" s="14" t="str">
        <f t="shared" si="46"/>
        <v>061005</v>
      </c>
      <c r="I659" s="36" t="str">
        <f t="shared" si="47"/>
        <v>INSERT INTO [dbo].[pmDistrict] ([idDepartment],[idProvince],[idDistrict],[name],[ubigeo]) VALUES (6,11,8,'Nanchoc','061005')</v>
      </c>
    </row>
    <row r="660" spans="1:9" ht="15.75" thickBot="1" x14ac:dyDescent="0.3">
      <c r="A660">
        <f>LOOKUP(B660,DEPARTAMENTO!$B$2:$B$26,DEPARTAMENTO!$A$2:$A$26)</f>
        <v>6</v>
      </c>
      <c r="B660" s="21" t="s">
        <v>1109</v>
      </c>
      <c r="C660" s="25">
        <f t="shared" si="45"/>
        <v>11</v>
      </c>
      <c r="D660" s="21" t="s">
        <v>953</v>
      </c>
      <c r="E660" s="25">
        <f t="shared" si="48"/>
        <v>9</v>
      </c>
      <c r="F660" s="21" t="s">
        <v>1313</v>
      </c>
      <c r="G660" s="14" t="s">
        <v>1312</v>
      </c>
      <c r="H660" s="14" t="str">
        <f t="shared" si="46"/>
        <v>061006</v>
      </c>
      <c r="I660" s="36" t="str">
        <f t="shared" si="47"/>
        <v>INSERT INTO [dbo].[pmDistrict] ([idDepartment],[idProvince],[idDistrict],[name],[ubigeo]) VALUES (6,11,9,'Niepos','061006')</v>
      </c>
    </row>
    <row r="661" spans="1:9" ht="15.75" thickBot="1" x14ac:dyDescent="0.3">
      <c r="A661">
        <f>LOOKUP(B661,DEPARTAMENTO!$B$2:$B$26,DEPARTAMENTO!$A$2:$A$26)</f>
        <v>6</v>
      </c>
      <c r="B661" s="21" t="s">
        <v>1109</v>
      </c>
      <c r="C661" s="25">
        <f t="shared" si="45"/>
        <v>11</v>
      </c>
      <c r="D661" s="21" t="s">
        <v>953</v>
      </c>
      <c r="E661" s="25">
        <f t="shared" si="48"/>
        <v>10</v>
      </c>
      <c r="F661" s="21" t="s">
        <v>1315</v>
      </c>
      <c r="G661" s="14" t="s">
        <v>1314</v>
      </c>
      <c r="H661" s="14" t="str">
        <f t="shared" si="46"/>
        <v>061007</v>
      </c>
      <c r="I661" s="36" t="str">
        <f t="shared" si="47"/>
        <v>INSERT INTO [dbo].[pmDistrict] ([idDepartment],[idProvince],[idDistrict],[name],[ubigeo]) VALUES (6,11,10,'San Gregorio','061007')</v>
      </c>
    </row>
    <row r="662" spans="1:9" ht="15.75" thickBot="1" x14ac:dyDescent="0.3">
      <c r="A662">
        <f>LOOKUP(B662,DEPARTAMENTO!$B$2:$B$26,DEPARTAMENTO!$A$2:$A$26)</f>
        <v>6</v>
      </c>
      <c r="B662" s="21" t="s">
        <v>1109</v>
      </c>
      <c r="C662" s="25">
        <f t="shared" si="45"/>
        <v>11</v>
      </c>
      <c r="D662" s="21" t="s">
        <v>953</v>
      </c>
      <c r="E662" s="25">
        <f t="shared" si="48"/>
        <v>11</v>
      </c>
      <c r="F662" s="21" t="s">
        <v>1317</v>
      </c>
      <c r="G662" s="14" t="s">
        <v>1316</v>
      </c>
      <c r="H662" s="14" t="str">
        <f t="shared" si="46"/>
        <v>061008</v>
      </c>
      <c r="I662" s="36" t="str">
        <f t="shared" si="47"/>
        <v>INSERT INTO [dbo].[pmDistrict] ([idDepartment],[idProvince],[idDistrict],[name],[ubigeo]) VALUES (6,11,11,'San Silvestre de Cochan','061008')</v>
      </c>
    </row>
    <row r="663" spans="1:9" ht="15.75" thickBot="1" x14ac:dyDescent="0.3">
      <c r="A663">
        <f>LOOKUP(B663,DEPARTAMENTO!$B$2:$B$26,DEPARTAMENTO!$A$2:$A$26)</f>
        <v>6</v>
      </c>
      <c r="B663" s="21" t="s">
        <v>1109</v>
      </c>
      <c r="C663" s="25">
        <f t="shared" si="45"/>
        <v>11</v>
      </c>
      <c r="D663" s="21" t="s">
        <v>953</v>
      </c>
      <c r="E663" s="25">
        <f t="shared" si="48"/>
        <v>12</v>
      </c>
      <c r="F663" s="21" t="s">
        <v>1319</v>
      </c>
      <c r="G663" s="14" t="s">
        <v>1318</v>
      </c>
      <c r="H663" s="14" t="str">
        <f t="shared" si="46"/>
        <v>061011</v>
      </c>
      <c r="I663" s="36" t="str">
        <f t="shared" si="47"/>
        <v>INSERT INTO [dbo].[pmDistrict] ([idDepartment],[idProvince],[idDistrict],[name],[ubigeo]) VALUES (6,11,12,'Tongod','061011')</v>
      </c>
    </row>
    <row r="664" spans="1:9" ht="15.75" thickBot="1" x14ac:dyDescent="0.3">
      <c r="A664">
        <f>LOOKUP(B664,DEPARTAMENTO!$B$2:$B$26,DEPARTAMENTO!$A$2:$A$26)</f>
        <v>6</v>
      </c>
      <c r="B664" s="21" t="s">
        <v>1109</v>
      </c>
      <c r="C664" s="25">
        <f t="shared" si="45"/>
        <v>11</v>
      </c>
      <c r="D664" s="21" t="s">
        <v>953</v>
      </c>
      <c r="E664" s="25">
        <f t="shared" si="48"/>
        <v>13</v>
      </c>
      <c r="F664" s="21" t="s">
        <v>1321</v>
      </c>
      <c r="G664" s="14" t="s">
        <v>1320</v>
      </c>
      <c r="H664" s="14" t="str">
        <f t="shared" si="46"/>
        <v>061010</v>
      </c>
      <c r="I664" s="36" t="str">
        <f t="shared" si="47"/>
        <v>INSERT INTO [dbo].[pmDistrict] ([idDepartment],[idProvince],[idDistrict],[name],[ubigeo]) VALUES (6,11,13,'Union Agua Blanca','061010')</v>
      </c>
    </row>
    <row r="665" spans="1:9" ht="15.75" thickBot="1" x14ac:dyDescent="0.3">
      <c r="A665">
        <f>LOOKUP(B665,DEPARTAMENTO!$B$2:$B$26,DEPARTAMENTO!$A$2:$A$26)</f>
        <v>6</v>
      </c>
      <c r="B665" s="21" t="s">
        <v>1109</v>
      </c>
      <c r="C665" s="25">
        <f t="shared" si="45"/>
        <v>12</v>
      </c>
      <c r="D665" s="21" t="s">
        <v>1323</v>
      </c>
      <c r="E665" s="25">
        <f t="shared" si="48"/>
        <v>1</v>
      </c>
      <c r="F665" s="21" t="s">
        <v>1323</v>
      </c>
      <c r="G665" s="14" t="s">
        <v>1322</v>
      </c>
      <c r="H665" s="14" t="str">
        <f t="shared" si="46"/>
        <v>061301</v>
      </c>
      <c r="I665" s="36" t="str">
        <f t="shared" si="47"/>
        <v>INSERT INTO [dbo].[pmDistrict] ([idDepartment],[idProvince],[idDistrict],[name],[ubigeo]) VALUES (6,12,1,'San Pablo','061301')</v>
      </c>
    </row>
    <row r="666" spans="1:9" ht="15.75" thickBot="1" x14ac:dyDescent="0.3">
      <c r="A666">
        <f>LOOKUP(B666,DEPARTAMENTO!$B$2:$B$26,DEPARTAMENTO!$A$2:$A$26)</f>
        <v>6</v>
      </c>
      <c r="B666" s="21" t="s">
        <v>1109</v>
      </c>
      <c r="C666" s="25">
        <f t="shared" si="45"/>
        <v>12</v>
      </c>
      <c r="D666" s="21" t="s">
        <v>1323</v>
      </c>
      <c r="E666" s="25">
        <f t="shared" si="48"/>
        <v>2</v>
      </c>
      <c r="F666" s="21" t="s">
        <v>1325</v>
      </c>
      <c r="G666" s="14" t="s">
        <v>1324</v>
      </c>
      <c r="H666" s="14" t="str">
        <f t="shared" si="46"/>
        <v>061302</v>
      </c>
      <c r="I666" s="36" t="str">
        <f t="shared" si="47"/>
        <v>INSERT INTO [dbo].[pmDistrict] ([idDepartment],[idProvince],[idDistrict],[name],[ubigeo]) VALUES (6,12,2,'San Bernardino','061302')</v>
      </c>
    </row>
    <row r="667" spans="1:9" ht="15.75" thickBot="1" x14ac:dyDescent="0.3">
      <c r="A667">
        <f>LOOKUP(B667,DEPARTAMENTO!$B$2:$B$26,DEPARTAMENTO!$A$2:$A$26)</f>
        <v>6</v>
      </c>
      <c r="B667" s="21" t="s">
        <v>1109</v>
      </c>
      <c r="C667" s="25">
        <f t="shared" si="45"/>
        <v>12</v>
      </c>
      <c r="D667" s="21" t="s">
        <v>1323</v>
      </c>
      <c r="E667" s="25">
        <f t="shared" si="48"/>
        <v>3</v>
      </c>
      <c r="F667" s="21" t="s">
        <v>281</v>
      </c>
      <c r="G667" s="14" t="s">
        <v>1326</v>
      </c>
      <c r="H667" s="14" t="str">
        <f t="shared" si="46"/>
        <v>061303</v>
      </c>
      <c r="I667" s="36" t="str">
        <f t="shared" si="47"/>
        <v>INSERT INTO [dbo].[pmDistrict] ([idDepartment],[idProvince],[idDistrict],[name],[ubigeo]) VALUES (6,12,3,'San Luis','061303')</v>
      </c>
    </row>
    <row r="668" spans="1:9" ht="15.75" thickBot="1" x14ac:dyDescent="0.3">
      <c r="A668">
        <f>LOOKUP(B668,DEPARTAMENTO!$B$2:$B$26,DEPARTAMENTO!$A$2:$A$26)</f>
        <v>6</v>
      </c>
      <c r="B668" s="21" t="s">
        <v>1109</v>
      </c>
      <c r="C668" s="25">
        <f t="shared" si="45"/>
        <v>12</v>
      </c>
      <c r="D668" s="21" t="s">
        <v>1323</v>
      </c>
      <c r="E668" s="25">
        <f t="shared" si="48"/>
        <v>4</v>
      </c>
      <c r="F668" s="21" t="s">
        <v>1328</v>
      </c>
      <c r="G668" s="14" t="s">
        <v>1327</v>
      </c>
      <c r="H668" s="14" t="str">
        <f t="shared" si="46"/>
        <v>061304</v>
      </c>
      <c r="I668" s="36" t="str">
        <f t="shared" si="47"/>
        <v>INSERT INTO [dbo].[pmDistrict] ([idDepartment],[idProvince],[idDistrict],[name],[ubigeo]) VALUES (6,12,4,'Tumbaden','061304')</v>
      </c>
    </row>
    <row r="669" spans="1:9" ht="15.75" thickBot="1" x14ac:dyDescent="0.3">
      <c r="A669">
        <f>LOOKUP(B669,DEPARTAMENTO!$B$2:$B$26,DEPARTAMENTO!$A$2:$A$26)</f>
        <v>6</v>
      </c>
      <c r="B669" s="21" t="s">
        <v>1109</v>
      </c>
      <c r="C669" s="25">
        <f t="shared" si="45"/>
        <v>13</v>
      </c>
      <c r="D669" s="21" t="s">
        <v>364</v>
      </c>
      <c r="E669" s="25">
        <f t="shared" si="48"/>
        <v>1</v>
      </c>
      <c r="F669" s="21" t="s">
        <v>364</v>
      </c>
      <c r="G669" s="14" t="s">
        <v>1329</v>
      </c>
      <c r="H669" s="14" t="str">
        <f t="shared" si="46"/>
        <v>060901</v>
      </c>
      <c r="I669" s="36" t="str">
        <f t="shared" si="47"/>
        <v>INSERT INTO [dbo].[pmDistrict] ([idDepartment],[idProvince],[idDistrict],[name],[ubigeo]) VALUES (6,13,1,'Santa Cruz','060901')</v>
      </c>
    </row>
    <row r="670" spans="1:9" ht="15.75" thickBot="1" x14ac:dyDescent="0.3">
      <c r="A670">
        <f>LOOKUP(B670,DEPARTAMENTO!$B$2:$B$26,DEPARTAMENTO!$A$2:$A$26)</f>
        <v>6</v>
      </c>
      <c r="B670" s="21" t="s">
        <v>1109</v>
      </c>
      <c r="C670" s="25">
        <f t="shared" si="45"/>
        <v>13</v>
      </c>
      <c r="D670" s="21" t="s">
        <v>364</v>
      </c>
      <c r="E670" s="25">
        <f t="shared" si="48"/>
        <v>2</v>
      </c>
      <c r="F670" s="21" t="s">
        <v>1331</v>
      </c>
      <c r="G670" s="14" t="s">
        <v>1330</v>
      </c>
      <c r="H670" s="14" t="str">
        <f t="shared" si="46"/>
        <v>060910</v>
      </c>
      <c r="I670" s="36" t="str">
        <f t="shared" si="47"/>
        <v>INSERT INTO [dbo].[pmDistrict] ([idDepartment],[idProvince],[idDistrict],[name],[ubigeo]) VALUES (6,13,2,'Andabamba','060910')</v>
      </c>
    </row>
    <row r="671" spans="1:9" ht="15.75" thickBot="1" x14ac:dyDescent="0.3">
      <c r="A671">
        <f>LOOKUP(B671,DEPARTAMENTO!$B$2:$B$26,DEPARTAMENTO!$A$2:$A$26)</f>
        <v>6</v>
      </c>
      <c r="B671" s="21" t="s">
        <v>1109</v>
      </c>
      <c r="C671" s="25">
        <f t="shared" si="45"/>
        <v>13</v>
      </c>
      <c r="D671" s="21" t="s">
        <v>364</v>
      </c>
      <c r="E671" s="25">
        <f t="shared" si="48"/>
        <v>3</v>
      </c>
      <c r="F671" s="21" t="s">
        <v>1333</v>
      </c>
      <c r="G671" s="14" t="s">
        <v>1332</v>
      </c>
      <c r="H671" s="14" t="str">
        <f t="shared" si="46"/>
        <v>060902</v>
      </c>
      <c r="I671" s="36" t="str">
        <f t="shared" si="47"/>
        <v>INSERT INTO [dbo].[pmDistrict] ([idDepartment],[idProvince],[idDistrict],[name],[ubigeo]) VALUES (6,13,3,'Catache','060902')</v>
      </c>
    </row>
    <row r="672" spans="1:9" ht="15.75" thickBot="1" x14ac:dyDescent="0.3">
      <c r="A672">
        <f>LOOKUP(B672,DEPARTAMENTO!$B$2:$B$26,DEPARTAMENTO!$A$2:$A$26)</f>
        <v>6</v>
      </c>
      <c r="B672" s="21" t="s">
        <v>1109</v>
      </c>
      <c r="C672" s="25">
        <f t="shared" si="45"/>
        <v>13</v>
      </c>
      <c r="D672" s="21" t="s">
        <v>364</v>
      </c>
      <c r="E672" s="25">
        <f t="shared" si="48"/>
        <v>4</v>
      </c>
      <c r="F672" s="21" t="s">
        <v>1335</v>
      </c>
      <c r="G672" s="14" t="s">
        <v>1334</v>
      </c>
      <c r="H672" s="14" t="str">
        <f t="shared" si="46"/>
        <v>060903</v>
      </c>
      <c r="I672" s="36" t="str">
        <f t="shared" si="47"/>
        <v>INSERT INTO [dbo].[pmDistrict] ([idDepartment],[idProvince],[idDistrict],[name],[ubigeo]) VALUES (6,13,4,'Chancaybaños','060903')</v>
      </c>
    </row>
    <row r="673" spans="1:9" ht="15.75" thickBot="1" x14ac:dyDescent="0.3">
      <c r="A673">
        <f>LOOKUP(B673,DEPARTAMENTO!$B$2:$B$26,DEPARTAMENTO!$A$2:$A$26)</f>
        <v>6</v>
      </c>
      <c r="B673" s="21" t="s">
        <v>1109</v>
      </c>
      <c r="C673" s="25">
        <f t="shared" si="45"/>
        <v>13</v>
      </c>
      <c r="D673" s="21" t="s">
        <v>364</v>
      </c>
      <c r="E673" s="25">
        <f t="shared" si="48"/>
        <v>5</v>
      </c>
      <c r="F673" s="21" t="s">
        <v>1337</v>
      </c>
      <c r="G673" s="14" t="s">
        <v>1336</v>
      </c>
      <c r="H673" s="14" t="str">
        <f t="shared" si="46"/>
        <v>060904</v>
      </c>
      <c r="I673" s="36" t="str">
        <f t="shared" si="47"/>
        <v>INSERT INTO [dbo].[pmDistrict] ([idDepartment],[idProvince],[idDistrict],[name],[ubigeo]) VALUES (6,13,5,'La Esperanza','060904')</v>
      </c>
    </row>
    <row r="674" spans="1:9" ht="15.75" thickBot="1" x14ac:dyDescent="0.3">
      <c r="A674">
        <f>LOOKUP(B674,DEPARTAMENTO!$B$2:$B$26,DEPARTAMENTO!$A$2:$A$26)</f>
        <v>6</v>
      </c>
      <c r="B674" s="21" t="s">
        <v>1109</v>
      </c>
      <c r="C674" s="25">
        <f t="shared" si="45"/>
        <v>13</v>
      </c>
      <c r="D674" s="21" t="s">
        <v>364</v>
      </c>
      <c r="E674" s="25">
        <f t="shared" si="48"/>
        <v>6</v>
      </c>
      <c r="F674" s="21" t="s">
        <v>1339</v>
      </c>
      <c r="G674" s="14" t="s">
        <v>1338</v>
      </c>
      <c r="H674" s="14" t="str">
        <f t="shared" si="46"/>
        <v>060905</v>
      </c>
      <c r="I674" s="36" t="str">
        <f t="shared" si="47"/>
        <v>INSERT INTO [dbo].[pmDistrict] ([idDepartment],[idProvince],[idDistrict],[name],[ubigeo]) VALUES (6,13,6,'Ninabamba','060905')</v>
      </c>
    </row>
    <row r="675" spans="1:9" ht="15.75" thickBot="1" x14ac:dyDescent="0.3">
      <c r="A675">
        <f>LOOKUP(B675,DEPARTAMENTO!$B$2:$B$26,DEPARTAMENTO!$A$2:$A$26)</f>
        <v>6</v>
      </c>
      <c r="B675" s="21" t="s">
        <v>1109</v>
      </c>
      <c r="C675" s="25">
        <f t="shared" si="45"/>
        <v>13</v>
      </c>
      <c r="D675" s="21" t="s">
        <v>364</v>
      </c>
      <c r="E675" s="25">
        <f t="shared" si="48"/>
        <v>7</v>
      </c>
      <c r="F675" s="21" t="s">
        <v>1341</v>
      </c>
      <c r="G675" s="14" t="s">
        <v>1340</v>
      </c>
      <c r="H675" s="14" t="str">
        <f t="shared" si="46"/>
        <v>060906</v>
      </c>
      <c r="I675" s="36" t="str">
        <f t="shared" si="47"/>
        <v>INSERT INTO [dbo].[pmDistrict] ([idDepartment],[idProvince],[idDistrict],[name],[ubigeo]) VALUES (6,13,7,'Pulan','060906')</v>
      </c>
    </row>
    <row r="676" spans="1:9" ht="15.75" thickBot="1" x14ac:dyDescent="0.3">
      <c r="A676">
        <f>LOOKUP(B676,DEPARTAMENTO!$B$2:$B$26,DEPARTAMENTO!$A$2:$A$26)</f>
        <v>6</v>
      </c>
      <c r="B676" s="21" t="s">
        <v>1109</v>
      </c>
      <c r="C676" s="25">
        <f t="shared" si="45"/>
        <v>13</v>
      </c>
      <c r="D676" s="21" t="s">
        <v>364</v>
      </c>
      <c r="E676" s="25">
        <f t="shared" si="48"/>
        <v>8</v>
      </c>
      <c r="F676" s="21" t="s">
        <v>1343</v>
      </c>
      <c r="G676" s="14" t="s">
        <v>1342</v>
      </c>
      <c r="H676" s="14" t="str">
        <f t="shared" si="46"/>
        <v>060911</v>
      </c>
      <c r="I676" s="36" t="str">
        <f t="shared" si="47"/>
        <v>INSERT INTO [dbo].[pmDistrict] ([idDepartment],[idProvince],[idDistrict],[name],[ubigeo]) VALUES (6,13,8,'Saucepampa','060911')</v>
      </c>
    </row>
    <row r="677" spans="1:9" ht="15.75" thickBot="1" x14ac:dyDescent="0.3">
      <c r="A677">
        <f>LOOKUP(B677,DEPARTAMENTO!$B$2:$B$26,DEPARTAMENTO!$A$2:$A$26)</f>
        <v>6</v>
      </c>
      <c r="B677" s="21" t="s">
        <v>1109</v>
      </c>
      <c r="C677" s="25">
        <f t="shared" si="45"/>
        <v>13</v>
      </c>
      <c r="D677" s="21" t="s">
        <v>364</v>
      </c>
      <c r="E677" s="25">
        <f t="shared" si="48"/>
        <v>9</v>
      </c>
      <c r="F677" s="21" t="s">
        <v>1345</v>
      </c>
      <c r="G677" s="14" t="s">
        <v>1344</v>
      </c>
      <c r="H677" s="14" t="str">
        <f t="shared" si="46"/>
        <v>060907</v>
      </c>
      <c r="I677" s="36" t="str">
        <f t="shared" si="47"/>
        <v>INSERT INTO [dbo].[pmDistrict] ([idDepartment],[idProvince],[idDistrict],[name],[ubigeo]) VALUES (6,13,9,'Sexi','060907')</v>
      </c>
    </row>
    <row r="678" spans="1:9" ht="15.75" thickBot="1" x14ac:dyDescent="0.3">
      <c r="A678">
        <f>LOOKUP(B678,DEPARTAMENTO!$B$2:$B$26,DEPARTAMENTO!$A$2:$A$26)</f>
        <v>6</v>
      </c>
      <c r="B678" s="21" t="s">
        <v>1109</v>
      </c>
      <c r="C678" s="25">
        <f t="shared" si="45"/>
        <v>13</v>
      </c>
      <c r="D678" s="21" t="s">
        <v>364</v>
      </c>
      <c r="E678" s="25">
        <f t="shared" si="48"/>
        <v>10</v>
      </c>
      <c r="F678" s="21" t="s">
        <v>1347</v>
      </c>
      <c r="G678" s="14" t="s">
        <v>1346</v>
      </c>
      <c r="H678" s="14" t="str">
        <f t="shared" si="46"/>
        <v>060908</v>
      </c>
      <c r="I678" s="36" t="str">
        <f t="shared" si="47"/>
        <v>INSERT INTO [dbo].[pmDistrict] ([idDepartment],[idProvince],[idDistrict],[name],[ubigeo]) VALUES (6,13,10,'Uticyacu','060908')</v>
      </c>
    </row>
    <row r="679" spans="1:9" ht="15.75" thickBot="1" x14ac:dyDescent="0.3">
      <c r="A679">
        <f>LOOKUP(B679,DEPARTAMENTO!$B$2:$B$26,DEPARTAMENTO!$A$2:$A$26)</f>
        <v>6</v>
      </c>
      <c r="B679" s="21" t="s">
        <v>1109</v>
      </c>
      <c r="C679" s="25">
        <f t="shared" si="45"/>
        <v>13</v>
      </c>
      <c r="D679" s="21" t="s">
        <v>364</v>
      </c>
      <c r="E679" s="25">
        <f t="shared" si="48"/>
        <v>11</v>
      </c>
      <c r="F679" s="21" t="s">
        <v>1349</v>
      </c>
      <c r="G679" s="14" t="s">
        <v>1348</v>
      </c>
      <c r="H679" s="14" t="str">
        <f t="shared" si="46"/>
        <v>060909</v>
      </c>
      <c r="I679" s="36" t="str">
        <f t="shared" si="47"/>
        <v>INSERT INTO [dbo].[pmDistrict] ([idDepartment],[idProvince],[idDistrict],[name],[ubigeo]) VALUES (6,13,11,'Yauyucan','060909')</v>
      </c>
    </row>
    <row r="680" spans="1:9" ht="15.75" thickBot="1" x14ac:dyDescent="0.3">
      <c r="A680">
        <f>LOOKUP(B680,DEPARTAMENTO!$B$2:$B$26,DEPARTAMENTO!$A$2:$A$26)</f>
        <v>7</v>
      </c>
      <c r="B680" s="21" t="s">
        <v>1351</v>
      </c>
      <c r="C680" s="25">
        <f t="shared" si="45"/>
        <v>1</v>
      </c>
      <c r="D680" s="21" t="s">
        <v>1351</v>
      </c>
      <c r="E680" s="25">
        <f t="shared" si="48"/>
        <v>1</v>
      </c>
      <c r="F680" s="21" t="s">
        <v>1351</v>
      </c>
      <c r="G680" s="14" t="s">
        <v>1350</v>
      </c>
      <c r="H680" s="14" t="str">
        <f t="shared" si="46"/>
        <v>240101</v>
      </c>
      <c r="I680" s="36" t="str">
        <f t="shared" si="47"/>
        <v>INSERT INTO [dbo].[pmDistrict] ([idDepartment],[idProvince],[idDistrict],[name],[ubigeo]) VALUES (7,1,1,'Callao','240101')</v>
      </c>
    </row>
    <row r="681" spans="1:9" ht="15.75" thickBot="1" x14ac:dyDescent="0.3">
      <c r="A681">
        <f>LOOKUP(B681,DEPARTAMENTO!$B$2:$B$26,DEPARTAMENTO!$A$2:$A$26)</f>
        <v>7</v>
      </c>
      <c r="B681" s="21" t="s">
        <v>1351</v>
      </c>
      <c r="C681" s="25">
        <f t="shared" si="45"/>
        <v>1</v>
      </c>
      <c r="D681" s="21" t="s">
        <v>1351</v>
      </c>
      <c r="E681" s="25">
        <f t="shared" si="48"/>
        <v>2</v>
      </c>
      <c r="F681" s="21" t="s">
        <v>1249</v>
      </c>
      <c r="G681" s="14" t="s">
        <v>1352</v>
      </c>
      <c r="H681" s="14" t="str">
        <f t="shared" si="46"/>
        <v>240102</v>
      </c>
      <c r="I681" s="36" t="str">
        <f t="shared" si="47"/>
        <v>INSERT INTO [dbo].[pmDistrict] ([idDepartment],[idProvince],[idDistrict],[name],[ubigeo]) VALUES (7,1,2,'Bellavista','240102')</v>
      </c>
    </row>
    <row r="682" spans="1:9" ht="15.75" thickBot="1" x14ac:dyDescent="0.3">
      <c r="A682">
        <f>LOOKUP(B682,DEPARTAMENTO!$B$2:$B$26,DEPARTAMENTO!$A$2:$A$26)</f>
        <v>7</v>
      </c>
      <c r="B682" s="21" t="s">
        <v>1351</v>
      </c>
      <c r="C682" s="25">
        <f t="shared" si="45"/>
        <v>1</v>
      </c>
      <c r="D682" s="21" t="s">
        <v>1351</v>
      </c>
      <c r="E682" s="25">
        <f t="shared" si="48"/>
        <v>3</v>
      </c>
      <c r="F682" s="21" t="s">
        <v>1354</v>
      </c>
      <c r="G682" s="14" t="s">
        <v>1353</v>
      </c>
      <c r="H682" s="14" t="str">
        <f t="shared" si="46"/>
        <v>240104</v>
      </c>
      <c r="I682" s="36" t="str">
        <f t="shared" si="47"/>
        <v>INSERT INTO [dbo].[pmDistrict] ([idDepartment],[idProvince],[idDistrict],[name],[ubigeo]) VALUES (7,1,3,'Carmen de La Legua','240104')</v>
      </c>
    </row>
    <row r="683" spans="1:9" ht="15.75" thickBot="1" x14ac:dyDescent="0.3">
      <c r="A683">
        <f>LOOKUP(B683,DEPARTAMENTO!$B$2:$B$26,DEPARTAMENTO!$A$2:$A$26)</f>
        <v>7</v>
      </c>
      <c r="B683" s="21" t="s">
        <v>1351</v>
      </c>
      <c r="C683" s="25">
        <f t="shared" si="45"/>
        <v>1</v>
      </c>
      <c r="D683" s="21" t="s">
        <v>1351</v>
      </c>
      <c r="E683" s="25">
        <f t="shared" si="48"/>
        <v>4</v>
      </c>
      <c r="F683" s="21" t="s">
        <v>1356</v>
      </c>
      <c r="G683" s="14" t="s">
        <v>1355</v>
      </c>
      <c r="H683" s="14" t="str">
        <f t="shared" si="46"/>
        <v>240105</v>
      </c>
      <c r="I683" s="36" t="str">
        <f t="shared" si="47"/>
        <v>INSERT INTO [dbo].[pmDistrict] ([idDepartment],[idProvince],[idDistrict],[name],[ubigeo]) VALUES (7,1,4,'La Perla','240105')</v>
      </c>
    </row>
    <row r="684" spans="1:9" ht="15.75" thickBot="1" x14ac:dyDescent="0.3">
      <c r="A684">
        <f>LOOKUP(B684,DEPARTAMENTO!$B$2:$B$26,DEPARTAMENTO!$A$2:$A$26)</f>
        <v>7</v>
      </c>
      <c r="B684" s="21" t="s">
        <v>1351</v>
      </c>
      <c r="C684" s="25">
        <f t="shared" si="45"/>
        <v>1</v>
      </c>
      <c r="D684" s="21" t="s">
        <v>1351</v>
      </c>
      <c r="E684" s="25">
        <f t="shared" si="48"/>
        <v>5</v>
      </c>
      <c r="F684" s="21" t="s">
        <v>1358</v>
      </c>
      <c r="G684" s="14" t="s">
        <v>1357</v>
      </c>
      <c r="H684" s="14" t="str">
        <f t="shared" si="46"/>
        <v>240103</v>
      </c>
      <c r="I684" s="36" t="str">
        <f t="shared" si="47"/>
        <v>INSERT INTO [dbo].[pmDistrict] ([idDepartment],[idProvince],[idDistrict],[name],[ubigeo]) VALUES (7,1,5,'La Punta','240103')</v>
      </c>
    </row>
    <row r="685" spans="1:9" ht="15.75" thickBot="1" x14ac:dyDescent="0.3">
      <c r="A685">
        <f>LOOKUP(B685,DEPARTAMENTO!$B$2:$B$26,DEPARTAMENTO!$A$2:$A$26)</f>
        <v>7</v>
      </c>
      <c r="B685" s="21" t="s">
        <v>1351</v>
      </c>
      <c r="C685" s="25">
        <f t="shared" si="45"/>
        <v>1</v>
      </c>
      <c r="D685" s="21" t="s">
        <v>1351</v>
      </c>
      <c r="E685" s="25">
        <f t="shared" si="48"/>
        <v>6</v>
      </c>
      <c r="F685" s="21" t="s">
        <v>1360</v>
      </c>
      <c r="G685" s="14" t="s">
        <v>1359</v>
      </c>
      <c r="H685" s="14" t="str">
        <f t="shared" si="46"/>
        <v>240106</v>
      </c>
      <c r="I685" s="36" t="str">
        <f t="shared" si="47"/>
        <v>INSERT INTO [dbo].[pmDistrict] ([idDepartment],[idProvince],[idDistrict],[name],[ubigeo]) VALUES (7,1,6,'Ventanilla','240106')</v>
      </c>
    </row>
    <row r="686" spans="1:9" ht="15.75" thickBot="1" x14ac:dyDescent="0.3">
      <c r="A686">
        <f>LOOKUP(B686,DEPARTAMENTO!$B$2:$B$26,DEPARTAMENTO!$A$2:$A$26)</f>
        <v>8</v>
      </c>
      <c r="B686" s="21" t="s">
        <v>1362</v>
      </c>
      <c r="C686" s="25">
        <f t="shared" si="45"/>
        <v>1</v>
      </c>
      <c r="D686" s="21" t="s">
        <v>1362</v>
      </c>
      <c r="E686" s="25">
        <f t="shared" si="48"/>
        <v>1</v>
      </c>
      <c r="F686" s="21" t="s">
        <v>1362</v>
      </c>
      <c r="G686" s="14" t="s">
        <v>1361</v>
      </c>
      <c r="H686" s="14" t="str">
        <f t="shared" si="46"/>
        <v>070101</v>
      </c>
      <c r="I686" s="36" t="str">
        <f t="shared" si="47"/>
        <v>INSERT INTO [dbo].[pmDistrict] ([idDepartment],[idProvince],[idDistrict],[name],[ubigeo]) VALUES (8,1,1,'Cusco','070101')</v>
      </c>
    </row>
    <row r="687" spans="1:9" ht="15.75" thickBot="1" x14ac:dyDescent="0.3">
      <c r="A687">
        <f>LOOKUP(B687,DEPARTAMENTO!$B$2:$B$26,DEPARTAMENTO!$A$2:$A$26)</f>
        <v>8</v>
      </c>
      <c r="B687" s="21" t="s">
        <v>1362</v>
      </c>
      <c r="C687" s="25">
        <f t="shared" si="45"/>
        <v>1</v>
      </c>
      <c r="D687" s="21" t="s">
        <v>1362</v>
      </c>
      <c r="E687" s="25">
        <f t="shared" si="48"/>
        <v>2</v>
      </c>
      <c r="F687" s="21" t="s">
        <v>1364</v>
      </c>
      <c r="G687" s="14" t="s">
        <v>1363</v>
      </c>
      <c r="H687" s="14" t="str">
        <f t="shared" si="46"/>
        <v>070102</v>
      </c>
      <c r="I687" s="36" t="str">
        <f t="shared" si="47"/>
        <v>INSERT INTO [dbo].[pmDistrict] ([idDepartment],[idProvince],[idDistrict],[name],[ubigeo]) VALUES (8,1,2,'Ccorca','070102')</v>
      </c>
    </row>
    <row r="688" spans="1:9" ht="15.75" thickBot="1" x14ac:dyDescent="0.3">
      <c r="A688">
        <f>LOOKUP(B688,DEPARTAMENTO!$B$2:$B$26,DEPARTAMENTO!$A$2:$A$26)</f>
        <v>8</v>
      </c>
      <c r="B688" s="21" t="s">
        <v>1362</v>
      </c>
      <c r="C688" s="25">
        <f t="shared" si="45"/>
        <v>1</v>
      </c>
      <c r="D688" s="21" t="s">
        <v>1362</v>
      </c>
      <c r="E688" s="25">
        <f t="shared" si="48"/>
        <v>3</v>
      </c>
      <c r="F688" s="21" t="s">
        <v>1366</v>
      </c>
      <c r="G688" s="14" t="s">
        <v>1365</v>
      </c>
      <c r="H688" s="14" t="str">
        <f t="shared" si="46"/>
        <v>070103</v>
      </c>
      <c r="I688" s="36" t="str">
        <f t="shared" si="47"/>
        <v>INSERT INTO [dbo].[pmDistrict] ([idDepartment],[idProvince],[idDistrict],[name],[ubigeo]) VALUES (8,1,3,'Poroy','070103')</v>
      </c>
    </row>
    <row r="689" spans="1:9" ht="15.75" thickBot="1" x14ac:dyDescent="0.3">
      <c r="A689">
        <f>LOOKUP(B689,DEPARTAMENTO!$B$2:$B$26,DEPARTAMENTO!$A$2:$A$26)</f>
        <v>8</v>
      </c>
      <c r="B689" s="21" t="s">
        <v>1362</v>
      </c>
      <c r="C689" s="25">
        <f t="shared" si="45"/>
        <v>1</v>
      </c>
      <c r="D689" s="21" t="s">
        <v>1362</v>
      </c>
      <c r="E689" s="25">
        <f t="shared" si="48"/>
        <v>4</v>
      </c>
      <c r="F689" s="21" t="s">
        <v>126</v>
      </c>
      <c r="G689" s="14" t="s">
        <v>1367</v>
      </c>
      <c r="H689" s="14" t="str">
        <f t="shared" si="46"/>
        <v>070104</v>
      </c>
      <c r="I689" s="36" t="str">
        <f t="shared" si="47"/>
        <v>INSERT INTO [dbo].[pmDistrict] ([idDepartment],[idProvince],[idDistrict],[name],[ubigeo]) VALUES (8,1,4,'San Jeronimo','070104')</v>
      </c>
    </row>
    <row r="690" spans="1:9" ht="15.75" thickBot="1" x14ac:dyDescent="0.3">
      <c r="A690">
        <f>LOOKUP(B690,DEPARTAMENTO!$B$2:$B$26,DEPARTAMENTO!$A$2:$A$26)</f>
        <v>8</v>
      </c>
      <c r="B690" s="21" t="s">
        <v>1362</v>
      </c>
      <c r="C690" s="25">
        <f t="shared" si="45"/>
        <v>1</v>
      </c>
      <c r="D690" s="21" t="s">
        <v>1362</v>
      </c>
      <c r="E690" s="25">
        <f t="shared" si="48"/>
        <v>5</v>
      </c>
      <c r="F690" s="21" t="s">
        <v>1369</v>
      </c>
      <c r="G690" s="14" t="s">
        <v>1368</v>
      </c>
      <c r="H690" s="14" t="str">
        <f t="shared" si="46"/>
        <v>070105</v>
      </c>
      <c r="I690" s="36" t="str">
        <f t="shared" si="47"/>
        <v>INSERT INTO [dbo].[pmDistrict] ([idDepartment],[idProvince],[idDistrict],[name],[ubigeo]) VALUES (8,1,5,'San Sebastian','070105')</v>
      </c>
    </row>
    <row r="691" spans="1:9" ht="15.75" thickBot="1" x14ac:dyDescent="0.3">
      <c r="A691">
        <f>LOOKUP(B691,DEPARTAMENTO!$B$2:$B$26,DEPARTAMENTO!$A$2:$A$26)</f>
        <v>8</v>
      </c>
      <c r="B691" s="21" t="s">
        <v>1362</v>
      </c>
      <c r="C691" s="25">
        <f t="shared" si="45"/>
        <v>1</v>
      </c>
      <c r="D691" s="21" t="s">
        <v>1362</v>
      </c>
      <c r="E691" s="25">
        <f t="shared" si="48"/>
        <v>6</v>
      </c>
      <c r="F691" s="21" t="s">
        <v>1371</v>
      </c>
      <c r="G691" s="14" t="s">
        <v>1370</v>
      </c>
      <c r="H691" s="14" t="str">
        <f t="shared" si="46"/>
        <v>070106</v>
      </c>
      <c r="I691" s="36" t="str">
        <f t="shared" si="47"/>
        <v>INSERT INTO [dbo].[pmDistrict] ([idDepartment],[idProvince],[idDistrict],[name],[ubigeo]) VALUES (8,1,6,'Santiago','070106')</v>
      </c>
    </row>
    <row r="692" spans="1:9" ht="15.75" thickBot="1" x14ac:dyDescent="0.3">
      <c r="A692">
        <f>LOOKUP(B692,DEPARTAMENTO!$B$2:$B$26,DEPARTAMENTO!$A$2:$A$26)</f>
        <v>8</v>
      </c>
      <c r="B692" s="21" t="s">
        <v>1362</v>
      </c>
      <c r="C692" s="25">
        <f t="shared" ref="C692:C755" si="49">IF(D691=D692,C691,IF(B691=B692,C691+1,1))</f>
        <v>1</v>
      </c>
      <c r="D692" s="21" t="s">
        <v>1362</v>
      </c>
      <c r="E692" s="25">
        <f t="shared" si="48"/>
        <v>7</v>
      </c>
      <c r="F692" s="21" t="s">
        <v>1373</v>
      </c>
      <c r="G692" s="14" t="s">
        <v>1372</v>
      </c>
      <c r="H692" s="14" t="str">
        <f t="shared" si="46"/>
        <v>070107</v>
      </c>
      <c r="I692" s="36" t="str">
        <f t="shared" si="47"/>
        <v>INSERT INTO [dbo].[pmDistrict] ([idDepartment],[idProvince],[idDistrict],[name],[ubigeo]) VALUES (8,1,7,'Saylla','070107')</v>
      </c>
    </row>
    <row r="693" spans="1:9" ht="15.75" thickBot="1" x14ac:dyDescent="0.3">
      <c r="A693">
        <f>LOOKUP(B693,DEPARTAMENTO!$B$2:$B$26,DEPARTAMENTO!$A$2:$A$26)</f>
        <v>8</v>
      </c>
      <c r="B693" s="21" t="s">
        <v>1362</v>
      </c>
      <c r="C693" s="25">
        <f t="shared" si="49"/>
        <v>1</v>
      </c>
      <c r="D693" s="21" t="s">
        <v>1362</v>
      </c>
      <c r="E693" s="25">
        <f t="shared" si="48"/>
        <v>8</v>
      </c>
      <c r="F693" s="21" t="s">
        <v>1375</v>
      </c>
      <c r="G693" s="14" t="s">
        <v>1374</v>
      </c>
      <c r="H693" s="14" t="str">
        <f t="shared" si="46"/>
        <v>070108</v>
      </c>
      <c r="I693" s="36" t="str">
        <f t="shared" si="47"/>
        <v>INSERT INTO [dbo].[pmDistrict] ([idDepartment],[idProvince],[idDistrict],[name],[ubigeo]) VALUES (8,1,8,'Wanchaq','070108')</v>
      </c>
    </row>
    <row r="694" spans="1:9" ht="15.75" thickBot="1" x14ac:dyDescent="0.3">
      <c r="A694">
        <f>LOOKUP(B694,DEPARTAMENTO!$B$2:$B$26,DEPARTAMENTO!$A$2:$A$26)</f>
        <v>8</v>
      </c>
      <c r="B694" s="21" t="s">
        <v>1362</v>
      </c>
      <c r="C694" s="25">
        <f t="shared" si="49"/>
        <v>2</v>
      </c>
      <c r="D694" s="21" t="s">
        <v>1377</v>
      </c>
      <c r="E694" s="25">
        <f t="shared" si="48"/>
        <v>1</v>
      </c>
      <c r="F694" s="21" t="s">
        <v>1377</v>
      </c>
      <c r="G694" s="14" t="s">
        <v>1376</v>
      </c>
      <c r="H694" s="14" t="str">
        <f t="shared" si="46"/>
        <v>070201</v>
      </c>
      <c r="I694" s="36" t="str">
        <f t="shared" si="47"/>
        <v>INSERT INTO [dbo].[pmDistrict] ([idDepartment],[idProvince],[idDistrict],[name],[ubigeo]) VALUES (8,2,1,'Acomayo','070201')</v>
      </c>
    </row>
    <row r="695" spans="1:9" ht="15.75" thickBot="1" x14ac:dyDescent="0.3">
      <c r="A695">
        <f>LOOKUP(B695,DEPARTAMENTO!$B$2:$B$26,DEPARTAMENTO!$A$2:$A$26)</f>
        <v>8</v>
      </c>
      <c r="B695" s="21" t="s">
        <v>1362</v>
      </c>
      <c r="C695" s="25">
        <f t="shared" si="49"/>
        <v>2</v>
      </c>
      <c r="D695" s="21" t="s">
        <v>1377</v>
      </c>
      <c r="E695" s="25">
        <f t="shared" si="48"/>
        <v>2</v>
      </c>
      <c r="F695" s="21" t="s">
        <v>1379</v>
      </c>
      <c r="G695" s="14" t="s">
        <v>1378</v>
      </c>
      <c r="H695" s="14" t="str">
        <f t="shared" si="46"/>
        <v>070202</v>
      </c>
      <c r="I695" s="36" t="str">
        <f t="shared" si="47"/>
        <v>INSERT INTO [dbo].[pmDistrict] ([idDepartment],[idProvince],[idDistrict],[name],[ubigeo]) VALUES (8,2,2,'Acopia','070202')</v>
      </c>
    </row>
    <row r="696" spans="1:9" ht="15.75" thickBot="1" x14ac:dyDescent="0.3">
      <c r="A696">
        <f>LOOKUP(B696,DEPARTAMENTO!$B$2:$B$26,DEPARTAMENTO!$A$2:$A$26)</f>
        <v>8</v>
      </c>
      <c r="B696" s="21" t="s">
        <v>1362</v>
      </c>
      <c r="C696" s="25">
        <f t="shared" si="49"/>
        <v>2</v>
      </c>
      <c r="D696" s="21" t="s">
        <v>1377</v>
      </c>
      <c r="E696" s="25">
        <f t="shared" si="48"/>
        <v>3</v>
      </c>
      <c r="F696" s="21" t="s">
        <v>1381</v>
      </c>
      <c r="G696" s="14" t="s">
        <v>1380</v>
      </c>
      <c r="H696" s="14" t="str">
        <f t="shared" si="46"/>
        <v>070203</v>
      </c>
      <c r="I696" s="36" t="str">
        <f t="shared" si="47"/>
        <v>INSERT INTO [dbo].[pmDistrict] ([idDepartment],[idProvince],[idDistrict],[name],[ubigeo]) VALUES (8,2,3,'Acos','070203')</v>
      </c>
    </row>
    <row r="697" spans="1:9" ht="15.75" thickBot="1" x14ac:dyDescent="0.3">
      <c r="A697">
        <f>LOOKUP(B697,DEPARTAMENTO!$B$2:$B$26,DEPARTAMENTO!$A$2:$A$26)</f>
        <v>8</v>
      </c>
      <c r="B697" s="21" t="s">
        <v>1362</v>
      </c>
      <c r="C697" s="25">
        <f t="shared" si="49"/>
        <v>2</v>
      </c>
      <c r="D697" s="21" t="s">
        <v>1377</v>
      </c>
      <c r="E697" s="25">
        <f t="shared" si="48"/>
        <v>4</v>
      </c>
      <c r="F697" s="21" t="s">
        <v>1383</v>
      </c>
      <c r="G697" s="14" t="s">
        <v>1382</v>
      </c>
      <c r="H697" s="14" t="str">
        <f t="shared" si="46"/>
        <v>070207</v>
      </c>
      <c r="I697" s="36" t="str">
        <f t="shared" si="47"/>
        <v>INSERT INTO [dbo].[pmDistrict] ([idDepartment],[idProvince],[idDistrict],[name],[ubigeo]) VALUES (8,2,4,'Mosoc Llacta','070207')</v>
      </c>
    </row>
    <row r="698" spans="1:9" ht="15.75" thickBot="1" x14ac:dyDescent="0.3">
      <c r="A698">
        <f>LOOKUP(B698,DEPARTAMENTO!$B$2:$B$26,DEPARTAMENTO!$A$2:$A$26)</f>
        <v>8</v>
      </c>
      <c r="B698" s="21" t="s">
        <v>1362</v>
      </c>
      <c r="C698" s="25">
        <f t="shared" si="49"/>
        <v>2</v>
      </c>
      <c r="D698" s="21" t="s">
        <v>1377</v>
      </c>
      <c r="E698" s="25">
        <f t="shared" si="48"/>
        <v>5</v>
      </c>
      <c r="F698" s="21" t="s">
        <v>1385</v>
      </c>
      <c r="G698" s="14" t="s">
        <v>1384</v>
      </c>
      <c r="H698" s="14" t="str">
        <f t="shared" si="46"/>
        <v>070204</v>
      </c>
      <c r="I698" s="36" t="str">
        <f t="shared" si="47"/>
        <v>INSERT INTO [dbo].[pmDistrict] ([idDepartment],[idProvince],[idDistrict],[name],[ubigeo]) VALUES (8,2,5,'Pomacanchi','070204')</v>
      </c>
    </row>
    <row r="699" spans="1:9" ht="15.75" thickBot="1" x14ac:dyDescent="0.3">
      <c r="A699">
        <f>LOOKUP(B699,DEPARTAMENTO!$B$2:$B$26,DEPARTAMENTO!$A$2:$A$26)</f>
        <v>8</v>
      </c>
      <c r="B699" s="21" t="s">
        <v>1362</v>
      </c>
      <c r="C699" s="25">
        <f t="shared" si="49"/>
        <v>2</v>
      </c>
      <c r="D699" s="21" t="s">
        <v>1377</v>
      </c>
      <c r="E699" s="25">
        <f t="shared" si="48"/>
        <v>6</v>
      </c>
      <c r="F699" s="21" t="s">
        <v>1387</v>
      </c>
      <c r="G699" s="14" t="s">
        <v>1386</v>
      </c>
      <c r="H699" s="14" t="str">
        <f t="shared" si="46"/>
        <v>070205</v>
      </c>
      <c r="I699" s="36" t="str">
        <f t="shared" si="47"/>
        <v>INSERT INTO [dbo].[pmDistrict] ([idDepartment],[idProvince],[idDistrict],[name],[ubigeo]) VALUES (8,2,6,'Rondocan','070205')</v>
      </c>
    </row>
    <row r="700" spans="1:9" ht="15.75" thickBot="1" x14ac:dyDescent="0.3">
      <c r="A700">
        <f>LOOKUP(B700,DEPARTAMENTO!$B$2:$B$26,DEPARTAMENTO!$A$2:$A$26)</f>
        <v>8</v>
      </c>
      <c r="B700" s="21" t="s">
        <v>1362</v>
      </c>
      <c r="C700" s="25">
        <f t="shared" si="49"/>
        <v>2</v>
      </c>
      <c r="D700" s="21" t="s">
        <v>1377</v>
      </c>
      <c r="E700" s="25">
        <f t="shared" si="48"/>
        <v>7</v>
      </c>
      <c r="F700" s="21" t="s">
        <v>1389</v>
      </c>
      <c r="G700" s="14" t="s">
        <v>1388</v>
      </c>
      <c r="H700" s="14" t="str">
        <f t="shared" si="46"/>
        <v>070206</v>
      </c>
      <c r="I700" s="36" t="str">
        <f t="shared" si="47"/>
        <v>INSERT INTO [dbo].[pmDistrict] ([idDepartment],[idProvince],[idDistrict],[name],[ubigeo]) VALUES (8,2,7,'Sangarara','070206')</v>
      </c>
    </row>
    <row r="701" spans="1:9" ht="15.75" thickBot="1" x14ac:dyDescent="0.3">
      <c r="A701">
        <f>LOOKUP(B701,DEPARTAMENTO!$B$2:$B$26,DEPARTAMENTO!$A$2:$A$26)</f>
        <v>8</v>
      </c>
      <c r="B701" s="21" t="s">
        <v>1362</v>
      </c>
      <c r="C701" s="25">
        <f t="shared" si="49"/>
        <v>3</v>
      </c>
      <c r="D701" s="21" t="s">
        <v>265</v>
      </c>
      <c r="E701" s="25">
        <f t="shared" si="48"/>
        <v>1</v>
      </c>
      <c r="F701" s="21" t="s">
        <v>265</v>
      </c>
      <c r="G701" s="14" t="s">
        <v>1390</v>
      </c>
      <c r="H701" s="14" t="str">
        <f t="shared" si="46"/>
        <v>070301</v>
      </c>
      <c r="I701" s="36" t="str">
        <f t="shared" si="47"/>
        <v>INSERT INTO [dbo].[pmDistrict] ([idDepartment],[idProvince],[idDistrict],[name],[ubigeo]) VALUES (8,3,1,'Anta','070301')</v>
      </c>
    </row>
    <row r="702" spans="1:9" ht="15.75" thickBot="1" x14ac:dyDescent="0.3">
      <c r="A702">
        <f>LOOKUP(B702,DEPARTAMENTO!$B$2:$B$26,DEPARTAMENTO!$A$2:$A$26)</f>
        <v>8</v>
      </c>
      <c r="B702" s="21" t="s">
        <v>1362</v>
      </c>
      <c r="C702" s="25">
        <f t="shared" si="49"/>
        <v>3</v>
      </c>
      <c r="D702" s="21" t="s">
        <v>265</v>
      </c>
      <c r="E702" s="25">
        <f t="shared" si="48"/>
        <v>2</v>
      </c>
      <c r="F702" s="21" t="s">
        <v>1392</v>
      </c>
      <c r="G702" s="14" t="s">
        <v>1391</v>
      </c>
      <c r="H702" s="14" t="str">
        <f t="shared" si="46"/>
        <v>070309</v>
      </c>
      <c r="I702" s="36" t="str">
        <f t="shared" si="47"/>
        <v>INSERT INTO [dbo].[pmDistrict] ([idDepartment],[idProvince],[idDistrict],[name],[ubigeo]) VALUES (8,3,2,'Ancahuasi','070309')</v>
      </c>
    </row>
    <row r="703" spans="1:9" ht="15.75" thickBot="1" x14ac:dyDescent="0.3">
      <c r="A703">
        <f>LOOKUP(B703,DEPARTAMENTO!$B$2:$B$26,DEPARTAMENTO!$A$2:$A$26)</f>
        <v>8</v>
      </c>
      <c r="B703" s="21" t="s">
        <v>1362</v>
      </c>
      <c r="C703" s="25">
        <f t="shared" si="49"/>
        <v>3</v>
      </c>
      <c r="D703" s="21" t="s">
        <v>265</v>
      </c>
      <c r="E703" s="25">
        <f t="shared" si="48"/>
        <v>3</v>
      </c>
      <c r="F703" s="21" t="s">
        <v>1394</v>
      </c>
      <c r="G703" s="14" t="s">
        <v>1393</v>
      </c>
      <c r="H703" s="14" t="str">
        <f t="shared" si="46"/>
        <v>070308</v>
      </c>
      <c r="I703" s="36" t="str">
        <f t="shared" si="47"/>
        <v>INSERT INTO [dbo].[pmDistrict] ([idDepartment],[idProvince],[idDistrict],[name],[ubigeo]) VALUES (8,3,3,'Cachimayo','070308')</v>
      </c>
    </row>
    <row r="704" spans="1:9" ht="15.75" thickBot="1" x14ac:dyDescent="0.3">
      <c r="A704">
        <f>LOOKUP(B704,DEPARTAMENTO!$B$2:$B$26,DEPARTAMENTO!$A$2:$A$26)</f>
        <v>8</v>
      </c>
      <c r="B704" s="21" t="s">
        <v>1362</v>
      </c>
      <c r="C704" s="25">
        <f t="shared" si="49"/>
        <v>3</v>
      </c>
      <c r="D704" s="21" t="s">
        <v>265</v>
      </c>
      <c r="E704" s="25">
        <f t="shared" si="48"/>
        <v>4</v>
      </c>
      <c r="F704" s="21" t="s">
        <v>1396</v>
      </c>
      <c r="G704" s="14" t="s">
        <v>1395</v>
      </c>
      <c r="H704" s="14" t="str">
        <f t="shared" si="46"/>
        <v>070302</v>
      </c>
      <c r="I704" s="36" t="str">
        <f t="shared" si="47"/>
        <v>INSERT INTO [dbo].[pmDistrict] ([idDepartment],[idProvince],[idDistrict],[name],[ubigeo]) VALUES (8,3,4,'Chinchaypujio','070302')</v>
      </c>
    </row>
    <row r="705" spans="1:9" ht="15.75" thickBot="1" x14ac:dyDescent="0.3">
      <c r="A705">
        <f>LOOKUP(B705,DEPARTAMENTO!$B$2:$B$26,DEPARTAMENTO!$A$2:$A$26)</f>
        <v>8</v>
      </c>
      <c r="B705" s="21" t="s">
        <v>1362</v>
      </c>
      <c r="C705" s="25">
        <f t="shared" si="49"/>
        <v>3</v>
      </c>
      <c r="D705" s="21" t="s">
        <v>265</v>
      </c>
      <c r="E705" s="25">
        <f t="shared" si="48"/>
        <v>5</v>
      </c>
      <c r="F705" s="21" t="s">
        <v>1398</v>
      </c>
      <c r="G705" s="14" t="s">
        <v>1397</v>
      </c>
      <c r="H705" s="14" t="str">
        <f t="shared" si="46"/>
        <v>070303</v>
      </c>
      <c r="I705" s="36" t="str">
        <f t="shared" si="47"/>
        <v>INSERT INTO [dbo].[pmDistrict] ([idDepartment],[idProvince],[idDistrict],[name],[ubigeo]) VALUES (8,3,5,'Huarocondo','070303')</v>
      </c>
    </row>
    <row r="706" spans="1:9" ht="15.75" thickBot="1" x14ac:dyDescent="0.3">
      <c r="A706">
        <f>LOOKUP(B706,DEPARTAMENTO!$B$2:$B$26,DEPARTAMENTO!$A$2:$A$26)</f>
        <v>8</v>
      </c>
      <c r="B706" s="21" t="s">
        <v>1362</v>
      </c>
      <c r="C706" s="25">
        <f t="shared" si="49"/>
        <v>3</v>
      </c>
      <c r="D706" s="21" t="s">
        <v>265</v>
      </c>
      <c r="E706" s="25">
        <f t="shared" si="48"/>
        <v>6</v>
      </c>
      <c r="F706" s="21" t="s">
        <v>1400</v>
      </c>
      <c r="G706" s="14" t="s">
        <v>1399</v>
      </c>
      <c r="H706" s="14" t="str">
        <f t="shared" si="46"/>
        <v>070304</v>
      </c>
      <c r="I706" s="36" t="str">
        <f t="shared" si="47"/>
        <v>INSERT INTO [dbo].[pmDistrict] ([idDepartment],[idProvince],[idDistrict],[name],[ubigeo]) VALUES (8,3,6,'Limatambo','070304')</v>
      </c>
    </row>
    <row r="707" spans="1:9" ht="15.75" thickBot="1" x14ac:dyDescent="0.3">
      <c r="A707">
        <f>LOOKUP(B707,DEPARTAMENTO!$B$2:$B$26,DEPARTAMENTO!$A$2:$A$26)</f>
        <v>8</v>
      </c>
      <c r="B707" s="21" t="s">
        <v>1362</v>
      </c>
      <c r="C707" s="25">
        <f t="shared" si="49"/>
        <v>3</v>
      </c>
      <c r="D707" s="21" t="s">
        <v>265</v>
      </c>
      <c r="E707" s="25">
        <f t="shared" si="48"/>
        <v>7</v>
      </c>
      <c r="F707" s="21" t="s">
        <v>1402</v>
      </c>
      <c r="G707" s="14" t="s">
        <v>1401</v>
      </c>
      <c r="H707" s="14" t="str">
        <f t="shared" ref="H707:H770" si="50">RIGHT(G707,6)</f>
        <v>070305</v>
      </c>
      <c r="I707" s="36" t="str">
        <f t="shared" ref="I707:I770" si="51">$I$1&amp;A707&amp;","&amp;C707&amp;","&amp;E707&amp;",'"&amp;F707&amp;"','"&amp;H707&amp;"')"</f>
        <v>INSERT INTO [dbo].[pmDistrict] ([idDepartment],[idProvince],[idDistrict],[name],[ubigeo]) VALUES (8,3,7,'Mollepata','070305')</v>
      </c>
    </row>
    <row r="708" spans="1:9" ht="15.75" thickBot="1" x14ac:dyDescent="0.3">
      <c r="A708">
        <f>LOOKUP(B708,DEPARTAMENTO!$B$2:$B$26,DEPARTAMENTO!$A$2:$A$26)</f>
        <v>8</v>
      </c>
      <c r="B708" s="21" t="s">
        <v>1362</v>
      </c>
      <c r="C708" s="25">
        <f t="shared" si="49"/>
        <v>3</v>
      </c>
      <c r="D708" s="21" t="s">
        <v>265</v>
      </c>
      <c r="E708" s="25">
        <f t="shared" ref="E708:E771" si="52">SUMIF(D708,D707,E707)+1</f>
        <v>8</v>
      </c>
      <c r="F708" s="21" t="s">
        <v>1404</v>
      </c>
      <c r="G708" s="14" t="s">
        <v>1403</v>
      </c>
      <c r="H708" s="14" t="str">
        <f t="shared" si="50"/>
        <v>070306</v>
      </c>
      <c r="I708" s="36" t="str">
        <f t="shared" si="51"/>
        <v>INSERT INTO [dbo].[pmDistrict] ([idDepartment],[idProvince],[idDistrict],[name],[ubigeo]) VALUES (8,3,8,'Pucyura','070306')</v>
      </c>
    </row>
    <row r="709" spans="1:9" ht="15.75" thickBot="1" x14ac:dyDescent="0.3">
      <c r="A709">
        <f>LOOKUP(B709,DEPARTAMENTO!$B$2:$B$26,DEPARTAMENTO!$A$2:$A$26)</f>
        <v>8</v>
      </c>
      <c r="B709" s="21" t="s">
        <v>1362</v>
      </c>
      <c r="C709" s="25">
        <f t="shared" si="49"/>
        <v>3</v>
      </c>
      <c r="D709" s="21" t="s">
        <v>265</v>
      </c>
      <c r="E709" s="25">
        <f t="shared" si="52"/>
        <v>9</v>
      </c>
      <c r="F709" s="21" t="s">
        <v>1406</v>
      </c>
      <c r="G709" s="14" t="s">
        <v>1405</v>
      </c>
      <c r="H709" s="14" t="str">
        <f t="shared" si="50"/>
        <v>070307</v>
      </c>
      <c r="I709" s="36" t="str">
        <f t="shared" si="51"/>
        <v>INSERT INTO [dbo].[pmDistrict] ([idDepartment],[idProvince],[idDistrict],[name],[ubigeo]) VALUES (8,3,9,'Zurite','070307')</v>
      </c>
    </row>
    <row r="710" spans="1:9" ht="15.75" thickBot="1" x14ac:dyDescent="0.3">
      <c r="A710">
        <f>LOOKUP(B710,DEPARTAMENTO!$B$2:$B$26,DEPARTAMENTO!$A$2:$A$26)</f>
        <v>8</v>
      </c>
      <c r="B710" s="21" t="s">
        <v>1362</v>
      </c>
      <c r="C710" s="25">
        <f t="shared" si="49"/>
        <v>4</v>
      </c>
      <c r="D710" s="21" t="s">
        <v>1408</v>
      </c>
      <c r="E710" s="25">
        <f t="shared" si="52"/>
        <v>1</v>
      </c>
      <c r="F710" s="21" t="s">
        <v>1408</v>
      </c>
      <c r="G710" s="14" t="s">
        <v>1407</v>
      </c>
      <c r="H710" s="14" t="str">
        <f t="shared" si="50"/>
        <v>070401</v>
      </c>
      <c r="I710" s="36" t="str">
        <f t="shared" si="51"/>
        <v>INSERT INTO [dbo].[pmDistrict] ([idDepartment],[idProvince],[idDistrict],[name],[ubigeo]) VALUES (8,4,1,'Calca','070401')</v>
      </c>
    </row>
    <row r="711" spans="1:9" ht="15.75" thickBot="1" x14ac:dyDescent="0.3">
      <c r="A711">
        <f>LOOKUP(B711,DEPARTAMENTO!$B$2:$B$26,DEPARTAMENTO!$A$2:$A$26)</f>
        <v>8</v>
      </c>
      <c r="B711" s="21" t="s">
        <v>1362</v>
      </c>
      <c r="C711" s="25">
        <f t="shared" si="49"/>
        <v>4</v>
      </c>
      <c r="D711" s="21" t="s">
        <v>1408</v>
      </c>
      <c r="E711" s="25">
        <f t="shared" si="52"/>
        <v>2</v>
      </c>
      <c r="F711" s="21" t="s">
        <v>1410</v>
      </c>
      <c r="G711" s="14" t="s">
        <v>1409</v>
      </c>
      <c r="H711" s="14" t="str">
        <f t="shared" si="50"/>
        <v>070402</v>
      </c>
      <c r="I711" s="36" t="str">
        <f t="shared" si="51"/>
        <v>INSERT INTO [dbo].[pmDistrict] ([idDepartment],[idProvince],[idDistrict],[name],[ubigeo]) VALUES (8,4,2,'Coya','070402')</v>
      </c>
    </row>
    <row r="712" spans="1:9" ht="15.75" thickBot="1" x14ac:dyDescent="0.3">
      <c r="A712">
        <f>LOOKUP(B712,DEPARTAMENTO!$B$2:$B$26,DEPARTAMENTO!$A$2:$A$26)</f>
        <v>8</v>
      </c>
      <c r="B712" s="21" t="s">
        <v>1362</v>
      </c>
      <c r="C712" s="25">
        <f t="shared" si="49"/>
        <v>4</v>
      </c>
      <c r="D712" s="21" t="s">
        <v>1408</v>
      </c>
      <c r="E712" s="25">
        <f t="shared" si="52"/>
        <v>3</v>
      </c>
      <c r="F712" s="21" t="s">
        <v>1412</v>
      </c>
      <c r="G712" s="14" t="s">
        <v>1411</v>
      </c>
      <c r="H712" s="14" t="str">
        <f t="shared" si="50"/>
        <v>070403</v>
      </c>
      <c r="I712" s="36" t="str">
        <f t="shared" si="51"/>
        <v>INSERT INTO [dbo].[pmDistrict] ([idDepartment],[idProvince],[idDistrict],[name],[ubigeo]) VALUES (8,4,3,'Lamay','070403')</v>
      </c>
    </row>
    <row r="713" spans="1:9" ht="15.75" thickBot="1" x14ac:dyDescent="0.3">
      <c r="A713">
        <f>LOOKUP(B713,DEPARTAMENTO!$B$2:$B$26,DEPARTAMENTO!$A$2:$A$26)</f>
        <v>8</v>
      </c>
      <c r="B713" s="21" t="s">
        <v>1362</v>
      </c>
      <c r="C713" s="25">
        <f t="shared" si="49"/>
        <v>4</v>
      </c>
      <c r="D713" s="21" t="s">
        <v>1408</v>
      </c>
      <c r="E713" s="25">
        <f t="shared" si="52"/>
        <v>4</v>
      </c>
      <c r="F713" s="21" t="s">
        <v>1414</v>
      </c>
      <c r="G713" s="14" t="s">
        <v>1413</v>
      </c>
      <c r="H713" s="14" t="str">
        <f t="shared" si="50"/>
        <v>070404</v>
      </c>
      <c r="I713" s="36" t="str">
        <f t="shared" si="51"/>
        <v>INSERT INTO [dbo].[pmDistrict] ([idDepartment],[idProvince],[idDistrict],[name],[ubigeo]) VALUES (8,4,4,'Lares','070404')</v>
      </c>
    </row>
    <row r="714" spans="1:9" ht="15.75" thickBot="1" x14ac:dyDescent="0.3">
      <c r="A714">
        <f>LOOKUP(B714,DEPARTAMENTO!$B$2:$B$26,DEPARTAMENTO!$A$2:$A$26)</f>
        <v>8</v>
      </c>
      <c r="B714" s="21" t="s">
        <v>1362</v>
      </c>
      <c r="C714" s="25">
        <f t="shared" si="49"/>
        <v>4</v>
      </c>
      <c r="D714" s="21" t="s">
        <v>1408</v>
      </c>
      <c r="E714" s="25">
        <f t="shared" si="52"/>
        <v>5</v>
      </c>
      <c r="F714" s="21" t="s">
        <v>1416</v>
      </c>
      <c r="G714" s="14" t="s">
        <v>1415</v>
      </c>
      <c r="H714" s="14" t="str">
        <f t="shared" si="50"/>
        <v>070405</v>
      </c>
      <c r="I714" s="36" t="str">
        <f t="shared" si="51"/>
        <v>INSERT INTO [dbo].[pmDistrict] ([idDepartment],[idProvince],[idDistrict],[name],[ubigeo]) VALUES (8,4,5,'Pisac','070405')</v>
      </c>
    </row>
    <row r="715" spans="1:9" ht="15.75" thickBot="1" x14ac:dyDescent="0.3">
      <c r="A715">
        <f>LOOKUP(B715,DEPARTAMENTO!$B$2:$B$26,DEPARTAMENTO!$A$2:$A$26)</f>
        <v>8</v>
      </c>
      <c r="B715" s="21" t="s">
        <v>1362</v>
      </c>
      <c r="C715" s="25">
        <f t="shared" si="49"/>
        <v>4</v>
      </c>
      <c r="D715" s="21" t="s">
        <v>1408</v>
      </c>
      <c r="E715" s="25">
        <f t="shared" si="52"/>
        <v>6</v>
      </c>
      <c r="F715" s="21" t="s">
        <v>1418</v>
      </c>
      <c r="G715" s="14" t="s">
        <v>1417</v>
      </c>
      <c r="H715" s="14" t="str">
        <f t="shared" si="50"/>
        <v>070406</v>
      </c>
      <c r="I715" s="36" t="str">
        <f t="shared" si="51"/>
        <v>INSERT INTO [dbo].[pmDistrict] ([idDepartment],[idProvince],[idDistrict],[name],[ubigeo]) VALUES (8,4,6,'San Salvador','070406')</v>
      </c>
    </row>
    <row r="716" spans="1:9" ht="15.75" thickBot="1" x14ac:dyDescent="0.3">
      <c r="A716">
        <f>LOOKUP(B716,DEPARTAMENTO!$B$2:$B$26,DEPARTAMENTO!$A$2:$A$26)</f>
        <v>8</v>
      </c>
      <c r="B716" s="21" t="s">
        <v>1362</v>
      </c>
      <c r="C716" s="25">
        <f t="shared" si="49"/>
        <v>4</v>
      </c>
      <c r="D716" s="21" t="s">
        <v>1408</v>
      </c>
      <c r="E716" s="25">
        <f t="shared" si="52"/>
        <v>7</v>
      </c>
      <c r="F716" s="21" t="s">
        <v>1420</v>
      </c>
      <c r="G716" s="14" t="s">
        <v>1419</v>
      </c>
      <c r="H716" s="14" t="str">
        <f t="shared" si="50"/>
        <v>070407</v>
      </c>
      <c r="I716" s="36" t="str">
        <f t="shared" si="51"/>
        <v>INSERT INTO [dbo].[pmDistrict] ([idDepartment],[idProvince],[idDistrict],[name],[ubigeo]) VALUES (8,4,7,'Taray','070407')</v>
      </c>
    </row>
    <row r="717" spans="1:9" ht="15.75" thickBot="1" x14ac:dyDescent="0.3">
      <c r="A717">
        <f>LOOKUP(B717,DEPARTAMENTO!$B$2:$B$26,DEPARTAMENTO!$A$2:$A$26)</f>
        <v>8</v>
      </c>
      <c r="B717" s="21" t="s">
        <v>1362</v>
      </c>
      <c r="C717" s="25">
        <f t="shared" si="49"/>
        <v>4</v>
      </c>
      <c r="D717" s="21" t="s">
        <v>1408</v>
      </c>
      <c r="E717" s="25">
        <f t="shared" si="52"/>
        <v>8</v>
      </c>
      <c r="F717" s="21" t="s">
        <v>1422</v>
      </c>
      <c r="G717" s="14" t="s">
        <v>1421</v>
      </c>
      <c r="H717" s="14" t="str">
        <f t="shared" si="50"/>
        <v>070408</v>
      </c>
      <c r="I717" s="36" t="str">
        <f t="shared" si="51"/>
        <v>INSERT INTO [dbo].[pmDistrict] ([idDepartment],[idProvince],[idDistrict],[name],[ubigeo]) VALUES (8,4,8,'Yanatile','070408')</v>
      </c>
    </row>
    <row r="718" spans="1:9" ht="15.75" thickBot="1" x14ac:dyDescent="0.3">
      <c r="A718">
        <f>LOOKUP(B718,DEPARTAMENTO!$B$2:$B$26,DEPARTAMENTO!$A$2:$A$26)</f>
        <v>8</v>
      </c>
      <c r="B718" s="21" t="s">
        <v>1362</v>
      </c>
      <c r="C718" s="25">
        <f t="shared" si="49"/>
        <v>5</v>
      </c>
      <c r="D718" s="21" t="s">
        <v>1425</v>
      </c>
      <c r="E718" s="25">
        <f t="shared" si="52"/>
        <v>1</v>
      </c>
      <c r="F718" s="21" t="s">
        <v>1424</v>
      </c>
      <c r="G718" s="14" t="s">
        <v>1423</v>
      </c>
      <c r="H718" s="14" t="str">
        <f t="shared" si="50"/>
        <v>070501</v>
      </c>
      <c r="I718" s="36" t="str">
        <f t="shared" si="51"/>
        <v>INSERT INTO [dbo].[pmDistrict] ([idDepartment],[idProvince],[idDistrict],[name],[ubigeo]) VALUES (8,5,1,'Yanaoca','070501')</v>
      </c>
    </row>
    <row r="719" spans="1:9" ht="15.75" thickBot="1" x14ac:dyDescent="0.3">
      <c r="A719">
        <f>LOOKUP(B719,DEPARTAMENTO!$B$2:$B$26,DEPARTAMENTO!$A$2:$A$26)</f>
        <v>8</v>
      </c>
      <c r="B719" s="21" t="s">
        <v>1362</v>
      </c>
      <c r="C719" s="25">
        <f t="shared" si="49"/>
        <v>5</v>
      </c>
      <c r="D719" s="21" t="s">
        <v>1425</v>
      </c>
      <c r="E719" s="25">
        <f t="shared" si="52"/>
        <v>2</v>
      </c>
      <c r="F719" s="21" t="s">
        <v>1427</v>
      </c>
      <c r="G719" s="14" t="s">
        <v>1426</v>
      </c>
      <c r="H719" s="14" t="str">
        <f t="shared" si="50"/>
        <v>070502</v>
      </c>
      <c r="I719" s="36" t="str">
        <f t="shared" si="51"/>
        <v>INSERT INTO [dbo].[pmDistrict] ([idDepartment],[idProvince],[idDistrict],[name],[ubigeo]) VALUES (8,5,2,'Checca','070502')</v>
      </c>
    </row>
    <row r="720" spans="1:9" ht="15.75" thickBot="1" x14ac:dyDescent="0.3">
      <c r="A720">
        <f>LOOKUP(B720,DEPARTAMENTO!$B$2:$B$26,DEPARTAMENTO!$A$2:$A$26)</f>
        <v>8</v>
      </c>
      <c r="B720" s="21" t="s">
        <v>1362</v>
      </c>
      <c r="C720" s="25">
        <f t="shared" si="49"/>
        <v>5</v>
      </c>
      <c r="D720" s="21" t="s">
        <v>1425</v>
      </c>
      <c r="E720" s="25">
        <f t="shared" si="52"/>
        <v>3</v>
      </c>
      <c r="F720" s="21" t="s">
        <v>1429</v>
      </c>
      <c r="G720" s="14" t="s">
        <v>1428</v>
      </c>
      <c r="H720" s="14" t="str">
        <f t="shared" si="50"/>
        <v>070503</v>
      </c>
      <c r="I720" s="36" t="str">
        <f t="shared" si="51"/>
        <v>INSERT INTO [dbo].[pmDistrict] ([idDepartment],[idProvince],[idDistrict],[name],[ubigeo]) VALUES (8,5,3,'Kunturkanki','070503')</v>
      </c>
    </row>
    <row r="721" spans="1:9" ht="15.75" thickBot="1" x14ac:dyDescent="0.3">
      <c r="A721">
        <f>LOOKUP(B721,DEPARTAMENTO!$B$2:$B$26,DEPARTAMENTO!$A$2:$A$26)</f>
        <v>8</v>
      </c>
      <c r="B721" s="21" t="s">
        <v>1362</v>
      </c>
      <c r="C721" s="25">
        <f t="shared" si="49"/>
        <v>5</v>
      </c>
      <c r="D721" s="21" t="s">
        <v>1425</v>
      </c>
      <c r="E721" s="25">
        <f t="shared" si="52"/>
        <v>4</v>
      </c>
      <c r="F721" s="21" t="s">
        <v>1431</v>
      </c>
      <c r="G721" s="14" t="s">
        <v>1430</v>
      </c>
      <c r="H721" s="14" t="str">
        <f t="shared" si="50"/>
        <v>070504</v>
      </c>
      <c r="I721" s="36" t="str">
        <f t="shared" si="51"/>
        <v>INSERT INTO [dbo].[pmDistrict] ([idDepartment],[idProvince],[idDistrict],[name],[ubigeo]) VALUES (8,5,4,'Langui','070504')</v>
      </c>
    </row>
    <row r="722" spans="1:9" ht="15.75" thickBot="1" x14ac:dyDescent="0.3">
      <c r="A722">
        <f>LOOKUP(B722,DEPARTAMENTO!$B$2:$B$26,DEPARTAMENTO!$A$2:$A$26)</f>
        <v>8</v>
      </c>
      <c r="B722" s="21" t="s">
        <v>1362</v>
      </c>
      <c r="C722" s="25">
        <f t="shared" si="49"/>
        <v>5</v>
      </c>
      <c r="D722" s="21" t="s">
        <v>1425</v>
      </c>
      <c r="E722" s="25">
        <f t="shared" si="52"/>
        <v>5</v>
      </c>
      <c r="F722" s="21" t="s">
        <v>1433</v>
      </c>
      <c r="G722" s="14" t="s">
        <v>1432</v>
      </c>
      <c r="H722" s="14" t="str">
        <f t="shared" si="50"/>
        <v>070505</v>
      </c>
      <c r="I722" s="36" t="str">
        <f t="shared" si="51"/>
        <v>INSERT INTO [dbo].[pmDistrict] ([idDepartment],[idProvince],[idDistrict],[name],[ubigeo]) VALUES (8,5,5,'Layo','070505')</v>
      </c>
    </row>
    <row r="723" spans="1:9" ht="15.75" thickBot="1" x14ac:dyDescent="0.3">
      <c r="A723">
        <f>LOOKUP(B723,DEPARTAMENTO!$B$2:$B$26,DEPARTAMENTO!$A$2:$A$26)</f>
        <v>8</v>
      </c>
      <c r="B723" s="21" t="s">
        <v>1362</v>
      </c>
      <c r="C723" s="25">
        <f t="shared" si="49"/>
        <v>5</v>
      </c>
      <c r="D723" s="21" t="s">
        <v>1425</v>
      </c>
      <c r="E723" s="25">
        <f t="shared" si="52"/>
        <v>6</v>
      </c>
      <c r="F723" s="21" t="s">
        <v>873</v>
      </c>
      <c r="G723" s="14" t="s">
        <v>1434</v>
      </c>
      <c r="H723" s="14" t="str">
        <f t="shared" si="50"/>
        <v>070506</v>
      </c>
      <c r="I723" s="36" t="str">
        <f t="shared" si="51"/>
        <v>INSERT INTO [dbo].[pmDistrict] ([idDepartment],[idProvince],[idDistrict],[name],[ubigeo]) VALUES (8,5,6,'Pampamarca','070506')</v>
      </c>
    </row>
    <row r="724" spans="1:9" ht="15.75" thickBot="1" x14ac:dyDescent="0.3">
      <c r="A724">
        <f>LOOKUP(B724,DEPARTAMENTO!$B$2:$B$26,DEPARTAMENTO!$A$2:$A$26)</f>
        <v>8</v>
      </c>
      <c r="B724" s="21" t="s">
        <v>1362</v>
      </c>
      <c r="C724" s="25">
        <f t="shared" si="49"/>
        <v>5</v>
      </c>
      <c r="D724" s="21" t="s">
        <v>1425</v>
      </c>
      <c r="E724" s="25">
        <f t="shared" si="52"/>
        <v>7</v>
      </c>
      <c r="F724" s="21" t="s">
        <v>1436</v>
      </c>
      <c r="G724" s="14" t="s">
        <v>1435</v>
      </c>
      <c r="H724" s="14" t="str">
        <f t="shared" si="50"/>
        <v>070507</v>
      </c>
      <c r="I724" s="36" t="str">
        <f t="shared" si="51"/>
        <v>INSERT INTO [dbo].[pmDistrict] ([idDepartment],[idProvince],[idDistrict],[name],[ubigeo]) VALUES (8,5,7,'Quehue','070507')</v>
      </c>
    </row>
    <row r="725" spans="1:9" ht="15.75" thickBot="1" x14ac:dyDescent="0.3">
      <c r="A725">
        <f>LOOKUP(B725,DEPARTAMENTO!$B$2:$B$26,DEPARTAMENTO!$A$2:$A$26)</f>
        <v>8</v>
      </c>
      <c r="B725" s="21" t="s">
        <v>1362</v>
      </c>
      <c r="C725" s="25">
        <f t="shared" si="49"/>
        <v>5</v>
      </c>
      <c r="D725" s="21" t="s">
        <v>1425</v>
      </c>
      <c r="E725" s="25">
        <f t="shared" si="52"/>
        <v>8</v>
      </c>
      <c r="F725" s="21" t="s">
        <v>1438</v>
      </c>
      <c r="G725" s="14" t="s">
        <v>1437</v>
      </c>
      <c r="H725" s="14" t="str">
        <f t="shared" si="50"/>
        <v>070508</v>
      </c>
      <c r="I725" s="36" t="str">
        <f t="shared" si="51"/>
        <v>INSERT INTO [dbo].[pmDistrict] ([idDepartment],[idProvince],[idDistrict],[name],[ubigeo]) VALUES (8,5,8,'Tupac Amaru','070508')</v>
      </c>
    </row>
    <row r="726" spans="1:9" ht="15.75" thickBot="1" x14ac:dyDescent="0.3">
      <c r="A726">
        <f>LOOKUP(B726,DEPARTAMENTO!$B$2:$B$26,DEPARTAMENTO!$A$2:$A$26)</f>
        <v>8</v>
      </c>
      <c r="B726" s="21" t="s">
        <v>1362</v>
      </c>
      <c r="C726" s="25">
        <f t="shared" si="49"/>
        <v>6</v>
      </c>
      <c r="D726" s="21" t="s">
        <v>1441</v>
      </c>
      <c r="E726" s="25">
        <f t="shared" si="52"/>
        <v>1</v>
      </c>
      <c r="F726" s="21" t="s">
        <v>1440</v>
      </c>
      <c r="G726" s="14" t="s">
        <v>1439</v>
      </c>
      <c r="H726" s="14" t="str">
        <f t="shared" si="50"/>
        <v>070601</v>
      </c>
      <c r="I726" s="36" t="str">
        <f t="shared" si="51"/>
        <v>INSERT INTO [dbo].[pmDistrict] ([idDepartment],[idProvince],[idDistrict],[name],[ubigeo]) VALUES (8,6,1,'Sicuani','070601')</v>
      </c>
    </row>
    <row r="727" spans="1:9" ht="15.75" thickBot="1" x14ac:dyDescent="0.3">
      <c r="A727">
        <f>LOOKUP(B727,DEPARTAMENTO!$B$2:$B$26,DEPARTAMENTO!$A$2:$A$26)</f>
        <v>8</v>
      </c>
      <c r="B727" s="21" t="s">
        <v>1362</v>
      </c>
      <c r="C727" s="25">
        <f t="shared" si="49"/>
        <v>6</v>
      </c>
      <c r="D727" s="21" t="s">
        <v>1441</v>
      </c>
      <c r="E727" s="25">
        <f t="shared" si="52"/>
        <v>2</v>
      </c>
      <c r="F727" s="21" t="s">
        <v>1443</v>
      </c>
      <c r="G727" s="14" t="s">
        <v>1442</v>
      </c>
      <c r="H727" s="14" t="str">
        <f t="shared" si="50"/>
        <v>070603</v>
      </c>
      <c r="I727" s="36" t="str">
        <f t="shared" si="51"/>
        <v>INSERT INTO [dbo].[pmDistrict] ([idDepartment],[idProvince],[idDistrict],[name],[ubigeo]) VALUES (8,6,2,'Checacupe','070603')</v>
      </c>
    </row>
    <row r="728" spans="1:9" ht="15.75" thickBot="1" x14ac:dyDescent="0.3">
      <c r="A728">
        <f>LOOKUP(B728,DEPARTAMENTO!$B$2:$B$26,DEPARTAMENTO!$A$2:$A$26)</f>
        <v>8</v>
      </c>
      <c r="B728" s="21" t="s">
        <v>1362</v>
      </c>
      <c r="C728" s="25">
        <f t="shared" si="49"/>
        <v>6</v>
      </c>
      <c r="D728" s="21" t="s">
        <v>1441</v>
      </c>
      <c r="E728" s="25">
        <f t="shared" si="52"/>
        <v>3</v>
      </c>
      <c r="F728" s="21" t="s">
        <v>1445</v>
      </c>
      <c r="G728" s="14" t="s">
        <v>1444</v>
      </c>
      <c r="H728" s="14" t="str">
        <f t="shared" si="50"/>
        <v>070602</v>
      </c>
      <c r="I728" s="36" t="str">
        <f t="shared" si="51"/>
        <v>INSERT INTO [dbo].[pmDistrict] ([idDepartment],[idProvince],[idDistrict],[name],[ubigeo]) VALUES (8,6,3,'Combapata','070602')</v>
      </c>
    </row>
    <row r="729" spans="1:9" ht="15.75" thickBot="1" x14ac:dyDescent="0.3">
      <c r="A729">
        <f>LOOKUP(B729,DEPARTAMENTO!$B$2:$B$26,DEPARTAMENTO!$A$2:$A$26)</f>
        <v>8</v>
      </c>
      <c r="B729" s="21" t="s">
        <v>1362</v>
      </c>
      <c r="C729" s="25">
        <f t="shared" si="49"/>
        <v>6</v>
      </c>
      <c r="D729" s="21" t="s">
        <v>1441</v>
      </c>
      <c r="E729" s="25">
        <f t="shared" si="52"/>
        <v>4</v>
      </c>
      <c r="F729" s="21" t="s">
        <v>1447</v>
      </c>
      <c r="G729" s="14" t="s">
        <v>1446</v>
      </c>
      <c r="H729" s="14" t="str">
        <f t="shared" si="50"/>
        <v>070604</v>
      </c>
      <c r="I729" s="36" t="str">
        <f t="shared" si="51"/>
        <v>INSERT INTO [dbo].[pmDistrict] ([idDepartment],[idProvince],[idDistrict],[name],[ubigeo]) VALUES (8,6,4,'Marangani','070604')</v>
      </c>
    </row>
    <row r="730" spans="1:9" ht="15.75" thickBot="1" x14ac:dyDescent="0.3">
      <c r="A730">
        <f>LOOKUP(B730,DEPARTAMENTO!$B$2:$B$26,DEPARTAMENTO!$A$2:$A$26)</f>
        <v>8</v>
      </c>
      <c r="B730" s="21" t="s">
        <v>1362</v>
      </c>
      <c r="C730" s="25">
        <f t="shared" si="49"/>
        <v>6</v>
      </c>
      <c r="D730" s="21" t="s">
        <v>1441</v>
      </c>
      <c r="E730" s="25">
        <f t="shared" si="52"/>
        <v>5</v>
      </c>
      <c r="F730" s="21" t="s">
        <v>1449</v>
      </c>
      <c r="G730" s="14" t="s">
        <v>1448</v>
      </c>
      <c r="H730" s="14" t="str">
        <f t="shared" si="50"/>
        <v>070605</v>
      </c>
      <c r="I730" s="36" t="str">
        <f t="shared" si="51"/>
        <v>INSERT INTO [dbo].[pmDistrict] ([idDepartment],[idProvince],[idDistrict],[name],[ubigeo]) VALUES (8,6,5,'Pitumarca','070605')</v>
      </c>
    </row>
    <row r="731" spans="1:9" ht="15.75" thickBot="1" x14ac:dyDescent="0.3">
      <c r="A731">
        <f>LOOKUP(B731,DEPARTAMENTO!$B$2:$B$26,DEPARTAMENTO!$A$2:$A$26)</f>
        <v>8</v>
      </c>
      <c r="B731" s="21" t="s">
        <v>1362</v>
      </c>
      <c r="C731" s="25">
        <f t="shared" si="49"/>
        <v>6</v>
      </c>
      <c r="D731" s="21" t="s">
        <v>1441</v>
      </c>
      <c r="E731" s="25">
        <f t="shared" si="52"/>
        <v>6</v>
      </c>
      <c r="F731" s="21" t="s">
        <v>1323</v>
      </c>
      <c r="G731" s="14" t="s">
        <v>1450</v>
      </c>
      <c r="H731" s="14" t="str">
        <f t="shared" si="50"/>
        <v>070606</v>
      </c>
      <c r="I731" s="36" t="str">
        <f t="shared" si="51"/>
        <v>INSERT INTO [dbo].[pmDistrict] ([idDepartment],[idProvince],[idDistrict],[name],[ubigeo]) VALUES (8,6,6,'San Pablo','070606')</v>
      </c>
    </row>
    <row r="732" spans="1:9" ht="15.75" thickBot="1" x14ac:dyDescent="0.3">
      <c r="A732">
        <f>LOOKUP(B732,DEPARTAMENTO!$B$2:$B$26,DEPARTAMENTO!$A$2:$A$26)</f>
        <v>8</v>
      </c>
      <c r="B732" s="21" t="s">
        <v>1362</v>
      </c>
      <c r="C732" s="25">
        <f t="shared" si="49"/>
        <v>6</v>
      </c>
      <c r="D732" s="21" t="s">
        <v>1441</v>
      </c>
      <c r="E732" s="25">
        <f t="shared" si="52"/>
        <v>7</v>
      </c>
      <c r="F732" s="21" t="s">
        <v>403</v>
      </c>
      <c r="G732" s="14" t="s">
        <v>1451</v>
      </c>
      <c r="H732" s="14" t="str">
        <f t="shared" si="50"/>
        <v>070607</v>
      </c>
      <c r="I732" s="36" t="str">
        <f t="shared" si="51"/>
        <v>INSERT INTO [dbo].[pmDistrict] ([idDepartment],[idProvince],[idDistrict],[name],[ubigeo]) VALUES (8,6,7,'San Pedro','070607')</v>
      </c>
    </row>
    <row r="733" spans="1:9" ht="15.75" thickBot="1" x14ac:dyDescent="0.3">
      <c r="A733">
        <f>LOOKUP(B733,DEPARTAMENTO!$B$2:$B$26,DEPARTAMENTO!$A$2:$A$26)</f>
        <v>8</v>
      </c>
      <c r="B733" s="21" t="s">
        <v>1362</v>
      </c>
      <c r="C733" s="25">
        <f t="shared" si="49"/>
        <v>6</v>
      </c>
      <c r="D733" s="21" t="s">
        <v>1441</v>
      </c>
      <c r="E733" s="25">
        <f t="shared" si="52"/>
        <v>8</v>
      </c>
      <c r="F733" s="21" t="s">
        <v>1453</v>
      </c>
      <c r="G733" s="14" t="s">
        <v>1452</v>
      </c>
      <c r="H733" s="14" t="str">
        <f t="shared" si="50"/>
        <v>070608</v>
      </c>
      <c r="I733" s="36" t="str">
        <f t="shared" si="51"/>
        <v>INSERT INTO [dbo].[pmDistrict] ([idDepartment],[idProvince],[idDistrict],[name],[ubigeo]) VALUES (8,6,8,'Tinta','070608')</v>
      </c>
    </row>
    <row r="734" spans="1:9" ht="15.75" thickBot="1" x14ac:dyDescent="0.3">
      <c r="A734">
        <f>LOOKUP(B734,DEPARTAMENTO!$B$2:$B$26,DEPARTAMENTO!$A$2:$A$26)</f>
        <v>8</v>
      </c>
      <c r="B734" s="21" t="s">
        <v>1362</v>
      </c>
      <c r="C734" s="25">
        <f t="shared" si="49"/>
        <v>7</v>
      </c>
      <c r="D734" s="21" t="s">
        <v>1455</v>
      </c>
      <c r="E734" s="25">
        <f t="shared" si="52"/>
        <v>1</v>
      </c>
      <c r="F734" s="21" t="s">
        <v>132</v>
      </c>
      <c r="G734" s="14" t="s">
        <v>1454</v>
      </c>
      <c r="H734" s="14" t="str">
        <f t="shared" si="50"/>
        <v>070701</v>
      </c>
      <c r="I734" s="36" t="str">
        <f t="shared" si="51"/>
        <v>INSERT INTO [dbo].[pmDistrict] ([idDepartment],[idProvince],[idDistrict],[name],[ubigeo]) VALUES (8,7,1,'Santo Tomas','070701')</v>
      </c>
    </row>
    <row r="735" spans="1:9" ht="15.75" thickBot="1" x14ac:dyDescent="0.3">
      <c r="A735">
        <f>LOOKUP(B735,DEPARTAMENTO!$B$2:$B$26,DEPARTAMENTO!$A$2:$A$26)</f>
        <v>8</v>
      </c>
      <c r="B735" s="21" t="s">
        <v>1362</v>
      </c>
      <c r="C735" s="25">
        <f t="shared" si="49"/>
        <v>7</v>
      </c>
      <c r="D735" s="21" t="s">
        <v>1455</v>
      </c>
      <c r="E735" s="25">
        <f t="shared" si="52"/>
        <v>2</v>
      </c>
      <c r="F735" s="21" t="s">
        <v>1457</v>
      </c>
      <c r="G735" s="14" t="s">
        <v>1456</v>
      </c>
      <c r="H735" s="14" t="str">
        <f t="shared" si="50"/>
        <v>070702</v>
      </c>
      <c r="I735" s="36" t="str">
        <f t="shared" si="51"/>
        <v>INSERT INTO [dbo].[pmDistrict] ([idDepartment],[idProvince],[idDistrict],[name],[ubigeo]) VALUES (8,7,2,'Capacmarca','070702')</v>
      </c>
    </row>
    <row r="736" spans="1:9" ht="15.75" thickBot="1" x14ac:dyDescent="0.3">
      <c r="A736">
        <f>LOOKUP(B736,DEPARTAMENTO!$B$2:$B$26,DEPARTAMENTO!$A$2:$A$26)</f>
        <v>8</v>
      </c>
      <c r="B736" s="21" t="s">
        <v>1362</v>
      </c>
      <c r="C736" s="25">
        <f t="shared" si="49"/>
        <v>7</v>
      </c>
      <c r="D736" s="21" t="s">
        <v>1455</v>
      </c>
      <c r="E736" s="25">
        <f t="shared" si="52"/>
        <v>3</v>
      </c>
      <c r="F736" s="21" t="s">
        <v>1459</v>
      </c>
      <c r="G736" s="14" t="s">
        <v>1458</v>
      </c>
      <c r="H736" s="14" t="str">
        <f t="shared" si="50"/>
        <v>070704</v>
      </c>
      <c r="I736" s="36" t="str">
        <f t="shared" si="51"/>
        <v>INSERT INTO [dbo].[pmDistrict] ([idDepartment],[idProvince],[idDistrict],[name],[ubigeo]) VALUES (8,7,3,'Chamaca','070704')</v>
      </c>
    </row>
    <row r="737" spans="1:9" ht="15.75" thickBot="1" x14ac:dyDescent="0.3">
      <c r="A737">
        <f>LOOKUP(B737,DEPARTAMENTO!$B$2:$B$26,DEPARTAMENTO!$A$2:$A$26)</f>
        <v>8</v>
      </c>
      <c r="B737" s="21" t="s">
        <v>1362</v>
      </c>
      <c r="C737" s="25">
        <f t="shared" si="49"/>
        <v>7</v>
      </c>
      <c r="D737" s="21" t="s">
        <v>1455</v>
      </c>
      <c r="E737" s="25">
        <f t="shared" si="52"/>
        <v>4</v>
      </c>
      <c r="F737" s="21" t="s">
        <v>1461</v>
      </c>
      <c r="G737" s="14" t="s">
        <v>1460</v>
      </c>
      <c r="H737" s="14" t="str">
        <f t="shared" si="50"/>
        <v>070703</v>
      </c>
      <c r="I737" s="36" t="str">
        <f t="shared" si="51"/>
        <v>INSERT INTO [dbo].[pmDistrict] ([idDepartment],[idProvince],[idDistrict],[name],[ubigeo]) VALUES (8,7,4,'Colquemarca','070703')</v>
      </c>
    </row>
    <row r="738" spans="1:9" ht="15.75" thickBot="1" x14ac:dyDescent="0.3">
      <c r="A738">
        <f>LOOKUP(B738,DEPARTAMENTO!$B$2:$B$26,DEPARTAMENTO!$A$2:$A$26)</f>
        <v>8</v>
      </c>
      <c r="B738" s="21" t="s">
        <v>1362</v>
      </c>
      <c r="C738" s="25">
        <f t="shared" si="49"/>
        <v>7</v>
      </c>
      <c r="D738" s="21" t="s">
        <v>1455</v>
      </c>
      <c r="E738" s="25">
        <f t="shared" si="52"/>
        <v>5</v>
      </c>
      <c r="F738" s="21" t="s">
        <v>1463</v>
      </c>
      <c r="G738" s="14" t="s">
        <v>1462</v>
      </c>
      <c r="H738" s="14" t="str">
        <f t="shared" si="50"/>
        <v>070705</v>
      </c>
      <c r="I738" s="36" t="str">
        <f t="shared" si="51"/>
        <v>INSERT INTO [dbo].[pmDistrict] ([idDepartment],[idProvince],[idDistrict],[name],[ubigeo]) VALUES (8,7,5,'Livitaca','070705')</v>
      </c>
    </row>
    <row r="739" spans="1:9" ht="15.75" thickBot="1" x14ac:dyDescent="0.3">
      <c r="A739">
        <f>LOOKUP(B739,DEPARTAMENTO!$B$2:$B$26,DEPARTAMENTO!$A$2:$A$26)</f>
        <v>8</v>
      </c>
      <c r="B739" s="21" t="s">
        <v>1362</v>
      </c>
      <c r="C739" s="25">
        <f t="shared" si="49"/>
        <v>7</v>
      </c>
      <c r="D739" s="21" t="s">
        <v>1455</v>
      </c>
      <c r="E739" s="25">
        <f t="shared" si="52"/>
        <v>6</v>
      </c>
      <c r="F739" s="21" t="s">
        <v>1465</v>
      </c>
      <c r="G739" s="14" t="s">
        <v>1464</v>
      </c>
      <c r="H739" s="14" t="str">
        <f t="shared" si="50"/>
        <v>070706</v>
      </c>
      <c r="I739" s="36" t="str">
        <f t="shared" si="51"/>
        <v>INSERT INTO [dbo].[pmDistrict] ([idDepartment],[idProvince],[idDistrict],[name],[ubigeo]) VALUES (8,7,6,'Llusco','070706')</v>
      </c>
    </row>
    <row r="740" spans="1:9" ht="15.75" thickBot="1" x14ac:dyDescent="0.3">
      <c r="A740">
        <f>LOOKUP(B740,DEPARTAMENTO!$B$2:$B$26,DEPARTAMENTO!$A$2:$A$26)</f>
        <v>8</v>
      </c>
      <c r="B740" s="21" t="s">
        <v>1362</v>
      </c>
      <c r="C740" s="25">
        <f t="shared" si="49"/>
        <v>7</v>
      </c>
      <c r="D740" s="21" t="s">
        <v>1455</v>
      </c>
      <c r="E740" s="25">
        <f t="shared" si="52"/>
        <v>7</v>
      </c>
      <c r="F740" s="21" t="s">
        <v>1467</v>
      </c>
      <c r="G740" s="14" t="s">
        <v>1466</v>
      </c>
      <c r="H740" s="14" t="str">
        <f t="shared" si="50"/>
        <v>070707</v>
      </c>
      <c r="I740" s="36" t="str">
        <f t="shared" si="51"/>
        <v>INSERT INTO [dbo].[pmDistrict] ([idDepartment],[idProvince],[idDistrict],[name],[ubigeo]) VALUES (8,7,7,'Quiñota','070707')</v>
      </c>
    </row>
    <row r="741" spans="1:9" ht="15.75" thickBot="1" x14ac:dyDescent="0.3">
      <c r="A741">
        <f>LOOKUP(B741,DEPARTAMENTO!$B$2:$B$26,DEPARTAMENTO!$A$2:$A$26)</f>
        <v>8</v>
      </c>
      <c r="B741" s="21" t="s">
        <v>1362</v>
      </c>
      <c r="C741" s="25">
        <f t="shared" si="49"/>
        <v>7</v>
      </c>
      <c r="D741" s="21" t="s">
        <v>1455</v>
      </c>
      <c r="E741" s="25">
        <f t="shared" si="52"/>
        <v>8</v>
      </c>
      <c r="F741" s="21" t="s">
        <v>1469</v>
      </c>
      <c r="G741" s="14" t="s">
        <v>1468</v>
      </c>
      <c r="H741" s="14" t="str">
        <f t="shared" si="50"/>
        <v>070708</v>
      </c>
      <c r="I741" s="36" t="str">
        <f t="shared" si="51"/>
        <v>INSERT INTO [dbo].[pmDistrict] ([idDepartment],[idProvince],[idDistrict],[name],[ubigeo]) VALUES (8,7,8,'Velille','070708')</v>
      </c>
    </row>
    <row r="742" spans="1:9" ht="15.75" thickBot="1" x14ac:dyDescent="0.3">
      <c r="A742">
        <f>LOOKUP(B742,DEPARTAMENTO!$B$2:$B$26,DEPARTAMENTO!$A$2:$A$26)</f>
        <v>8</v>
      </c>
      <c r="B742" s="21" t="s">
        <v>1362</v>
      </c>
      <c r="C742" s="25">
        <f t="shared" si="49"/>
        <v>8</v>
      </c>
      <c r="D742" s="21" t="s">
        <v>1471</v>
      </c>
      <c r="E742" s="25">
        <f t="shared" si="52"/>
        <v>1</v>
      </c>
      <c r="F742" s="21" t="s">
        <v>1471</v>
      </c>
      <c r="G742" s="14" t="s">
        <v>1470</v>
      </c>
      <c r="H742" s="14" t="str">
        <f t="shared" si="50"/>
        <v>070801</v>
      </c>
      <c r="I742" s="36" t="str">
        <f t="shared" si="51"/>
        <v>INSERT INTO [dbo].[pmDistrict] ([idDepartment],[idProvince],[idDistrict],[name],[ubigeo]) VALUES (8,8,1,'Espinar','070801')</v>
      </c>
    </row>
    <row r="743" spans="1:9" ht="15.75" thickBot="1" x14ac:dyDescent="0.3">
      <c r="A743">
        <f>LOOKUP(B743,DEPARTAMENTO!$B$2:$B$26,DEPARTAMENTO!$A$2:$A$26)</f>
        <v>8</v>
      </c>
      <c r="B743" s="21" t="s">
        <v>1362</v>
      </c>
      <c r="C743" s="25">
        <f t="shared" si="49"/>
        <v>8</v>
      </c>
      <c r="D743" s="21" t="s">
        <v>1471</v>
      </c>
      <c r="E743" s="25">
        <f t="shared" si="52"/>
        <v>2</v>
      </c>
      <c r="F743" s="21" t="s">
        <v>1473</v>
      </c>
      <c r="G743" s="14" t="s">
        <v>1472</v>
      </c>
      <c r="H743" s="14" t="str">
        <f t="shared" si="50"/>
        <v>070802</v>
      </c>
      <c r="I743" s="36" t="str">
        <f t="shared" si="51"/>
        <v>INSERT INTO [dbo].[pmDistrict] ([idDepartment],[idProvince],[idDistrict],[name],[ubigeo]) VALUES (8,8,2,'Condoroma','070802')</v>
      </c>
    </row>
    <row r="744" spans="1:9" ht="15.75" thickBot="1" x14ac:dyDescent="0.3">
      <c r="A744">
        <f>LOOKUP(B744,DEPARTAMENTO!$B$2:$B$26,DEPARTAMENTO!$A$2:$A$26)</f>
        <v>8</v>
      </c>
      <c r="B744" s="21" t="s">
        <v>1362</v>
      </c>
      <c r="C744" s="25">
        <f t="shared" si="49"/>
        <v>8</v>
      </c>
      <c r="D744" s="21" t="s">
        <v>1471</v>
      </c>
      <c r="E744" s="25">
        <f t="shared" si="52"/>
        <v>3</v>
      </c>
      <c r="F744" s="21" t="s">
        <v>807</v>
      </c>
      <c r="G744" s="14" t="s">
        <v>1474</v>
      </c>
      <c r="H744" s="14" t="str">
        <f t="shared" si="50"/>
        <v>070803</v>
      </c>
      <c r="I744" s="36" t="str">
        <f t="shared" si="51"/>
        <v>INSERT INTO [dbo].[pmDistrict] ([idDepartment],[idProvince],[idDistrict],[name],[ubigeo]) VALUES (8,8,3,'Coporaque','070803')</v>
      </c>
    </row>
    <row r="745" spans="1:9" ht="15.75" thickBot="1" x14ac:dyDescent="0.3">
      <c r="A745">
        <f>LOOKUP(B745,DEPARTAMENTO!$B$2:$B$26,DEPARTAMENTO!$A$2:$A$26)</f>
        <v>8</v>
      </c>
      <c r="B745" s="21" t="s">
        <v>1362</v>
      </c>
      <c r="C745" s="25">
        <f t="shared" si="49"/>
        <v>8</v>
      </c>
      <c r="D745" s="21" t="s">
        <v>1471</v>
      </c>
      <c r="E745" s="25">
        <f t="shared" si="52"/>
        <v>4</v>
      </c>
      <c r="F745" s="21" t="s">
        <v>1476</v>
      </c>
      <c r="G745" s="14" t="s">
        <v>1475</v>
      </c>
      <c r="H745" s="14" t="str">
        <f t="shared" si="50"/>
        <v>070804</v>
      </c>
      <c r="I745" s="36" t="str">
        <f t="shared" si="51"/>
        <v>INSERT INTO [dbo].[pmDistrict] ([idDepartment],[idProvince],[idDistrict],[name],[ubigeo]) VALUES (8,8,4,'Ocoruro','070804')</v>
      </c>
    </row>
    <row r="746" spans="1:9" ht="15.75" thickBot="1" x14ac:dyDescent="0.3">
      <c r="A746">
        <f>LOOKUP(B746,DEPARTAMENTO!$B$2:$B$26,DEPARTAMENTO!$A$2:$A$26)</f>
        <v>8</v>
      </c>
      <c r="B746" s="21" t="s">
        <v>1362</v>
      </c>
      <c r="C746" s="25">
        <f t="shared" si="49"/>
        <v>8</v>
      </c>
      <c r="D746" s="21" t="s">
        <v>1471</v>
      </c>
      <c r="E746" s="25">
        <f t="shared" si="52"/>
        <v>5</v>
      </c>
      <c r="F746" s="21" t="s">
        <v>1478</v>
      </c>
      <c r="G746" s="14" t="s">
        <v>1477</v>
      </c>
      <c r="H746" s="14" t="str">
        <f t="shared" si="50"/>
        <v>070805</v>
      </c>
      <c r="I746" s="36" t="str">
        <f t="shared" si="51"/>
        <v>INSERT INTO [dbo].[pmDistrict] ([idDepartment],[idProvince],[idDistrict],[name],[ubigeo]) VALUES (8,8,5,'Pallpata','070805')</v>
      </c>
    </row>
    <row r="747" spans="1:9" ht="15.75" thickBot="1" x14ac:dyDescent="0.3">
      <c r="A747">
        <f>LOOKUP(B747,DEPARTAMENTO!$B$2:$B$26,DEPARTAMENTO!$A$2:$A$26)</f>
        <v>8</v>
      </c>
      <c r="B747" s="21" t="s">
        <v>1362</v>
      </c>
      <c r="C747" s="25">
        <f t="shared" si="49"/>
        <v>8</v>
      </c>
      <c r="D747" s="21" t="s">
        <v>1471</v>
      </c>
      <c r="E747" s="25">
        <f t="shared" si="52"/>
        <v>6</v>
      </c>
      <c r="F747" s="21" t="s">
        <v>1480</v>
      </c>
      <c r="G747" s="14" t="s">
        <v>1479</v>
      </c>
      <c r="H747" s="14" t="str">
        <f t="shared" si="50"/>
        <v>070806</v>
      </c>
      <c r="I747" s="36" t="str">
        <f t="shared" si="51"/>
        <v>INSERT INTO [dbo].[pmDistrict] ([idDepartment],[idProvince],[idDistrict],[name],[ubigeo]) VALUES (8,8,6,'Pichigua','070806')</v>
      </c>
    </row>
    <row r="748" spans="1:9" ht="15.75" thickBot="1" x14ac:dyDescent="0.3">
      <c r="A748">
        <f>LOOKUP(B748,DEPARTAMENTO!$B$2:$B$26,DEPARTAMENTO!$A$2:$A$26)</f>
        <v>8</v>
      </c>
      <c r="B748" s="21" t="s">
        <v>1362</v>
      </c>
      <c r="C748" s="25">
        <f t="shared" si="49"/>
        <v>8</v>
      </c>
      <c r="D748" s="21" t="s">
        <v>1471</v>
      </c>
      <c r="E748" s="25">
        <f t="shared" si="52"/>
        <v>7</v>
      </c>
      <c r="F748" s="21" t="s">
        <v>1482</v>
      </c>
      <c r="G748" s="14" t="s">
        <v>1481</v>
      </c>
      <c r="H748" s="14" t="str">
        <f t="shared" si="50"/>
        <v>070807</v>
      </c>
      <c r="I748" s="36" t="str">
        <f t="shared" si="51"/>
        <v>INSERT INTO [dbo].[pmDistrict] ([idDepartment],[idProvince],[idDistrict],[name],[ubigeo]) VALUES (8,8,7,'Suyckutambo','070807')</v>
      </c>
    </row>
    <row r="749" spans="1:9" ht="15.75" thickBot="1" x14ac:dyDescent="0.3">
      <c r="A749">
        <f>LOOKUP(B749,DEPARTAMENTO!$B$2:$B$26,DEPARTAMENTO!$A$2:$A$26)</f>
        <v>8</v>
      </c>
      <c r="B749" s="21" t="s">
        <v>1362</v>
      </c>
      <c r="C749" s="25">
        <f t="shared" si="49"/>
        <v>8</v>
      </c>
      <c r="D749" s="21" t="s">
        <v>1471</v>
      </c>
      <c r="E749" s="25">
        <f t="shared" si="52"/>
        <v>8</v>
      </c>
      <c r="F749" s="21" t="s">
        <v>1484</v>
      </c>
      <c r="G749" s="14" t="s">
        <v>1483</v>
      </c>
      <c r="H749" s="14" t="str">
        <f t="shared" si="50"/>
        <v>070808</v>
      </c>
      <c r="I749" s="36" t="str">
        <f t="shared" si="51"/>
        <v>INSERT INTO [dbo].[pmDistrict] ([idDepartment],[idProvince],[idDistrict],[name],[ubigeo]) VALUES (8,8,8,'Alto Pichigua','070808')</v>
      </c>
    </row>
    <row r="750" spans="1:9" ht="15.75" thickBot="1" x14ac:dyDescent="0.3">
      <c r="A750">
        <f>LOOKUP(B750,DEPARTAMENTO!$B$2:$B$26,DEPARTAMENTO!$A$2:$A$26)</f>
        <v>8</v>
      </c>
      <c r="B750" s="21" t="s">
        <v>1362</v>
      </c>
      <c r="C750" s="25">
        <f t="shared" si="49"/>
        <v>9</v>
      </c>
      <c r="D750" s="21" t="s">
        <v>1487</v>
      </c>
      <c r="E750" s="25">
        <f t="shared" si="52"/>
        <v>1</v>
      </c>
      <c r="F750" s="21" t="s">
        <v>1486</v>
      </c>
      <c r="G750" s="14" t="s">
        <v>1485</v>
      </c>
      <c r="H750" s="14" t="str">
        <f t="shared" si="50"/>
        <v>070901</v>
      </c>
      <c r="I750" s="36" t="str">
        <f t="shared" si="51"/>
        <v>INSERT INTO [dbo].[pmDistrict] ([idDepartment],[idProvince],[idDistrict],[name],[ubigeo]) VALUES (8,9,1,'Santa Ana','070901')</v>
      </c>
    </row>
    <row r="751" spans="1:9" ht="15.75" thickBot="1" x14ac:dyDescent="0.3">
      <c r="A751">
        <f>LOOKUP(B751,DEPARTAMENTO!$B$2:$B$26,DEPARTAMENTO!$A$2:$A$26)</f>
        <v>8</v>
      </c>
      <c r="B751" s="21" t="s">
        <v>1362</v>
      </c>
      <c r="C751" s="25">
        <f t="shared" si="49"/>
        <v>9</v>
      </c>
      <c r="D751" s="21" t="s">
        <v>1487</v>
      </c>
      <c r="E751" s="25">
        <f t="shared" si="52"/>
        <v>2</v>
      </c>
      <c r="F751" s="21" t="s">
        <v>1489</v>
      </c>
      <c r="G751" s="14" t="s">
        <v>1488</v>
      </c>
      <c r="H751" s="14" t="str">
        <f t="shared" si="50"/>
        <v>070902</v>
      </c>
      <c r="I751" s="36" t="str">
        <f t="shared" si="51"/>
        <v>INSERT INTO [dbo].[pmDistrict] ([idDepartment],[idProvince],[idDistrict],[name],[ubigeo]) VALUES (8,9,2,'Echarate','070902')</v>
      </c>
    </row>
    <row r="752" spans="1:9" ht="15.75" thickBot="1" x14ac:dyDescent="0.3">
      <c r="A752">
        <f>LOOKUP(B752,DEPARTAMENTO!$B$2:$B$26,DEPARTAMENTO!$A$2:$A$26)</f>
        <v>8</v>
      </c>
      <c r="B752" s="21" t="s">
        <v>1362</v>
      </c>
      <c r="C752" s="25">
        <f t="shared" si="49"/>
        <v>9</v>
      </c>
      <c r="D752" s="21" t="s">
        <v>1487</v>
      </c>
      <c r="E752" s="25">
        <f t="shared" si="52"/>
        <v>3</v>
      </c>
      <c r="F752" s="21" t="s">
        <v>1491</v>
      </c>
      <c r="G752" s="14" t="s">
        <v>1490</v>
      </c>
      <c r="H752" s="14" t="str">
        <f t="shared" si="50"/>
        <v>070903</v>
      </c>
      <c r="I752" s="36" t="str">
        <f t="shared" si="51"/>
        <v>INSERT INTO [dbo].[pmDistrict] ([idDepartment],[idProvince],[idDistrict],[name],[ubigeo]) VALUES (8,9,3,'Huayopata','070903')</v>
      </c>
    </row>
    <row r="753" spans="1:9" ht="15.75" thickBot="1" x14ac:dyDescent="0.3">
      <c r="A753">
        <f>LOOKUP(B753,DEPARTAMENTO!$B$2:$B$26,DEPARTAMENTO!$A$2:$A$26)</f>
        <v>8</v>
      </c>
      <c r="B753" s="21" t="s">
        <v>1362</v>
      </c>
      <c r="C753" s="25">
        <f t="shared" si="49"/>
        <v>9</v>
      </c>
      <c r="D753" s="21" t="s">
        <v>1487</v>
      </c>
      <c r="E753" s="25">
        <f t="shared" si="52"/>
        <v>4</v>
      </c>
      <c r="F753" s="21" t="s">
        <v>1493</v>
      </c>
      <c r="G753" s="14" t="s">
        <v>1492</v>
      </c>
      <c r="H753" s="14" t="str">
        <f t="shared" si="50"/>
        <v>070904</v>
      </c>
      <c r="I753" s="36" t="str">
        <f t="shared" si="51"/>
        <v>INSERT INTO [dbo].[pmDistrict] ([idDepartment],[idProvince],[idDistrict],[name],[ubigeo]) VALUES (8,9,4,'Maranura','070904')</v>
      </c>
    </row>
    <row r="754" spans="1:9" ht="15.75" thickBot="1" x14ac:dyDescent="0.3">
      <c r="A754">
        <f>LOOKUP(B754,DEPARTAMENTO!$B$2:$B$26,DEPARTAMENTO!$A$2:$A$26)</f>
        <v>8</v>
      </c>
      <c r="B754" s="21" t="s">
        <v>1362</v>
      </c>
      <c r="C754" s="25">
        <f t="shared" si="49"/>
        <v>9</v>
      </c>
      <c r="D754" s="21" t="s">
        <v>1487</v>
      </c>
      <c r="E754" s="25">
        <f t="shared" si="52"/>
        <v>5</v>
      </c>
      <c r="F754" s="21" t="s">
        <v>632</v>
      </c>
      <c r="G754" s="14" t="s">
        <v>1494</v>
      </c>
      <c r="H754" s="14" t="str">
        <f t="shared" si="50"/>
        <v>070905</v>
      </c>
      <c r="I754" s="36" t="str">
        <f t="shared" si="51"/>
        <v>INSERT INTO [dbo].[pmDistrict] ([idDepartment],[idProvince],[idDistrict],[name],[ubigeo]) VALUES (8,9,5,'Ocobamba','070905')</v>
      </c>
    </row>
    <row r="755" spans="1:9" ht="15.75" thickBot="1" x14ac:dyDescent="0.3">
      <c r="A755">
        <f>LOOKUP(B755,DEPARTAMENTO!$B$2:$B$26,DEPARTAMENTO!$A$2:$A$26)</f>
        <v>8</v>
      </c>
      <c r="B755" s="21" t="s">
        <v>1362</v>
      </c>
      <c r="C755" s="25">
        <f t="shared" si="49"/>
        <v>9</v>
      </c>
      <c r="D755" s="21" t="s">
        <v>1487</v>
      </c>
      <c r="E755" s="25">
        <f t="shared" si="52"/>
        <v>6</v>
      </c>
      <c r="F755" s="21" t="s">
        <v>1496</v>
      </c>
      <c r="G755" s="14" t="s">
        <v>1495</v>
      </c>
      <c r="H755" s="14" t="str">
        <f t="shared" si="50"/>
        <v>070908</v>
      </c>
      <c r="I755" s="36" t="str">
        <f t="shared" si="51"/>
        <v>INSERT INTO [dbo].[pmDistrict] ([idDepartment],[idProvince],[idDistrict],[name],[ubigeo]) VALUES (8,9,6,'Quellouno','070908')</v>
      </c>
    </row>
    <row r="756" spans="1:9" ht="15.75" thickBot="1" x14ac:dyDescent="0.3">
      <c r="A756">
        <f>LOOKUP(B756,DEPARTAMENTO!$B$2:$B$26,DEPARTAMENTO!$A$2:$A$26)</f>
        <v>8</v>
      </c>
      <c r="B756" s="21" t="s">
        <v>1362</v>
      </c>
      <c r="C756" s="25">
        <f t="shared" ref="C756:C819" si="53">IF(D755=D756,C755,IF(B755=B756,C755+1,1))</f>
        <v>9</v>
      </c>
      <c r="D756" s="21" t="s">
        <v>1487</v>
      </c>
      <c r="E756" s="25">
        <f t="shared" si="52"/>
        <v>7</v>
      </c>
      <c r="F756" s="21" t="s">
        <v>1498</v>
      </c>
      <c r="G756" s="14" t="s">
        <v>1497</v>
      </c>
      <c r="H756" s="14" t="str">
        <f t="shared" si="50"/>
        <v>070909</v>
      </c>
      <c r="I756" s="36" t="str">
        <f t="shared" si="51"/>
        <v>INSERT INTO [dbo].[pmDistrict] ([idDepartment],[idProvince],[idDistrict],[name],[ubigeo]) VALUES (8,9,7,'Kimbiri','070909')</v>
      </c>
    </row>
    <row r="757" spans="1:9" ht="15.75" thickBot="1" x14ac:dyDescent="0.3">
      <c r="A757">
        <f>LOOKUP(B757,DEPARTAMENTO!$B$2:$B$26,DEPARTAMENTO!$A$2:$A$26)</f>
        <v>8</v>
      </c>
      <c r="B757" s="21" t="s">
        <v>1362</v>
      </c>
      <c r="C757" s="25">
        <f t="shared" si="53"/>
        <v>9</v>
      </c>
      <c r="D757" s="21" t="s">
        <v>1487</v>
      </c>
      <c r="E757" s="25">
        <f t="shared" si="52"/>
        <v>8</v>
      </c>
      <c r="F757" s="21" t="s">
        <v>1500</v>
      </c>
      <c r="G757" s="14" t="s">
        <v>1499</v>
      </c>
      <c r="H757" s="14" t="str">
        <f t="shared" si="50"/>
        <v>070906</v>
      </c>
      <c r="I757" s="36" t="str">
        <f t="shared" si="51"/>
        <v>INSERT INTO [dbo].[pmDistrict] ([idDepartment],[idProvince],[idDistrict],[name],[ubigeo]) VALUES (8,9,8,'Santa Teresa','070906')</v>
      </c>
    </row>
    <row r="758" spans="1:9" ht="15.75" thickBot="1" x14ac:dyDescent="0.3">
      <c r="A758">
        <f>LOOKUP(B758,DEPARTAMENTO!$B$2:$B$26,DEPARTAMENTO!$A$2:$A$26)</f>
        <v>8</v>
      </c>
      <c r="B758" s="21" t="s">
        <v>1362</v>
      </c>
      <c r="C758" s="25">
        <f t="shared" si="53"/>
        <v>9</v>
      </c>
      <c r="D758" s="21" t="s">
        <v>1487</v>
      </c>
      <c r="E758" s="25">
        <f t="shared" si="52"/>
        <v>9</v>
      </c>
      <c r="F758" s="21" t="s">
        <v>662</v>
      </c>
      <c r="G758" s="14" t="s">
        <v>1501</v>
      </c>
      <c r="H758" s="14" t="str">
        <f t="shared" si="50"/>
        <v>070907</v>
      </c>
      <c r="I758" s="36" t="str">
        <f t="shared" si="51"/>
        <v>INSERT INTO [dbo].[pmDistrict] ([idDepartment],[idProvince],[idDistrict],[name],[ubigeo]) VALUES (8,9,9,'Vilcabamba','070907')</v>
      </c>
    </row>
    <row r="759" spans="1:9" ht="15.75" thickBot="1" x14ac:dyDescent="0.3">
      <c r="A759">
        <f>LOOKUP(B759,DEPARTAMENTO!$B$2:$B$26,DEPARTAMENTO!$A$2:$A$26)</f>
        <v>8</v>
      </c>
      <c r="B759" s="21" t="s">
        <v>1362</v>
      </c>
      <c r="C759" s="25">
        <f t="shared" si="53"/>
        <v>9</v>
      </c>
      <c r="D759" s="21" t="s">
        <v>1487</v>
      </c>
      <c r="E759" s="25">
        <f t="shared" si="52"/>
        <v>10</v>
      </c>
      <c r="F759" s="21" t="s">
        <v>1503</v>
      </c>
      <c r="G759" s="14" t="s">
        <v>1502</v>
      </c>
      <c r="H759" s="14" t="str">
        <f t="shared" si="50"/>
        <v>070910</v>
      </c>
      <c r="I759" s="36" t="str">
        <f t="shared" si="51"/>
        <v>INSERT INTO [dbo].[pmDistrict] ([idDepartment],[idProvince],[idDistrict],[name],[ubigeo]) VALUES (8,9,10,'Pichari','070910')</v>
      </c>
    </row>
    <row r="760" spans="1:9" ht="15.75" thickBot="1" x14ac:dyDescent="0.3">
      <c r="A760">
        <f>LOOKUP(B760,DEPARTAMENTO!$B$2:$B$26,DEPARTAMENTO!$A$2:$A$26)</f>
        <v>8</v>
      </c>
      <c r="B760" s="21" t="s">
        <v>1362</v>
      </c>
      <c r="C760" s="25">
        <f t="shared" si="53"/>
        <v>10</v>
      </c>
      <c r="D760" s="21" t="s">
        <v>1505</v>
      </c>
      <c r="E760" s="25">
        <f t="shared" si="52"/>
        <v>1</v>
      </c>
      <c r="F760" s="21" t="s">
        <v>1505</v>
      </c>
      <c r="G760" s="14" t="s">
        <v>1504</v>
      </c>
      <c r="H760" s="14" t="str">
        <f t="shared" si="50"/>
        <v>071001</v>
      </c>
      <c r="I760" s="36" t="str">
        <f t="shared" si="51"/>
        <v>INSERT INTO [dbo].[pmDistrict] ([idDepartment],[idProvince],[idDistrict],[name],[ubigeo]) VALUES (8,10,1,'Paruro','071001')</v>
      </c>
    </row>
    <row r="761" spans="1:9" ht="15.75" thickBot="1" x14ac:dyDescent="0.3">
      <c r="A761">
        <f>LOOKUP(B761,DEPARTAMENTO!$B$2:$B$26,DEPARTAMENTO!$A$2:$A$26)</f>
        <v>8</v>
      </c>
      <c r="B761" s="21" t="s">
        <v>1362</v>
      </c>
      <c r="C761" s="25">
        <f t="shared" si="53"/>
        <v>10</v>
      </c>
      <c r="D761" s="21" t="s">
        <v>1505</v>
      </c>
      <c r="E761" s="25">
        <f t="shared" si="52"/>
        <v>2</v>
      </c>
      <c r="F761" s="21" t="s">
        <v>1507</v>
      </c>
      <c r="G761" s="14" t="s">
        <v>1506</v>
      </c>
      <c r="H761" s="14" t="str">
        <f t="shared" si="50"/>
        <v>071002</v>
      </c>
      <c r="I761" s="36" t="str">
        <f t="shared" si="51"/>
        <v>INSERT INTO [dbo].[pmDistrict] ([idDepartment],[idProvince],[idDistrict],[name],[ubigeo]) VALUES (8,10,2,'Accha','071002')</v>
      </c>
    </row>
    <row r="762" spans="1:9" ht="15.75" thickBot="1" x14ac:dyDescent="0.3">
      <c r="A762">
        <f>LOOKUP(B762,DEPARTAMENTO!$B$2:$B$26,DEPARTAMENTO!$A$2:$A$26)</f>
        <v>8</v>
      </c>
      <c r="B762" s="21" t="s">
        <v>1362</v>
      </c>
      <c r="C762" s="25">
        <f t="shared" si="53"/>
        <v>10</v>
      </c>
      <c r="D762" s="21" t="s">
        <v>1505</v>
      </c>
      <c r="E762" s="25">
        <f t="shared" si="52"/>
        <v>3</v>
      </c>
      <c r="F762" s="21" t="s">
        <v>1509</v>
      </c>
      <c r="G762" s="14" t="s">
        <v>1508</v>
      </c>
      <c r="H762" s="14" t="str">
        <f t="shared" si="50"/>
        <v>071003</v>
      </c>
      <c r="I762" s="36" t="str">
        <f t="shared" si="51"/>
        <v>INSERT INTO [dbo].[pmDistrict] ([idDepartment],[idProvince],[idDistrict],[name],[ubigeo]) VALUES (8,10,3,'Ccapi','071003')</v>
      </c>
    </row>
    <row r="763" spans="1:9" ht="15.75" thickBot="1" x14ac:dyDescent="0.3">
      <c r="A763">
        <f>LOOKUP(B763,DEPARTAMENTO!$B$2:$B$26,DEPARTAMENTO!$A$2:$A$26)</f>
        <v>8</v>
      </c>
      <c r="B763" s="21" t="s">
        <v>1362</v>
      </c>
      <c r="C763" s="25">
        <f t="shared" si="53"/>
        <v>10</v>
      </c>
      <c r="D763" s="21" t="s">
        <v>1505</v>
      </c>
      <c r="E763" s="25">
        <f t="shared" si="52"/>
        <v>4</v>
      </c>
      <c r="F763" s="21" t="s">
        <v>1511</v>
      </c>
      <c r="G763" s="14" t="s">
        <v>1510</v>
      </c>
      <c r="H763" s="14" t="str">
        <f t="shared" si="50"/>
        <v>071004</v>
      </c>
      <c r="I763" s="36" t="str">
        <f t="shared" si="51"/>
        <v>INSERT INTO [dbo].[pmDistrict] ([idDepartment],[idProvince],[idDistrict],[name],[ubigeo]) VALUES (8,10,4,'Colcha','071004')</v>
      </c>
    </row>
    <row r="764" spans="1:9" ht="15.75" thickBot="1" x14ac:dyDescent="0.3">
      <c r="A764">
        <f>LOOKUP(B764,DEPARTAMENTO!$B$2:$B$26,DEPARTAMENTO!$A$2:$A$26)</f>
        <v>8</v>
      </c>
      <c r="B764" s="21" t="s">
        <v>1362</v>
      </c>
      <c r="C764" s="25">
        <f t="shared" si="53"/>
        <v>10</v>
      </c>
      <c r="D764" s="21" t="s">
        <v>1505</v>
      </c>
      <c r="E764" s="25">
        <f t="shared" si="52"/>
        <v>5</v>
      </c>
      <c r="F764" s="21" t="s">
        <v>1513</v>
      </c>
      <c r="G764" s="14" t="s">
        <v>1512</v>
      </c>
      <c r="H764" s="14" t="str">
        <f t="shared" si="50"/>
        <v>071005</v>
      </c>
      <c r="I764" s="36" t="str">
        <f t="shared" si="51"/>
        <v>INSERT INTO [dbo].[pmDistrict] ([idDepartment],[idProvince],[idDistrict],[name],[ubigeo]) VALUES (8,10,5,'Huanoquite','071005')</v>
      </c>
    </row>
    <row r="765" spans="1:9" ht="15.75" thickBot="1" x14ac:dyDescent="0.3">
      <c r="A765">
        <f>LOOKUP(B765,DEPARTAMENTO!$B$2:$B$26,DEPARTAMENTO!$A$2:$A$26)</f>
        <v>8</v>
      </c>
      <c r="B765" s="21" t="s">
        <v>1362</v>
      </c>
      <c r="C765" s="25">
        <f t="shared" si="53"/>
        <v>10</v>
      </c>
      <c r="D765" s="21" t="s">
        <v>1505</v>
      </c>
      <c r="E765" s="25">
        <f t="shared" si="52"/>
        <v>6</v>
      </c>
      <c r="F765" s="21" t="s">
        <v>1515</v>
      </c>
      <c r="G765" s="14" t="s">
        <v>1514</v>
      </c>
      <c r="H765" s="14" t="str">
        <f t="shared" si="50"/>
        <v>071006</v>
      </c>
      <c r="I765" s="36" t="str">
        <f t="shared" si="51"/>
        <v>INSERT INTO [dbo].[pmDistrict] ([idDepartment],[idProvince],[idDistrict],[name],[ubigeo]) VALUES (8,10,6,'Omacha','071006')</v>
      </c>
    </row>
    <row r="766" spans="1:9" ht="15.75" thickBot="1" x14ac:dyDescent="0.3">
      <c r="A766">
        <f>LOOKUP(B766,DEPARTAMENTO!$B$2:$B$26,DEPARTAMENTO!$A$2:$A$26)</f>
        <v>8</v>
      </c>
      <c r="B766" s="21" t="s">
        <v>1362</v>
      </c>
      <c r="C766" s="25">
        <f t="shared" si="53"/>
        <v>10</v>
      </c>
      <c r="D766" s="21" t="s">
        <v>1505</v>
      </c>
      <c r="E766" s="25">
        <f t="shared" si="52"/>
        <v>7</v>
      </c>
      <c r="F766" s="21" t="s">
        <v>1517</v>
      </c>
      <c r="G766" s="14" t="s">
        <v>1516</v>
      </c>
      <c r="H766" s="14" t="str">
        <f t="shared" si="50"/>
        <v>071008</v>
      </c>
      <c r="I766" s="36" t="str">
        <f t="shared" si="51"/>
        <v>INSERT INTO [dbo].[pmDistrict] ([idDepartment],[idProvince],[idDistrict],[name],[ubigeo]) VALUES (8,10,7,'Paccaritambo','071008')</v>
      </c>
    </row>
    <row r="767" spans="1:9" ht="15.75" thickBot="1" x14ac:dyDescent="0.3">
      <c r="A767">
        <f>LOOKUP(B767,DEPARTAMENTO!$B$2:$B$26,DEPARTAMENTO!$A$2:$A$26)</f>
        <v>8</v>
      </c>
      <c r="B767" s="21" t="s">
        <v>1362</v>
      </c>
      <c r="C767" s="25">
        <f t="shared" si="53"/>
        <v>10</v>
      </c>
      <c r="D767" s="21" t="s">
        <v>1505</v>
      </c>
      <c r="E767" s="25">
        <f t="shared" si="52"/>
        <v>8</v>
      </c>
      <c r="F767" s="21" t="s">
        <v>1519</v>
      </c>
      <c r="G767" s="14" t="s">
        <v>1518</v>
      </c>
      <c r="H767" s="14" t="str">
        <f t="shared" si="50"/>
        <v>071009</v>
      </c>
      <c r="I767" s="36" t="str">
        <f t="shared" si="51"/>
        <v>INSERT INTO [dbo].[pmDistrict] ([idDepartment],[idProvince],[idDistrict],[name],[ubigeo]) VALUES (8,10,8,'Pillpinto','071009')</v>
      </c>
    </row>
    <row r="768" spans="1:9" ht="15.75" thickBot="1" x14ac:dyDescent="0.3">
      <c r="A768">
        <f>LOOKUP(B768,DEPARTAMENTO!$B$2:$B$26,DEPARTAMENTO!$A$2:$A$26)</f>
        <v>8</v>
      </c>
      <c r="B768" s="21" t="s">
        <v>1362</v>
      </c>
      <c r="C768" s="25">
        <f t="shared" si="53"/>
        <v>10</v>
      </c>
      <c r="D768" s="21" t="s">
        <v>1505</v>
      </c>
      <c r="E768" s="25">
        <f t="shared" si="52"/>
        <v>9</v>
      </c>
      <c r="F768" s="21" t="s">
        <v>1521</v>
      </c>
      <c r="G768" s="14" t="s">
        <v>1520</v>
      </c>
      <c r="H768" s="14" t="str">
        <f t="shared" si="50"/>
        <v>071007</v>
      </c>
      <c r="I768" s="36" t="str">
        <f t="shared" si="51"/>
        <v>INSERT INTO [dbo].[pmDistrict] ([idDepartment],[idProvince],[idDistrict],[name],[ubigeo]) VALUES (8,10,9,'Yaurisque','071007')</v>
      </c>
    </row>
    <row r="769" spans="1:9" ht="15.75" thickBot="1" x14ac:dyDescent="0.3">
      <c r="A769">
        <f>LOOKUP(B769,DEPARTAMENTO!$B$2:$B$26,DEPARTAMENTO!$A$2:$A$26)</f>
        <v>8</v>
      </c>
      <c r="B769" s="21" t="s">
        <v>1362</v>
      </c>
      <c r="C769" s="25">
        <f t="shared" si="53"/>
        <v>11</v>
      </c>
      <c r="D769" s="21" t="s">
        <v>1523</v>
      </c>
      <c r="E769" s="25">
        <f t="shared" si="52"/>
        <v>1</v>
      </c>
      <c r="F769" s="21" t="s">
        <v>1523</v>
      </c>
      <c r="G769" s="14" t="s">
        <v>1522</v>
      </c>
      <c r="H769" s="14" t="str">
        <f t="shared" si="50"/>
        <v>071101</v>
      </c>
      <c r="I769" s="36" t="str">
        <f t="shared" si="51"/>
        <v>INSERT INTO [dbo].[pmDistrict] ([idDepartment],[idProvince],[idDistrict],[name],[ubigeo]) VALUES (8,11,1,'Paucartambo','071101')</v>
      </c>
    </row>
    <row r="770" spans="1:9" ht="15.75" thickBot="1" x14ac:dyDescent="0.3">
      <c r="A770">
        <f>LOOKUP(B770,DEPARTAMENTO!$B$2:$B$26,DEPARTAMENTO!$A$2:$A$26)</f>
        <v>8</v>
      </c>
      <c r="B770" s="21" t="s">
        <v>1362</v>
      </c>
      <c r="C770" s="25">
        <f t="shared" si="53"/>
        <v>11</v>
      </c>
      <c r="D770" s="21" t="s">
        <v>1523</v>
      </c>
      <c r="E770" s="25">
        <f t="shared" si="52"/>
        <v>2</v>
      </c>
      <c r="F770" s="21" t="s">
        <v>1525</v>
      </c>
      <c r="G770" s="14" t="s">
        <v>1524</v>
      </c>
      <c r="H770" s="14" t="str">
        <f t="shared" si="50"/>
        <v>071102</v>
      </c>
      <c r="I770" s="36" t="str">
        <f t="shared" si="51"/>
        <v>INSERT INTO [dbo].[pmDistrict] ([idDepartment],[idProvince],[idDistrict],[name],[ubigeo]) VALUES (8,11,2,'Caicay','071102')</v>
      </c>
    </row>
    <row r="771" spans="1:9" ht="15.75" thickBot="1" x14ac:dyDescent="0.3">
      <c r="A771">
        <f>LOOKUP(B771,DEPARTAMENTO!$B$2:$B$26,DEPARTAMENTO!$A$2:$A$26)</f>
        <v>8</v>
      </c>
      <c r="B771" s="21" t="s">
        <v>1362</v>
      </c>
      <c r="C771" s="25">
        <f t="shared" si="53"/>
        <v>11</v>
      </c>
      <c r="D771" s="21" t="s">
        <v>1523</v>
      </c>
      <c r="E771" s="25">
        <f t="shared" si="52"/>
        <v>3</v>
      </c>
      <c r="F771" s="21" t="s">
        <v>1527</v>
      </c>
      <c r="G771" s="14" t="s">
        <v>1526</v>
      </c>
      <c r="H771" s="14" t="str">
        <f t="shared" ref="H771:H834" si="54">RIGHT(G771,6)</f>
        <v>071104</v>
      </c>
      <c r="I771" s="36" t="str">
        <f t="shared" ref="I771:I834" si="55">$I$1&amp;A771&amp;","&amp;C771&amp;","&amp;E771&amp;",'"&amp;F771&amp;"','"&amp;H771&amp;"')"</f>
        <v>INSERT INTO [dbo].[pmDistrict] ([idDepartment],[idProvince],[idDistrict],[name],[ubigeo]) VALUES (8,11,3,'Challabamba','071104')</v>
      </c>
    </row>
    <row r="772" spans="1:9" ht="15.75" thickBot="1" x14ac:dyDescent="0.3">
      <c r="A772">
        <f>LOOKUP(B772,DEPARTAMENTO!$B$2:$B$26,DEPARTAMENTO!$A$2:$A$26)</f>
        <v>8</v>
      </c>
      <c r="B772" s="21" t="s">
        <v>1362</v>
      </c>
      <c r="C772" s="25">
        <f t="shared" si="53"/>
        <v>11</v>
      </c>
      <c r="D772" s="21" t="s">
        <v>1523</v>
      </c>
      <c r="E772" s="25">
        <f t="shared" ref="E772:E835" si="56">SUMIF(D772,D771,E771)+1</f>
        <v>4</v>
      </c>
      <c r="F772" s="21" t="s">
        <v>1529</v>
      </c>
      <c r="G772" s="14" t="s">
        <v>1528</v>
      </c>
      <c r="H772" s="14" t="str">
        <f t="shared" si="54"/>
        <v>071103</v>
      </c>
      <c r="I772" s="36" t="str">
        <f t="shared" si="55"/>
        <v>INSERT INTO [dbo].[pmDistrict] ([idDepartment],[idProvince],[idDistrict],[name],[ubigeo]) VALUES (8,11,4,'Colquepata','071103')</v>
      </c>
    </row>
    <row r="773" spans="1:9" ht="15.75" thickBot="1" x14ac:dyDescent="0.3">
      <c r="A773">
        <f>LOOKUP(B773,DEPARTAMENTO!$B$2:$B$26,DEPARTAMENTO!$A$2:$A$26)</f>
        <v>8</v>
      </c>
      <c r="B773" s="21" t="s">
        <v>1362</v>
      </c>
      <c r="C773" s="25">
        <f t="shared" si="53"/>
        <v>11</v>
      </c>
      <c r="D773" s="21" t="s">
        <v>1523</v>
      </c>
      <c r="E773" s="25">
        <f t="shared" si="56"/>
        <v>5</v>
      </c>
      <c r="F773" s="21" t="s">
        <v>1531</v>
      </c>
      <c r="G773" s="14" t="s">
        <v>1530</v>
      </c>
      <c r="H773" s="14" t="str">
        <f t="shared" si="54"/>
        <v>071106</v>
      </c>
      <c r="I773" s="36" t="str">
        <f t="shared" si="55"/>
        <v>INSERT INTO [dbo].[pmDistrict] ([idDepartment],[idProvince],[idDistrict],[name],[ubigeo]) VALUES (8,11,5,'Huancarani','071106')</v>
      </c>
    </row>
    <row r="774" spans="1:9" ht="15.75" thickBot="1" x14ac:dyDescent="0.3">
      <c r="A774">
        <f>LOOKUP(B774,DEPARTAMENTO!$B$2:$B$26,DEPARTAMENTO!$A$2:$A$26)</f>
        <v>8</v>
      </c>
      <c r="B774" s="21" t="s">
        <v>1362</v>
      </c>
      <c r="C774" s="25">
        <f t="shared" si="53"/>
        <v>11</v>
      </c>
      <c r="D774" s="21" t="s">
        <v>1523</v>
      </c>
      <c r="E774" s="25">
        <f t="shared" si="56"/>
        <v>6</v>
      </c>
      <c r="F774" s="21" t="s">
        <v>1533</v>
      </c>
      <c r="G774" s="14" t="s">
        <v>1532</v>
      </c>
      <c r="H774" s="14" t="str">
        <f t="shared" si="54"/>
        <v>071105</v>
      </c>
      <c r="I774" s="36" t="str">
        <f t="shared" si="55"/>
        <v>INSERT INTO [dbo].[pmDistrict] ([idDepartment],[idProvince],[idDistrict],[name],[ubigeo]) VALUES (8,11,6,'Kosñipata','071105')</v>
      </c>
    </row>
    <row r="775" spans="1:9" ht="15.75" thickBot="1" x14ac:dyDescent="0.3">
      <c r="A775">
        <f>LOOKUP(B775,DEPARTAMENTO!$B$2:$B$26,DEPARTAMENTO!$A$2:$A$26)</f>
        <v>8</v>
      </c>
      <c r="B775" s="21" t="s">
        <v>1362</v>
      </c>
      <c r="C775" s="25">
        <f t="shared" si="53"/>
        <v>12</v>
      </c>
      <c r="D775" s="21" t="s">
        <v>1536</v>
      </c>
      <c r="E775" s="25">
        <f t="shared" si="56"/>
        <v>1</v>
      </c>
      <c r="F775" s="21" t="s">
        <v>1535</v>
      </c>
      <c r="G775" s="14" t="s">
        <v>1534</v>
      </c>
      <c r="H775" s="14" t="str">
        <f t="shared" si="54"/>
        <v>071201</v>
      </c>
      <c r="I775" s="36" t="str">
        <f t="shared" si="55"/>
        <v>INSERT INTO [dbo].[pmDistrict] ([idDepartment],[idProvince],[idDistrict],[name],[ubigeo]) VALUES (8,12,1,'Urcos','071201')</v>
      </c>
    </row>
    <row r="776" spans="1:9" ht="15.75" thickBot="1" x14ac:dyDescent="0.3">
      <c r="A776">
        <f>LOOKUP(B776,DEPARTAMENTO!$B$2:$B$26,DEPARTAMENTO!$A$2:$A$26)</f>
        <v>8</v>
      </c>
      <c r="B776" s="21" t="s">
        <v>1362</v>
      </c>
      <c r="C776" s="25">
        <f t="shared" si="53"/>
        <v>12</v>
      </c>
      <c r="D776" s="21" t="s">
        <v>1536</v>
      </c>
      <c r="E776" s="25">
        <f t="shared" si="56"/>
        <v>2</v>
      </c>
      <c r="F776" s="21" t="s">
        <v>1538</v>
      </c>
      <c r="G776" s="14" t="s">
        <v>1537</v>
      </c>
      <c r="H776" s="14" t="str">
        <f t="shared" si="54"/>
        <v>071202</v>
      </c>
      <c r="I776" s="36" t="str">
        <f t="shared" si="55"/>
        <v>INSERT INTO [dbo].[pmDistrict] ([idDepartment],[idProvince],[idDistrict],[name],[ubigeo]) VALUES (8,12,2,'Andahuaylillas','071202')</v>
      </c>
    </row>
    <row r="777" spans="1:9" ht="15.75" thickBot="1" x14ac:dyDescent="0.3">
      <c r="A777">
        <f>LOOKUP(B777,DEPARTAMENTO!$B$2:$B$26,DEPARTAMENTO!$A$2:$A$26)</f>
        <v>8</v>
      </c>
      <c r="B777" s="21" t="s">
        <v>1362</v>
      </c>
      <c r="C777" s="25">
        <f t="shared" si="53"/>
        <v>12</v>
      </c>
      <c r="D777" s="21" t="s">
        <v>1536</v>
      </c>
      <c r="E777" s="25">
        <f t="shared" si="56"/>
        <v>3</v>
      </c>
      <c r="F777" s="21" t="s">
        <v>1540</v>
      </c>
      <c r="G777" s="14" t="s">
        <v>1539</v>
      </c>
      <c r="H777" s="14" t="str">
        <f t="shared" si="54"/>
        <v>071203</v>
      </c>
      <c r="I777" s="36" t="str">
        <f t="shared" si="55"/>
        <v>INSERT INTO [dbo].[pmDistrict] ([idDepartment],[idProvince],[idDistrict],[name],[ubigeo]) VALUES (8,12,3,'Camanti','071203')</v>
      </c>
    </row>
    <row r="778" spans="1:9" ht="15.75" thickBot="1" x14ac:dyDescent="0.3">
      <c r="A778">
        <f>LOOKUP(B778,DEPARTAMENTO!$B$2:$B$26,DEPARTAMENTO!$A$2:$A$26)</f>
        <v>8</v>
      </c>
      <c r="B778" s="21" t="s">
        <v>1362</v>
      </c>
      <c r="C778" s="25">
        <f t="shared" si="53"/>
        <v>12</v>
      </c>
      <c r="D778" s="21" t="s">
        <v>1536</v>
      </c>
      <c r="E778" s="25">
        <f t="shared" si="56"/>
        <v>4</v>
      </c>
      <c r="F778" s="21" t="s">
        <v>1542</v>
      </c>
      <c r="G778" s="14" t="s">
        <v>1541</v>
      </c>
      <c r="H778" s="14" t="str">
        <f t="shared" si="54"/>
        <v>071204</v>
      </c>
      <c r="I778" s="36" t="str">
        <f t="shared" si="55"/>
        <v>INSERT INTO [dbo].[pmDistrict] ([idDepartment],[idProvince],[idDistrict],[name],[ubigeo]) VALUES (8,12,4,'Ccarhuayo','071204')</v>
      </c>
    </row>
    <row r="779" spans="1:9" ht="15.75" thickBot="1" x14ac:dyDescent="0.3">
      <c r="A779">
        <f>LOOKUP(B779,DEPARTAMENTO!$B$2:$B$26,DEPARTAMENTO!$A$2:$A$26)</f>
        <v>8</v>
      </c>
      <c r="B779" s="21" t="s">
        <v>1362</v>
      </c>
      <c r="C779" s="25">
        <f t="shared" si="53"/>
        <v>12</v>
      </c>
      <c r="D779" s="21" t="s">
        <v>1536</v>
      </c>
      <c r="E779" s="25">
        <f t="shared" si="56"/>
        <v>5</v>
      </c>
      <c r="F779" s="21" t="s">
        <v>1544</v>
      </c>
      <c r="G779" s="14" t="s">
        <v>1543</v>
      </c>
      <c r="H779" s="14" t="str">
        <f t="shared" si="54"/>
        <v>071205</v>
      </c>
      <c r="I779" s="36" t="str">
        <f t="shared" si="55"/>
        <v>INSERT INTO [dbo].[pmDistrict] ([idDepartment],[idProvince],[idDistrict],[name],[ubigeo]) VALUES (8,12,5,'Ccatca','071205')</v>
      </c>
    </row>
    <row r="780" spans="1:9" ht="15.75" thickBot="1" x14ac:dyDescent="0.3">
      <c r="A780">
        <f>LOOKUP(B780,DEPARTAMENTO!$B$2:$B$26,DEPARTAMENTO!$A$2:$A$26)</f>
        <v>8</v>
      </c>
      <c r="B780" s="21" t="s">
        <v>1362</v>
      </c>
      <c r="C780" s="25">
        <f t="shared" si="53"/>
        <v>12</v>
      </c>
      <c r="D780" s="21" t="s">
        <v>1536</v>
      </c>
      <c r="E780" s="25">
        <f t="shared" si="56"/>
        <v>6</v>
      </c>
      <c r="F780" s="21" t="s">
        <v>1546</v>
      </c>
      <c r="G780" s="14" t="s">
        <v>1545</v>
      </c>
      <c r="H780" s="14" t="str">
        <f t="shared" si="54"/>
        <v>071206</v>
      </c>
      <c r="I780" s="36" t="str">
        <f t="shared" si="55"/>
        <v>INSERT INTO [dbo].[pmDistrict] ([idDepartment],[idProvince],[idDistrict],[name],[ubigeo]) VALUES (8,12,6,'Cusipata','071206')</v>
      </c>
    </row>
    <row r="781" spans="1:9" ht="15.75" thickBot="1" x14ac:dyDescent="0.3">
      <c r="A781">
        <f>LOOKUP(B781,DEPARTAMENTO!$B$2:$B$26,DEPARTAMENTO!$A$2:$A$26)</f>
        <v>8</v>
      </c>
      <c r="B781" s="21" t="s">
        <v>1362</v>
      </c>
      <c r="C781" s="25">
        <f t="shared" si="53"/>
        <v>12</v>
      </c>
      <c r="D781" s="21" t="s">
        <v>1536</v>
      </c>
      <c r="E781" s="25">
        <f t="shared" si="56"/>
        <v>7</v>
      </c>
      <c r="F781" s="21" t="s">
        <v>1548</v>
      </c>
      <c r="G781" s="14" t="s">
        <v>1547</v>
      </c>
      <c r="H781" s="14" t="str">
        <f t="shared" si="54"/>
        <v>071207</v>
      </c>
      <c r="I781" s="36" t="str">
        <f t="shared" si="55"/>
        <v>INSERT INTO [dbo].[pmDistrict] ([idDepartment],[idProvince],[idDistrict],[name],[ubigeo]) VALUES (8,12,7,'Huaro','071207')</v>
      </c>
    </row>
    <row r="782" spans="1:9" ht="15.75" thickBot="1" x14ac:dyDescent="0.3">
      <c r="A782">
        <f>LOOKUP(B782,DEPARTAMENTO!$B$2:$B$26,DEPARTAMENTO!$A$2:$A$26)</f>
        <v>8</v>
      </c>
      <c r="B782" s="21" t="s">
        <v>1362</v>
      </c>
      <c r="C782" s="25">
        <f t="shared" si="53"/>
        <v>12</v>
      </c>
      <c r="D782" s="21" t="s">
        <v>1536</v>
      </c>
      <c r="E782" s="25">
        <f t="shared" si="56"/>
        <v>8</v>
      </c>
      <c r="F782" s="21" t="s">
        <v>594</v>
      </c>
      <c r="G782" s="14" t="s">
        <v>1549</v>
      </c>
      <c r="H782" s="14" t="str">
        <f t="shared" si="54"/>
        <v>071208</v>
      </c>
      <c r="I782" s="36" t="str">
        <f t="shared" si="55"/>
        <v>INSERT INTO [dbo].[pmDistrict] ([idDepartment],[idProvince],[idDistrict],[name],[ubigeo]) VALUES (8,12,8,'Lucre','071208')</v>
      </c>
    </row>
    <row r="783" spans="1:9" ht="15.75" thickBot="1" x14ac:dyDescent="0.3">
      <c r="A783">
        <f>LOOKUP(B783,DEPARTAMENTO!$B$2:$B$26,DEPARTAMENTO!$A$2:$A$26)</f>
        <v>8</v>
      </c>
      <c r="B783" s="21" t="s">
        <v>1362</v>
      </c>
      <c r="C783" s="25">
        <f t="shared" si="53"/>
        <v>12</v>
      </c>
      <c r="D783" s="21" t="s">
        <v>1536</v>
      </c>
      <c r="E783" s="25">
        <f t="shared" si="56"/>
        <v>9</v>
      </c>
      <c r="F783" s="21" t="s">
        <v>1551</v>
      </c>
      <c r="G783" s="14" t="s">
        <v>1550</v>
      </c>
      <c r="H783" s="14" t="str">
        <f t="shared" si="54"/>
        <v>071209</v>
      </c>
      <c r="I783" s="36" t="str">
        <f t="shared" si="55"/>
        <v>INSERT INTO [dbo].[pmDistrict] ([idDepartment],[idProvince],[idDistrict],[name],[ubigeo]) VALUES (8,12,9,'Marcapata','071209')</v>
      </c>
    </row>
    <row r="784" spans="1:9" ht="15.75" thickBot="1" x14ac:dyDescent="0.3">
      <c r="A784">
        <f>LOOKUP(B784,DEPARTAMENTO!$B$2:$B$26,DEPARTAMENTO!$A$2:$A$26)</f>
        <v>8</v>
      </c>
      <c r="B784" s="21" t="s">
        <v>1362</v>
      </c>
      <c r="C784" s="25">
        <f t="shared" si="53"/>
        <v>12</v>
      </c>
      <c r="D784" s="21" t="s">
        <v>1536</v>
      </c>
      <c r="E784" s="25">
        <f t="shared" si="56"/>
        <v>10</v>
      </c>
      <c r="F784" s="21" t="s">
        <v>1553</v>
      </c>
      <c r="G784" s="14" t="s">
        <v>1552</v>
      </c>
      <c r="H784" s="14" t="str">
        <f t="shared" si="54"/>
        <v>071210</v>
      </c>
      <c r="I784" s="36" t="str">
        <f t="shared" si="55"/>
        <v>INSERT INTO [dbo].[pmDistrict] ([idDepartment],[idProvince],[idDistrict],[name],[ubigeo]) VALUES (8,12,10,'Ocongate','071210')</v>
      </c>
    </row>
    <row r="785" spans="1:9" ht="15.75" thickBot="1" x14ac:dyDescent="0.3">
      <c r="A785">
        <f>LOOKUP(B785,DEPARTAMENTO!$B$2:$B$26,DEPARTAMENTO!$A$2:$A$26)</f>
        <v>8</v>
      </c>
      <c r="B785" s="21" t="s">
        <v>1362</v>
      </c>
      <c r="C785" s="25">
        <f t="shared" si="53"/>
        <v>12</v>
      </c>
      <c r="D785" s="21" t="s">
        <v>1536</v>
      </c>
      <c r="E785" s="25">
        <f t="shared" si="56"/>
        <v>11</v>
      </c>
      <c r="F785" s="21" t="s">
        <v>572</v>
      </c>
      <c r="G785" s="14" t="s">
        <v>1554</v>
      </c>
      <c r="H785" s="14" t="str">
        <f t="shared" si="54"/>
        <v>071211</v>
      </c>
      <c r="I785" s="36" t="str">
        <f t="shared" si="55"/>
        <v>INSERT INTO [dbo].[pmDistrict] ([idDepartment],[idProvince],[idDistrict],[name],[ubigeo]) VALUES (8,12,11,'Oropesa','071211')</v>
      </c>
    </row>
    <row r="786" spans="1:9" ht="15.75" thickBot="1" x14ac:dyDescent="0.3">
      <c r="A786">
        <f>LOOKUP(B786,DEPARTAMENTO!$B$2:$B$26,DEPARTAMENTO!$A$2:$A$26)</f>
        <v>8</v>
      </c>
      <c r="B786" s="21" t="s">
        <v>1362</v>
      </c>
      <c r="C786" s="25">
        <f t="shared" si="53"/>
        <v>12</v>
      </c>
      <c r="D786" s="21" t="s">
        <v>1536</v>
      </c>
      <c r="E786" s="25">
        <f t="shared" si="56"/>
        <v>12</v>
      </c>
      <c r="F786" s="21" t="s">
        <v>1556</v>
      </c>
      <c r="G786" s="14" t="s">
        <v>1555</v>
      </c>
      <c r="H786" s="14" t="str">
        <f t="shared" si="54"/>
        <v>071212</v>
      </c>
      <c r="I786" s="36" t="str">
        <f t="shared" si="55"/>
        <v>INSERT INTO [dbo].[pmDistrict] ([idDepartment],[idProvince],[idDistrict],[name],[ubigeo]) VALUES (8,12,12,'Quiquijana','071212')</v>
      </c>
    </row>
    <row r="787" spans="1:9" ht="15.75" thickBot="1" x14ac:dyDescent="0.3">
      <c r="A787">
        <f>LOOKUP(B787,DEPARTAMENTO!$B$2:$B$26,DEPARTAMENTO!$A$2:$A$26)</f>
        <v>8</v>
      </c>
      <c r="B787" s="21" t="s">
        <v>1362</v>
      </c>
      <c r="C787" s="25">
        <f t="shared" si="53"/>
        <v>13</v>
      </c>
      <c r="D787" s="21" t="s">
        <v>1558</v>
      </c>
      <c r="E787" s="25">
        <f t="shared" si="56"/>
        <v>1</v>
      </c>
      <c r="F787" s="21" t="s">
        <v>1558</v>
      </c>
      <c r="G787" s="14" t="s">
        <v>1557</v>
      </c>
      <c r="H787" s="14" t="str">
        <f t="shared" si="54"/>
        <v>071301</v>
      </c>
      <c r="I787" s="36" t="str">
        <f t="shared" si="55"/>
        <v>INSERT INTO [dbo].[pmDistrict] ([idDepartment],[idProvince],[idDistrict],[name],[ubigeo]) VALUES (8,13,1,'Urubamba','071301')</v>
      </c>
    </row>
    <row r="788" spans="1:9" ht="15.75" thickBot="1" x14ac:dyDescent="0.3">
      <c r="A788">
        <f>LOOKUP(B788,DEPARTAMENTO!$B$2:$B$26,DEPARTAMENTO!$A$2:$A$26)</f>
        <v>8</v>
      </c>
      <c r="B788" s="21" t="s">
        <v>1362</v>
      </c>
      <c r="C788" s="25">
        <f t="shared" si="53"/>
        <v>13</v>
      </c>
      <c r="D788" s="21" t="s">
        <v>1558</v>
      </c>
      <c r="E788" s="25">
        <f t="shared" si="56"/>
        <v>2</v>
      </c>
      <c r="F788" s="21" t="s">
        <v>1560</v>
      </c>
      <c r="G788" s="14" t="s">
        <v>1559</v>
      </c>
      <c r="H788" s="14" t="str">
        <f t="shared" si="54"/>
        <v>071302</v>
      </c>
      <c r="I788" s="36" t="str">
        <f t="shared" si="55"/>
        <v>INSERT INTO [dbo].[pmDistrict] ([idDepartment],[idProvince],[idDistrict],[name],[ubigeo]) VALUES (8,13,2,'Chinchero','071302')</v>
      </c>
    </row>
    <row r="789" spans="1:9" ht="15.75" thickBot="1" x14ac:dyDescent="0.3">
      <c r="A789">
        <f>LOOKUP(B789,DEPARTAMENTO!$B$2:$B$26,DEPARTAMENTO!$A$2:$A$26)</f>
        <v>8</v>
      </c>
      <c r="B789" s="21" t="s">
        <v>1362</v>
      </c>
      <c r="C789" s="25">
        <f t="shared" si="53"/>
        <v>13</v>
      </c>
      <c r="D789" s="21" t="s">
        <v>1558</v>
      </c>
      <c r="E789" s="25">
        <f t="shared" si="56"/>
        <v>3</v>
      </c>
      <c r="F789" s="21" t="s">
        <v>482</v>
      </c>
      <c r="G789" s="14" t="s">
        <v>1561</v>
      </c>
      <c r="H789" s="14" t="str">
        <f t="shared" si="54"/>
        <v>071303</v>
      </c>
      <c r="I789" s="36" t="str">
        <f t="shared" si="55"/>
        <v>INSERT INTO [dbo].[pmDistrict] ([idDepartment],[idProvince],[idDistrict],[name],[ubigeo]) VALUES (8,13,3,'Huayllabamba','071303')</v>
      </c>
    </row>
    <row r="790" spans="1:9" ht="15.75" thickBot="1" x14ac:dyDescent="0.3">
      <c r="A790">
        <f>LOOKUP(B790,DEPARTAMENTO!$B$2:$B$26,DEPARTAMENTO!$A$2:$A$26)</f>
        <v>8</v>
      </c>
      <c r="B790" s="21" t="s">
        <v>1362</v>
      </c>
      <c r="C790" s="25">
        <f t="shared" si="53"/>
        <v>13</v>
      </c>
      <c r="D790" s="21" t="s">
        <v>1558</v>
      </c>
      <c r="E790" s="25">
        <f t="shared" si="56"/>
        <v>4</v>
      </c>
      <c r="F790" s="21" t="s">
        <v>1563</v>
      </c>
      <c r="G790" s="14" t="s">
        <v>1562</v>
      </c>
      <c r="H790" s="14" t="str">
        <f t="shared" si="54"/>
        <v>071304</v>
      </c>
      <c r="I790" s="36" t="str">
        <f t="shared" si="55"/>
        <v>INSERT INTO [dbo].[pmDistrict] ([idDepartment],[idProvince],[idDistrict],[name],[ubigeo]) VALUES (8,13,4,'Machupicchu','071304')</v>
      </c>
    </row>
    <row r="791" spans="1:9" ht="15.75" thickBot="1" x14ac:dyDescent="0.3">
      <c r="A791">
        <f>LOOKUP(B791,DEPARTAMENTO!$B$2:$B$26,DEPARTAMENTO!$A$2:$A$26)</f>
        <v>8</v>
      </c>
      <c r="B791" s="21" t="s">
        <v>1362</v>
      </c>
      <c r="C791" s="25">
        <f t="shared" si="53"/>
        <v>13</v>
      </c>
      <c r="D791" s="21" t="s">
        <v>1558</v>
      </c>
      <c r="E791" s="25">
        <f t="shared" si="56"/>
        <v>5</v>
      </c>
      <c r="F791" s="21" t="s">
        <v>1565</v>
      </c>
      <c r="G791" s="14" t="s">
        <v>1564</v>
      </c>
      <c r="H791" s="14" t="str">
        <f t="shared" si="54"/>
        <v>071305</v>
      </c>
      <c r="I791" s="36" t="str">
        <f t="shared" si="55"/>
        <v>INSERT INTO [dbo].[pmDistrict] ([idDepartment],[idProvince],[idDistrict],[name],[ubigeo]) VALUES (8,13,5,'Maras','071305')</v>
      </c>
    </row>
    <row r="792" spans="1:9" ht="15.75" thickBot="1" x14ac:dyDescent="0.3">
      <c r="A792">
        <f>LOOKUP(B792,DEPARTAMENTO!$B$2:$B$26,DEPARTAMENTO!$A$2:$A$26)</f>
        <v>8</v>
      </c>
      <c r="B792" s="21" t="s">
        <v>1362</v>
      </c>
      <c r="C792" s="25">
        <f t="shared" si="53"/>
        <v>13</v>
      </c>
      <c r="D792" s="21" t="s">
        <v>1558</v>
      </c>
      <c r="E792" s="25">
        <f t="shared" si="56"/>
        <v>6</v>
      </c>
      <c r="F792" s="21" t="s">
        <v>1567</v>
      </c>
      <c r="G792" s="14" t="s">
        <v>1566</v>
      </c>
      <c r="H792" s="14" t="str">
        <f t="shared" si="54"/>
        <v>071306</v>
      </c>
      <c r="I792" s="36" t="str">
        <f t="shared" si="55"/>
        <v>INSERT INTO [dbo].[pmDistrict] ([idDepartment],[idProvince],[idDistrict],[name],[ubigeo]) VALUES (8,13,6,'Ollantaytambo','071306')</v>
      </c>
    </row>
    <row r="793" spans="1:9" ht="15.75" thickBot="1" x14ac:dyDescent="0.3">
      <c r="A793">
        <f>LOOKUP(B793,DEPARTAMENTO!$B$2:$B$26,DEPARTAMENTO!$A$2:$A$26)</f>
        <v>8</v>
      </c>
      <c r="B793" s="21" t="s">
        <v>1362</v>
      </c>
      <c r="C793" s="25">
        <f t="shared" si="53"/>
        <v>13</v>
      </c>
      <c r="D793" s="21" t="s">
        <v>1558</v>
      </c>
      <c r="E793" s="25">
        <f t="shared" si="56"/>
        <v>7</v>
      </c>
      <c r="F793" s="21" t="s">
        <v>1569</v>
      </c>
      <c r="G793" s="14" t="s">
        <v>1568</v>
      </c>
      <c r="H793" s="14" t="str">
        <f t="shared" si="54"/>
        <v>071307</v>
      </c>
      <c r="I793" s="36" t="str">
        <f t="shared" si="55"/>
        <v>INSERT INTO [dbo].[pmDistrict] ([idDepartment],[idProvince],[idDistrict],[name],[ubigeo]) VALUES (8,13,7,'Yucay','071307')</v>
      </c>
    </row>
    <row r="794" spans="1:9" ht="15.75" thickBot="1" x14ac:dyDescent="0.3">
      <c r="A794">
        <f>LOOKUP(B794,DEPARTAMENTO!$B$2:$B$26,DEPARTAMENTO!$A$2:$A$26)</f>
        <v>9</v>
      </c>
      <c r="B794" s="21" t="s">
        <v>1571</v>
      </c>
      <c r="C794" s="25">
        <f t="shared" si="53"/>
        <v>1</v>
      </c>
      <c r="D794" s="21" t="s">
        <v>1571</v>
      </c>
      <c r="E794" s="25">
        <f t="shared" si="56"/>
        <v>1</v>
      </c>
      <c r="F794" s="21" t="s">
        <v>1571</v>
      </c>
      <c r="G794" s="14" t="s">
        <v>1570</v>
      </c>
      <c r="H794" s="14" t="str">
        <f t="shared" si="54"/>
        <v>080101</v>
      </c>
      <c r="I794" s="36" t="str">
        <f t="shared" si="55"/>
        <v>INSERT INTO [dbo].[pmDistrict] ([idDepartment],[idProvince],[idDistrict],[name],[ubigeo]) VALUES (9,1,1,'Huancavelica','080101')</v>
      </c>
    </row>
    <row r="795" spans="1:9" ht="15.75" thickBot="1" x14ac:dyDescent="0.3">
      <c r="A795">
        <f>LOOKUP(B795,DEPARTAMENTO!$B$2:$B$26,DEPARTAMENTO!$A$2:$A$26)</f>
        <v>9</v>
      </c>
      <c r="B795" s="21" t="s">
        <v>1571</v>
      </c>
      <c r="C795" s="25">
        <f t="shared" si="53"/>
        <v>1</v>
      </c>
      <c r="D795" s="21" t="s">
        <v>1571</v>
      </c>
      <c r="E795" s="25">
        <f t="shared" si="56"/>
        <v>2</v>
      </c>
      <c r="F795" s="21" t="s">
        <v>1573</v>
      </c>
      <c r="G795" s="14" t="s">
        <v>1572</v>
      </c>
      <c r="H795" s="14" t="str">
        <f t="shared" si="54"/>
        <v>080102</v>
      </c>
      <c r="I795" s="36" t="str">
        <f t="shared" si="55"/>
        <v>INSERT INTO [dbo].[pmDistrict] ([idDepartment],[idProvince],[idDistrict],[name],[ubigeo]) VALUES (9,1,2,'Acobambilla','080102')</v>
      </c>
    </row>
    <row r="796" spans="1:9" ht="15.75" thickBot="1" x14ac:dyDescent="0.3">
      <c r="A796">
        <f>LOOKUP(B796,DEPARTAMENTO!$B$2:$B$26,DEPARTAMENTO!$A$2:$A$26)</f>
        <v>9</v>
      </c>
      <c r="B796" s="21" t="s">
        <v>1571</v>
      </c>
      <c r="C796" s="25">
        <f t="shared" si="53"/>
        <v>1</v>
      </c>
      <c r="D796" s="21" t="s">
        <v>1571</v>
      </c>
      <c r="E796" s="25">
        <f t="shared" si="56"/>
        <v>3</v>
      </c>
      <c r="F796" s="21" t="s">
        <v>1575</v>
      </c>
      <c r="G796" s="14" t="s">
        <v>1574</v>
      </c>
      <c r="H796" s="14" t="str">
        <f t="shared" si="54"/>
        <v>080103</v>
      </c>
      <c r="I796" s="36" t="str">
        <f t="shared" si="55"/>
        <v>INSERT INTO [dbo].[pmDistrict] ([idDepartment],[idProvince],[idDistrict],[name],[ubigeo]) VALUES (9,1,3,'Acoria','080103')</v>
      </c>
    </row>
    <row r="797" spans="1:9" ht="15.75" thickBot="1" x14ac:dyDescent="0.3">
      <c r="A797">
        <f>LOOKUP(B797,DEPARTAMENTO!$B$2:$B$26,DEPARTAMENTO!$A$2:$A$26)</f>
        <v>9</v>
      </c>
      <c r="B797" s="21" t="s">
        <v>1571</v>
      </c>
      <c r="C797" s="25">
        <f t="shared" si="53"/>
        <v>1</v>
      </c>
      <c r="D797" s="21" t="s">
        <v>1571</v>
      </c>
      <c r="E797" s="25">
        <f t="shared" si="56"/>
        <v>4</v>
      </c>
      <c r="F797" s="21" t="s">
        <v>1577</v>
      </c>
      <c r="G797" s="14" t="s">
        <v>1576</v>
      </c>
      <c r="H797" s="14" t="str">
        <f t="shared" si="54"/>
        <v>080104</v>
      </c>
      <c r="I797" s="36" t="str">
        <f t="shared" si="55"/>
        <v>INSERT INTO [dbo].[pmDistrict] ([idDepartment],[idProvince],[idDistrict],[name],[ubigeo]) VALUES (9,1,4,'Conayca','080104')</v>
      </c>
    </row>
    <row r="798" spans="1:9" ht="15.75" thickBot="1" x14ac:dyDescent="0.3">
      <c r="A798">
        <f>LOOKUP(B798,DEPARTAMENTO!$B$2:$B$26,DEPARTAMENTO!$A$2:$A$26)</f>
        <v>9</v>
      </c>
      <c r="B798" s="21" t="s">
        <v>1571</v>
      </c>
      <c r="C798" s="25">
        <f t="shared" si="53"/>
        <v>1</v>
      </c>
      <c r="D798" s="21" t="s">
        <v>1571</v>
      </c>
      <c r="E798" s="25">
        <f t="shared" si="56"/>
        <v>5</v>
      </c>
      <c r="F798" s="21" t="s">
        <v>1579</v>
      </c>
      <c r="G798" s="14" t="s">
        <v>1578</v>
      </c>
      <c r="H798" s="14" t="str">
        <f t="shared" si="54"/>
        <v>080105</v>
      </c>
      <c r="I798" s="36" t="str">
        <f t="shared" si="55"/>
        <v>INSERT INTO [dbo].[pmDistrict] ([idDepartment],[idProvince],[idDistrict],[name],[ubigeo]) VALUES (9,1,5,'Cuenca','080105')</v>
      </c>
    </row>
    <row r="799" spans="1:9" ht="15.75" thickBot="1" x14ac:dyDescent="0.3">
      <c r="A799">
        <f>LOOKUP(B799,DEPARTAMENTO!$B$2:$B$26,DEPARTAMENTO!$A$2:$A$26)</f>
        <v>9</v>
      </c>
      <c r="B799" s="21" t="s">
        <v>1571</v>
      </c>
      <c r="C799" s="25">
        <f t="shared" si="53"/>
        <v>1</v>
      </c>
      <c r="D799" s="21" t="s">
        <v>1571</v>
      </c>
      <c r="E799" s="25">
        <f t="shared" si="56"/>
        <v>6</v>
      </c>
      <c r="F799" s="21" t="s">
        <v>1581</v>
      </c>
      <c r="G799" s="14" t="s">
        <v>1580</v>
      </c>
      <c r="H799" s="14" t="str">
        <f t="shared" si="54"/>
        <v>080106</v>
      </c>
      <c r="I799" s="36" t="str">
        <f t="shared" si="55"/>
        <v>INSERT INTO [dbo].[pmDistrict] ([idDepartment],[idProvince],[idDistrict],[name],[ubigeo]) VALUES (9,1,6,'Huachocolpa','080106')</v>
      </c>
    </row>
    <row r="800" spans="1:9" ht="15.75" thickBot="1" x14ac:dyDescent="0.3">
      <c r="A800">
        <f>LOOKUP(B800,DEPARTAMENTO!$B$2:$B$26,DEPARTAMENTO!$A$2:$A$26)</f>
        <v>9</v>
      </c>
      <c r="B800" s="21" t="s">
        <v>1571</v>
      </c>
      <c r="C800" s="25">
        <f t="shared" si="53"/>
        <v>1</v>
      </c>
      <c r="D800" s="21" t="s">
        <v>1571</v>
      </c>
      <c r="E800" s="25">
        <f t="shared" si="56"/>
        <v>7</v>
      </c>
      <c r="F800" s="21" t="s">
        <v>1583</v>
      </c>
      <c r="G800" s="14" t="s">
        <v>1582</v>
      </c>
      <c r="H800" s="14" t="str">
        <f t="shared" si="54"/>
        <v>080108</v>
      </c>
      <c r="I800" s="36" t="str">
        <f t="shared" si="55"/>
        <v>INSERT INTO [dbo].[pmDistrict] ([idDepartment],[idProvince],[idDistrict],[name],[ubigeo]) VALUES (9,1,7,'Huayllahuara','080108')</v>
      </c>
    </row>
    <row r="801" spans="1:9" ht="15.75" thickBot="1" x14ac:dyDescent="0.3">
      <c r="A801">
        <f>LOOKUP(B801,DEPARTAMENTO!$B$2:$B$26,DEPARTAMENTO!$A$2:$A$26)</f>
        <v>9</v>
      </c>
      <c r="B801" s="21" t="s">
        <v>1571</v>
      </c>
      <c r="C801" s="25">
        <f t="shared" si="53"/>
        <v>1</v>
      </c>
      <c r="D801" s="21" t="s">
        <v>1571</v>
      </c>
      <c r="E801" s="25">
        <f t="shared" si="56"/>
        <v>8</v>
      </c>
      <c r="F801" s="21" t="s">
        <v>1585</v>
      </c>
      <c r="G801" s="14" t="s">
        <v>1584</v>
      </c>
      <c r="H801" s="14" t="str">
        <f t="shared" si="54"/>
        <v>080109</v>
      </c>
      <c r="I801" s="36" t="str">
        <f t="shared" si="55"/>
        <v>INSERT INTO [dbo].[pmDistrict] ([idDepartment],[idProvince],[idDistrict],[name],[ubigeo]) VALUES (9,1,8,'Izcuchaca','080109')</v>
      </c>
    </row>
    <row r="802" spans="1:9" ht="15.75" thickBot="1" x14ac:dyDescent="0.3">
      <c r="A802">
        <f>LOOKUP(B802,DEPARTAMENTO!$B$2:$B$26,DEPARTAMENTO!$A$2:$A$26)</f>
        <v>9</v>
      </c>
      <c r="B802" s="21" t="s">
        <v>1571</v>
      </c>
      <c r="C802" s="25">
        <f t="shared" si="53"/>
        <v>1</v>
      </c>
      <c r="D802" s="21" t="s">
        <v>1571</v>
      </c>
      <c r="E802" s="25">
        <f t="shared" si="56"/>
        <v>9</v>
      </c>
      <c r="F802" s="21" t="s">
        <v>1587</v>
      </c>
      <c r="G802" s="14" t="s">
        <v>1586</v>
      </c>
      <c r="H802" s="14" t="str">
        <f t="shared" si="54"/>
        <v>080110</v>
      </c>
      <c r="I802" s="36" t="str">
        <f t="shared" si="55"/>
        <v>INSERT INTO [dbo].[pmDistrict] ([idDepartment],[idProvince],[idDistrict],[name],[ubigeo]) VALUES (9,1,9,'Laria','080110')</v>
      </c>
    </row>
    <row r="803" spans="1:9" ht="15.75" thickBot="1" x14ac:dyDescent="0.3">
      <c r="A803">
        <f>LOOKUP(B803,DEPARTAMENTO!$B$2:$B$26,DEPARTAMENTO!$A$2:$A$26)</f>
        <v>9</v>
      </c>
      <c r="B803" s="21" t="s">
        <v>1571</v>
      </c>
      <c r="C803" s="25">
        <f t="shared" si="53"/>
        <v>1</v>
      </c>
      <c r="D803" s="21" t="s">
        <v>1571</v>
      </c>
      <c r="E803" s="25">
        <f t="shared" si="56"/>
        <v>10</v>
      </c>
      <c r="F803" s="21" t="s">
        <v>1589</v>
      </c>
      <c r="G803" s="14" t="s">
        <v>1588</v>
      </c>
      <c r="H803" s="14" t="str">
        <f t="shared" si="54"/>
        <v>080111</v>
      </c>
      <c r="I803" s="36" t="str">
        <f t="shared" si="55"/>
        <v>INSERT INTO [dbo].[pmDistrict] ([idDepartment],[idProvince],[idDistrict],[name],[ubigeo]) VALUES (9,1,10,'Manta','080111')</v>
      </c>
    </row>
    <row r="804" spans="1:9" ht="15.75" thickBot="1" x14ac:dyDescent="0.3">
      <c r="A804">
        <f>LOOKUP(B804,DEPARTAMENTO!$B$2:$B$26,DEPARTAMENTO!$A$2:$A$26)</f>
        <v>9</v>
      </c>
      <c r="B804" s="21" t="s">
        <v>1571</v>
      </c>
      <c r="C804" s="25">
        <f t="shared" si="53"/>
        <v>1</v>
      </c>
      <c r="D804" s="21" t="s">
        <v>1571</v>
      </c>
      <c r="E804" s="25">
        <f t="shared" si="56"/>
        <v>11</v>
      </c>
      <c r="F804" s="21" t="s">
        <v>732</v>
      </c>
      <c r="G804" s="14" t="s">
        <v>1590</v>
      </c>
      <c r="H804" s="14" t="str">
        <f t="shared" si="54"/>
        <v>080112</v>
      </c>
      <c r="I804" s="36" t="str">
        <f t="shared" si="55"/>
        <v>INSERT INTO [dbo].[pmDistrict] ([idDepartment],[idProvince],[idDistrict],[name],[ubigeo]) VALUES (9,1,11,'Mariscal Caceres','080112')</v>
      </c>
    </row>
    <row r="805" spans="1:9" ht="15.75" thickBot="1" x14ac:dyDescent="0.3">
      <c r="A805">
        <f>LOOKUP(B805,DEPARTAMENTO!$B$2:$B$26,DEPARTAMENTO!$A$2:$A$26)</f>
        <v>9</v>
      </c>
      <c r="B805" s="21" t="s">
        <v>1571</v>
      </c>
      <c r="C805" s="25">
        <f t="shared" si="53"/>
        <v>1</v>
      </c>
      <c r="D805" s="21" t="s">
        <v>1571</v>
      </c>
      <c r="E805" s="25">
        <f t="shared" si="56"/>
        <v>12</v>
      </c>
      <c r="F805" s="21" t="s">
        <v>1592</v>
      </c>
      <c r="G805" s="14" t="s">
        <v>1591</v>
      </c>
      <c r="H805" s="14" t="str">
        <f t="shared" si="54"/>
        <v>080113</v>
      </c>
      <c r="I805" s="36" t="str">
        <f t="shared" si="55"/>
        <v>INSERT INTO [dbo].[pmDistrict] ([idDepartment],[idProvince],[idDistrict],[name],[ubigeo]) VALUES (9,1,12,'Moya','080113')</v>
      </c>
    </row>
    <row r="806" spans="1:9" ht="15.75" thickBot="1" x14ac:dyDescent="0.3">
      <c r="A806">
        <f>LOOKUP(B806,DEPARTAMENTO!$B$2:$B$26,DEPARTAMENTO!$A$2:$A$26)</f>
        <v>9</v>
      </c>
      <c r="B806" s="21" t="s">
        <v>1571</v>
      </c>
      <c r="C806" s="25">
        <f t="shared" si="53"/>
        <v>1</v>
      </c>
      <c r="D806" s="21" t="s">
        <v>1571</v>
      </c>
      <c r="E806" s="25">
        <f t="shared" si="56"/>
        <v>13</v>
      </c>
      <c r="F806" s="21" t="s">
        <v>1594</v>
      </c>
      <c r="G806" s="14" t="s">
        <v>1593</v>
      </c>
      <c r="H806" s="14" t="str">
        <f t="shared" si="54"/>
        <v>080114</v>
      </c>
      <c r="I806" s="36" t="str">
        <f t="shared" si="55"/>
        <v>INSERT INTO [dbo].[pmDistrict] ([idDepartment],[idProvince],[idDistrict],[name],[ubigeo]) VALUES (9,1,13,'Nuevo Occoro','080114')</v>
      </c>
    </row>
    <row r="807" spans="1:9" ht="15.75" thickBot="1" x14ac:dyDescent="0.3">
      <c r="A807">
        <f>LOOKUP(B807,DEPARTAMENTO!$B$2:$B$26,DEPARTAMENTO!$A$2:$A$26)</f>
        <v>9</v>
      </c>
      <c r="B807" s="21" t="s">
        <v>1571</v>
      </c>
      <c r="C807" s="25">
        <f t="shared" si="53"/>
        <v>1</v>
      </c>
      <c r="D807" s="21" t="s">
        <v>1571</v>
      </c>
      <c r="E807" s="25">
        <f t="shared" si="56"/>
        <v>14</v>
      </c>
      <c r="F807" s="21" t="s">
        <v>1596</v>
      </c>
      <c r="G807" s="14" t="s">
        <v>1595</v>
      </c>
      <c r="H807" s="14" t="str">
        <f t="shared" si="54"/>
        <v>080115</v>
      </c>
      <c r="I807" s="36" t="str">
        <f t="shared" si="55"/>
        <v>INSERT INTO [dbo].[pmDistrict] ([idDepartment],[idProvince],[idDistrict],[name],[ubigeo]) VALUES (9,1,14,'Palca','080115')</v>
      </c>
    </row>
    <row r="808" spans="1:9" ht="15.75" thickBot="1" x14ac:dyDescent="0.3">
      <c r="A808">
        <f>LOOKUP(B808,DEPARTAMENTO!$B$2:$B$26,DEPARTAMENTO!$A$2:$A$26)</f>
        <v>9</v>
      </c>
      <c r="B808" s="21" t="s">
        <v>1571</v>
      </c>
      <c r="C808" s="25">
        <f t="shared" si="53"/>
        <v>1</v>
      </c>
      <c r="D808" s="21" t="s">
        <v>1571</v>
      </c>
      <c r="E808" s="25">
        <f t="shared" si="56"/>
        <v>15</v>
      </c>
      <c r="F808" s="21" t="s">
        <v>1598</v>
      </c>
      <c r="G808" s="14" t="s">
        <v>1597</v>
      </c>
      <c r="H808" s="14" t="str">
        <f t="shared" si="54"/>
        <v>080116</v>
      </c>
      <c r="I808" s="36" t="str">
        <f t="shared" si="55"/>
        <v>INSERT INTO [dbo].[pmDistrict] ([idDepartment],[idProvince],[idDistrict],[name],[ubigeo]) VALUES (9,1,15,'Pilchaca','080116')</v>
      </c>
    </row>
    <row r="809" spans="1:9" ht="15.75" thickBot="1" x14ac:dyDescent="0.3">
      <c r="A809">
        <f>LOOKUP(B809,DEPARTAMENTO!$B$2:$B$26,DEPARTAMENTO!$A$2:$A$26)</f>
        <v>9</v>
      </c>
      <c r="B809" s="21" t="s">
        <v>1571</v>
      </c>
      <c r="C809" s="25">
        <f t="shared" si="53"/>
        <v>1</v>
      </c>
      <c r="D809" s="21" t="s">
        <v>1571</v>
      </c>
      <c r="E809" s="25">
        <f t="shared" si="56"/>
        <v>16</v>
      </c>
      <c r="F809" s="21" t="s">
        <v>1600</v>
      </c>
      <c r="G809" s="14" t="s">
        <v>1599</v>
      </c>
      <c r="H809" s="14" t="str">
        <f t="shared" si="54"/>
        <v>080117</v>
      </c>
      <c r="I809" s="36" t="str">
        <f t="shared" si="55"/>
        <v>INSERT INTO [dbo].[pmDistrict] ([idDepartment],[idProvince],[idDistrict],[name],[ubigeo]) VALUES (9,1,16,'Vilca','080117')</v>
      </c>
    </row>
    <row r="810" spans="1:9" ht="15.75" thickBot="1" x14ac:dyDescent="0.3">
      <c r="A810">
        <f>LOOKUP(B810,DEPARTAMENTO!$B$2:$B$26,DEPARTAMENTO!$A$2:$A$26)</f>
        <v>9</v>
      </c>
      <c r="B810" s="21" t="s">
        <v>1571</v>
      </c>
      <c r="C810" s="25">
        <f t="shared" si="53"/>
        <v>1</v>
      </c>
      <c r="D810" s="21" t="s">
        <v>1571</v>
      </c>
      <c r="E810" s="25">
        <f t="shared" si="56"/>
        <v>17</v>
      </c>
      <c r="F810" s="21" t="s">
        <v>1602</v>
      </c>
      <c r="G810" s="14" t="s">
        <v>1601</v>
      </c>
      <c r="H810" s="14" t="str">
        <f t="shared" si="54"/>
        <v>080118</v>
      </c>
      <c r="I810" s="36" t="str">
        <f t="shared" si="55"/>
        <v>INSERT INTO [dbo].[pmDistrict] ([idDepartment],[idProvince],[idDistrict],[name],[ubigeo]) VALUES (9,1,17,'Yauli','080118')</v>
      </c>
    </row>
    <row r="811" spans="1:9" ht="15.75" thickBot="1" x14ac:dyDescent="0.3">
      <c r="A811">
        <f>LOOKUP(B811,DEPARTAMENTO!$B$2:$B$26,DEPARTAMENTO!$A$2:$A$26)</f>
        <v>9</v>
      </c>
      <c r="B811" s="21" t="s">
        <v>1571</v>
      </c>
      <c r="C811" s="25">
        <f t="shared" si="53"/>
        <v>1</v>
      </c>
      <c r="D811" s="21" t="s">
        <v>1571</v>
      </c>
      <c r="E811" s="25">
        <f t="shared" si="56"/>
        <v>18</v>
      </c>
      <c r="F811" s="21" t="s">
        <v>1604</v>
      </c>
      <c r="G811" s="14" t="s">
        <v>1603</v>
      </c>
      <c r="H811" s="14" t="str">
        <f t="shared" si="54"/>
        <v>080119</v>
      </c>
      <c r="I811" s="36" t="str">
        <f t="shared" si="55"/>
        <v>INSERT INTO [dbo].[pmDistrict] ([idDepartment],[idProvince],[idDistrict],[name],[ubigeo]) VALUES (9,1,18,'Ascension','080119')</v>
      </c>
    </row>
    <row r="812" spans="1:9" ht="15.75" thickBot="1" x14ac:dyDescent="0.3">
      <c r="A812">
        <f>LOOKUP(B812,DEPARTAMENTO!$B$2:$B$26,DEPARTAMENTO!$A$2:$A$26)</f>
        <v>9</v>
      </c>
      <c r="B812" s="21" t="s">
        <v>1571</v>
      </c>
      <c r="C812" s="25">
        <f t="shared" si="53"/>
        <v>1</v>
      </c>
      <c r="D812" s="21" t="s">
        <v>1571</v>
      </c>
      <c r="E812" s="25">
        <f t="shared" si="56"/>
        <v>19</v>
      </c>
      <c r="F812" s="21" t="s">
        <v>1606</v>
      </c>
      <c r="G812" s="14" t="s">
        <v>1605</v>
      </c>
      <c r="H812" s="14" t="str">
        <f t="shared" si="54"/>
        <v>080120</v>
      </c>
      <c r="I812" s="36" t="str">
        <f t="shared" si="55"/>
        <v>INSERT INTO [dbo].[pmDistrict] ([idDepartment],[idProvince],[idDistrict],[name],[ubigeo]) VALUES (9,1,19,'Huando','080120')</v>
      </c>
    </row>
    <row r="813" spans="1:9" ht="15.75" thickBot="1" x14ac:dyDescent="0.3">
      <c r="A813">
        <f>LOOKUP(B813,DEPARTAMENTO!$B$2:$B$26,DEPARTAMENTO!$A$2:$A$26)</f>
        <v>9</v>
      </c>
      <c r="B813" s="21" t="s">
        <v>1571</v>
      </c>
      <c r="C813" s="25">
        <f t="shared" si="53"/>
        <v>2</v>
      </c>
      <c r="D813" s="21" t="s">
        <v>474</v>
      </c>
      <c r="E813" s="25">
        <f t="shared" si="56"/>
        <v>1</v>
      </c>
      <c r="F813" s="21" t="s">
        <v>474</v>
      </c>
      <c r="G813" s="14" t="s">
        <v>1607</v>
      </c>
      <c r="H813" s="14" t="str">
        <f t="shared" si="54"/>
        <v>080201</v>
      </c>
      <c r="I813" s="36" t="str">
        <f t="shared" si="55"/>
        <v>INSERT INTO [dbo].[pmDistrict] ([idDepartment],[idProvince],[idDistrict],[name],[ubigeo]) VALUES (9,2,1,'Acobamba','080201')</v>
      </c>
    </row>
    <row r="814" spans="1:9" ht="15.75" thickBot="1" x14ac:dyDescent="0.3">
      <c r="A814">
        <f>LOOKUP(B814,DEPARTAMENTO!$B$2:$B$26,DEPARTAMENTO!$A$2:$A$26)</f>
        <v>9</v>
      </c>
      <c r="B814" s="21" t="s">
        <v>1571</v>
      </c>
      <c r="C814" s="25">
        <f t="shared" si="53"/>
        <v>2</v>
      </c>
      <c r="D814" s="21" t="s">
        <v>474</v>
      </c>
      <c r="E814" s="25">
        <f t="shared" si="56"/>
        <v>2</v>
      </c>
      <c r="F814" s="21" t="s">
        <v>1331</v>
      </c>
      <c r="G814" s="14" t="s">
        <v>1608</v>
      </c>
      <c r="H814" s="14" t="str">
        <f t="shared" si="54"/>
        <v>080203</v>
      </c>
      <c r="I814" s="36" t="str">
        <f t="shared" si="55"/>
        <v>INSERT INTO [dbo].[pmDistrict] ([idDepartment],[idProvince],[idDistrict],[name],[ubigeo]) VALUES (9,2,2,'Andabamba','080203')</v>
      </c>
    </row>
    <row r="815" spans="1:9" ht="15.75" thickBot="1" x14ac:dyDescent="0.3">
      <c r="A815">
        <f>LOOKUP(B815,DEPARTAMENTO!$B$2:$B$26,DEPARTAMENTO!$A$2:$A$26)</f>
        <v>9</v>
      </c>
      <c r="B815" s="21" t="s">
        <v>1571</v>
      </c>
      <c r="C815" s="25">
        <f t="shared" si="53"/>
        <v>2</v>
      </c>
      <c r="D815" s="21" t="s">
        <v>474</v>
      </c>
      <c r="E815" s="25">
        <f t="shared" si="56"/>
        <v>3</v>
      </c>
      <c r="F815" s="21" t="s">
        <v>265</v>
      </c>
      <c r="G815" s="14" t="s">
        <v>1609</v>
      </c>
      <c r="H815" s="14" t="str">
        <f t="shared" si="54"/>
        <v>080202</v>
      </c>
      <c r="I815" s="36" t="str">
        <f t="shared" si="55"/>
        <v>INSERT INTO [dbo].[pmDistrict] ([idDepartment],[idProvince],[idDistrict],[name],[ubigeo]) VALUES (9,2,3,'Anta','080202')</v>
      </c>
    </row>
    <row r="816" spans="1:9" ht="15.75" thickBot="1" x14ac:dyDescent="0.3">
      <c r="A816">
        <f>LOOKUP(B816,DEPARTAMENTO!$B$2:$B$26,DEPARTAMENTO!$A$2:$A$26)</f>
        <v>9</v>
      </c>
      <c r="B816" s="21" t="s">
        <v>1571</v>
      </c>
      <c r="C816" s="25">
        <f t="shared" si="53"/>
        <v>2</v>
      </c>
      <c r="D816" s="21" t="s">
        <v>474</v>
      </c>
      <c r="E816" s="25">
        <f t="shared" si="56"/>
        <v>4</v>
      </c>
      <c r="F816" s="21" t="s">
        <v>1611</v>
      </c>
      <c r="G816" s="14" t="s">
        <v>1610</v>
      </c>
      <c r="H816" s="14" t="str">
        <f t="shared" si="54"/>
        <v>080204</v>
      </c>
      <c r="I816" s="36" t="str">
        <f t="shared" si="55"/>
        <v>INSERT INTO [dbo].[pmDistrict] ([idDepartment],[idProvince],[idDistrict],[name],[ubigeo]) VALUES (9,2,4,'Caja','080204')</v>
      </c>
    </row>
    <row r="817" spans="1:9" ht="15.75" thickBot="1" x14ac:dyDescent="0.3">
      <c r="A817">
        <f>LOOKUP(B817,DEPARTAMENTO!$B$2:$B$26,DEPARTAMENTO!$A$2:$A$26)</f>
        <v>9</v>
      </c>
      <c r="B817" s="21" t="s">
        <v>1571</v>
      </c>
      <c r="C817" s="25">
        <f t="shared" si="53"/>
        <v>2</v>
      </c>
      <c r="D817" s="21" t="s">
        <v>474</v>
      </c>
      <c r="E817" s="25">
        <f t="shared" si="56"/>
        <v>5</v>
      </c>
      <c r="F817" s="21" t="s">
        <v>1613</v>
      </c>
      <c r="G817" s="14" t="s">
        <v>1612</v>
      </c>
      <c r="H817" s="14" t="str">
        <f t="shared" si="54"/>
        <v>080205</v>
      </c>
      <c r="I817" s="36" t="str">
        <f t="shared" si="55"/>
        <v>INSERT INTO [dbo].[pmDistrict] ([idDepartment],[idProvince],[idDistrict],[name],[ubigeo]) VALUES (9,2,5,'Marcas','080205')</v>
      </c>
    </row>
    <row r="818" spans="1:9" ht="15.75" thickBot="1" x14ac:dyDescent="0.3">
      <c r="A818">
        <f>LOOKUP(B818,DEPARTAMENTO!$B$2:$B$26,DEPARTAMENTO!$A$2:$A$26)</f>
        <v>9</v>
      </c>
      <c r="B818" s="21" t="s">
        <v>1571</v>
      </c>
      <c r="C818" s="25">
        <f t="shared" si="53"/>
        <v>2</v>
      </c>
      <c r="D818" s="21" t="s">
        <v>474</v>
      </c>
      <c r="E818" s="25">
        <f t="shared" si="56"/>
        <v>6</v>
      </c>
      <c r="F818" s="21" t="s">
        <v>1615</v>
      </c>
      <c r="G818" s="14" t="s">
        <v>1614</v>
      </c>
      <c r="H818" s="14" t="str">
        <f t="shared" si="54"/>
        <v>080206</v>
      </c>
      <c r="I818" s="36" t="str">
        <f t="shared" si="55"/>
        <v>INSERT INTO [dbo].[pmDistrict] ([idDepartment],[idProvince],[idDistrict],[name],[ubigeo]) VALUES (9,2,6,'Paucara','080206')</v>
      </c>
    </row>
    <row r="819" spans="1:9" ht="15.75" thickBot="1" x14ac:dyDescent="0.3">
      <c r="A819">
        <f>LOOKUP(B819,DEPARTAMENTO!$B$2:$B$26,DEPARTAMENTO!$A$2:$A$26)</f>
        <v>9</v>
      </c>
      <c r="B819" s="21" t="s">
        <v>1571</v>
      </c>
      <c r="C819" s="25">
        <f t="shared" si="53"/>
        <v>2</v>
      </c>
      <c r="D819" s="21" t="s">
        <v>474</v>
      </c>
      <c r="E819" s="25">
        <f t="shared" si="56"/>
        <v>7</v>
      </c>
      <c r="F819" s="21" t="s">
        <v>547</v>
      </c>
      <c r="G819" s="14" t="s">
        <v>1616</v>
      </c>
      <c r="H819" s="14" t="str">
        <f t="shared" si="54"/>
        <v>080207</v>
      </c>
      <c r="I819" s="36" t="str">
        <f t="shared" si="55"/>
        <v>INSERT INTO [dbo].[pmDistrict] ([idDepartment],[idProvince],[idDistrict],[name],[ubigeo]) VALUES (9,2,7,'Pomacocha','080207')</v>
      </c>
    </row>
    <row r="820" spans="1:9" ht="15.75" thickBot="1" x14ac:dyDescent="0.3">
      <c r="A820">
        <f>LOOKUP(B820,DEPARTAMENTO!$B$2:$B$26,DEPARTAMENTO!$A$2:$A$26)</f>
        <v>9</v>
      </c>
      <c r="B820" s="21" t="s">
        <v>1571</v>
      </c>
      <c r="C820" s="25">
        <f t="shared" ref="C820:C883" si="57">IF(D819=D820,C819,IF(B819=B820,C819+1,1))</f>
        <v>2</v>
      </c>
      <c r="D820" s="21" t="s">
        <v>474</v>
      </c>
      <c r="E820" s="25">
        <f t="shared" si="56"/>
        <v>8</v>
      </c>
      <c r="F820" s="21" t="s">
        <v>1618</v>
      </c>
      <c r="G820" s="14" t="s">
        <v>1617</v>
      </c>
      <c r="H820" s="14" t="str">
        <f t="shared" si="54"/>
        <v>080208</v>
      </c>
      <c r="I820" s="36" t="str">
        <f t="shared" si="55"/>
        <v>INSERT INTO [dbo].[pmDistrict] ([idDepartment],[idProvince],[idDistrict],[name],[ubigeo]) VALUES (9,2,8,'Rosario','080208')</v>
      </c>
    </row>
    <row r="821" spans="1:9" ht="15.75" thickBot="1" x14ac:dyDescent="0.3">
      <c r="A821">
        <f>LOOKUP(B821,DEPARTAMENTO!$B$2:$B$26,DEPARTAMENTO!$A$2:$A$26)</f>
        <v>9</v>
      </c>
      <c r="B821" s="21" t="s">
        <v>1571</v>
      </c>
      <c r="C821" s="25">
        <f t="shared" si="57"/>
        <v>3</v>
      </c>
      <c r="D821" s="21" t="s">
        <v>1621</v>
      </c>
      <c r="E821" s="25">
        <f t="shared" si="56"/>
        <v>1</v>
      </c>
      <c r="F821" s="21" t="s">
        <v>1620</v>
      </c>
      <c r="G821" s="14" t="s">
        <v>1619</v>
      </c>
      <c r="H821" s="14" t="str">
        <f t="shared" si="54"/>
        <v>080301</v>
      </c>
      <c r="I821" s="36" t="str">
        <f t="shared" si="55"/>
        <v>INSERT INTO [dbo].[pmDistrict] ([idDepartment],[idProvince],[idDistrict],[name],[ubigeo]) VALUES (9,3,1,'Lircay','080301')</v>
      </c>
    </row>
    <row r="822" spans="1:9" ht="15.75" thickBot="1" x14ac:dyDescent="0.3">
      <c r="A822">
        <f>LOOKUP(B822,DEPARTAMENTO!$B$2:$B$26,DEPARTAMENTO!$A$2:$A$26)</f>
        <v>9</v>
      </c>
      <c r="B822" s="21" t="s">
        <v>1571</v>
      </c>
      <c r="C822" s="25">
        <f t="shared" si="57"/>
        <v>3</v>
      </c>
      <c r="D822" s="21" t="s">
        <v>1621</v>
      </c>
      <c r="E822" s="25">
        <f t="shared" si="56"/>
        <v>2</v>
      </c>
      <c r="F822" s="21" t="s">
        <v>1623</v>
      </c>
      <c r="G822" s="14" t="s">
        <v>1622</v>
      </c>
      <c r="H822" s="14" t="str">
        <f t="shared" si="54"/>
        <v>080302</v>
      </c>
      <c r="I822" s="36" t="str">
        <f t="shared" si="55"/>
        <v>INSERT INTO [dbo].[pmDistrict] ([idDepartment],[idProvince],[idDistrict],[name],[ubigeo]) VALUES (9,3,2,'Anchonga','080302')</v>
      </c>
    </row>
    <row r="823" spans="1:9" ht="15.75" thickBot="1" x14ac:dyDescent="0.3">
      <c r="A823">
        <f>LOOKUP(B823,DEPARTAMENTO!$B$2:$B$26,DEPARTAMENTO!$A$2:$A$26)</f>
        <v>9</v>
      </c>
      <c r="B823" s="21" t="s">
        <v>1571</v>
      </c>
      <c r="C823" s="25">
        <f t="shared" si="57"/>
        <v>3</v>
      </c>
      <c r="D823" s="21" t="s">
        <v>1621</v>
      </c>
      <c r="E823" s="25">
        <f t="shared" si="56"/>
        <v>3</v>
      </c>
      <c r="F823" s="21" t="s">
        <v>1625</v>
      </c>
      <c r="G823" s="14" t="s">
        <v>1624</v>
      </c>
      <c r="H823" s="14" t="str">
        <f t="shared" si="54"/>
        <v>080303</v>
      </c>
      <c r="I823" s="36" t="str">
        <f t="shared" si="55"/>
        <v>INSERT INTO [dbo].[pmDistrict] ([idDepartment],[idProvince],[idDistrict],[name],[ubigeo]) VALUES (9,3,3,'Callanmarca','080303')</v>
      </c>
    </row>
    <row r="824" spans="1:9" ht="15.75" thickBot="1" x14ac:dyDescent="0.3">
      <c r="A824">
        <f>LOOKUP(B824,DEPARTAMENTO!$B$2:$B$26,DEPARTAMENTO!$A$2:$A$26)</f>
        <v>9</v>
      </c>
      <c r="B824" s="21" t="s">
        <v>1571</v>
      </c>
      <c r="C824" s="25">
        <f t="shared" si="57"/>
        <v>3</v>
      </c>
      <c r="D824" s="21" t="s">
        <v>1621</v>
      </c>
      <c r="E824" s="25">
        <f t="shared" si="56"/>
        <v>4</v>
      </c>
      <c r="F824" s="21" t="s">
        <v>1627</v>
      </c>
      <c r="G824" s="14" t="s">
        <v>1626</v>
      </c>
      <c r="H824" s="14" t="str">
        <f t="shared" si="54"/>
        <v>080312</v>
      </c>
      <c r="I824" s="36" t="str">
        <f t="shared" si="55"/>
        <v>INSERT INTO [dbo].[pmDistrict] ([idDepartment],[idProvince],[idDistrict],[name],[ubigeo]) VALUES (9,3,4,'Ccochaccasa','080312')</v>
      </c>
    </row>
    <row r="825" spans="1:9" ht="15.75" thickBot="1" x14ac:dyDescent="0.3">
      <c r="A825">
        <f>LOOKUP(B825,DEPARTAMENTO!$B$2:$B$26,DEPARTAMENTO!$A$2:$A$26)</f>
        <v>9</v>
      </c>
      <c r="B825" s="21" t="s">
        <v>1571</v>
      </c>
      <c r="C825" s="25">
        <f t="shared" si="57"/>
        <v>3</v>
      </c>
      <c r="D825" s="21" t="s">
        <v>1621</v>
      </c>
      <c r="E825" s="25">
        <f t="shared" si="56"/>
        <v>5</v>
      </c>
      <c r="F825" s="21" t="s">
        <v>1629</v>
      </c>
      <c r="G825" s="14" t="s">
        <v>1628</v>
      </c>
      <c r="H825" s="14" t="str">
        <f t="shared" si="54"/>
        <v>080305</v>
      </c>
      <c r="I825" s="36" t="str">
        <f t="shared" si="55"/>
        <v>INSERT INTO [dbo].[pmDistrict] ([idDepartment],[idProvince],[idDistrict],[name],[ubigeo]) VALUES (9,3,5,'Chincho','080305')</v>
      </c>
    </row>
    <row r="826" spans="1:9" ht="15.75" thickBot="1" x14ac:dyDescent="0.3">
      <c r="A826">
        <f>LOOKUP(B826,DEPARTAMENTO!$B$2:$B$26,DEPARTAMENTO!$A$2:$A$26)</f>
        <v>9</v>
      </c>
      <c r="B826" s="21" t="s">
        <v>1571</v>
      </c>
      <c r="C826" s="25">
        <f t="shared" si="57"/>
        <v>3</v>
      </c>
      <c r="D826" s="21" t="s">
        <v>1621</v>
      </c>
      <c r="E826" s="25">
        <f t="shared" si="56"/>
        <v>6</v>
      </c>
      <c r="F826" s="21" t="s">
        <v>1631</v>
      </c>
      <c r="G826" s="14" t="s">
        <v>1630</v>
      </c>
      <c r="H826" s="14" t="str">
        <f t="shared" si="54"/>
        <v>080304</v>
      </c>
      <c r="I826" s="36" t="str">
        <f t="shared" si="55"/>
        <v>INSERT INTO [dbo].[pmDistrict] ([idDepartment],[idProvince],[idDistrict],[name],[ubigeo]) VALUES (9,3,6,'Congalla','080304')</v>
      </c>
    </row>
    <row r="827" spans="1:9" ht="15.75" thickBot="1" x14ac:dyDescent="0.3">
      <c r="A827">
        <f>LOOKUP(B827,DEPARTAMENTO!$B$2:$B$26,DEPARTAMENTO!$A$2:$A$26)</f>
        <v>9</v>
      </c>
      <c r="B827" s="21" t="s">
        <v>1571</v>
      </c>
      <c r="C827" s="25">
        <f t="shared" si="57"/>
        <v>3</v>
      </c>
      <c r="D827" s="21" t="s">
        <v>1621</v>
      </c>
      <c r="E827" s="25">
        <f t="shared" si="56"/>
        <v>7</v>
      </c>
      <c r="F827" s="21" t="s">
        <v>1633</v>
      </c>
      <c r="G827" s="14" t="s">
        <v>1632</v>
      </c>
      <c r="H827" s="14" t="str">
        <f t="shared" si="54"/>
        <v>080307</v>
      </c>
      <c r="I827" s="36" t="str">
        <f t="shared" si="55"/>
        <v>INSERT INTO [dbo].[pmDistrict] ([idDepartment],[idProvince],[idDistrict],[name],[ubigeo]) VALUES (9,3,7,'Huanca-Huanca','080307')</v>
      </c>
    </row>
    <row r="828" spans="1:9" ht="15.75" thickBot="1" x14ac:dyDescent="0.3">
      <c r="A828">
        <f>LOOKUP(B828,DEPARTAMENTO!$B$2:$B$26,DEPARTAMENTO!$A$2:$A$26)</f>
        <v>9</v>
      </c>
      <c r="B828" s="21" t="s">
        <v>1571</v>
      </c>
      <c r="C828" s="25">
        <f t="shared" si="57"/>
        <v>3</v>
      </c>
      <c r="D828" s="21" t="s">
        <v>1621</v>
      </c>
      <c r="E828" s="25">
        <f t="shared" si="56"/>
        <v>8</v>
      </c>
      <c r="F828" s="21" t="s">
        <v>1635</v>
      </c>
      <c r="G828" s="14" t="s">
        <v>1634</v>
      </c>
      <c r="H828" s="14" t="str">
        <f t="shared" si="54"/>
        <v>080306</v>
      </c>
      <c r="I828" s="36" t="str">
        <f t="shared" si="55"/>
        <v>INSERT INTO [dbo].[pmDistrict] ([idDepartment],[idProvince],[idDistrict],[name],[ubigeo]) VALUES (9,3,8,'Huayllay Grande','080306')</v>
      </c>
    </row>
    <row r="829" spans="1:9" ht="15.75" thickBot="1" x14ac:dyDescent="0.3">
      <c r="A829">
        <f>LOOKUP(B829,DEPARTAMENTO!$B$2:$B$26,DEPARTAMENTO!$A$2:$A$26)</f>
        <v>9</v>
      </c>
      <c r="B829" s="21" t="s">
        <v>1571</v>
      </c>
      <c r="C829" s="25">
        <f t="shared" si="57"/>
        <v>3</v>
      </c>
      <c r="D829" s="21" t="s">
        <v>1621</v>
      </c>
      <c r="E829" s="25">
        <f t="shared" si="56"/>
        <v>9</v>
      </c>
      <c r="F829" s="21" t="s">
        <v>1637</v>
      </c>
      <c r="G829" s="14" t="s">
        <v>1636</v>
      </c>
      <c r="H829" s="14" t="str">
        <f t="shared" si="54"/>
        <v>080308</v>
      </c>
      <c r="I829" s="36" t="str">
        <f t="shared" si="55"/>
        <v>INSERT INTO [dbo].[pmDistrict] ([idDepartment],[idProvince],[idDistrict],[name],[ubigeo]) VALUES (9,3,9,'Julcamarca','080308')</v>
      </c>
    </row>
    <row r="830" spans="1:9" ht="15.75" thickBot="1" x14ac:dyDescent="0.3">
      <c r="A830">
        <f>LOOKUP(B830,DEPARTAMENTO!$B$2:$B$26,DEPARTAMENTO!$A$2:$A$26)</f>
        <v>9</v>
      </c>
      <c r="B830" s="21" t="s">
        <v>1571</v>
      </c>
      <c r="C830" s="25">
        <f t="shared" si="57"/>
        <v>3</v>
      </c>
      <c r="D830" s="21" t="s">
        <v>1621</v>
      </c>
      <c r="E830" s="25">
        <f t="shared" si="56"/>
        <v>10</v>
      </c>
      <c r="F830" s="21" t="s">
        <v>1639</v>
      </c>
      <c r="G830" s="14" t="s">
        <v>1638</v>
      </c>
      <c r="H830" s="14" t="str">
        <f t="shared" si="54"/>
        <v>080309</v>
      </c>
      <c r="I830" s="36" t="str">
        <f t="shared" si="55"/>
        <v>INSERT INTO [dbo].[pmDistrict] ([idDepartment],[idProvince],[idDistrict],[name],[ubigeo]) VALUES (9,3,10,'San Antonio de Antaparco','080309')</v>
      </c>
    </row>
    <row r="831" spans="1:9" ht="15.75" thickBot="1" x14ac:dyDescent="0.3">
      <c r="A831">
        <f>LOOKUP(B831,DEPARTAMENTO!$B$2:$B$26,DEPARTAMENTO!$A$2:$A$26)</f>
        <v>9</v>
      </c>
      <c r="B831" s="21" t="s">
        <v>1571</v>
      </c>
      <c r="C831" s="25">
        <f t="shared" si="57"/>
        <v>3</v>
      </c>
      <c r="D831" s="21" t="s">
        <v>1621</v>
      </c>
      <c r="E831" s="25">
        <f t="shared" si="56"/>
        <v>11</v>
      </c>
      <c r="F831" s="21" t="s">
        <v>1641</v>
      </c>
      <c r="G831" s="14" t="s">
        <v>1640</v>
      </c>
      <c r="H831" s="14" t="str">
        <f t="shared" si="54"/>
        <v>080310</v>
      </c>
      <c r="I831" s="36" t="str">
        <f t="shared" si="55"/>
        <v>INSERT INTO [dbo].[pmDistrict] ([idDepartment],[idProvince],[idDistrict],[name],[ubigeo]) VALUES (9,3,11,'Santo Tomas de Pata','080310')</v>
      </c>
    </row>
    <row r="832" spans="1:9" ht="15.75" thickBot="1" x14ac:dyDescent="0.3">
      <c r="A832">
        <f>LOOKUP(B832,DEPARTAMENTO!$B$2:$B$26,DEPARTAMENTO!$A$2:$A$26)</f>
        <v>9</v>
      </c>
      <c r="B832" s="21" t="s">
        <v>1571</v>
      </c>
      <c r="C832" s="25">
        <f t="shared" si="57"/>
        <v>3</v>
      </c>
      <c r="D832" s="21" t="s">
        <v>1621</v>
      </c>
      <c r="E832" s="25">
        <f t="shared" si="56"/>
        <v>12</v>
      </c>
      <c r="F832" s="21" t="s">
        <v>1643</v>
      </c>
      <c r="G832" s="14" t="s">
        <v>1642</v>
      </c>
      <c r="H832" s="14" t="str">
        <f t="shared" si="54"/>
        <v>080311</v>
      </c>
      <c r="I832" s="36" t="str">
        <f t="shared" si="55"/>
        <v>INSERT INTO [dbo].[pmDistrict] ([idDepartment],[idProvince],[idDistrict],[name],[ubigeo]) VALUES (9,3,12,'Secclla','080311')</v>
      </c>
    </row>
    <row r="833" spans="1:9" ht="15.75" thickBot="1" x14ac:dyDescent="0.3">
      <c r="A833">
        <f>LOOKUP(B833,DEPARTAMENTO!$B$2:$B$26,DEPARTAMENTO!$A$2:$A$26)</f>
        <v>9</v>
      </c>
      <c r="B833" s="21" t="s">
        <v>1571</v>
      </c>
      <c r="C833" s="25">
        <f t="shared" si="57"/>
        <v>4</v>
      </c>
      <c r="D833" s="21" t="s">
        <v>1645</v>
      </c>
      <c r="E833" s="25">
        <f t="shared" si="56"/>
        <v>1</v>
      </c>
      <c r="F833" s="21" t="s">
        <v>1645</v>
      </c>
      <c r="G833" s="14" t="s">
        <v>1644</v>
      </c>
      <c r="H833" s="14" t="str">
        <f t="shared" si="54"/>
        <v>080401</v>
      </c>
      <c r="I833" s="36" t="str">
        <f t="shared" si="55"/>
        <v>INSERT INTO [dbo].[pmDistrict] ([idDepartment],[idProvince],[idDistrict],[name],[ubigeo]) VALUES (9,4,1,'Castrovirreyna','080401')</v>
      </c>
    </row>
    <row r="834" spans="1:9" ht="15.75" thickBot="1" x14ac:dyDescent="0.3">
      <c r="A834">
        <f>LOOKUP(B834,DEPARTAMENTO!$B$2:$B$26,DEPARTAMENTO!$A$2:$A$26)</f>
        <v>9</v>
      </c>
      <c r="B834" s="21" t="s">
        <v>1571</v>
      </c>
      <c r="C834" s="25">
        <f t="shared" si="57"/>
        <v>4</v>
      </c>
      <c r="D834" s="21" t="s">
        <v>1645</v>
      </c>
      <c r="E834" s="25">
        <f t="shared" si="56"/>
        <v>2</v>
      </c>
      <c r="F834" s="21" t="s">
        <v>1647</v>
      </c>
      <c r="G834" s="14" t="s">
        <v>1646</v>
      </c>
      <c r="H834" s="14" t="str">
        <f t="shared" si="54"/>
        <v>080402</v>
      </c>
      <c r="I834" s="36" t="str">
        <f t="shared" si="55"/>
        <v>INSERT INTO [dbo].[pmDistrict] ([idDepartment],[idProvince],[idDistrict],[name],[ubigeo]) VALUES (9,4,2,'Arma','080402')</v>
      </c>
    </row>
    <row r="835" spans="1:9" ht="15.75" thickBot="1" x14ac:dyDescent="0.3">
      <c r="A835">
        <f>LOOKUP(B835,DEPARTAMENTO!$B$2:$B$26,DEPARTAMENTO!$A$2:$A$26)</f>
        <v>9</v>
      </c>
      <c r="B835" s="21" t="s">
        <v>1571</v>
      </c>
      <c r="C835" s="25">
        <f t="shared" si="57"/>
        <v>4</v>
      </c>
      <c r="D835" s="21" t="s">
        <v>1645</v>
      </c>
      <c r="E835" s="25">
        <f t="shared" si="56"/>
        <v>3</v>
      </c>
      <c r="F835" s="21" t="s">
        <v>1649</v>
      </c>
      <c r="G835" s="14" t="s">
        <v>1648</v>
      </c>
      <c r="H835" s="14" t="str">
        <f t="shared" ref="H835:H898" si="58">RIGHT(G835,6)</f>
        <v>080403</v>
      </c>
      <c r="I835" s="36" t="str">
        <f t="shared" ref="I835:I898" si="59">$I$1&amp;A835&amp;","&amp;C835&amp;","&amp;E835&amp;",'"&amp;F835&amp;"','"&amp;H835&amp;"')"</f>
        <v>INSERT INTO [dbo].[pmDistrict] ([idDepartment],[idProvince],[idDistrict],[name],[ubigeo]) VALUES (9,4,3,'Aurahua','080403')</v>
      </c>
    </row>
    <row r="836" spans="1:9" ht="15.75" thickBot="1" x14ac:dyDescent="0.3">
      <c r="A836">
        <f>LOOKUP(B836,DEPARTAMENTO!$B$2:$B$26,DEPARTAMENTO!$A$2:$A$26)</f>
        <v>9</v>
      </c>
      <c r="B836" s="21" t="s">
        <v>1571</v>
      </c>
      <c r="C836" s="25">
        <f t="shared" si="57"/>
        <v>4</v>
      </c>
      <c r="D836" s="21" t="s">
        <v>1645</v>
      </c>
      <c r="E836" s="25">
        <f t="shared" ref="E836:E899" si="60">SUMIF(D836,D835,E835)+1</f>
        <v>4</v>
      </c>
      <c r="F836" s="21" t="s">
        <v>1651</v>
      </c>
      <c r="G836" s="14" t="s">
        <v>1650</v>
      </c>
      <c r="H836" s="14" t="str">
        <f t="shared" si="58"/>
        <v>080405</v>
      </c>
      <c r="I836" s="36" t="str">
        <f t="shared" si="59"/>
        <v>INSERT INTO [dbo].[pmDistrict] ([idDepartment],[idProvince],[idDistrict],[name],[ubigeo]) VALUES (9,4,4,'Capillas','080405')</v>
      </c>
    </row>
    <row r="837" spans="1:9" ht="15.75" thickBot="1" x14ac:dyDescent="0.3">
      <c r="A837">
        <f>LOOKUP(B837,DEPARTAMENTO!$B$2:$B$26,DEPARTAMENTO!$A$2:$A$26)</f>
        <v>9</v>
      </c>
      <c r="B837" s="21" t="s">
        <v>1571</v>
      </c>
      <c r="C837" s="25">
        <f t="shared" si="57"/>
        <v>4</v>
      </c>
      <c r="D837" s="21" t="s">
        <v>1645</v>
      </c>
      <c r="E837" s="25">
        <f t="shared" si="60"/>
        <v>5</v>
      </c>
      <c r="F837" s="21" t="s">
        <v>1653</v>
      </c>
      <c r="G837" s="14" t="s">
        <v>1652</v>
      </c>
      <c r="H837" s="14" t="str">
        <f t="shared" si="58"/>
        <v>080408</v>
      </c>
      <c r="I837" s="36" t="str">
        <f t="shared" si="59"/>
        <v>INSERT INTO [dbo].[pmDistrict] ([idDepartment],[idProvince],[idDistrict],[name],[ubigeo]) VALUES (9,4,5,'Chupamarca','080408')</v>
      </c>
    </row>
    <row r="838" spans="1:9" ht="15.75" thickBot="1" x14ac:dyDescent="0.3">
      <c r="A838">
        <f>LOOKUP(B838,DEPARTAMENTO!$B$2:$B$26,DEPARTAMENTO!$A$2:$A$26)</f>
        <v>9</v>
      </c>
      <c r="B838" s="21" t="s">
        <v>1571</v>
      </c>
      <c r="C838" s="25">
        <f t="shared" si="57"/>
        <v>4</v>
      </c>
      <c r="D838" s="21" t="s">
        <v>1645</v>
      </c>
      <c r="E838" s="25">
        <f t="shared" si="60"/>
        <v>6</v>
      </c>
      <c r="F838" s="21" t="s">
        <v>1655</v>
      </c>
      <c r="G838" s="14" t="s">
        <v>1654</v>
      </c>
      <c r="H838" s="14" t="str">
        <f t="shared" si="58"/>
        <v>080406</v>
      </c>
      <c r="I838" s="36" t="str">
        <f t="shared" si="59"/>
        <v>INSERT INTO [dbo].[pmDistrict] ([idDepartment],[idProvince],[idDistrict],[name],[ubigeo]) VALUES (9,4,6,'Cocas','080406')</v>
      </c>
    </row>
    <row r="839" spans="1:9" ht="15.75" thickBot="1" x14ac:dyDescent="0.3">
      <c r="A839">
        <f>LOOKUP(B839,DEPARTAMENTO!$B$2:$B$26,DEPARTAMENTO!$A$2:$A$26)</f>
        <v>9</v>
      </c>
      <c r="B839" s="21" t="s">
        <v>1571</v>
      </c>
      <c r="C839" s="25">
        <f t="shared" si="57"/>
        <v>4</v>
      </c>
      <c r="D839" s="21" t="s">
        <v>1645</v>
      </c>
      <c r="E839" s="25">
        <f t="shared" si="60"/>
        <v>7</v>
      </c>
      <c r="F839" s="21" t="s">
        <v>1657</v>
      </c>
      <c r="G839" s="14" t="s">
        <v>1656</v>
      </c>
      <c r="H839" s="14" t="str">
        <f t="shared" si="58"/>
        <v>080409</v>
      </c>
      <c r="I839" s="36" t="str">
        <f t="shared" si="59"/>
        <v>INSERT INTO [dbo].[pmDistrict] ([idDepartment],[idProvince],[idDistrict],[name],[ubigeo]) VALUES (9,4,7,'Huachos','080409')</v>
      </c>
    </row>
    <row r="840" spans="1:9" ht="15.75" thickBot="1" x14ac:dyDescent="0.3">
      <c r="A840">
        <f>LOOKUP(B840,DEPARTAMENTO!$B$2:$B$26,DEPARTAMENTO!$A$2:$A$26)</f>
        <v>9</v>
      </c>
      <c r="B840" s="21" t="s">
        <v>1571</v>
      </c>
      <c r="C840" s="25">
        <f t="shared" si="57"/>
        <v>4</v>
      </c>
      <c r="D840" s="21" t="s">
        <v>1645</v>
      </c>
      <c r="E840" s="25">
        <f t="shared" si="60"/>
        <v>8</v>
      </c>
      <c r="F840" s="21" t="s">
        <v>1659</v>
      </c>
      <c r="G840" s="14" t="s">
        <v>1658</v>
      </c>
      <c r="H840" s="14" t="str">
        <f t="shared" si="58"/>
        <v>080410</v>
      </c>
      <c r="I840" s="36" t="str">
        <f t="shared" si="59"/>
        <v>INSERT INTO [dbo].[pmDistrict] ([idDepartment],[idProvince],[idDistrict],[name],[ubigeo]) VALUES (9,4,8,'Huamatambo','080410')</v>
      </c>
    </row>
    <row r="841" spans="1:9" ht="15.75" thickBot="1" x14ac:dyDescent="0.3">
      <c r="A841">
        <f>LOOKUP(B841,DEPARTAMENTO!$B$2:$B$26,DEPARTAMENTO!$A$2:$A$26)</f>
        <v>9</v>
      </c>
      <c r="B841" s="21" t="s">
        <v>1571</v>
      </c>
      <c r="C841" s="25">
        <f t="shared" si="57"/>
        <v>4</v>
      </c>
      <c r="D841" s="21" t="s">
        <v>1645</v>
      </c>
      <c r="E841" s="25">
        <f t="shared" si="60"/>
        <v>9</v>
      </c>
      <c r="F841" s="21" t="s">
        <v>1661</v>
      </c>
      <c r="G841" s="14" t="s">
        <v>1660</v>
      </c>
      <c r="H841" s="14" t="str">
        <f t="shared" si="58"/>
        <v>080414</v>
      </c>
      <c r="I841" s="36" t="str">
        <f t="shared" si="59"/>
        <v>INSERT INTO [dbo].[pmDistrict] ([idDepartment],[idProvince],[idDistrict],[name],[ubigeo]) VALUES (9,4,9,'Mollepampa','080414')</v>
      </c>
    </row>
    <row r="842" spans="1:9" ht="15.75" thickBot="1" x14ac:dyDescent="0.3">
      <c r="A842">
        <f>LOOKUP(B842,DEPARTAMENTO!$B$2:$B$26,DEPARTAMENTO!$A$2:$A$26)</f>
        <v>9</v>
      </c>
      <c r="B842" s="21" t="s">
        <v>1571</v>
      </c>
      <c r="C842" s="25">
        <f t="shared" si="57"/>
        <v>4</v>
      </c>
      <c r="D842" s="21" t="s">
        <v>1645</v>
      </c>
      <c r="E842" s="25">
        <f t="shared" si="60"/>
        <v>10</v>
      </c>
      <c r="F842" s="21" t="s">
        <v>488</v>
      </c>
      <c r="G842" s="14" t="s">
        <v>1662</v>
      </c>
      <c r="H842" s="14" t="str">
        <f t="shared" si="58"/>
        <v>080422</v>
      </c>
      <c r="I842" s="36" t="str">
        <f t="shared" si="59"/>
        <v>INSERT INTO [dbo].[pmDistrict] ([idDepartment],[idProvince],[idDistrict],[name],[ubigeo]) VALUES (9,4,10,'San Juan','080422')</v>
      </c>
    </row>
    <row r="843" spans="1:9" ht="15.75" thickBot="1" x14ac:dyDescent="0.3">
      <c r="A843">
        <f>LOOKUP(B843,DEPARTAMENTO!$B$2:$B$26,DEPARTAMENTO!$A$2:$A$26)</f>
        <v>9</v>
      </c>
      <c r="B843" s="21" t="s">
        <v>1571</v>
      </c>
      <c r="C843" s="25">
        <f t="shared" si="57"/>
        <v>4</v>
      </c>
      <c r="D843" s="21" t="s">
        <v>1645</v>
      </c>
      <c r="E843" s="25">
        <f t="shared" si="60"/>
        <v>11</v>
      </c>
      <c r="F843" s="21" t="s">
        <v>1486</v>
      </c>
      <c r="G843" s="14" t="s">
        <v>1663</v>
      </c>
      <c r="H843" s="14" t="str">
        <f t="shared" si="58"/>
        <v>080429</v>
      </c>
      <c r="I843" s="36" t="str">
        <f t="shared" si="59"/>
        <v>INSERT INTO [dbo].[pmDistrict] ([idDepartment],[idProvince],[idDistrict],[name],[ubigeo]) VALUES (9,4,11,'Santa Ana','080429')</v>
      </c>
    </row>
    <row r="844" spans="1:9" ht="15.75" thickBot="1" x14ac:dyDescent="0.3">
      <c r="A844">
        <f>LOOKUP(B844,DEPARTAMENTO!$B$2:$B$26,DEPARTAMENTO!$A$2:$A$26)</f>
        <v>9</v>
      </c>
      <c r="B844" s="21" t="s">
        <v>1571</v>
      </c>
      <c r="C844" s="25">
        <f t="shared" si="57"/>
        <v>4</v>
      </c>
      <c r="D844" s="21" t="s">
        <v>1645</v>
      </c>
      <c r="E844" s="25">
        <f t="shared" si="60"/>
        <v>12</v>
      </c>
      <c r="F844" s="21" t="s">
        <v>1665</v>
      </c>
      <c r="G844" s="14" t="s">
        <v>1664</v>
      </c>
      <c r="H844" s="14" t="str">
        <f t="shared" si="58"/>
        <v>080427</v>
      </c>
      <c r="I844" s="36" t="str">
        <f t="shared" si="59"/>
        <v>INSERT INTO [dbo].[pmDistrict] ([idDepartment],[idProvince],[idDistrict],[name],[ubigeo]) VALUES (9,4,12,'Tantara','080427')</v>
      </c>
    </row>
    <row r="845" spans="1:9" ht="15.75" thickBot="1" x14ac:dyDescent="0.3">
      <c r="A845">
        <f>LOOKUP(B845,DEPARTAMENTO!$B$2:$B$26,DEPARTAMENTO!$A$2:$A$26)</f>
        <v>9</v>
      </c>
      <c r="B845" s="21" t="s">
        <v>1571</v>
      </c>
      <c r="C845" s="25">
        <f t="shared" si="57"/>
        <v>4</v>
      </c>
      <c r="D845" s="21" t="s">
        <v>1645</v>
      </c>
      <c r="E845" s="25">
        <f t="shared" si="60"/>
        <v>13</v>
      </c>
      <c r="F845" s="21" t="s">
        <v>1667</v>
      </c>
      <c r="G845" s="14" t="s">
        <v>1666</v>
      </c>
      <c r="H845" s="14" t="str">
        <f t="shared" si="58"/>
        <v>080428</v>
      </c>
      <c r="I845" s="36" t="str">
        <f t="shared" si="59"/>
        <v>INSERT INTO [dbo].[pmDistrict] ([idDepartment],[idProvince],[idDistrict],[name],[ubigeo]) VALUES (9,4,13,'Ticrapo','080428')</v>
      </c>
    </row>
    <row r="846" spans="1:9" ht="15.75" thickBot="1" x14ac:dyDescent="0.3">
      <c r="A846">
        <f>LOOKUP(B846,DEPARTAMENTO!$B$2:$B$26,DEPARTAMENTO!$A$2:$A$26)</f>
        <v>9</v>
      </c>
      <c r="B846" s="21" t="s">
        <v>1571</v>
      </c>
      <c r="C846" s="25">
        <f t="shared" si="57"/>
        <v>5</v>
      </c>
      <c r="D846" s="21" t="s">
        <v>1669</v>
      </c>
      <c r="E846" s="25">
        <f t="shared" si="60"/>
        <v>1</v>
      </c>
      <c r="F846" s="21" t="s">
        <v>1669</v>
      </c>
      <c r="G846" s="14" t="s">
        <v>1668</v>
      </c>
      <c r="H846" s="14" t="str">
        <f t="shared" si="58"/>
        <v>080701</v>
      </c>
      <c r="I846" s="36" t="str">
        <f t="shared" si="59"/>
        <v>INSERT INTO [dbo].[pmDistrict] ([idDepartment],[idProvince],[idDistrict],[name],[ubigeo]) VALUES (9,5,1,'Churcampa','080701')</v>
      </c>
    </row>
    <row r="847" spans="1:9" ht="15.75" thickBot="1" x14ac:dyDescent="0.3">
      <c r="A847">
        <f>LOOKUP(B847,DEPARTAMENTO!$B$2:$B$26,DEPARTAMENTO!$A$2:$A$26)</f>
        <v>9</v>
      </c>
      <c r="B847" s="21" t="s">
        <v>1571</v>
      </c>
      <c r="C847" s="25">
        <f t="shared" si="57"/>
        <v>5</v>
      </c>
      <c r="D847" s="21" t="s">
        <v>1669</v>
      </c>
      <c r="E847" s="25">
        <f t="shared" si="60"/>
        <v>2</v>
      </c>
      <c r="F847" s="21" t="s">
        <v>956</v>
      </c>
      <c r="G847" s="14" t="s">
        <v>1670</v>
      </c>
      <c r="H847" s="14" t="str">
        <f t="shared" si="58"/>
        <v>080702</v>
      </c>
      <c r="I847" s="36" t="str">
        <f t="shared" si="59"/>
        <v>INSERT INTO [dbo].[pmDistrict] ([idDepartment],[idProvince],[idDistrict],[name],[ubigeo]) VALUES (9,5,2,'Anco','080702')</v>
      </c>
    </row>
    <row r="848" spans="1:9" ht="15.75" thickBot="1" x14ac:dyDescent="0.3">
      <c r="A848">
        <f>LOOKUP(B848,DEPARTAMENTO!$B$2:$B$26,DEPARTAMENTO!$A$2:$A$26)</f>
        <v>9</v>
      </c>
      <c r="B848" s="21" t="s">
        <v>1571</v>
      </c>
      <c r="C848" s="25">
        <f t="shared" si="57"/>
        <v>5</v>
      </c>
      <c r="D848" s="21" t="s">
        <v>1669</v>
      </c>
      <c r="E848" s="25">
        <f t="shared" si="60"/>
        <v>3</v>
      </c>
      <c r="F848" s="21" t="s">
        <v>1672</v>
      </c>
      <c r="G848" s="14" t="s">
        <v>1671</v>
      </c>
      <c r="H848" s="14" t="str">
        <f t="shared" si="58"/>
        <v>080703</v>
      </c>
      <c r="I848" s="36" t="str">
        <f t="shared" si="59"/>
        <v>INSERT INTO [dbo].[pmDistrict] ([idDepartment],[idProvince],[idDistrict],[name],[ubigeo]) VALUES (9,5,3,'Chinchihuasi','080703')</v>
      </c>
    </row>
    <row r="849" spans="1:9" ht="15.75" thickBot="1" x14ac:dyDescent="0.3">
      <c r="A849">
        <f>LOOKUP(B849,DEPARTAMENTO!$B$2:$B$26,DEPARTAMENTO!$A$2:$A$26)</f>
        <v>9</v>
      </c>
      <c r="B849" s="21" t="s">
        <v>1571</v>
      </c>
      <c r="C849" s="25">
        <f t="shared" si="57"/>
        <v>5</v>
      </c>
      <c r="D849" s="21" t="s">
        <v>1669</v>
      </c>
      <c r="E849" s="25">
        <f t="shared" si="60"/>
        <v>4</v>
      </c>
      <c r="F849" s="21" t="s">
        <v>1674</v>
      </c>
      <c r="G849" s="14" t="s">
        <v>1673</v>
      </c>
      <c r="H849" s="14" t="str">
        <f t="shared" si="58"/>
        <v>080704</v>
      </c>
      <c r="I849" s="36" t="str">
        <f t="shared" si="59"/>
        <v>INSERT INTO [dbo].[pmDistrict] ([idDepartment],[idProvince],[idDistrict],[name],[ubigeo]) VALUES (9,5,4,'El Carmen','080704')</v>
      </c>
    </row>
    <row r="850" spans="1:9" ht="15.75" thickBot="1" x14ac:dyDescent="0.3">
      <c r="A850">
        <f>LOOKUP(B850,DEPARTAMENTO!$B$2:$B$26,DEPARTAMENTO!$A$2:$A$26)</f>
        <v>9</v>
      </c>
      <c r="B850" s="21" t="s">
        <v>1571</v>
      </c>
      <c r="C850" s="25">
        <f t="shared" si="57"/>
        <v>5</v>
      </c>
      <c r="D850" s="21" t="s">
        <v>1669</v>
      </c>
      <c r="E850" s="25">
        <f t="shared" si="60"/>
        <v>5</v>
      </c>
      <c r="F850" s="21" t="s">
        <v>208</v>
      </c>
      <c r="G850" s="14" t="s">
        <v>1675</v>
      </c>
      <c r="H850" s="14" t="str">
        <f t="shared" si="58"/>
        <v>080705</v>
      </c>
      <c r="I850" s="36" t="str">
        <f t="shared" si="59"/>
        <v>INSERT INTO [dbo].[pmDistrict] ([idDepartment],[idProvince],[idDistrict],[name],[ubigeo]) VALUES (9,5,5,'La Merced','080705')</v>
      </c>
    </row>
    <row r="851" spans="1:9" ht="15.75" thickBot="1" x14ac:dyDescent="0.3">
      <c r="A851">
        <f>LOOKUP(B851,DEPARTAMENTO!$B$2:$B$26,DEPARTAMENTO!$A$2:$A$26)</f>
        <v>9</v>
      </c>
      <c r="B851" s="21" t="s">
        <v>1571</v>
      </c>
      <c r="C851" s="25">
        <f t="shared" si="57"/>
        <v>5</v>
      </c>
      <c r="D851" s="21" t="s">
        <v>1669</v>
      </c>
      <c r="E851" s="25">
        <f t="shared" si="60"/>
        <v>6</v>
      </c>
      <c r="F851" s="21" t="s">
        <v>1677</v>
      </c>
      <c r="G851" s="14" t="s">
        <v>1676</v>
      </c>
      <c r="H851" s="14" t="str">
        <f t="shared" si="58"/>
        <v>080706</v>
      </c>
      <c r="I851" s="36" t="str">
        <f t="shared" si="59"/>
        <v>INSERT INTO [dbo].[pmDistrict] ([idDepartment],[idProvince],[idDistrict],[name],[ubigeo]) VALUES (9,5,6,'Locroja','080706')</v>
      </c>
    </row>
    <row r="852" spans="1:9" ht="15.75" thickBot="1" x14ac:dyDescent="0.3">
      <c r="A852">
        <f>LOOKUP(B852,DEPARTAMENTO!$B$2:$B$26,DEPARTAMENTO!$A$2:$A$26)</f>
        <v>9</v>
      </c>
      <c r="B852" s="21" t="s">
        <v>1571</v>
      </c>
      <c r="C852" s="25">
        <f t="shared" si="57"/>
        <v>5</v>
      </c>
      <c r="D852" s="21" t="s">
        <v>1669</v>
      </c>
      <c r="E852" s="25">
        <f t="shared" si="60"/>
        <v>7</v>
      </c>
      <c r="F852" s="21" t="s">
        <v>1679</v>
      </c>
      <c r="G852" s="14" t="s">
        <v>1678</v>
      </c>
      <c r="H852" s="14" t="str">
        <f t="shared" si="58"/>
        <v>080707</v>
      </c>
      <c r="I852" s="36" t="str">
        <f t="shared" si="59"/>
        <v>INSERT INTO [dbo].[pmDistrict] ([idDepartment],[idProvince],[idDistrict],[name],[ubigeo]) VALUES (9,5,7,'Paucarbamba','080707')</v>
      </c>
    </row>
    <row r="853" spans="1:9" ht="15.75" thickBot="1" x14ac:dyDescent="0.3">
      <c r="A853">
        <f>LOOKUP(B853,DEPARTAMENTO!$B$2:$B$26,DEPARTAMENTO!$A$2:$A$26)</f>
        <v>9</v>
      </c>
      <c r="B853" s="21" t="s">
        <v>1571</v>
      </c>
      <c r="C853" s="25">
        <f t="shared" si="57"/>
        <v>5</v>
      </c>
      <c r="D853" s="21" t="s">
        <v>1669</v>
      </c>
      <c r="E853" s="25">
        <f t="shared" si="60"/>
        <v>8</v>
      </c>
      <c r="F853" s="21" t="s">
        <v>1681</v>
      </c>
      <c r="G853" s="14" t="s">
        <v>1680</v>
      </c>
      <c r="H853" s="14" t="str">
        <f t="shared" si="58"/>
        <v>080708</v>
      </c>
      <c r="I853" s="36" t="str">
        <f t="shared" si="59"/>
        <v>INSERT INTO [dbo].[pmDistrict] ([idDepartment],[idProvince],[idDistrict],[name],[ubigeo]) VALUES (9,5,8,'San Miguel de Mayocc','080708')</v>
      </c>
    </row>
    <row r="854" spans="1:9" ht="15.75" thickBot="1" x14ac:dyDescent="0.3">
      <c r="A854">
        <f>LOOKUP(B854,DEPARTAMENTO!$B$2:$B$26,DEPARTAMENTO!$A$2:$A$26)</f>
        <v>9</v>
      </c>
      <c r="B854" s="21" t="s">
        <v>1571</v>
      </c>
      <c r="C854" s="25">
        <f t="shared" si="57"/>
        <v>5</v>
      </c>
      <c r="D854" s="21" t="s">
        <v>1669</v>
      </c>
      <c r="E854" s="25">
        <f t="shared" si="60"/>
        <v>9</v>
      </c>
      <c r="F854" s="21" t="s">
        <v>1683</v>
      </c>
      <c r="G854" s="14" t="s">
        <v>1682</v>
      </c>
      <c r="H854" s="14" t="str">
        <f t="shared" si="58"/>
        <v>080709</v>
      </c>
      <c r="I854" s="36" t="str">
        <f t="shared" si="59"/>
        <v>INSERT INTO [dbo].[pmDistrict] ([idDepartment],[idProvince],[idDistrict],[name],[ubigeo]) VALUES (9,5,9,'San Pedro de Coris','080709')</v>
      </c>
    </row>
    <row r="855" spans="1:9" ht="15.75" thickBot="1" x14ac:dyDescent="0.3">
      <c r="A855">
        <f>LOOKUP(B855,DEPARTAMENTO!$B$2:$B$26,DEPARTAMENTO!$A$2:$A$26)</f>
        <v>9</v>
      </c>
      <c r="B855" s="21" t="s">
        <v>1571</v>
      </c>
      <c r="C855" s="25">
        <f t="shared" si="57"/>
        <v>5</v>
      </c>
      <c r="D855" s="21" t="s">
        <v>1669</v>
      </c>
      <c r="E855" s="25">
        <f t="shared" si="60"/>
        <v>10</v>
      </c>
      <c r="F855" s="21" t="s">
        <v>1685</v>
      </c>
      <c r="G855" s="14" t="s">
        <v>1684</v>
      </c>
      <c r="H855" s="14" t="str">
        <f t="shared" si="58"/>
        <v>080710</v>
      </c>
      <c r="I855" s="36" t="str">
        <f t="shared" si="59"/>
        <v>INSERT INTO [dbo].[pmDistrict] ([idDepartment],[idProvince],[idDistrict],[name],[ubigeo]) VALUES (9,5,10,'Pachamarca','080710')</v>
      </c>
    </row>
    <row r="856" spans="1:9" ht="15.75" thickBot="1" x14ac:dyDescent="0.3">
      <c r="A856">
        <f>LOOKUP(B856,DEPARTAMENTO!$B$2:$B$26,DEPARTAMENTO!$A$2:$A$26)</f>
        <v>9</v>
      </c>
      <c r="B856" s="21" t="s">
        <v>1571</v>
      </c>
      <c r="C856" s="25">
        <f t="shared" si="57"/>
        <v>5</v>
      </c>
      <c r="D856" s="21" t="s">
        <v>1669</v>
      </c>
      <c r="E856" s="25">
        <f t="shared" si="60"/>
        <v>11</v>
      </c>
      <c r="F856" s="21" t="s">
        <v>1687</v>
      </c>
      <c r="G856" s="14" t="s">
        <v>1686</v>
      </c>
      <c r="H856" s="14" t="str">
        <f t="shared" si="58"/>
        <v>080711</v>
      </c>
      <c r="I856" s="36" t="str">
        <f t="shared" si="59"/>
        <v>INSERT INTO [dbo].[pmDistrict] ([idDepartment],[idProvince],[idDistrict],[name],[ubigeo]) VALUES (9,5,11,'Cosme','080711')</v>
      </c>
    </row>
    <row r="857" spans="1:9" ht="15.75" thickBot="1" x14ac:dyDescent="0.3">
      <c r="A857">
        <f>LOOKUP(B857,DEPARTAMENTO!$B$2:$B$26,DEPARTAMENTO!$A$2:$A$26)</f>
        <v>9</v>
      </c>
      <c r="B857" s="21" t="s">
        <v>1571</v>
      </c>
      <c r="C857" s="25">
        <f t="shared" si="57"/>
        <v>6</v>
      </c>
      <c r="D857" s="21" t="s">
        <v>1689</v>
      </c>
      <c r="E857" s="25">
        <f t="shared" si="60"/>
        <v>1</v>
      </c>
      <c r="F857" s="21" t="s">
        <v>1689</v>
      </c>
      <c r="G857" s="14" t="s">
        <v>1688</v>
      </c>
      <c r="H857" s="14" t="str">
        <f t="shared" si="58"/>
        <v>080604</v>
      </c>
      <c r="I857" s="36" t="str">
        <f t="shared" si="59"/>
        <v>INSERT INTO [dbo].[pmDistrict] ([idDepartment],[idProvince],[idDistrict],[name],[ubigeo]) VALUES (9,6,1,'Huaytara','080604')</v>
      </c>
    </row>
    <row r="858" spans="1:9" ht="15.75" thickBot="1" x14ac:dyDescent="0.3">
      <c r="A858">
        <f>LOOKUP(B858,DEPARTAMENTO!$B$2:$B$26,DEPARTAMENTO!$A$2:$A$26)</f>
        <v>9</v>
      </c>
      <c r="B858" s="21" t="s">
        <v>1571</v>
      </c>
      <c r="C858" s="25">
        <f t="shared" si="57"/>
        <v>6</v>
      </c>
      <c r="D858" s="21" t="s">
        <v>1689</v>
      </c>
      <c r="E858" s="25">
        <f t="shared" si="60"/>
        <v>2</v>
      </c>
      <c r="F858" s="21" t="s">
        <v>1691</v>
      </c>
      <c r="G858" s="14" t="s">
        <v>1690</v>
      </c>
      <c r="H858" s="14" t="str">
        <f t="shared" si="58"/>
        <v>080601</v>
      </c>
      <c r="I858" s="36" t="str">
        <f t="shared" si="59"/>
        <v>INSERT INTO [dbo].[pmDistrict] ([idDepartment],[idProvince],[idDistrict],[name],[ubigeo]) VALUES (9,6,2,'Ayavi','080601')</v>
      </c>
    </row>
    <row r="859" spans="1:9" ht="15.75" thickBot="1" x14ac:dyDescent="0.3">
      <c r="A859">
        <f>LOOKUP(B859,DEPARTAMENTO!$B$2:$B$26,DEPARTAMENTO!$A$2:$A$26)</f>
        <v>9</v>
      </c>
      <c r="B859" s="21" t="s">
        <v>1571</v>
      </c>
      <c r="C859" s="25">
        <f t="shared" si="57"/>
        <v>6</v>
      </c>
      <c r="D859" s="21" t="s">
        <v>1689</v>
      </c>
      <c r="E859" s="25">
        <f t="shared" si="60"/>
        <v>3</v>
      </c>
      <c r="F859" s="21" t="s">
        <v>1693</v>
      </c>
      <c r="G859" s="14" t="s">
        <v>1692</v>
      </c>
      <c r="H859" s="14" t="str">
        <f t="shared" si="58"/>
        <v>080602</v>
      </c>
      <c r="I859" s="36" t="str">
        <f t="shared" si="59"/>
        <v>INSERT INTO [dbo].[pmDistrict] ([idDepartment],[idProvince],[idDistrict],[name],[ubigeo]) VALUES (9,6,3,'Cordova','080602')</v>
      </c>
    </row>
    <row r="860" spans="1:9" ht="15.75" thickBot="1" x14ac:dyDescent="0.3">
      <c r="A860">
        <f>LOOKUP(B860,DEPARTAMENTO!$B$2:$B$26,DEPARTAMENTO!$A$2:$A$26)</f>
        <v>9</v>
      </c>
      <c r="B860" s="21" t="s">
        <v>1571</v>
      </c>
      <c r="C860" s="25">
        <f t="shared" si="57"/>
        <v>6</v>
      </c>
      <c r="D860" s="21" t="s">
        <v>1689</v>
      </c>
      <c r="E860" s="25">
        <f t="shared" si="60"/>
        <v>4</v>
      </c>
      <c r="F860" s="21" t="s">
        <v>1695</v>
      </c>
      <c r="G860" s="14" t="s">
        <v>1694</v>
      </c>
      <c r="H860" s="14" t="str">
        <f t="shared" si="58"/>
        <v>080603</v>
      </c>
      <c r="I860" s="36" t="str">
        <f t="shared" si="59"/>
        <v>INSERT INTO [dbo].[pmDistrict] ([idDepartment],[idProvince],[idDistrict],[name],[ubigeo]) VALUES (9,6,4,'Huayacundo Arma','080603')</v>
      </c>
    </row>
    <row r="861" spans="1:9" ht="15.75" thickBot="1" x14ac:dyDescent="0.3">
      <c r="A861">
        <f>LOOKUP(B861,DEPARTAMENTO!$B$2:$B$26,DEPARTAMENTO!$A$2:$A$26)</f>
        <v>9</v>
      </c>
      <c r="B861" s="21" t="s">
        <v>1571</v>
      </c>
      <c r="C861" s="25">
        <f t="shared" si="57"/>
        <v>6</v>
      </c>
      <c r="D861" s="21" t="s">
        <v>1689</v>
      </c>
      <c r="E861" s="25">
        <f t="shared" si="60"/>
        <v>5</v>
      </c>
      <c r="F861" s="21" t="s">
        <v>1697</v>
      </c>
      <c r="G861" s="14" t="s">
        <v>1696</v>
      </c>
      <c r="H861" s="14" t="str">
        <f t="shared" si="58"/>
        <v>080605</v>
      </c>
      <c r="I861" s="36" t="str">
        <f t="shared" si="59"/>
        <v>INSERT INTO [dbo].[pmDistrict] ([idDepartment],[idProvince],[idDistrict],[name],[ubigeo]) VALUES (9,6,5,'Laramarca','080605')</v>
      </c>
    </row>
    <row r="862" spans="1:9" ht="15.75" thickBot="1" x14ac:dyDescent="0.3">
      <c r="A862">
        <f>LOOKUP(B862,DEPARTAMENTO!$B$2:$B$26,DEPARTAMENTO!$A$2:$A$26)</f>
        <v>9</v>
      </c>
      <c r="B862" s="21" t="s">
        <v>1571</v>
      </c>
      <c r="C862" s="25">
        <f t="shared" si="57"/>
        <v>6</v>
      </c>
      <c r="D862" s="21" t="s">
        <v>1689</v>
      </c>
      <c r="E862" s="25">
        <f t="shared" si="60"/>
        <v>6</v>
      </c>
      <c r="F862" s="21" t="s">
        <v>1699</v>
      </c>
      <c r="G862" s="14" t="s">
        <v>1698</v>
      </c>
      <c r="H862" s="14" t="str">
        <f t="shared" si="58"/>
        <v>080606</v>
      </c>
      <c r="I862" s="36" t="str">
        <f t="shared" si="59"/>
        <v>INSERT INTO [dbo].[pmDistrict] ([idDepartment],[idProvince],[idDistrict],[name],[ubigeo]) VALUES (9,6,6,'Ocoyo','080606')</v>
      </c>
    </row>
    <row r="863" spans="1:9" ht="15.75" thickBot="1" x14ac:dyDescent="0.3">
      <c r="A863">
        <f>LOOKUP(B863,DEPARTAMENTO!$B$2:$B$26,DEPARTAMENTO!$A$2:$A$26)</f>
        <v>9</v>
      </c>
      <c r="B863" s="21" t="s">
        <v>1571</v>
      </c>
      <c r="C863" s="25">
        <f t="shared" si="57"/>
        <v>6</v>
      </c>
      <c r="D863" s="21" t="s">
        <v>1689</v>
      </c>
      <c r="E863" s="25">
        <f t="shared" si="60"/>
        <v>7</v>
      </c>
      <c r="F863" s="21" t="s">
        <v>1701</v>
      </c>
      <c r="G863" s="14" t="s">
        <v>1700</v>
      </c>
      <c r="H863" s="14" t="str">
        <f t="shared" si="58"/>
        <v>080607</v>
      </c>
      <c r="I863" s="36" t="str">
        <f t="shared" si="59"/>
        <v>INSERT INTO [dbo].[pmDistrict] ([idDepartment],[idProvince],[idDistrict],[name],[ubigeo]) VALUES (9,6,7,'Pilpichaca','080607')</v>
      </c>
    </row>
    <row r="864" spans="1:9" ht="15.75" thickBot="1" x14ac:dyDescent="0.3">
      <c r="A864">
        <f>LOOKUP(B864,DEPARTAMENTO!$B$2:$B$26,DEPARTAMENTO!$A$2:$A$26)</f>
        <v>9</v>
      </c>
      <c r="B864" s="21" t="s">
        <v>1571</v>
      </c>
      <c r="C864" s="25">
        <f t="shared" si="57"/>
        <v>6</v>
      </c>
      <c r="D864" s="21" t="s">
        <v>1689</v>
      </c>
      <c r="E864" s="25">
        <f t="shared" si="60"/>
        <v>8</v>
      </c>
      <c r="F864" s="21" t="s">
        <v>1703</v>
      </c>
      <c r="G864" s="14" t="s">
        <v>1702</v>
      </c>
      <c r="H864" s="14" t="str">
        <f t="shared" si="58"/>
        <v>080608</v>
      </c>
      <c r="I864" s="36" t="str">
        <f t="shared" si="59"/>
        <v>INSERT INTO [dbo].[pmDistrict] ([idDepartment],[idProvince],[idDistrict],[name],[ubigeo]) VALUES (9,6,8,'Querco','080608')</v>
      </c>
    </row>
    <row r="865" spans="1:9" ht="15.75" thickBot="1" x14ac:dyDescent="0.3">
      <c r="A865">
        <f>LOOKUP(B865,DEPARTAMENTO!$B$2:$B$26,DEPARTAMENTO!$A$2:$A$26)</f>
        <v>9</v>
      </c>
      <c r="B865" s="21" t="s">
        <v>1571</v>
      </c>
      <c r="C865" s="25">
        <f t="shared" si="57"/>
        <v>6</v>
      </c>
      <c r="D865" s="21" t="s">
        <v>1689</v>
      </c>
      <c r="E865" s="25">
        <f t="shared" si="60"/>
        <v>9</v>
      </c>
      <c r="F865" s="21" t="s">
        <v>1705</v>
      </c>
      <c r="G865" s="14" t="s">
        <v>1704</v>
      </c>
      <c r="H865" s="14" t="str">
        <f t="shared" si="58"/>
        <v>080609</v>
      </c>
      <c r="I865" s="36" t="str">
        <f t="shared" si="59"/>
        <v>INSERT INTO [dbo].[pmDistrict] ([idDepartment],[idProvince],[idDistrict],[name],[ubigeo]) VALUES (9,6,9,'Quito-Arma','080609')</v>
      </c>
    </row>
    <row r="866" spans="1:9" ht="15.75" thickBot="1" x14ac:dyDescent="0.3">
      <c r="A866">
        <f>LOOKUP(B866,DEPARTAMENTO!$B$2:$B$26,DEPARTAMENTO!$A$2:$A$26)</f>
        <v>9</v>
      </c>
      <c r="B866" s="21" t="s">
        <v>1571</v>
      </c>
      <c r="C866" s="25">
        <f t="shared" si="57"/>
        <v>6</v>
      </c>
      <c r="D866" s="21" t="s">
        <v>1689</v>
      </c>
      <c r="E866" s="25">
        <f t="shared" si="60"/>
        <v>10</v>
      </c>
      <c r="F866" s="21" t="s">
        <v>1707</v>
      </c>
      <c r="G866" s="14" t="s">
        <v>1706</v>
      </c>
      <c r="H866" s="14" t="str">
        <f t="shared" si="58"/>
        <v>080610</v>
      </c>
      <c r="I866" s="36" t="str">
        <f t="shared" si="59"/>
        <v>INSERT INTO [dbo].[pmDistrict] ([idDepartment],[idProvince],[idDistrict],[name],[ubigeo]) VALUES (9,6,10,'San Antonio de Cusicancha','080610')</v>
      </c>
    </row>
    <row r="867" spans="1:9" ht="15.75" thickBot="1" x14ac:dyDescent="0.3">
      <c r="A867">
        <f>LOOKUP(B867,DEPARTAMENTO!$B$2:$B$26,DEPARTAMENTO!$A$2:$A$26)</f>
        <v>9</v>
      </c>
      <c r="B867" s="21" t="s">
        <v>1571</v>
      </c>
      <c r="C867" s="25">
        <f t="shared" si="57"/>
        <v>6</v>
      </c>
      <c r="D867" s="21" t="s">
        <v>1689</v>
      </c>
      <c r="E867" s="25">
        <f t="shared" si="60"/>
        <v>11</v>
      </c>
      <c r="F867" s="21" t="s">
        <v>1709</v>
      </c>
      <c r="G867" s="14" t="s">
        <v>1708</v>
      </c>
      <c r="H867" s="14" t="str">
        <f t="shared" si="58"/>
        <v>080611</v>
      </c>
      <c r="I867" s="36" t="str">
        <f t="shared" si="59"/>
        <v>INSERT INTO [dbo].[pmDistrict] ([idDepartment],[idProvince],[idDistrict],[name],[ubigeo]) VALUES (9,6,11,'San Francisco de Sangayaico','080611')</v>
      </c>
    </row>
    <row r="868" spans="1:9" ht="15.75" thickBot="1" x14ac:dyDescent="0.3">
      <c r="A868">
        <f>LOOKUP(B868,DEPARTAMENTO!$B$2:$B$26,DEPARTAMENTO!$A$2:$A$26)</f>
        <v>9</v>
      </c>
      <c r="B868" s="21" t="s">
        <v>1571</v>
      </c>
      <c r="C868" s="25">
        <f t="shared" si="57"/>
        <v>6</v>
      </c>
      <c r="D868" s="21" t="s">
        <v>1689</v>
      </c>
      <c r="E868" s="25">
        <f t="shared" si="60"/>
        <v>12</v>
      </c>
      <c r="F868" s="21" t="s">
        <v>1711</v>
      </c>
      <c r="G868" s="14" t="s">
        <v>1710</v>
      </c>
      <c r="H868" s="14" t="str">
        <f t="shared" si="58"/>
        <v>080612</v>
      </c>
      <c r="I868" s="36" t="str">
        <f t="shared" si="59"/>
        <v>INSERT INTO [dbo].[pmDistrict] ([idDepartment],[idProvince],[idDistrict],[name],[ubigeo]) VALUES (9,6,12,'San Isidro','080612')</v>
      </c>
    </row>
    <row r="869" spans="1:9" ht="15.75" thickBot="1" x14ac:dyDescent="0.3">
      <c r="A869">
        <f>LOOKUP(B869,DEPARTAMENTO!$B$2:$B$26,DEPARTAMENTO!$A$2:$A$26)</f>
        <v>9</v>
      </c>
      <c r="B869" s="21" t="s">
        <v>1571</v>
      </c>
      <c r="C869" s="25">
        <f t="shared" si="57"/>
        <v>6</v>
      </c>
      <c r="D869" s="21" t="s">
        <v>1689</v>
      </c>
      <c r="E869" s="25">
        <f t="shared" si="60"/>
        <v>13</v>
      </c>
      <c r="F869" s="21" t="s">
        <v>1713</v>
      </c>
      <c r="G869" s="14" t="s">
        <v>1712</v>
      </c>
      <c r="H869" s="14" t="str">
        <f t="shared" si="58"/>
        <v>080613</v>
      </c>
      <c r="I869" s="36" t="str">
        <f t="shared" si="59"/>
        <v>INSERT INTO [dbo].[pmDistrict] ([idDepartment],[idProvince],[idDistrict],[name],[ubigeo]) VALUES (9,6,13,'Santiago de Chocorvos','080613')</v>
      </c>
    </row>
    <row r="870" spans="1:9" ht="15.75" thickBot="1" x14ac:dyDescent="0.3">
      <c r="A870">
        <f>LOOKUP(B870,DEPARTAMENTO!$B$2:$B$26,DEPARTAMENTO!$A$2:$A$26)</f>
        <v>9</v>
      </c>
      <c r="B870" s="21" t="s">
        <v>1571</v>
      </c>
      <c r="C870" s="25">
        <f t="shared" si="57"/>
        <v>6</v>
      </c>
      <c r="D870" s="21" t="s">
        <v>1689</v>
      </c>
      <c r="E870" s="25">
        <f t="shared" si="60"/>
        <v>14</v>
      </c>
      <c r="F870" s="21" t="s">
        <v>1715</v>
      </c>
      <c r="G870" s="14" t="s">
        <v>1714</v>
      </c>
      <c r="H870" s="14" t="str">
        <f t="shared" si="58"/>
        <v>080614</v>
      </c>
      <c r="I870" s="36" t="str">
        <f t="shared" si="59"/>
        <v>INSERT INTO [dbo].[pmDistrict] ([idDepartment],[idProvince],[idDistrict],[name],[ubigeo]) VALUES (9,6,14,'Santiago de Quirahuara','080614')</v>
      </c>
    </row>
    <row r="871" spans="1:9" ht="15.75" thickBot="1" x14ac:dyDescent="0.3">
      <c r="A871">
        <f>LOOKUP(B871,DEPARTAMENTO!$B$2:$B$26,DEPARTAMENTO!$A$2:$A$26)</f>
        <v>9</v>
      </c>
      <c r="B871" s="21" t="s">
        <v>1571</v>
      </c>
      <c r="C871" s="25">
        <f t="shared" si="57"/>
        <v>6</v>
      </c>
      <c r="D871" s="21" t="s">
        <v>1689</v>
      </c>
      <c r="E871" s="25">
        <f t="shared" si="60"/>
        <v>15</v>
      </c>
      <c r="F871" s="21" t="s">
        <v>1717</v>
      </c>
      <c r="G871" s="14" t="s">
        <v>1716</v>
      </c>
      <c r="H871" s="14" t="str">
        <f t="shared" si="58"/>
        <v>080615</v>
      </c>
      <c r="I871" s="36" t="str">
        <f t="shared" si="59"/>
        <v>INSERT INTO [dbo].[pmDistrict] ([idDepartment],[idProvince],[idDistrict],[name],[ubigeo]) VALUES (9,6,15,'Santo Domingo de Capillas','080615')</v>
      </c>
    </row>
    <row r="872" spans="1:9" ht="15.75" thickBot="1" x14ac:dyDescent="0.3">
      <c r="A872">
        <f>LOOKUP(B872,DEPARTAMENTO!$B$2:$B$26,DEPARTAMENTO!$A$2:$A$26)</f>
        <v>9</v>
      </c>
      <c r="B872" s="21" t="s">
        <v>1571</v>
      </c>
      <c r="C872" s="25">
        <f t="shared" si="57"/>
        <v>6</v>
      </c>
      <c r="D872" s="21" t="s">
        <v>1689</v>
      </c>
      <c r="E872" s="25">
        <f t="shared" si="60"/>
        <v>16</v>
      </c>
      <c r="F872" s="21" t="s">
        <v>967</v>
      </c>
      <c r="G872" s="14" t="s">
        <v>1718</v>
      </c>
      <c r="H872" s="14" t="str">
        <f t="shared" si="58"/>
        <v>080616</v>
      </c>
      <c r="I872" s="36" t="str">
        <f t="shared" si="59"/>
        <v>INSERT INTO [dbo].[pmDistrict] ([idDepartment],[idProvince],[idDistrict],[name],[ubigeo]) VALUES (9,6,16,'Tambo','080616')</v>
      </c>
    </row>
    <row r="873" spans="1:9" ht="15.75" thickBot="1" x14ac:dyDescent="0.3">
      <c r="A873">
        <f>LOOKUP(B873,DEPARTAMENTO!$B$2:$B$26,DEPARTAMENTO!$A$2:$A$26)</f>
        <v>9</v>
      </c>
      <c r="B873" s="21" t="s">
        <v>1571</v>
      </c>
      <c r="C873" s="25">
        <f t="shared" si="57"/>
        <v>7</v>
      </c>
      <c r="D873" s="21" t="s">
        <v>1720</v>
      </c>
      <c r="E873" s="25">
        <f t="shared" si="60"/>
        <v>1</v>
      </c>
      <c r="F873" s="21" t="s">
        <v>194</v>
      </c>
      <c r="G873" s="14" t="s">
        <v>1719</v>
      </c>
      <c r="H873" s="14" t="str">
        <f t="shared" si="58"/>
        <v>080501</v>
      </c>
      <c r="I873" s="36" t="str">
        <f t="shared" si="59"/>
        <v>INSERT INTO [dbo].[pmDistrict] ([idDepartment],[idProvince],[idDistrict],[name],[ubigeo]) VALUES (9,7,1,'Pampas','080501')</v>
      </c>
    </row>
    <row r="874" spans="1:9" ht="15.75" thickBot="1" x14ac:dyDescent="0.3">
      <c r="A874">
        <f>LOOKUP(B874,DEPARTAMENTO!$B$2:$B$26,DEPARTAMENTO!$A$2:$A$26)</f>
        <v>9</v>
      </c>
      <c r="B874" s="21" t="s">
        <v>1571</v>
      </c>
      <c r="C874" s="25">
        <f t="shared" si="57"/>
        <v>7</v>
      </c>
      <c r="D874" s="21" t="s">
        <v>1720</v>
      </c>
      <c r="E874" s="25">
        <f t="shared" si="60"/>
        <v>2</v>
      </c>
      <c r="F874" s="21" t="s">
        <v>1722</v>
      </c>
      <c r="G874" s="14" t="s">
        <v>1721</v>
      </c>
      <c r="H874" s="14" t="str">
        <f t="shared" si="58"/>
        <v>080502</v>
      </c>
      <c r="I874" s="36" t="str">
        <f t="shared" si="59"/>
        <v>INSERT INTO [dbo].[pmDistrict] ([idDepartment],[idProvince],[idDistrict],[name],[ubigeo]) VALUES (9,7,2,'Acostambo','080502')</v>
      </c>
    </row>
    <row r="875" spans="1:9" ht="15.75" thickBot="1" x14ac:dyDescent="0.3">
      <c r="A875">
        <f>LOOKUP(B875,DEPARTAMENTO!$B$2:$B$26,DEPARTAMENTO!$A$2:$A$26)</f>
        <v>9</v>
      </c>
      <c r="B875" s="21" t="s">
        <v>1571</v>
      </c>
      <c r="C875" s="25">
        <f t="shared" si="57"/>
        <v>7</v>
      </c>
      <c r="D875" s="21" t="s">
        <v>1720</v>
      </c>
      <c r="E875" s="25">
        <f t="shared" si="60"/>
        <v>3</v>
      </c>
      <c r="F875" s="21" t="s">
        <v>1724</v>
      </c>
      <c r="G875" s="14" t="s">
        <v>1723</v>
      </c>
      <c r="H875" s="14" t="str">
        <f t="shared" si="58"/>
        <v>080503</v>
      </c>
      <c r="I875" s="36" t="str">
        <f t="shared" si="59"/>
        <v>INSERT INTO [dbo].[pmDistrict] ([idDepartment],[idProvince],[idDistrict],[name],[ubigeo]) VALUES (9,7,3,'Acraquia','080503')</v>
      </c>
    </row>
    <row r="876" spans="1:9" ht="15.75" thickBot="1" x14ac:dyDescent="0.3">
      <c r="A876">
        <f>LOOKUP(B876,DEPARTAMENTO!$B$2:$B$26,DEPARTAMENTO!$A$2:$A$26)</f>
        <v>9</v>
      </c>
      <c r="B876" s="21" t="s">
        <v>1571</v>
      </c>
      <c r="C876" s="25">
        <f t="shared" si="57"/>
        <v>7</v>
      </c>
      <c r="D876" s="21" t="s">
        <v>1720</v>
      </c>
      <c r="E876" s="25">
        <f t="shared" si="60"/>
        <v>4</v>
      </c>
      <c r="F876" s="21" t="s">
        <v>1726</v>
      </c>
      <c r="G876" s="14" t="s">
        <v>1725</v>
      </c>
      <c r="H876" s="14" t="str">
        <f t="shared" si="58"/>
        <v>080504</v>
      </c>
      <c r="I876" s="36" t="str">
        <f t="shared" si="59"/>
        <v>INSERT INTO [dbo].[pmDistrict] ([idDepartment],[idProvince],[idDistrict],[name],[ubigeo]) VALUES (9,7,4,'Ahuaycha','080504')</v>
      </c>
    </row>
    <row r="877" spans="1:9" ht="15.75" thickBot="1" x14ac:dyDescent="0.3">
      <c r="A877">
        <f>LOOKUP(B877,DEPARTAMENTO!$B$2:$B$26,DEPARTAMENTO!$A$2:$A$26)</f>
        <v>9</v>
      </c>
      <c r="B877" s="21" t="s">
        <v>1571</v>
      </c>
      <c r="C877" s="25">
        <f t="shared" si="57"/>
        <v>7</v>
      </c>
      <c r="D877" s="21" t="s">
        <v>1720</v>
      </c>
      <c r="E877" s="25">
        <f t="shared" si="60"/>
        <v>5</v>
      </c>
      <c r="F877" s="21" t="s">
        <v>183</v>
      </c>
      <c r="G877" s="14" t="s">
        <v>1727</v>
      </c>
      <c r="H877" s="14" t="str">
        <f t="shared" si="58"/>
        <v>080506</v>
      </c>
      <c r="I877" s="36" t="str">
        <f t="shared" si="59"/>
        <v>INSERT INTO [dbo].[pmDistrict] ([idDepartment],[idProvince],[idDistrict],[name],[ubigeo]) VALUES (9,7,5,'Colcabamba','080506')</v>
      </c>
    </row>
    <row r="878" spans="1:9" ht="15.75" thickBot="1" x14ac:dyDescent="0.3">
      <c r="A878">
        <f>LOOKUP(B878,DEPARTAMENTO!$B$2:$B$26,DEPARTAMENTO!$A$2:$A$26)</f>
        <v>9</v>
      </c>
      <c r="B878" s="21" t="s">
        <v>1571</v>
      </c>
      <c r="C878" s="25">
        <f t="shared" si="57"/>
        <v>7</v>
      </c>
      <c r="D878" s="21" t="s">
        <v>1720</v>
      </c>
      <c r="E878" s="25">
        <f t="shared" si="60"/>
        <v>6</v>
      </c>
      <c r="F878" s="21" t="s">
        <v>1729</v>
      </c>
      <c r="G878" s="14" t="s">
        <v>1728</v>
      </c>
      <c r="H878" s="14" t="str">
        <f t="shared" si="58"/>
        <v>080509</v>
      </c>
      <c r="I878" s="36" t="str">
        <f t="shared" si="59"/>
        <v>INSERT INTO [dbo].[pmDistrict] ([idDepartment],[idProvince],[idDistrict],[name],[ubigeo]) VALUES (9,7,6,'Daniel Hernandez','080509')</v>
      </c>
    </row>
    <row r="879" spans="1:9" ht="15.75" thickBot="1" x14ac:dyDescent="0.3">
      <c r="A879">
        <f>LOOKUP(B879,DEPARTAMENTO!$B$2:$B$26,DEPARTAMENTO!$A$2:$A$26)</f>
        <v>9</v>
      </c>
      <c r="B879" s="21" t="s">
        <v>1571</v>
      </c>
      <c r="C879" s="25">
        <f t="shared" si="57"/>
        <v>7</v>
      </c>
      <c r="D879" s="21" t="s">
        <v>1720</v>
      </c>
      <c r="E879" s="25">
        <f t="shared" si="60"/>
        <v>7</v>
      </c>
      <c r="F879" s="21" t="s">
        <v>1581</v>
      </c>
      <c r="G879" s="14" t="s">
        <v>1730</v>
      </c>
      <c r="H879" s="14" t="str">
        <f t="shared" si="58"/>
        <v>080511</v>
      </c>
      <c r="I879" s="36" t="str">
        <f t="shared" si="59"/>
        <v>INSERT INTO [dbo].[pmDistrict] ([idDepartment],[idProvince],[idDistrict],[name],[ubigeo]) VALUES (9,7,7,'Huachocolpa','080511')</v>
      </c>
    </row>
    <row r="880" spans="1:9" ht="15.75" thickBot="1" x14ac:dyDescent="0.3">
      <c r="A880">
        <f>LOOKUP(B880,DEPARTAMENTO!$B$2:$B$26,DEPARTAMENTO!$A$2:$A$26)</f>
        <v>9</v>
      </c>
      <c r="B880" s="21" t="s">
        <v>1571</v>
      </c>
      <c r="C880" s="25">
        <f t="shared" si="57"/>
        <v>7</v>
      </c>
      <c r="D880" s="21" t="s">
        <v>1720</v>
      </c>
      <c r="E880" s="25">
        <f t="shared" si="60"/>
        <v>8</v>
      </c>
      <c r="F880" s="21" t="s">
        <v>1732</v>
      </c>
      <c r="G880" s="14" t="s">
        <v>1731</v>
      </c>
      <c r="H880" s="14" t="str">
        <f t="shared" si="58"/>
        <v>080512</v>
      </c>
      <c r="I880" s="36" t="str">
        <f t="shared" si="59"/>
        <v>INSERT INTO [dbo].[pmDistrict] ([idDepartment],[idProvince],[idDistrict],[name],[ubigeo]) VALUES (9,7,8,'Huaribamba','080512')</v>
      </c>
    </row>
    <row r="881" spans="1:9" ht="15.75" thickBot="1" x14ac:dyDescent="0.3">
      <c r="A881">
        <f>LOOKUP(B881,DEPARTAMENTO!$B$2:$B$26,DEPARTAMENTO!$A$2:$A$26)</f>
        <v>9</v>
      </c>
      <c r="B881" s="21" t="s">
        <v>1571</v>
      </c>
      <c r="C881" s="25">
        <f t="shared" si="57"/>
        <v>7</v>
      </c>
      <c r="D881" s="21" t="s">
        <v>1720</v>
      </c>
      <c r="E881" s="25">
        <f t="shared" si="60"/>
        <v>9</v>
      </c>
      <c r="F881" s="21" t="s">
        <v>1734</v>
      </c>
      <c r="G881" s="14" t="s">
        <v>1733</v>
      </c>
      <c r="H881" s="14" t="str">
        <f t="shared" si="58"/>
        <v>080515</v>
      </c>
      <c r="I881" s="36" t="str">
        <f t="shared" si="59"/>
        <v>INSERT INTO [dbo].[pmDistrict] ([idDepartment],[idProvince],[idDistrict],[name],[ubigeo]) VALUES (9,7,9,'Ñahuimpuquio','080515')</v>
      </c>
    </row>
    <row r="882" spans="1:9" ht="15.75" thickBot="1" x14ac:dyDescent="0.3">
      <c r="A882">
        <f>LOOKUP(B882,DEPARTAMENTO!$B$2:$B$26,DEPARTAMENTO!$A$2:$A$26)</f>
        <v>9</v>
      </c>
      <c r="B882" s="21" t="s">
        <v>1571</v>
      </c>
      <c r="C882" s="25">
        <f t="shared" si="57"/>
        <v>7</v>
      </c>
      <c r="D882" s="21" t="s">
        <v>1720</v>
      </c>
      <c r="E882" s="25">
        <f t="shared" si="60"/>
        <v>10</v>
      </c>
      <c r="F882" s="21" t="s">
        <v>1736</v>
      </c>
      <c r="G882" s="14" t="s">
        <v>1735</v>
      </c>
      <c r="H882" s="14" t="str">
        <f t="shared" si="58"/>
        <v>080517</v>
      </c>
      <c r="I882" s="36" t="str">
        <f t="shared" si="59"/>
        <v>INSERT INTO [dbo].[pmDistrict] ([idDepartment],[idProvince],[idDistrict],[name],[ubigeo]) VALUES (9,7,10,'Pazos','080517')</v>
      </c>
    </row>
    <row r="883" spans="1:9" ht="15.75" thickBot="1" x14ac:dyDescent="0.3">
      <c r="A883">
        <f>LOOKUP(B883,DEPARTAMENTO!$B$2:$B$26,DEPARTAMENTO!$A$2:$A$26)</f>
        <v>9</v>
      </c>
      <c r="B883" s="21" t="s">
        <v>1571</v>
      </c>
      <c r="C883" s="25">
        <f t="shared" si="57"/>
        <v>7</v>
      </c>
      <c r="D883" s="21" t="s">
        <v>1720</v>
      </c>
      <c r="E883" s="25">
        <f t="shared" si="60"/>
        <v>11</v>
      </c>
      <c r="F883" s="21" t="s">
        <v>1738</v>
      </c>
      <c r="G883" s="14" t="s">
        <v>1737</v>
      </c>
      <c r="H883" s="14" t="str">
        <f t="shared" si="58"/>
        <v>080518</v>
      </c>
      <c r="I883" s="36" t="str">
        <f t="shared" si="59"/>
        <v>INSERT INTO [dbo].[pmDistrict] ([idDepartment],[idProvince],[idDistrict],[name],[ubigeo]) VALUES (9,7,11,'Quishuar','080518')</v>
      </c>
    </row>
    <row r="884" spans="1:9" ht="15.75" thickBot="1" x14ac:dyDescent="0.3">
      <c r="A884">
        <f>LOOKUP(B884,DEPARTAMENTO!$B$2:$B$26,DEPARTAMENTO!$A$2:$A$26)</f>
        <v>9</v>
      </c>
      <c r="B884" s="21" t="s">
        <v>1571</v>
      </c>
      <c r="C884" s="25">
        <f t="shared" ref="C884:C947" si="61">IF(D883=D884,C883,IF(B883=B884,C883+1,1))</f>
        <v>7</v>
      </c>
      <c r="D884" s="21" t="s">
        <v>1720</v>
      </c>
      <c r="E884" s="25">
        <f t="shared" si="60"/>
        <v>12</v>
      </c>
      <c r="F884" s="21" t="s">
        <v>1740</v>
      </c>
      <c r="G884" s="14" t="s">
        <v>1739</v>
      </c>
      <c r="H884" s="14" t="str">
        <f t="shared" si="58"/>
        <v>080519</v>
      </c>
      <c r="I884" s="36" t="str">
        <f t="shared" si="59"/>
        <v>INSERT INTO [dbo].[pmDistrict] ([idDepartment],[idProvince],[idDistrict],[name],[ubigeo]) VALUES (9,7,12,'Salcabamba','080519')</v>
      </c>
    </row>
    <row r="885" spans="1:9" ht="15.75" thickBot="1" x14ac:dyDescent="0.3">
      <c r="A885">
        <f>LOOKUP(B885,DEPARTAMENTO!$B$2:$B$26,DEPARTAMENTO!$A$2:$A$26)</f>
        <v>9</v>
      </c>
      <c r="B885" s="21" t="s">
        <v>1571</v>
      </c>
      <c r="C885" s="25">
        <f t="shared" si="61"/>
        <v>7</v>
      </c>
      <c r="D885" s="21" t="s">
        <v>1720</v>
      </c>
      <c r="E885" s="25">
        <f t="shared" si="60"/>
        <v>13</v>
      </c>
      <c r="F885" s="21" t="s">
        <v>1742</v>
      </c>
      <c r="G885" s="14" t="s">
        <v>1741</v>
      </c>
      <c r="H885" s="14" t="str">
        <f t="shared" si="58"/>
        <v>080526</v>
      </c>
      <c r="I885" s="36" t="str">
        <f t="shared" si="59"/>
        <v>INSERT INTO [dbo].[pmDistrict] ([idDepartment],[idProvince],[idDistrict],[name],[ubigeo]) VALUES (9,7,13,'Salcahuasi','080526')</v>
      </c>
    </row>
    <row r="886" spans="1:9" ht="15.75" thickBot="1" x14ac:dyDescent="0.3">
      <c r="A886">
        <f>LOOKUP(B886,DEPARTAMENTO!$B$2:$B$26,DEPARTAMENTO!$A$2:$A$26)</f>
        <v>9</v>
      </c>
      <c r="B886" s="21" t="s">
        <v>1571</v>
      </c>
      <c r="C886" s="25">
        <f t="shared" si="61"/>
        <v>7</v>
      </c>
      <c r="D886" s="21" t="s">
        <v>1720</v>
      </c>
      <c r="E886" s="25">
        <f t="shared" si="60"/>
        <v>14</v>
      </c>
      <c r="F886" s="21" t="s">
        <v>1744</v>
      </c>
      <c r="G886" s="14" t="s">
        <v>1743</v>
      </c>
      <c r="H886" s="14" t="str">
        <f t="shared" si="58"/>
        <v>080520</v>
      </c>
      <c r="I886" s="36" t="str">
        <f t="shared" si="59"/>
        <v>INSERT INTO [dbo].[pmDistrict] ([idDepartment],[idProvince],[idDistrict],[name],[ubigeo]) VALUES (9,7,14,'San Marcos de Rocchac','080520')</v>
      </c>
    </row>
    <row r="887" spans="1:9" ht="15.75" thickBot="1" x14ac:dyDescent="0.3">
      <c r="A887">
        <f>LOOKUP(B887,DEPARTAMENTO!$B$2:$B$26,DEPARTAMENTO!$A$2:$A$26)</f>
        <v>9</v>
      </c>
      <c r="B887" s="21" t="s">
        <v>1571</v>
      </c>
      <c r="C887" s="25">
        <f t="shared" si="61"/>
        <v>7</v>
      </c>
      <c r="D887" s="21" t="s">
        <v>1720</v>
      </c>
      <c r="E887" s="25">
        <f t="shared" si="60"/>
        <v>15</v>
      </c>
      <c r="F887" s="21" t="s">
        <v>1746</v>
      </c>
      <c r="G887" s="14" t="s">
        <v>1745</v>
      </c>
      <c r="H887" s="14" t="str">
        <f t="shared" si="58"/>
        <v>080523</v>
      </c>
      <c r="I887" s="36" t="str">
        <f t="shared" si="59"/>
        <v>INSERT INTO [dbo].[pmDistrict] ([idDepartment],[idProvince],[idDistrict],[name],[ubigeo]) VALUES (9,7,15,'Surcubamba','080523')</v>
      </c>
    </row>
    <row r="888" spans="1:9" ht="15.75" thickBot="1" x14ac:dyDescent="0.3">
      <c r="A888">
        <f>LOOKUP(B888,DEPARTAMENTO!$B$2:$B$26,DEPARTAMENTO!$A$2:$A$26)</f>
        <v>9</v>
      </c>
      <c r="B888" s="21" t="s">
        <v>1571</v>
      </c>
      <c r="C888" s="25">
        <f t="shared" si="61"/>
        <v>7</v>
      </c>
      <c r="D888" s="21" t="s">
        <v>1720</v>
      </c>
      <c r="E888" s="25">
        <f t="shared" si="60"/>
        <v>16</v>
      </c>
      <c r="F888" s="21" t="s">
        <v>1748</v>
      </c>
      <c r="G888" s="14" t="s">
        <v>1747</v>
      </c>
      <c r="H888" s="14" t="str">
        <f t="shared" si="58"/>
        <v>080525</v>
      </c>
      <c r="I888" s="36" t="str">
        <f t="shared" si="59"/>
        <v>INSERT INTO [dbo].[pmDistrict] ([idDepartment],[idProvince],[idDistrict],[name],[ubigeo]) VALUES (9,7,16,'Tintay Puncu','080525')</v>
      </c>
    </row>
    <row r="889" spans="1:9" ht="15.75" thickBot="1" x14ac:dyDescent="0.3">
      <c r="A889">
        <f>LOOKUP(B889,DEPARTAMENTO!$B$2:$B$26,DEPARTAMENTO!$A$2:$A$26)</f>
        <v>10</v>
      </c>
      <c r="B889" s="21" t="s">
        <v>1750</v>
      </c>
      <c r="C889" s="25">
        <f t="shared" si="61"/>
        <v>1</v>
      </c>
      <c r="D889" s="21" t="s">
        <v>1750</v>
      </c>
      <c r="E889" s="25">
        <f t="shared" si="60"/>
        <v>1</v>
      </c>
      <c r="F889" s="21" t="s">
        <v>1750</v>
      </c>
      <c r="G889" s="14" t="s">
        <v>1749</v>
      </c>
      <c r="H889" s="14" t="str">
        <f t="shared" si="58"/>
        <v>090101</v>
      </c>
      <c r="I889" s="36" t="str">
        <f t="shared" si="59"/>
        <v>INSERT INTO [dbo].[pmDistrict] ([idDepartment],[idProvince],[idDistrict],[name],[ubigeo]) VALUES (10,1,1,'Huanuco','090101')</v>
      </c>
    </row>
    <row r="890" spans="1:9" ht="15.75" thickBot="1" x14ac:dyDescent="0.3">
      <c r="A890">
        <f>LOOKUP(B890,DEPARTAMENTO!$B$2:$B$26,DEPARTAMENTO!$A$2:$A$26)</f>
        <v>10</v>
      </c>
      <c r="B890" s="21" t="s">
        <v>1750</v>
      </c>
      <c r="C890" s="25">
        <f t="shared" si="61"/>
        <v>1</v>
      </c>
      <c r="D890" s="21" t="s">
        <v>1750</v>
      </c>
      <c r="E890" s="25">
        <f t="shared" si="60"/>
        <v>2</v>
      </c>
      <c r="F890" s="21" t="s">
        <v>1752</v>
      </c>
      <c r="G890" s="14" t="s">
        <v>1751</v>
      </c>
      <c r="H890" s="14" t="str">
        <f t="shared" si="58"/>
        <v>090110</v>
      </c>
      <c r="I890" s="36" t="str">
        <f t="shared" si="59"/>
        <v>INSERT INTO [dbo].[pmDistrict] ([idDepartment],[idProvince],[idDistrict],[name],[ubigeo]) VALUES (10,1,2,'Amarilis','090110')</v>
      </c>
    </row>
    <row r="891" spans="1:9" ht="15.75" thickBot="1" x14ac:dyDescent="0.3">
      <c r="A891">
        <f>LOOKUP(B891,DEPARTAMENTO!$B$2:$B$26,DEPARTAMENTO!$A$2:$A$26)</f>
        <v>10</v>
      </c>
      <c r="B891" s="21" t="s">
        <v>1750</v>
      </c>
      <c r="C891" s="25">
        <f t="shared" si="61"/>
        <v>1</v>
      </c>
      <c r="D891" s="21" t="s">
        <v>1750</v>
      </c>
      <c r="E891" s="25">
        <f t="shared" si="60"/>
        <v>3</v>
      </c>
      <c r="F891" s="21" t="s">
        <v>1754</v>
      </c>
      <c r="G891" s="14" t="s">
        <v>1753</v>
      </c>
      <c r="H891" s="14" t="str">
        <f t="shared" si="58"/>
        <v>090102</v>
      </c>
      <c r="I891" s="36" t="str">
        <f t="shared" si="59"/>
        <v>INSERT INTO [dbo].[pmDistrict] ([idDepartment],[idProvince],[idDistrict],[name],[ubigeo]) VALUES (10,1,3,'Chinchao','090102')</v>
      </c>
    </row>
    <row r="892" spans="1:9" ht="15.75" thickBot="1" x14ac:dyDescent="0.3">
      <c r="A892">
        <f>LOOKUP(B892,DEPARTAMENTO!$B$2:$B$26,DEPARTAMENTO!$A$2:$A$26)</f>
        <v>10</v>
      </c>
      <c r="B892" s="21" t="s">
        <v>1750</v>
      </c>
      <c r="C892" s="25">
        <f t="shared" si="61"/>
        <v>1</v>
      </c>
      <c r="D892" s="21" t="s">
        <v>1750</v>
      </c>
      <c r="E892" s="25">
        <f t="shared" si="60"/>
        <v>4</v>
      </c>
      <c r="F892" s="21" t="s">
        <v>1756</v>
      </c>
      <c r="G892" s="14" t="s">
        <v>1755</v>
      </c>
      <c r="H892" s="14" t="str">
        <f t="shared" si="58"/>
        <v>090103</v>
      </c>
      <c r="I892" s="36" t="str">
        <f t="shared" si="59"/>
        <v>INSERT INTO [dbo].[pmDistrict] ([idDepartment],[idProvince],[idDistrict],[name],[ubigeo]) VALUES (10,1,4,'Churubamba','090103')</v>
      </c>
    </row>
    <row r="893" spans="1:9" ht="15.75" thickBot="1" x14ac:dyDescent="0.3">
      <c r="A893">
        <f>LOOKUP(B893,DEPARTAMENTO!$B$2:$B$26,DEPARTAMENTO!$A$2:$A$26)</f>
        <v>10</v>
      </c>
      <c r="B893" s="21" t="s">
        <v>1750</v>
      </c>
      <c r="C893" s="25">
        <f t="shared" si="61"/>
        <v>1</v>
      </c>
      <c r="D893" s="21" t="s">
        <v>1750</v>
      </c>
      <c r="E893" s="25">
        <f t="shared" si="60"/>
        <v>5</v>
      </c>
      <c r="F893" s="21" t="s">
        <v>1758</v>
      </c>
      <c r="G893" s="14" t="s">
        <v>1757</v>
      </c>
      <c r="H893" s="14" t="str">
        <f t="shared" si="58"/>
        <v>090104</v>
      </c>
      <c r="I893" s="36" t="str">
        <f t="shared" si="59"/>
        <v>INSERT INTO [dbo].[pmDistrict] ([idDepartment],[idProvince],[idDistrict],[name],[ubigeo]) VALUES (10,1,5,'Margos','090104')</v>
      </c>
    </row>
    <row r="894" spans="1:9" ht="15.75" thickBot="1" x14ac:dyDescent="0.3">
      <c r="A894">
        <f>LOOKUP(B894,DEPARTAMENTO!$B$2:$B$26,DEPARTAMENTO!$A$2:$A$26)</f>
        <v>10</v>
      </c>
      <c r="B894" s="21" t="s">
        <v>1750</v>
      </c>
      <c r="C894" s="25">
        <f t="shared" si="61"/>
        <v>1</v>
      </c>
      <c r="D894" s="21" t="s">
        <v>1750</v>
      </c>
      <c r="E894" s="25">
        <f t="shared" si="60"/>
        <v>6</v>
      </c>
      <c r="F894" s="21" t="s">
        <v>1760</v>
      </c>
      <c r="G894" s="14" t="s">
        <v>1759</v>
      </c>
      <c r="H894" s="14" t="str">
        <f t="shared" si="58"/>
        <v>090105</v>
      </c>
      <c r="I894" s="36" t="str">
        <f t="shared" si="59"/>
        <v>INSERT INTO [dbo].[pmDistrict] ([idDepartment],[idProvince],[idDistrict],[name],[ubigeo]) VALUES (10,1,6,'Quisqui','090105')</v>
      </c>
    </row>
    <row r="895" spans="1:9" ht="15.75" thickBot="1" x14ac:dyDescent="0.3">
      <c r="A895">
        <f>LOOKUP(B895,DEPARTAMENTO!$B$2:$B$26,DEPARTAMENTO!$A$2:$A$26)</f>
        <v>10</v>
      </c>
      <c r="B895" s="21" t="s">
        <v>1750</v>
      </c>
      <c r="C895" s="25">
        <f t="shared" si="61"/>
        <v>1</v>
      </c>
      <c r="D895" s="21" t="s">
        <v>1750</v>
      </c>
      <c r="E895" s="25">
        <f t="shared" si="60"/>
        <v>7</v>
      </c>
      <c r="F895" s="21" t="s">
        <v>1762</v>
      </c>
      <c r="G895" s="14" t="s">
        <v>1761</v>
      </c>
      <c r="H895" s="14" t="str">
        <f t="shared" si="58"/>
        <v>090106</v>
      </c>
      <c r="I895" s="36" t="str">
        <f t="shared" si="59"/>
        <v>INSERT INTO [dbo].[pmDistrict] ([idDepartment],[idProvince],[idDistrict],[name],[ubigeo]) VALUES (10,1,7,'San Francisco de Cayran','090106')</v>
      </c>
    </row>
    <row r="896" spans="1:9" ht="15.75" thickBot="1" x14ac:dyDescent="0.3">
      <c r="A896">
        <f>LOOKUP(B896,DEPARTAMENTO!$B$2:$B$26,DEPARTAMENTO!$A$2:$A$26)</f>
        <v>10</v>
      </c>
      <c r="B896" s="21" t="s">
        <v>1750</v>
      </c>
      <c r="C896" s="25">
        <f t="shared" si="61"/>
        <v>1</v>
      </c>
      <c r="D896" s="21" t="s">
        <v>1750</v>
      </c>
      <c r="E896" s="25">
        <f t="shared" si="60"/>
        <v>8</v>
      </c>
      <c r="F896" s="21" t="s">
        <v>1764</v>
      </c>
      <c r="G896" s="14" t="s">
        <v>1763</v>
      </c>
      <c r="H896" s="14" t="str">
        <f t="shared" si="58"/>
        <v>090107</v>
      </c>
      <c r="I896" s="36" t="str">
        <f t="shared" si="59"/>
        <v>INSERT INTO [dbo].[pmDistrict] ([idDepartment],[idProvince],[idDistrict],[name],[ubigeo]) VALUES (10,1,8,'San Pedro de Chaulan','090107')</v>
      </c>
    </row>
    <row r="897" spans="1:9" ht="15.75" thickBot="1" x14ac:dyDescent="0.3">
      <c r="A897">
        <f>LOOKUP(B897,DEPARTAMENTO!$B$2:$B$26,DEPARTAMENTO!$A$2:$A$26)</f>
        <v>10</v>
      </c>
      <c r="B897" s="21" t="s">
        <v>1750</v>
      </c>
      <c r="C897" s="25">
        <f t="shared" si="61"/>
        <v>1</v>
      </c>
      <c r="D897" s="21" t="s">
        <v>1750</v>
      </c>
      <c r="E897" s="25">
        <f t="shared" si="60"/>
        <v>9</v>
      </c>
      <c r="F897" s="21" t="s">
        <v>1766</v>
      </c>
      <c r="G897" s="14" t="s">
        <v>1765</v>
      </c>
      <c r="H897" s="14" t="str">
        <f t="shared" si="58"/>
        <v>090108</v>
      </c>
      <c r="I897" s="36" t="str">
        <f t="shared" si="59"/>
        <v>INSERT INTO [dbo].[pmDistrict] ([idDepartment],[idProvince],[idDistrict],[name],[ubigeo]) VALUES (10,1,9,'Santa Maria del Valle','090108')</v>
      </c>
    </row>
    <row r="898" spans="1:9" ht="15.75" thickBot="1" x14ac:dyDescent="0.3">
      <c r="A898">
        <f>LOOKUP(B898,DEPARTAMENTO!$B$2:$B$26,DEPARTAMENTO!$A$2:$A$26)</f>
        <v>10</v>
      </c>
      <c r="B898" s="21" t="s">
        <v>1750</v>
      </c>
      <c r="C898" s="25">
        <f t="shared" si="61"/>
        <v>1</v>
      </c>
      <c r="D898" s="21" t="s">
        <v>1750</v>
      </c>
      <c r="E898" s="25">
        <f t="shared" si="60"/>
        <v>10</v>
      </c>
      <c r="F898" s="21" t="s">
        <v>1768</v>
      </c>
      <c r="G898" s="14" t="s">
        <v>1767</v>
      </c>
      <c r="H898" s="14" t="str">
        <f t="shared" si="58"/>
        <v>090109</v>
      </c>
      <c r="I898" s="36" t="str">
        <f t="shared" si="59"/>
        <v>INSERT INTO [dbo].[pmDistrict] ([idDepartment],[idProvince],[idDistrict],[name],[ubigeo]) VALUES (10,1,10,'Yarumayo','090109')</v>
      </c>
    </row>
    <row r="899" spans="1:9" ht="15.75" thickBot="1" x14ac:dyDescent="0.3">
      <c r="A899">
        <f>LOOKUP(B899,DEPARTAMENTO!$B$2:$B$26,DEPARTAMENTO!$A$2:$A$26)</f>
        <v>10</v>
      </c>
      <c r="B899" s="21" t="s">
        <v>1750</v>
      </c>
      <c r="C899" s="25">
        <f t="shared" si="61"/>
        <v>1</v>
      </c>
      <c r="D899" s="21" t="s">
        <v>1750</v>
      </c>
      <c r="E899" s="25">
        <f t="shared" si="60"/>
        <v>11</v>
      </c>
      <c r="F899" s="21" t="s">
        <v>1770</v>
      </c>
      <c r="G899" s="14" t="s">
        <v>1769</v>
      </c>
      <c r="H899" s="14" t="str">
        <f t="shared" ref="H899:H962" si="62">RIGHT(G899,6)</f>
        <v>090111</v>
      </c>
      <c r="I899" s="36" t="str">
        <f t="shared" ref="I899:I962" si="63">$I$1&amp;A899&amp;","&amp;C899&amp;","&amp;E899&amp;",'"&amp;F899&amp;"','"&amp;H899&amp;"')"</f>
        <v>INSERT INTO [dbo].[pmDistrict] ([idDepartment],[idProvince],[idDistrict],[name],[ubigeo]) VALUES (10,1,11,'Pillco Marca','090111')</v>
      </c>
    </row>
    <row r="900" spans="1:9" ht="15.75" thickBot="1" x14ac:dyDescent="0.3">
      <c r="A900">
        <f>LOOKUP(B900,DEPARTAMENTO!$B$2:$B$26,DEPARTAMENTO!$A$2:$A$26)</f>
        <v>10</v>
      </c>
      <c r="B900" s="21" t="s">
        <v>1750</v>
      </c>
      <c r="C900" s="25">
        <f t="shared" si="61"/>
        <v>1</v>
      </c>
      <c r="D900" s="21" t="s">
        <v>1750</v>
      </c>
      <c r="E900" s="25">
        <f t="shared" ref="E900:E963" si="64">SUMIF(D900,D899,E899)+1</f>
        <v>12</v>
      </c>
      <c r="F900" s="21" t="s">
        <v>1772</v>
      </c>
      <c r="G900" s="14" t="s">
        <v>1771</v>
      </c>
      <c r="H900" s="14" t="str">
        <f t="shared" si="62"/>
        <v>090112</v>
      </c>
      <c r="I900" s="36" t="str">
        <f t="shared" si="63"/>
        <v>INSERT INTO [dbo].[pmDistrict] ([idDepartment],[idProvince],[idDistrict],[name],[ubigeo]) VALUES (10,1,12,'Yacus','090112')</v>
      </c>
    </row>
    <row r="901" spans="1:9" ht="15.75" thickBot="1" x14ac:dyDescent="0.3">
      <c r="A901">
        <f>LOOKUP(B901,DEPARTAMENTO!$B$2:$B$26,DEPARTAMENTO!$A$2:$A$26)</f>
        <v>10</v>
      </c>
      <c r="B901" s="21" t="s">
        <v>1750</v>
      </c>
      <c r="C901" s="25">
        <f t="shared" si="61"/>
        <v>2</v>
      </c>
      <c r="D901" s="21" t="s">
        <v>1774</v>
      </c>
      <c r="E901" s="25">
        <f t="shared" si="64"/>
        <v>1</v>
      </c>
      <c r="F901" s="21" t="s">
        <v>1774</v>
      </c>
      <c r="G901" s="14" t="s">
        <v>1773</v>
      </c>
      <c r="H901" s="14" t="str">
        <f t="shared" si="62"/>
        <v>090201</v>
      </c>
      <c r="I901" s="36" t="str">
        <f t="shared" si="63"/>
        <v>INSERT INTO [dbo].[pmDistrict] ([idDepartment],[idProvince],[idDistrict],[name],[ubigeo]) VALUES (10,2,1,'Ambo','090201')</v>
      </c>
    </row>
    <row r="902" spans="1:9" ht="15.75" thickBot="1" x14ac:dyDescent="0.3">
      <c r="A902">
        <f>LOOKUP(B902,DEPARTAMENTO!$B$2:$B$26,DEPARTAMENTO!$A$2:$A$26)</f>
        <v>10</v>
      </c>
      <c r="B902" s="21" t="s">
        <v>1750</v>
      </c>
      <c r="C902" s="25">
        <f t="shared" si="61"/>
        <v>2</v>
      </c>
      <c r="D902" s="21" t="s">
        <v>1774</v>
      </c>
      <c r="E902" s="25">
        <f t="shared" si="64"/>
        <v>2</v>
      </c>
      <c r="F902" s="21" t="s">
        <v>1776</v>
      </c>
      <c r="G902" s="14" t="s">
        <v>1775</v>
      </c>
      <c r="H902" s="14" t="str">
        <f t="shared" si="62"/>
        <v>090202</v>
      </c>
      <c r="I902" s="36" t="str">
        <f t="shared" si="63"/>
        <v>INSERT INTO [dbo].[pmDistrict] ([idDepartment],[idProvince],[idDistrict],[name],[ubigeo]) VALUES (10,2,2,'Cayna','090202')</v>
      </c>
    </row>
    <row r="903" spans="1:9" ht="15.75" thickBot="1" x14ac:dyDescent="0.3">
      <c r="A903">
        <f>LOOKUP(B903,DEPARTAMENTO!$B$2:$B$26,DEPARTAMENTO!$A$2:$A$26)</f>
        <v>10</v>
      </c>
      <c r="B903" s="21" t="s">
        <v>1750</v>
      </c>
      <c r="C903" s="25">
        <f t="shared" si="61"/>
        <v>2</v>
      </c>
      <c r="D903" s="21" t="s">
        <v>1774</v>
      </c>
      <c r="E903" s="25">
        <f t="shared" si="64"/>
        <v>3</v>
      </c>
      <c r="F903" s="21" t="s">
        <v>1778</v>
      </c>
      <c r="G903" s="14" t="s">
        <v>1777</v>
      </c>
      <c r="H903" s="14" t="str">
        <f t="shared" si="62"/>
        <v>090203</v>
      </c>
      <c r="I903" s="36" t="str">
        <f t="shared" si="63"/>
        <v>INSERT INTO [dbo].[pmDistrict] ([idDepartment],[idProvince],[idDistrict],[name],[ubigeo]) VALUES (10,2,3,'Colpas','090203')</v>
      </c>
    </row>
    <row r="904" spans="1:9" ht="15.75" thickBot="1" x14ac:dyDescent="0.3">
      <c r="A904">
        <f>LOOKUP(B904,DEPARTAMENTO!$B$2:$B$26,DEPARTAMENTO!$A$2:$A$26)</f>
        <v>10</v>
      </c>
      <c r="B904" s="21" t="s">
        <v>1750</v>
      </c>
      <c r="C904" s="25">
        <f t="shared" si="61"/>
        <v>2</v>
      </c>
      <c r="D904" s="21" t="s">
        <v>1774</v>
      </c>
      <c r="E904" s="25">
        <f t="shared" si="64"/>
        <v>4</v>
      </c>
      <c r="F904" s="21" t="s">
        <v>1780</v>
      </c>
      <c r="G904" s="14" t="s">
        <v>1779</v>
      </c>
      <c r="H904" s="14" t="str">
        <f t="shared" si="62"/>
        <v>090204</v>
      </c>
      <c r="I904" s="36" t="str">
        <f t="shared" si="63"/>
        <v>INSERT INTO [dbo].[pmDistrict] ([idDepartment],[idProvince],[idDistrict],[name],[ubigeo]) VALUES (10,2,4,'Conchamarca','090204')</v>
      </c>
    </row>
    <row r="905" spans="1:9" ht="15.75" thickBot="1" x14ac:dyDescent="0.3">
      <c r="A905">
        <f>LOOKUP(B905,DEPARTAMENTO!$B$2:$B$26,DEPARTAMENTO!$A$2:$A$26)</f>
        <v>10</v>
      </c>
      <c r="B905" s="21" t="s">
        <v>1750</v>
      </c>
      <c r="C905" s="25">
        <f t="shared" si="61"/>
        <v>2</v>
      </c>
      <c r="D905" s="21" t="s">
        <v>1774</v>
      </c>
      <c r="E905" s="25">
        <f t="shared" si="64"/>
        <v>5</v>
      </c>
      <c r="F905" s="21" t="s">
        <v>1782</v>
      </c>
      <c r="G905" s="14" t="s">
        <v>1781</v>
      </c>
      <c r="H905" s="14" t="str">
        <f t="shared" si="62"/>
        <v>090205</v>
      </c>
      <c r="I905" s="36" t="str">
        <f t="shared" si="63"/>
        <v>INSERT INTO [dbo].[pmDistrict] ([idDepartment],[idProvince],[idDistrict],[name],[ubigeo]) VALUES (10,2,5,'Huacar','090205')</v>
      </c>
    </row>
    <row r="906" spans="1:9" ht="15.75" thickBot="1" x14ac:dyDescent="0.3">
      <c r="A906">
        <f>LOOKUP(B906,DEPARTAMENTO!$B$2:$B$26,DEPARTAMENTO!$A$2:$A$26)</f>
        <v>10</v>
      </c>
      <c r="B906" s="21" t="s">
        <v>1750</v>
      </c>
      <c r="C906" s="25">
        <f t="shared" si="61"/>
        <v>2</v>
      </c>
      <c r="D906" s="21" t="s">
        <v>1774</v>
      </c>
      <c r="E906" s="25">
        <f t="shared" si="64"/>
        <v>6</v>
      </c>
      <c r="F906" s="21" t="s">
        <v>1784</v>
      </c>
      <c r="G906" s="14" t="s">
        <v>1783</v>
      </c>
      <c r="H906" s="14" t="str">
        <f t="shared" si="62"/>
        <v>090206</v>
      </c>
      <c r="I906" s="36" t="str">
        <f t="shared" si="63"/>
        <v>INSERT INTO [dbo].[pmDistrict] ([idDepartment],[idProvince],[idDistrict],[name],[ubigeo]) VALUES (10,2,6,'San Francisco','090206')</v>
      </c>
    </row>
    <row r="907" spans="1:9" ht="15.75" thickBot="1" x14ac:dyDescent="0.3">
      <c r="A907">
        <f>LOOKUP(B907,DEPARTAMENTO!$B$2:$B$26,DEPARTAMENTO!$A$2:$A$26)</f>
        <v>10</v>
      </c>
      <c r="B907" s="21" t="s">
        <v>1750</v>
      </c>
      <c r="C907" s="25">
        <f t="shared" si="61"/>
        <v>2</v>
      </c>
      <c r="D907" s="21" t="s">
        <v>1774</v>
      </c>
      <c r="E907" s="25">
        <f t="shared" si="64"/>
        <v>7</v>
      </c>
      <c r="F907" s="21" t="s">
        <v>1786</v>
      </c>
      <c r="G907" s="14" t="s">
        <v>1785</v>
      </c>
      <c r="H907" s="14" t="str">
        <f t="shared" si="62"/>
        <v>090207</v>
      </c>
      <c r="I907" s="36" t="str">
        <f t="shared" si="63"/>
        <v>INSERT INTO [dbo].[pmDistrict] ([idDepartment],[idProvince],[idDistrict],[name],[ubigeo]) VALUES (10,2,7,'San Rafael','090207')</v>
      </c>
    </row>
    <row r="908" spans="1:9" ht="15.75" thickBot="1" x14ac:dyDescent="0.3">
      <c r="A908">
        <f>LOOKUP(B908,DEPARTAMENTO!$B$2:$B$26,DEPARTAMENTO!$A$2:$A$26)</f>
        <v>10</v>
      </c>
      <c r="B908" s="21" t="s">
        <v>1750</v>
      </c>
      <c r="C908" s="25">
        <f t="shared" si="61"/>
        <v>2</v>
      </c>
      <c r="D908" s="21" t="s">
        <v>1774</v>
      </c>
      <c r="E908" s="25">
        <f t="shared" si="64"/>
        <v>8</v>
      </c>
      <c r="F908" s="21" t="s">
        <v>1788</v>
      </c>
      <c r="G908" s="14" t="s">
        <v>1787</v>
      </c>
      <c r="H908" s="14" t="str">
        <f t="shared" si="62"/>
        <v>090208</v>
      </c>
      <c r="I908" s="36" t="str">
        <f t="shared" si="63"/>
        <v>INSERT INTO [dbo].[pmDistrict] ([idDepartment],[idProvince],[idDistrict],[name],[ubigeo]) VALUES (10,2,8,'Tomay Kichwa','090208')</v>
      </c>
    </row>
    <row r="909" spans="1:9" ht="15.75" thickBot="1" x14ac:dyDescent="0.3">
      <c r="A909">
        <f>LOOKUP(B909,DEPARTAMENTO!$B$2:$B$26,DEPARTAMENTO!$A$2:$A$26)</f>
        <v>10</v>
      </c>
      <c r="B909" s="21" t="s">
        <v>1750</v>
      </c>
      <c r="C909" s="25">
        <f t="shared" si="61"/>
        <v>3</v>
      </c>
      <c r="D909" s="21" t="s">
        <v>1790</v>
      </c>
      <c r="E909" s="25">
        <f t="shared" si="64"/>
        <v>1</v>
      </c>
      <c r="F909" s="21" t="s">
        <v>865</v>
      </c>
      <c r="G909" s="14" t="s">
        <v>1789</v>
      </c>
      <c r="H909" s="14" t="str">
        <f t="shared" si="62"/>
        <v>090301</v>
      </c>
      <c r="I909" s="36" t="str">
        <f t="shared" si="63"/>
        <v>INSERT INTO [dbo].[pmDistrict] ([idDepartment],[idProvince],[idDistrict],[name],[ubigeo]) VALUES (10,3,1,'La Union','090301')</v>
      </c>
    </row>
    <row r="910" spans="1:9" ht="15.75" thickBot="1" x14ac:dyDescent="0.3">
      <c r="A910">
        <f>LOOKUP(B910,DEPARTAMENTO!$B$2:$B$26,DEPARTAMENTO!$A$2:$A$26)</f>
        <v>10</v>
      </c>
      <c r="B910" s="21" t="s">
        <v>1750</v>
      </c>
      <c r="C910" s="25">
        <f t="shared" si="61"/>
        <v>3</v>
      </c>
      <c r="D910" s="21" t="s">
        <v>1790</v>
      </c>
      <c r="E910" s="25">
        <f t="shared" si="64"/>
        <v>2</v>
      </c>
      <c r="F910" s="21" t="s">
        <v>1792</v>
      </c>
      <c r="G910" s="14" t="s">
        <v>1791</v>
      </c>
      <c r="H910" s="14" t="str">
        <f t="shared" si="62"/>
        <v>090307</v>
      </c>
      <c r="I910" s="36" t="str">
        <f t="shared" si="63"/>
        <v>INSERT INTO [dbo].[pmDistrict] ([idDepartment],[idProvince],[idDistrict],[name],[ubigeo]) VALUES (10,3,2,'Chuquis','090307')</v>
      </c>
    </row>
    <row r="911" spans="1:9" ht="15.75" thickBot="1" x14ac:dyDescent="0.3">
      <c r="A911">
        <f>LOOKUP(B911,DEPARTAMENTO!$B$2:$B$26,DEPARTAMENTO!$A$2:$A$26)</f>
        <v>10</v>
      </c>
      <c r="B911" s="21" t="s">
        <v>1750</v>
      </c>
      <c r="C911" s="25">
        <f t="shared" si="61"/>
        <v>3</v>
      </c>
      <c r="D911" s="21" t="s">
        <v>1790</v>
      </c>
      <c r="E911" s="25">
        <f t="shared" si="64"/>
        <v>3</v>
      </c>
      <c r="F911" s="21" t="s">
        <v>1794</v>
      </c>
      <c r="G911" s="14" t="s">
        <v>1793</v>
      </c>
      <c r="H911" s="14" t="str">
        <f t="shared" si="62"/>
        <v>090312</v>
      </c>
      <c r="I911" s="36" t="str">
        <f t="shared" si="63"/>
        <v>INSERT INTO [dbo].[pmDistrict] ([idDepartment],[idProvince],[idDistrict],[name],[ubigeo]) VALUES (10,3,3,'Marias','090312')</v>
      </c>
    </row>
    <row r="912" spans="1:9" ht="15.75" thickBot="1" x14ac:dyDescent="0.3">
      <c r="A912">
        <f>LOOKUP(B912,DEPARTAMENTO!$B$2:$B$26,DEPARTAMENTO!$A$2:$A$26)</f>
        <v>10</v>
      </c>
      <c r="B912" s="21" t="s">
        <v>1750</v>
      </c>
      <c r="C912" s="25">
        <f t="shared" si="61"/>
        <v>3</v>
      </c>
      <c r="D912" s="21" t="s">
        <v>1790</v>
      </c>
      <c r="E912" s="25">
        <f t="shared" si="64"/>
        <v>4</v>
      </c>
      <c r="F912" s="21" t="s">
        <v>1796</v>
      </c>
      <c r="G912" s="14" t="s">
        <v>1795</v>
      </c>
      <c r="H912" s="14" t="str">
        <f t="shared" si="62"/>
        <v>090314</v>
      </c>
      <c r="I912" s="36" t="str">
        <f t="shared" si="63"/>
        <v>INSERT INTO [dbo].[pmDistrict] ([idDepartment],[idProvince],[idDistrict],[name],[ubigeo]) VALUES (10,3,4,'Pachas','090314')</v>
      </c>
    </row>
    <row r="913" spans="1:9" ht="15.75" thickBot="1" x14ac:dyDescent="0.3">
      <c r="A913">
        <f>LOOKUP(B913,DEPARTAMENTO!$B$2:$B$26,DEPARTAMENTO!$A$2:$A$26)</f>
        <v>10</v>
      </c>
      <c r="B913" s="21" t="s">
        <v>1750</v>
      </c>
      <c r="C913" s="25">
        <f t="shared" si="61"/>
        <v>3</v>
      </c>
      <c r="D913" s="21" t="s">
        <v>1790</v>
      </c>
      <c r="E913" s="25">
        <f t="shared" si="64"/>
        <v>5</v>
      </c>
      <c r="F913" s="21" t="s">
        <v>1798</v>
      </c>
      <c r="G913" s="14" t="s">
        <v>1797</v>
      </c>
      <c r="H913" s="14" t="str">
        <f t="shared" si="62"/>
        <v>090316</v>
      </c>
      <c r="I913" s="36" t="str">
        <f t="shared" si="63"/>
        <v>INSERT INTO [dbo].[pmDistrict] ([idDepartment],[idProvince],[idDistrict],[name],[ubigeo]) VALUES (10,3,5,'Quivilla','090316')</v>
      </c>
    </row>
    <row r="914" spans="1:9" ht="15.75" thickBot="1" x14ac:dyDescent="0.3">
      <c r="A914">
        <f>LOOKUP(B914,DEPARTAMENTO!$B$2:$B$26,DEPARTAMENTO!$A$2:$A$26)</f>
        <v>10</v>
      </c>
      <c r="B914" s="21" t="s">
        <v>1750</v>
      </c>
      <c r="C914" s="25">
        <f t="shared" si="61"/>
        <v>3</v>
      </c>
      <c r="D914" s="21" t="s">
        <v>1790</v>
      </c>
      <c r="E914" s="25">
        <f t="shared" si="64"/>
        <v>6</v>
      </c>
      <c r="F914" s="21" t="s">
        <v>1800</v>
      </c>
      <c r="G914" s="14" t="s">
        <v>1799</v>
      </c>
      <c r="H914" s="14" t="str">
        <f t="shared" si="62"/>
        <v>090317</v>
      </c>
      <c r="I914" s="36" t="str">
        <f t="shared" si="63"/>
        <v>INSERT INTO [dbo].[pmDistrict] ([idDepartment],[idProvince],[idDistrict],[name],[ubigeo]) VALUES (10,3,6,'Ripan','090317')</v>
      </c>
    </row>
    <row r="915" spans="1:9" ht="15.75" thickBot="1" x14ac:dyDescent="0.3">
      <c r="A915">
        <f>LOOKUP(B915,DEPARTAMENTO!$B$2:$B$26,DEPARTAMENTO!$A$2:$A$26)</f>
        <v>10</v>
      </c>
      <c r="B915" s="21" t="s">
        <v>1750</v>
      </c>
      <c r="C915" s="25">
        <f t="shared" si="61"/>
        <v>3</v>
      </c>
      <c r="D915" s="21" t="s">
        <v>1790</v>
      </c>
      <c r="E915" s="25">
        <f t="shared" si="64"/>
        <v>7</v>
      </c>
      <c r="F915" s="21" t="s">
        <v>1802</v>
      </c>
      <c r="G915" s="14" t="s">
        <v>1801</v>
      </c>
      <c r="H915" s="14" t="str">
        <f t="shared" si="62"/>
        <v>090321</v>
      </c>
      <c r="I915" s="36" t="str">
        <f t="shared" si="63"/>
        <v>INSERT INTO [dbo].[pmDistrict] ([idDepartment],[idProvince],[idDistrict],[name],[ubigeo]) VALUES (10,3,7,'Shunqui','090321')</v>
      </c>
    </row>
    <row r="916" spans="1:9" ht="15.75" thickBot="1" x14ac:dyDescent="0.3">
      <c r="A916">
        <f>LOOKUP(B916,DEPARTAMENTO!$B$2:$B$26,DEPARTAMENTO!$A$2:$A$26)</f>
        <v>10</v>
      </c>
      <c r="B916" s="21" t="s">
        <v>1750</v>
      </c>
      <c r="C916" s="25">
        <f t="shared" si="61"/>
        <v>3</v>
      </c>
      <c r="D916" s="21" t="s">
        <v>1790</v>
      </c>
      <c r="E916" s="25">
        <f t="shared" si="64"/>
        <v>8</v>
      </c>
      <c r="F916" s="21" t="s">
        <v>1804</v>
      </c>
      <c r="G916" s="14" t="s">
        <v>1803</v>
      </c>
      <c r="H916" s="14" t="str">
        <f t="shared" si="62"/>
        <v>090322</v>
      </c>
      <c r="I916" s="36" t="str">
        <f t="shared" si="63"/>
        <v>INSERT INTO [dbo].[pmDistrict] ([idDepartment],[idProvince],[idDistrict],[name],[ubigeo]) VALUES (10,3,8,'Sillapata','090322')</v>
      </c>
    </row>
    <row r="917" spans="1:9" ht="15.75" thickBot="1" x14ac:dyDescent="0.3">
      <c r="A917">
        <f>LOOKUP(B917,DEPARTAMENTO!$B$2:$B$26,DEPARTAMENTO!$A$2:$A$26)</f>
        <v>10</v>
      </c>
      <c r="B917" s="21" t="s">
        <v>1750</v>
      </c>
      <c r="C917" s="25">
        <f t="shared" si="61"/>
        <v>3</v>
      </c>
      <c r="D917" s="21" t="s">
        <v>1790</v>
      </c>
      <c r="E917" s="25">
        <f t="shared" si="64"/>
        <v>9</v>
      </c>
      <c r="F917" s="21" t="s">
        <v>1806</v>
      </c>
      <c r="G917" s="14" t="s">
        <v>1805</v>
      </c>
      <c r="H917" s="14" t="str">
        <f t="shared" si="62"/>
        <v>090323</v>
      </c>
      <c r="I917" s="36" t="str">
        <f t="shared" si="63"/>
        <v>INSERT INTO [dbo].[pmDistrict] ([idDepartment],[idProvince],[idDistrict],[name],[ubigeo]) VALUES (10,3,9,'Yanas','090323')</v>
      </c>
    </row>
    <row r="918" spans="1:9" ht="15.75" thickBot="1" x14ac:dyDescent="0.3">
      <c r="A918">
        <f>LOOKUP(B918,DEPARTAMENTO!$B$2:$B$26,DEPARTAMENTO!$A$2:$A$26)</f>
        <v>10</v>
      </c>
      <c r="B918" s="21" t="s">
        <v>1750</v>
      </c>
      <c r="C918" s="25">
        <f t="shared" si="61"/>
        <v>4</v>
      </c>
      <c r="D918" s="21" t="s">
        <v>1808</v>
      </c>
      <c r="E918" s="25">
        <f t="shared" si="64"/>
        <v>1</v>
      </c>
      <c r="F918" s="21" t="s">
        <v>1808</v>
      </c>
      <c r="G918" s="14" t="s">
        <v>1807</v>
      </c>
      <c r="H918" s="14" t="str">
        <f t="shared" si="62"/>
        <v>090901</v>
      </c>
      <c r="I918" s="36" t="str">
        <f t="shared" si="63"/>
        <v>INSERT INTO [dbo].[pmDistrict] ([idDepartment],[idProvince],[idDistrict],[name],[ubigeo]) VALUES (10,4,1,'Huacaybamba','090901')</v>
      </c>
    </row>
    <row r="919" spans="1:9" ht="15.75" thickBot="1" x14ac:dyDescent="0.3">
      <c r="A919">
        <f>LOOKUP(B919,DEPARTAMENTO!$B$2:$B$26,DEPARTAMENTO!$A$2:$A$26)</f>
        <v>10</v>
      </c>
      <c r="B919" s="21" t="s">
        <v>1750</v>
      </c>
      <c r="C919" s="25">
        <f t="shared" si="61"/>
        <v>4</v>
      </c>
      <c r="D919" s="21" t="s">
        <v>1808</v>
      </c>
      <c r="E919" s="25">
        <f t="shared" si="64"/>
        <v>2</v>
      </c>
      <c r="F919" s="21" t="s">
        <v>1810</v>
      </c>
      <c r="G919" s="14" t="s">
        <v>1809</v>
      </c>
      <c r="H919" s="14" t="str">
        <f t="shared" si="62"/>
        <v>090903</v>
      </c>
      <c r="I919" s="36" t="str">
        <f t="shared" si="63"/>
        <v>INSERT INTO [dbo].[pmDistrict] ([idDepartment],[idProvince],[idDistrict],[name],[ubigeo]) VALUES (10,4,2,'Canchabamba','090903')</v>
      </c>
    </row>
    <row r="920" spans="1:9" ht="15.75" thickBot="1" x14ac:dyDescent="0.3">
      <c r="A920">
        <f>LOOKUP(B920,DEPARTAMENTO!$B$2:$B$26,DEPARTAMENTO!$A$2:$A$26)</f>
        <v>10</v>
      </c>
      <c r="B920" s="21" t="s">
        <v>1750</v>
      </c>
      <c r="C920" s="25">
        <f t="shared" si="61"/>
        <v>4</v>
      </c>
      <c r="D920" s="21" t="s">
        <v>1808</v>
      </c>
      <c r="E920" s="25">
        <f t="shared" si="64"/>
        <v>3</v>
      </c>
      <c r="F920" s="21" t="s">
        <v>181</v>
      </c>
      <c r="G920" s="14" t="s">
        <v>1811</v>
      </c>
      <c r="H920" s="14" t="str">
        <f t="shared" si="62"/>
        <v>090904</v>
      </c>
      <c r="I920" s="36" t="str">
        <f t="shared" si="63"/>
        <v>INSERT INTO [dbo].[pmDistrict] ([idDepartment],[idProvince],[idDistrict],[name],[ubigeo]) VALUES (10,4,3,'Cochabamba','090904')</v>
      </c>
    </row>
    <row r="921" spans="1:9" ht="15.75" thickBot="1" x14ac:dyDescent="0.3">
      <c r="A921">
        <f>LOOKUP(B921,DEPARTAMENTO!$B$2:$B$26,DEPARTAMENTO!$A$2:$A$26)</f>
        <v>10</v>
      </c>
      <c r="B921" s="21" t="s">
        <v>1750</v>
      </c>
      <c r="C921" s="25">
        <f t="shared" si="61"/>
        <v>4</v>
      </c>
      <c r="D921" s="21" t="s">
        <v>1808</v>
      </c>
      <c r="E921" s="25">
        <f t="shared" si="64"/>
        <v>4</v>
      </c>
      <c r="F921" s="21" t="s">
        <v>1813</v>
      </c>
      <c r="G921" s="14" t="s">
        <v>1812</v>
      </c>
      <c r="H921" s="14" t="str">
        <f t="shared" si="62"/>
        <v>090902</v>
      </c>
      <c r="I921" s="36" t="str">
        <f t="shared" si="63"/>
        <v>INSERT INTO [dbo].[pmDistrict] ([idDepartment],[idProvince],[idDistrict],[name],[ubigeo]) VALUES (10,4,4,'Pinra','090902')</v>
      </c>
    </row>
    <row r="922" spans="1:9" ht="15.75" thickBot="1" x14ac:dyDescent="0.3">
      <c r="A922">
        <f>LOOKUP(B922,DEPARTAMENTO!$B$2:$B$26,DEPARTAMENTO!$A$2:$A$26)</f>
        <v>10</v>
      </c>
      <c r="B922" s="21" t="s">
        <v>1750</v>
      </c>
      <c r="C922" s="25">
        <f t="shared" si="61"/>
        <v>5</v>
      </c>
      <c r="D922" s="21" t="s">
        <v>1816</v>
      </c>
      <c r="E922" s="25">
        <f t="shared" si="64"/>
        <v>1</v>
      </c>
      <c r="F922" s="21" t="s">
        <v>1815</v>
      </c>
      <c r="G922" s="14" t="s">
        <v>1814</v>
      </c>
      <c r="H922" s="14" t="str">
        <f t="shared" si="62"/>
        <v>090401</v>
      </c>
      <c r="I922" s="36" t="str">
        <f t="shared" si="63"/>
        <v>INSERT INTO [dbo].[pmDistrict] ([idDepartment],[idProvince],[idDistrict],[name],[ubigeo]) VALUES (10,5,1,'Llata','090401')</v>
      </c>
    </row>
    <row r="923" spans="1:9" ht="15.75" thickBot="1" x14ac:dyDescent="0.3">
      <c r="A923">
        <f>LOOKUP(B923,DEPARTAMENTO!$B$2:$B$26,DEPARTAMENTO!$A$2:$A$26)</f>
        <v>10</v>
      </c>
      <c r="B923" s="21" t="s">
        <v>1750</v>
      </c>
      <c r="C923" s="25">
        <f t="shared" si="61"/>
        <v>5</v>
      </c>
      <c r="D923" s="21" t="s">
        <v>1816</v>
      </c>
      <c r="E923" s="25">
        <f t="shared" si="64"/>
        <v>2</v>
      </c>
      <c r="F923" s="21" t="s">
        <v>1818</v>
      </c>
      <c r="G923" s="14" t="s">
        <v>1817</v>
      </c>
      <c r="H923" s="14" t="str">
        <f t="shared" si="62"/>
        <v>090402</v>
      </c>
      <c r="I923" s="36" t="str">
        <f t="shared" si="63"/>
        <v>INSERT INTO [dbo].[pmDistrict] ([idDepartment],[idProvince],[idDistrict],[name],[ubigeo]) VALUES (10,5,2,'Arancay','090402')</v>
      </c>
    </row>
    <row r="924" spans="1:9" ht="15.75" thickBot="1" x14ac:dyDescent="0.3">
      <c r="A924">
        <f>LOOKUP(B924,DEPARTAMENTO!$B$2:$B$26,DEPARTAMENTO!$A$2:$A$26)</f>
        <v>10</v>
      </c>
      <c r="B924" s="21" t="s">
        <v>1750</v>
      </c>
      <c r="C924" s="25">
        <f t="shared" si="61"/>
        <v>5</v>
      </c>
      <c r="D924" s="21" t="s">
        <v>1816</v>
      </c>
      <c r="E924" s="25">
        <f t="shared" si="64"/>
        <v>3</v>
      </c>
      <c r="F924" s="21" t="s">
        <v>1820</v>
      </c>
      <c r="G924" s="14" t="s">
        <v>1819</v>
      </c>
      <c r="H924" s="14" t="str">
        <f t="shared" si="62"/>
        <v>090403</v>
      </c>
      <c r="I924" s="36" t="str">
        <f t="shared" si="63"/>
        <v>INSERT INTO [dbo].[pmDistrict] ([idDepartment],[idProvince],[idDistrict],[name],[ubigeo]) VALUES (10,5,3,'Chavin de Pariarca','090403')</v>
      </c>
    </row>
    <row r="925" spans="1:9" ht="15.75" thickBot="1" x14ac:dyDescent="0.3">
      <c r="A925">
        <f>LOOKUP(B925,DEPARTAMENTO!$B$2:$B$26,DEPARTAMENTO!$A$2:$A$26)</f>
        <v>10</v>
      </c>
      <c r="B925" s="21" t="s">
        <v>1750</v>
      </c>
      <c r="C925" s="25">
        <f t="shared" si="61"/>
        <v>5</v>
      </c>
      <c r="D925" s="21" t="s">
        <v>1816</v>
      </c>
      <c r="E925" s="25">
        <f t="shared" si="64"/>
        <v>4</v>
      </c>
      <c r="F925" s="21" t="s">
        <v>1822</v>
      </c>
      <c r="G925" s="14" t="s">
        <v>1821</v>
      </c>
      <c r="H925" s="14" t="str">
        <f t="shared" si="62"/>
        <v>090404</v>
      </c>
      <c r="I925" s="36" t="str">
        <f t="shared" si="63"/>
        <v>INSERT INTO [dbo].[pmDistrict] ([idDepartment],[idProvince],[idDistrict],[name],[ubigeo]) VALUES (10,5,4,'Jacas Grande','090404')</v>
      </c>
    </row>
    <row r="926" spans="1:9" ht="15.75" thickBot="1" x14ac:dyDescent="0.3">
      <c r="A926">
        <f>LOOKUP(B926,DEPARTAMENTO!$B$2:$B$26,DEPARTAMENTO!$A$2:$A$26)</f>
        <v>10</v>
      </c>
      <c r="B926" s="21" t="s">
        <v>1750</v>
      </c>
      <c r="C926" s="25">
        <f t="shared" si="61"/>
        <v>5</v>
      </c>
      <c r="D926" s="21" t="s">
        <v>1816</v>
      </c>
      <c r="E926" s="25">
        <f t="shared" si="64"/>
        <v>5</v>
      </c>
      <c r="F926" s="21" t="s">
        <v>1824</v>
      </c>
      <c r="G926" s="14" t="s">
        <v>1823</v>
      </c>
      <c r="H926" s="14" t="str">
        <f t="shared" si="62"/>
        <v>090405</v>
      </c>
      <c r="I926" s="36" t="str">
        <f t="shared" si="63"/>
        <v>INSERT INTO [dbo].[pmDistrict] ([idDepartment],[idProvince],[idDistrict],[name],[ubigeo]) VALUES (10,5,5,'Jircan','090405')</v>
      </c>
    </row>
    <row r="927" spans="1:9" ht="15.75" thickBot="1" x14ac:dyDescent="0.3">
      <c r="A927">
        <f>LOOKUP(B927,DEPARTAMENTO!$B$2:$B$26,DEPARTAMENTO!$A$2:$A$26)</f>
        <v>10</v>
      </c>
      <c r="B927" s="21" t="s">
        <v>1750</v>
      </c>
      <c r="C927" s="25">
        <f t="shared" si="61"/>
        <v>5</v>
      </c>
      <c r="D927" s="21" t="s">
        <v>1816</v>
      </c>
      <c r="E927" s="25">
        <f t="shared" si="64"/>
        <v>6</v>
      </c>
      <c r="F927" s="21" t="s">
        <v>686</v>
      </c>
      <c r="G927" s="14" t="s">
        <v>1825</v>
      </c>
      <c r="H927" s="14" t="str">
        <f t="shared" si="62"/>
        <v>090406</v>
      </c>
      <c r="I927" s="36" t="str">
        <f t="shared" si="63"/>
        <v>INSERT INTO [dbo].[pmDistrict] ([idDepartment],[idProvince],[idDistrict],[name],[ubigeo]) VALUES (10,5,6,'Miraflores','090406')</v>
      </c>
    </row>
    <row r="928" spans="1:9" ht="15.75" thickBot="1" x14ac:dyDescent="0.3">
      <c r="A928">
        <f>LOOKUP(B928,DEPARTAMENTO!$B$2:$B$26,DEPARTAMENTO!$A$2:$A$26)</f>
        <v>10</v>
      </c>
      <c r="B928" s="21" t="s">
        <v>1750</v>
      </c>
      <c r="C928" s="25">
        <f t="shared" si="61"/>
        <v>5</v>
      </c>
      <c r="D928" s="21" t="s">
        <v>1816</v>
      </c>
      <c r="E928" s="25">
        <f t="shared" si="64"/>
        <v>7</v>
      </c>
      <c r="F928" s="21" t="s">
        <v>1827</v>
      </c>
      <c r="G928" s="14" t="s">
        <v>1826</v>
      </c>
      <c r="H928" s="14" t="str">
        <f t="shared" si="62"/>
        <v>090407</v>
      </c>
      <c r="I928" s="36" t="str">
        <f t="shared" si="63"/>
        <v>INSERT INTO [dbo].[pmDistrict] ([idDepartment],[idProvince],[idDistrict],[name],[ubigeo]) VALUES (10,5,7,'Monzon','090407')</v>
      </c>
    </row>
    <row r="929" spans="1:9" ht="15.75" thickBot="1" x14ac:dyDescent="0.3">
      <c r="A929">
        <f>LOOKUP(B929,DEPARTAMENTO!$B$2:$B$26,DEPARTAMENTO!$A$2:$A$26)</f>
        <v>10</v>
      </c>
      <c r="B929" s="21" t="s">
        <v>1750</v>
      </c>
      <c r="C929" s="25">
        <f t="shared" si="61"/>
        <v>5</v>
      </c>
      <c r="D929" s="21" t="s">
        <v>1816</v>
      </c>
      <c r="E929" s="25">
        <f t="shared" si="64"/>
        <v>8</v>
      </c>
      <c r="F929" s="21" t="s">
        <v>1829</v>
      </c>
      <c r="G929" s="14" t="s">
        <v>1828</v>
      </c>
      <c r="H929" s="14" t="str">
        <f t="shared" si="62"/>
        <v>090408</v>
      </c>
      <c r="I929" s="36" t="str">
        <f t="shared" si="63"/>
        <v>INSERT INTO [dbo].[pmDistrict] ([idDepartment],[idProvince],[idDistrict],[name],[ubigeo]) VALUES (10,5,8,'Punchao','090408')</v>
      </c>
    </row>
    <row r="930" spans="1:9" ht="15.75" thickBot="1" x14ac:dyDescent="0.3">
      <c r="A930">
        <f>LOOKUP(B930,DEPARTAMENTO!$B$2:$B$26,DEPARTAMENTO!$A$2:$A$26)</f>
        <v>10</v>
      </c>
      <c r="B930" s="21" t="s">
        <v>1750</v>
      </c>
      <c r="C930" s="25">
        <f t="shared" si="61"/>
        <v>5</v>
      </c>
      <c r="D930" s="21" t="s">
        <v>1816</v>
      </c>
      <c r="E930" s="25">
        <f t="shared" si="64"/>
        <v>9</v>
      </c>
      <c r="F930" s="21" t="s">
        <v>1831</v>
      </c>
      <c r="G930" s="14" t="s">
        <v>1830</v>
      </c>
      <c r="H930" s="14" t="str">
        <f t="shared" si="62"/>
        <v>090409</v>
      </c>
      <c r="I930" s="36" t="str">
        <f t="shared" si="63"/>
        <v>INSERT INTO [dbo].[pmDistrict] ([idDepartment],[idProvince],[idDistrict],[name],[ubigeo]) VALUES (10,5,9,'Puños','090409')</v>
      </c>
    </row>
    <row r="931" spans="1:9" ht="15.75" thickBot="1" x14ac:dyDescent="0.3">
      <c r="A931">
        <f>LOOKUP(B931,DEPARTAMENTO!$B$2:$B$26,DEPARTAMENTO!$A$2:$A$26)</f>
        <v>10</v>
      </c>
      <c r="B931" s="21" t="s">
        <v>1750</v>
      </c>
      <c r="C931" s="25">
        <f t="shared" si="61"/>
        <v>5</v>
      </c>
      <c r="D931" s="21" t="s">
        <v>1816</v>
      </c>
      <c r="E931" s="25">
        <f t="shared" si="64"/>
        <v>10</v>
      </c>
      <c r="F931" s="21" t="s">
        <v>1833</v>
      </c>
      <c r="G931" s="14" t="s">
        <v>1832</v>
      </c>
      <c r="H931" s="14" t="str">
        <f t="shared" si="62"/>
        <v>090410</v>
      </c>
      <c r="I931" s="36" t="str">
        <f t="shared" si="63"/>
        <v>INSERT INTO [dbo].[pmDistrict] ([idDepartment],[idProvince],[idDistrict],[name],[ubigeo]) VALUES (10,5,10,'Singa','090410')</v>
      </c>
    </row>
    <row r="932" spans="1:9" ht="15.75" thickBot="1" x14ac:dyDescent="0.3">
      <c r="A932">
        <f>LOOKUP(B932,DEPARTAMENTO!$B$2:$B$26,DEPARTAMENTO!$A$2:$A$26)</f>
        <v>10</v>
      </c>
      <c r="B932" s="21" t="s">
        <v>1750</v>
      </c>
      <c r="C932" s="25">
        <f t="shared" si="61"/>
        <v>5</v>
      </c>
      <c r="D932" s="21" t="s">
        <v>1816</v>
      </c>
      <c r="E932" s="25">
        <f t="shared" si="64"/>
        <v>11</v>
      </c>
      <c r="F932" s="21" t="s">
        <v>1835</v>
      </c>
      <c r="G932" s="14" t="s">
        <v>1834</v>
      </c>
      <c r="H932" s="14" t="str">
        <f t="shared" si="62"/>
        <v>090411</v>
      </c>
      <c r="I932" s="36" t="str">
        <f t="shared" si="63"/>
        <v>INSERT INTO [dbo].[pmDistrict] ([idDepartment],[idProvince],[idDistrict],[name],[ubigeo]) VALUES (10,5,11,'Tantamayo','090411')</v>
      </c>
    </row>
    <row r="933" spans="1:9" ht="15.75" thickBot="1" x14ac:dyDescent="0.3">
      <c r="A933">
        <f>LOOKUP(B933,DEPARTAMENTO!$B$2:$B$26,DEPARTAMENTO!$A$2:$A$26)</f>
        <v>10</v>
      </c>
      <c r="B933" s="21" t="s">
        <v>1750</v>
      </c>
      <c r="C933" s="25">
        <f t="shared" si="61"/>
        <v>6</v>
      </c>
      <c r="D933" s="21" t="s">
        <v>987</v>
      </c>
      <c r="E933" s="25">
        <f t="shared" si="64"/>
        <v>1</v>
      </c>
      <c r="F933" s="21" t="s">
        <v>1837</v>
      </c>
      <c r="G933" s="14" t="s">
        <v>1836</v>
      </c>
      <c r="H933" s="14" t="str">
        <f t="shared" si="62"/>
        <v>090601</v>
      </c>
      <c r="I933" s="36" t="str">
        <f t="shared" si="63"/>
        <v>INSERT INTO [dbo].[pmDistrict] ([idDepartment],[idProvince],[idDistrict],[name],[ubigeo]) VALUES (10,6,1,'Rupa-Rupa','090601')</v>
      </c>
    </row>
    <row r="934" spans="1:9" ht="15.75" thickBot="1" x14ac:dyDescent="0.3">
      <c r="A934">
        <f>LOOKUP(B934,DEPARTAMENTO!$B$2:$B$26,DEPARTAMENTO!$A$2:$A$26)</f>
        <v>10</v>
      </c>
      <c r="B934" s="21" t="s">
        <v>1750</v>
      </c>
      <c r="C934" s="25">
        <f t="shared" si="61"/>
        <v>6</v>
      </c>
      <c r="D934" s="21" t="s">
        <v>987</v>
      </c>
      <c r="E934" s="25">
        <f t="shared" si="64"/>
        <v>2</v>
      </c>
      <c r="F934" s="21" t="s">
        <v>1839</v>
      </c>
      <c r="G934" s="14" t="s">
        <v>1838</v>
      </c>
      <c r="H934" s="14" t="str">
        <f t="shared" si="62"/>
        <v>090602</v>
      </c>
      <c r="I934" s="36" t="str">
        <f t="shared" si="63"/>
        <v>INSERT INTO [dbo].[pmDistrict] ([idDepartment],[idProvince],[idDistrict],[name],[ubigeo]) VALUES (10,6,2,'Daniel Alomias Robles','090602')</v>
      </c>
    </row>
    <row r="935" spans="1:9" ht="15.75" thickBot="1" x14ac:dyDescent="0.3">
      <c r="A935">
        <f>LOOKUP(B935,DEPARTAMENTO!$B$2:$B$26,DEPARTAMENTO!$A$2:$A$26)</f>
        <v>10</v>
      </c>
      <c r="B935" s="21" t="s">
        <v>1750</v>
      </c>
      <c r="C935" s="25">
        <f t="shared" si="61"/>
        <v>6</v>
      </c>
      <c r="D935" s="21" t="s">
        <v>987</v>
      </c>
      <c r="E935" s="25">
        <f t="shared" si="64"/>
        <v>3</v>
      </c>
      <c r="F935" s="21" t="s">
        <v>1841</v>
      </c>
      <c r="G935" s="14" t="s">
        <v>1840</v>
      </c>
      <c r="H935" s="14" t="str">
        <f t="shared" si="62"/>
        <v>090603</v>
      </c>
      <c r="I935" s="36" t="str">
        <f t="shared" si="63"/>
        <v>INSERT INTO [dbo].[pmDistrict] ([idDepartment],[idProvince],[idDistrict],[name],[ubigeo]) VALUES (10,6,3,'Hermilio Valdizan','090603')</v>
      </c>
    </row>
    <row r="936" spans="1:9" ht="15.75" thickBot="1" x14ac:dyDescent="0.3">
      <c r="A936">
        <f>LOOKUP(B936,DEPARTAMENTO!$B$2:$B$26,DEPARTAMENTO!$A$2:$A$26)</f>
        <v>10</v>
      </c>
      <c r="B936" s="21" t="s">
        <v>1750</v>
      </c>
      <c r="C936" s="25">
        <f t="shared" si="61"/>
        <v>6</v>
      </c>
      <c r="D936" s="21" t="s">
        <v>987</v>
      </c>
      <c r="E936" s="25">
        <f t="shared" si="64"/>
        <v>4</v>
      </c>
      <c r="F936" s="21" t="s">
        <v>1843</v>
      </c>
      <c r="G936" s="14" t="s">
        <v>1842</v>
      </c>
      <c r="H936" s="14" t="str">
        <f t="shared" si="62"/>
        <v>090606</v>
      </c>
      <c r="I936" s="36" t="str">
        <f t="shared" si="63"/>
        <v>INSERT INTO [dbo].[pmDistrict] ([idDepartment],[idProvince],[idDistrict],[name],[ubigeo]) VALUES (10,6,4,'Jose Crespo y Castillo','090606')</v>
      </c>
    </row>
    <row r="937" spans="1:9" ht="15.75" thickBot="1" x14ac:dyDescent="0.3">
      <c r="A937">
        <f>LOOKUP(B937,DEPARTAMENTO!$B$2:$B$26,DEPARTAMENTO!$A$2:$A$26)</f>
        <v>10</v>
      </c>
      <c r="B937" s="21" t="s">
        <v>1750</v>
      </c>
      <c r="C937" s="25">
        <f t="shared" si="61"/>
        <v>6</v>
      </c>
      <c r="D937" s="21" t="s">
        <v>987</v>
      </c>
      <c r="E937" s="25">
        <f t="shared" si="64"/>
        <v>5</v>
      </c>
      <c r="F937" s="21" t="s">
        <v>1845</v>
      </c>
      <c r="G937" s="14" t="s">
        <v>1844</v>
      </c>
      <c r="H937" s="14" t="str">
        <f t="shared" si="62"/>
        <v>090604</v>
      </c>
      <c r="I937" s="36" t="str">
        <f t="shared" si="63"/>
        <v>INSERT INTO [dbo].[pmDistrict] ([idDepartment],[idProvince],[idDistrict],[name],[ubigeo]) VALUES (10,6,5,'Luyando','090604')</v>
      </c>
    </row>
    <row r="938" spans="1:9" ht="15.75" thickBot="1" x14ac:dyDescent="0.3">
      <c r="A938">
        <f>LOOKUP(B938,DEPARTAMENTO!$B$2:$B$26,DEPARTAMENTO!$A$2:$A$26)</f>
        <v>10</v>
      </c>
      <c r="B938" s="21" t="s">
        <v>1750</v>
      </c>
      <c r="C938" s="25">
        <f t="shared" si="61"/>
        <v>6</v>
      </c>
      <c r="D938" s="21" t="s">
        <v>987</v>
      </c>
      <c r="E938" s="25">
        <f t="shared" si="64"/>
        <v>6</v>
      </c>
      <c r="F938" s="21" t="s">
        <v>1847</v>
      </c>
      <c r="G938" s="14" t="s">
        <v>1846</v>
      </c>
      <c r="H938" s="14" t="str">
        <f t="shared" si="62"/>
        <v>090605</v>
      </c>
      <c r="I938" s="36" t="str">
        <f t="shared" si="63"/>
        <v>INSERT INTO [dbo].[pmDistrict] ([idDepartment],[idProvince],[idDistrict],[name],[ubigeo]) VALUES (10,6,6,'Mariano Damaso Beraun','090605')</v>
      </c>
    </row>
    <row r="939" spans="1:9" ht="15.75" thickBot="1" x14ac:dyDescent="0.3">
      <c r="A939">
        <f>LOOKUP(B939,DEPARTAMENTO!$B$2:$B$26,DEPARTAMENTO!$A$2:$A$26)</f>
        <v>10</v>
      </c>
      <c r="B939" s="21" t="s">
        <v>1750</v>
      </c>
      <c r="C939" s="25">
        <f t="shared" si="61"/>
        <v>7</v>
      </c>
      <c r="D939" s="21" t="s">
        <v>1850</v>
      </c>
      <c r="E939" s="25">
        <f t="shared" si="64"/>
        <v>1</v>
      </c>
      <c r="F939" s="21" t="s">
        <v>1849</v>
      </c>
      <c r="G939" s="14" t="s">
        <v>1848</v>
      </c>
      <c r="H939" s="14" t="str">
        <f t="shared" si="62"/>
        <v>090501</v>
      </c>
      <c r="I939" s="36" t="str">
        <f t="shared" si="63"/>
        <v>INSERT INTO [dbo].[pmDistrict] ([idDepartment],[idProvince],[idDistrict],[name],[ubigeo]) VALUES (10,7,1,'Huacrachuco','090501')</v>
      </c>
    </row>
    <row r="940" spans="1:9" ht="15.75" thickBot="1" x14ac:dyDescent="0.3">
      <c r="A940">
        <f>LOOKUP(B940,DEPARTAMENTO!$B$2:$B$26,DEPARTAMENTO!$A$2:$A$26)</f>
        <v>10</v>
      </c>
      <c r="B940" s="21" t="s">
        <v>1750</v>
      </c>
      <c r="C940" s="25">
        <f t="shared" si="61"/>
        <v>7</v>
      </c>
      <c r="D940" s="21" t="s">
        <v>1850</v>
      </c>
      <c r="E940" s="25">
        <f t="shared" si="64"/>
        <v>2</v>
      </c>
      <c r="F940" s="21" t="s">
        <v>1852</v>
      </c>
      <c r="G940" s="14" t="s">
        <v>1851</v>
      </c>
      <c r="H940" s="14" t="str">
        <f t="shared" si="62"/>
        <v>090502</v>
      </c>
      <c r="I940" s="36" t="str">
        <f t="shared" si="63"/>
        <v>INSERT INTO [dbo].[pmDistrict] ([idDepartment],[idProvince],[idDistrict],[name],[ubigeo]) VALUES (10,7,2,'Cholon','090502')</v>
      </c>
    </row>
    <row r="941" spans="1:9" ht="15.75" thickBot="1" x14ac:dyDescent="0.3">
      <c r="A941">
        <f>LOOKUP(B941,DEPARTAMENTO!$B$2:$B$26,DEPARTAMENTO!$A$2:$A$26)</f>
        <v>10</v>
      </c>
      <c r="B941" s="21" t="s">
        <v>1750</v>
      </c>
      <c r="C941" s="25">
        <f t="shared" si="61"/>
        <v>7</v>
      </c>
      <c r="D941" s="21" t="s">
        <v>1850</v>
      </c>
      <c r="E941" s="25">
        <f t="shared" si="64"/>
        <v>3</v>
      </c>
      <c r="F941" s="21" t="s">
        <v>1854</v>
      </c>
      <c r="G941" s="14" t="s">
        <v>1853</v>
      </c>
      <c r="H941" s="14" t="str">
        <f t="shared" si="62"/>
        <v>090505</v>
      </c>
      <c r="I941" s="36" t="str">
        <f t="shared" si="63"/>
        <v>INSERT INTO [dbo].[pmDistrict] ([idDepartment],[idProvince],[idDistrict],[name],[ubigeo]) VALUES (10,7,3,'San Buenaventura','090505')</v>
      </c>
    </row>
    <row r="942" spans="1:9" ht="15.75" thickBot="1" x14ac:dyDescent="0.3">
      <c r="A942">
        <f>LOOKUP(B942,DEPARTAMENTO!$B$2:$B$26,DEPARTAMENTO!$A$2:$A$26)</f>
        <v>10</v>
      </c>
      <c r="B942" s="21" t="s">
        <v>1750</v>
      </c>
      <c r="C942" s="25">
        <f t="shared" si="61"/>
        <v>8</v>
      </c>
      <c r="D942" s="21" t="s">
        <v>1857</v>
      </c>
      <c r="E942" s="25">
        <f t="shared" si="64"/>
        <v>1</v>
      </c>
      <c r="F942" s="21" t="s">
        <v>1856</v>
      </c>
      <c r="G942" s="14" t="s">
        <v>1855</v>
      </c>
      <c r="H942" s="14" t="str">
        <f t="shared" si="62"/>
        <v>090701</v>
      </c>
      <c r="I942" s="36" t="str">
        <f t="shared" si="63"/>
        <v>INSERT INTO [dbo].[pmDistrict] ([idDepartment],[idProvince],[idDistrict],[name],[ubigeo]) VALUES (10,8,1,'Panao','090701')</v>
      </c>
    </row>
    <row r="943" spans="1:9" ht="15.75" thickBot="1" x14ac:dyDescent="0.3">
      <c r="A943">
        <f>LOOKUP(B943,DEPARTAMENTO!$B$2:$B$26,DEPARTAMENTO!$A$2:$A$26)</f>
        <v>10</v>
      </c>
      <c r="B943" s="21" t="s">
        <v>1750</v>
      </c>
      <c r="C943" s="25">
        <f t="shared" si="61"/>
        <v>8</v>
      </c>
      <c r="D943" s="21" t="s">
        <v>1857</v>
      </c>
      <c r="E943" s="25">
        <f t="shared" si="64"/>
        <v>2</v>
      </c>
      <c r="F943" s="21" t="s">
        <v>1859</v>
      </c>
      <c r="G943" s="14" t="s">
        <v>1858</v>
      </c>
      <c r="H943" s="14" t="str">
        <f t="shared" si="62"/>
        <v>090702</v>
      </c>
      <c r="I943" s="36" t="str">
        <f t="shared" si="63"/>
        <v>INSERT INTO [dbo].[pmDistrict] ([idDepartment],[idProvince],[idDistrict],[name],[ubigeo]) VALUES (10,8,2,'Chaglla','090702')</v>
      </c>
    </row>
    <row r="944" spans="1:9" ht="15.75" thickBot="1" x14ac:dyDescent="0.3">
      <c r="A944">
        <f>LOOKUP(B944,DEPARTAMENTO!$B$2:$B$26,DEPARTAMENTO!$A$2:$A$26)</f>
        <v>10</v>
      </c>
      <c r="B944" s="21" t="s">
        <v>1750</v>
      </c>
      <c r="C944" s="25">
        <f t="shared" si="61"/>
        <v>8</v>
      </c>
      <c r="D944" s="21" t="s">
        <v>1857</v>
      </c>
      <c r="E944" s="25">
        <f t="shared" si="64"/>
        <v>3</v>
      </c>
      <c r="F944" s="21" t="s">
        <v>1861</v>
      </c>
      <c r="G944" s="14" t="s">
        <v>1860</v>
      </c>
      <c r="H944" s="14" t="str">
        <f t="shared" si="62"/>
        <v>090704</v>
      </c>
      <c r="I944" s="36" t="str">
        <f t="shared" si="63"/>
        <v>INSERT INTO [dbo].[pmDistrict] ([idDepartment],[idProvince],[idDistrict],[name],[ubigeo]) VALUES (10,8,3,'Molino','090704')</v>
      </c>
    </row>
    <row r="945" spans="1:9" ht="15.75" thickBot="1" x14ac:dyDescent="0.3">
      <c r="A945">
        <f>LOOKUP(B945,DEPARTAMENTO!$B$2:$B$26,DEPARTAMENTO!$A$2:$A$26)</f>
        <v>10</v>
      </c>
      <c r="B945" s="21" t="s">
        <v>1750</v>
      </c>
      <c r="C945" s="25">
        <f t="shared" si="61"/>
        <v>8</v>
      </c>
      <c r="D945" s="21" t="s">
        <v>1857</v>
      </c>
      <c r="E945" s="25">
        <f t="shared" si="64"/>
        <v>4</v>
      </c>
      <c r="F945" s="21" t="s">
        <v>1863</v>
      </c>
      <c r="G945" s="14" t="s">
        <v>1862</v>
      </c>
      <c r="H945" s="14" t="str">
        <f t="shared" si="62"/>
        <v>090706</v>
      </c>
      <c r="I945" s="36" t="str">
        <f t="shared" si="63"/>
        <v>INSERT INTO [dbo].[pmDistrict] ([idDepartment],[idProvince],[idDistrict],[name],[ubigeo]) VALUES (10,8,4,'Umari','090706')</v>
      </c>
    </row>
    <row r="946" spans="1:9" ht="15.75" thickBot="1" x14ac:dyDescent="0.3">
      <c r="A946">
        <f>LOOKUP(B946,DEPARTAMENTO!$B$2:$B$26,DEPARTAMENTO!$A$2:$A$26)</f>
        <v>10</v>
      </c>
      <c r="B946" s="21" t="s">
        <v>1750</v>
      </c>
      <c r="C946" s="25">
        <f t="shared" si="61"/>
        <v>9</v>
      </c>
      <c r="D946" s="21" t="s">
        <v>1865</v>
      </c>
      <c r="E946" s="25">
        <f t="shared" si="64"/>
        <v>1</v>
      </c>
      <c r="F946" s="21" t="s">
        <v>1865</v>
      </c>
      <c r="G946" s="14" t="s">
        <v>1864</v>
      </c>
      <c r="H946" s="14" t="str">
        <f t="shared" si="62"/>
        <v>090802</v>
      </c>
      <c r="I946" s="36" t="str">
        <f t="shared" si="63"/>
        <v>INSERT INTO [dbo].[pmDistrict] ([idDepartment],[idProvince],[idDistrict],[name],[ubigeo]) VALUES (10,9,1,'Puerto Inca','090802')</v>
      </c>
    </row>
    <row r="947" spans="1:9" ht="15.75" thickBot="1" x14ac:dyDescent="0.3">
      <c r="A947">
        <f>LOOKUP(B947,DEPARTAMENTO!$B$2:$B$26,DEPARTAMENTO!$A$2:$A$26)</f>
        <v>10</v>
      </c>
      <c r="B947" s="21" t="s">
        <v>1750</v>
      </c>
      <c r="C947" s="25">
        <f t="shared" si="61"/>
        <v>9</v>
      </c>
      <c r="D947" s="21" t="s">
        <v>1865</v>
      </c>
      <c r="E947" s="25">
        <f t="shared" si="64"/>
        <v>2</v>
      </c>
      <c r="F947" s="21" t="s">
        <v>1867</v>
      </c>
      <c r="G947" s="14" t="s">
        <v>1866</v>
      </c>
      <c r="H947" s="14" t="str">
        <f t="shared" si="62"/>
        <v>090803</v>
      </c>
      <c r="I947" s="36" t="str">
        <f t="shared" si="63"/>
        <v>INSERT INTO [dbo].[pmDistrict] ([idDepartment],[idProvince],[idDistrict],[name],[ubigeo]) VALUES (10,9,2,'Codo del Pozuzo','090803')</v>
      </c>
    </row>
    <row r="948" spans="1:9" ht="15.75" thickBot="1" x14ac:dyDescent="0.3">
      <c r="A948">
        <f>LOOKUP(B948,DEPARTAMENTO!$B$2:$B$26,DEPARTAMENTO!$A$2:$A$26)</f>
        <v>10</v>
      </c>
      <c r="B948" s="21" t="s">
        <v>1750</v>
      </c>
      <c r="C948" s="25">
        <f t="shared" ref="C948:C1011" si="65">IF(D947=D948,C947,IF(B947=B948,C947+1,1))</f>
        <v>9</v>
      </c>
      <c r="D948" s="21" t="s">
        <v>1865</v>
      </c>
      <c r="E948" s="25">
        <f t="shared" si="64"/>
        <v>3</v>
      </c>
      <c r="F948" s="21" t="s">
        <v>1869</v>
      </c>
      <c r="G948" s="14" t="s">
        <v>1868</v>
      </c>
      <c r="H948" s="14" t="str">
        <f t="shared" si="62"/>
        <v>090801</v>
      </c>
      <c r="I948" s="36" t="str">
        <f t="shared" si="63"/>
        <v>INSERT INTO [dbo].[pmDistrict] ([idDepartment],[idProvince],[idDistrict],[name],[ubigeo]) VALUES (10,9,3,'Honoria','090801')</v>
      </c>
    </row>
    <row r="949" spans="1:9" ht="15.75" thickBot="1" x14ac:dyDescent="0.3">
      <c r="A949">
        <f>LOOKUP(B949,DEPARTAMENTO!$B$2:$B$26,DEPARTAMENTO!$A$2:$A$26)</f>
        <v>10</v>
      </c>
      <c r="B949" s="21" t="s">
        <v>1750</v>
      </c>
      <c r="C949" s="25">
        <f t="shared" si="65"/>
        <v>9</v>
      </c>
      <c r="D949" s="21" t="s">
        <v>1865</v>
      </c>
      <c r="E949" s="25">
        <f t="shared" si="64"/>
        <v>4</v>
      </c>
      <c r="F949" s="21" t="s">
        <v>1871</v>
      </c>
      <c r="G949" s="14" t="s">
        <v>1870</v>
      </c>
      <c r="H949" s="14" t="str">
        <f t="shared" si="62"/>
        <v>090804</v>
      </c>
      <c r="I949" s="36" t="str">
        <f t="shared" si="63"/>
        <v>INSERT INTO [dbo].[pmDistrict] ([idDepartment],[idProvince],[idDistrict],[name],[ubigeo]) VALUES (10,9,4,'Tournavista','090804')</v>
      </c>
    </row>
    <row r="950" spans="1:9" ht="15.75" thickBot="1" x14ac:dyDescent="0.3">
      <c r="A950">
        <f>LOOKUP(B950,DEPARTAMENTO!$B$2:$B$26,DEPARTAMENTO!$A$2:$A$26)</f>
        <v>10</v>
      </c>
      <c r="B950" s="21" t="s">
        <v>1750</v>
      </c>
      <c r="C950" s="25">
        <f t="shared" si="65"/>
        <v>9</v>
      </c>
      <c r="D950" s="21" t="s">
        <v>1865</v>
      </c>
      <c r="E950" s="25">
        <f t="shared" si="64"/>
        <v>5</v>
      </c>
      <c r="F950" s="21" t="s">
        <v>1873</v>
      </c>
      <c r="G950" s="14" t="s">
        <v>1872</v>
      </c>
      <c r="H950" s="14" t="str">
        <f t="shared" si="62"/>
        <v>090805</v>
      </c>
      <c r="I950" s="36" t="str">
        <f t="shared" si="63"/>
        <v>INSERT INTO [dbo].[pmDistrict] ([idDepartment],[idProvince],[idDistrict],[name],[ubigeo]) VALUES (10,9,5,'Yuyapichis','090805')</v>
      </c>
    </row>
    <row r="951" spans="1:9" ht="15.75" thickBot="1" x14ac:dyDescent="0.3">
      <c r="A951">
        <f>LOOKUP(B951,DEPARTAMENTO!$B$2:$B$26,DEPARTAMENTO!$A$2:$A$26)</f>
        <v>10</v>
      </c>
      <c r="B951" s="21" t="s">
        <v>1750</v>
      </c>
      <c r="C951" s="25">
        <f t="shared" si="65"/>
        <v>10</v>
      </c>
      <c r="D951" s="21" t="s">
        <v>1875</v>
      </c>
      <c r="E951" s="25">
        <f t="shared" si="64"/>
        <v>1</v>
      </c>
      <c r="F951" s="21" t="s">
        <v>1118</v>
      </c>
      <c r="G951" s="14" t="s">
        <v>1874</v>
      </c>
      <c r="H951" s="14" t="str">
        <f t="shared" si="62"/>
        <v>091001</v>
      </c>
      <c r="I951" s="36" t="str">
        <f t="shared" si="63"/>
        <v>INSERT INTO [dbo].[pmDistrict] ([idDepartment],[idProvince],[idDistrict],[name],[ubigeo]) VALUES (10,10,1,'Jesus','091001')</v>
      </c>
    </row>
    <row r="952" spans="1:9" ht="15.75" thickBot="1" x14ac:dyDescent="0.3">
      <c r="A952">
        <f>LOOKUP(B952,DEPARTAMENTO!$B$2:$B$26,DEPARTAMENTO!$A$2:$A$26)</f>
        <v>10</v>
      </c>
      <c r="B952" s="21" t="s">
        <v>1750</v>
      </c>
      <c r="C952" s="25">
        <f t="shared" si="65"/>
        <v>10</v>
      </c>
      <c r="D952" s="21" t="s">
        <v>1875</v>
      </c>
      <c r="E952" s="25">
        <f t="shared" si="64"/>
        <v>2</v>
      </c>
      <c r="F952" s="21" t="s">
        <v>1877</v>
      </c>
      <c r="G952" s="14" t="s">
        <v>1876</v>
      </c>
      <c r="H952" s="14" t="str">
        <f t="shared" si="62"/>
        <v>091002</v>
      </c>
      <c r="I952" s="36" t="str">
        <f t="shared" si="63"/>
        <v>INSERT INTO [dbo].[pmDistrict] ([idDepartment],[idProvince],[idDistrict],[name],[ubigeo]) VALUES (10,10,2,'Baños','091002')</v>
      </c>
    </row>
    <row r="953" spans="1:9" ht="15.75" thickBot="1" x14ac:dyDescent="0.3">
      <c r="A953">
        <f>LOOKUP(B953,DEPARTAMENTO!$B$2:$B$26,DEPARTAMENTO!$A$2:$A$26)</f>
        <v>10</v>
      </c>
      <c r="B953" s="21" t="s">
        <v>1750</v>
      </c>
      <c r="C953" s="25">
        <f t="shared" si="65"/>
        <v>10</v>
      </c>
      <c r="D953" s="21" t="s">
        <v>1875</v>
      </c>
      <c r="E953" s="25">
        <f t="shared" si="64"/>
        <v>3</v>
      </c>
      <c r="F953" s="21" t="s">
        <v>1879</v>
      </c>
      <c r="G953" s="14" t="s">
        <v>1878</v>
      </c>
      <c r="H953" s="14" t="str">
        <f t="shared" si="62"/>
        <v>091007</v>
      </c>
      <c r="I953" s="36" t="str">
        <f t="shared" si="63"/>
        <v>INSERT INTO [dbo].[pmDistrict] ([idDepartment],[idProvince],[idDistrict],[name],[ubigeo]) VALUES (10,10,3,'Jivia','091007')</v>
      </c>
    </row>
    <row r="954" spans="1:9" ht="15.75" thickBot="1" x14ac:dyDescent="0.3">
      <c r="A954">
        <f>LOOKUP(B954,DEPARTAMENTO!$B$2:$B$26,DEPARTAMENTO!$A$2:$A$26)</f>
        <v>10</v>
      </c>
      <c r="B954" s="21" t="s">
        <v>1750</v>
      </c>
      <c r="C954" s="25">
        <f t="shared" si="65"/>
        <v>10</v>
      </c>
      <c r="D954" s="21" t="s">
        <v>1875</v>
      </c>
      <c r="E954" s="25">
        <f t="shared" si="64"/>
        <v>4</v>
      </c>
      <c r="F954" s="21" t="s">
        <v>1881</v>
      </c>
      <c r="G954" s="14" t="s">
        <v>1880</v>
      </c>
      <c r="H954" s="14" t="str">
        <f t="shared" si="62"/>
        <v>091004</v>
      </c>
      <c r="I954" s="36" t="str">
        <f t="shared" si="63"/>
        <v>INSERT INTO [dbo].[pmDistrict] ([idDepartment],[idProvince],[idDistrict],[name],[ubigeo]) VALUES (10,10,4,'Queropalca','091004')</v>
      </c>
    </row>
    <row r="955" spans="1:9" ht="15.75" thickBot="1" x14ac:dyDescent="0.3">
      <c r="A955">
        <f>LOOKUP(B955,DEPARTAMENTO!$B$2:$B$26,DEPARTAMENTO!$A$2:$A$26)</f>
        <v>10</v>
      </c>
      <c r="B955" s="21" t="s">
        <v>1750</v>
      </c>
      <c r="C955" s="25">
        <f t="shared" si="65"/>
        <v>10</v>
      </c>
      <c r="D955" s="21" t="s">
        <v>1875</v>
      </c>
      <c r="E955" s="25">
        <f t="shared" si="64"/>
        <v>5</v>
      </c>
      <c r="F955" s="21" t="s">
        <v>1883</v>
      </c>
      <c r="G955" s="14" t="s">
        <v>1882</v>
      </c>
      <c r="H955" s="14" t="str">
        <f t="shared" si="62"/>
        <v>091006</v>
      </c>
      <c r="I955" s="36" t="str">
        <f t="shared" si="63"/>
        <v>INSERT INTO [dbo].[pmDistrict] ([idDepartment],[idProvince],[idDistrict],[name],[ubigeo]) VALUES (10,10,5,'Rondos','091006')</v>
      </c>
    </row>
    <row r="956" spans="1:9" ht="15.75" thickBot="1" x14ac:dyDescent="0.3">
      <c r="A956">
        <f>LOOKUP(B956,DEPARTAMENTO!$B$2:$B$26,DEPARTAMENTO!$A$2:$A$26)</f>
        <v>10</v>
      </c>
      <c r="B956" s="21" t="s">
        <v>1750</v>
      </c>
      <c r="C956" s="25">
        <f t="shared" si="65"/>
        <v>10</v>
      </c>
      <c r="D956" s="21" t="s">
        <v>1875</v>
      </c>
      <c r="E956" s="25">
        <f t="shared" si="64"/>
        <v>6</v>
      </c>
      <c r="F956" s="21" t="s">
        <v>1885</v>
      </c>
      <c r="G956" s="14" t="s">
        <v>1884</v>
      </c>
      <c r="H956" s="14" t="str">
        <f t="shared" si="62"/>
        <v>091003</v>
      </c>
      <c r="I956" s="36" t="str">
        <f t="shared" si="63"/>
        <v>INSERT INTO [dbo].[pmDistrict] ([idDepartment],[idProvince],[idDistrict],[name],[ubigeo]) VALUES (10,10,6,'San Francisco de Asis','091003')</v>
      </c>
    </row>
    <row r="957" spans="1:9" ht="15.75" thickBot="1" x14ac:dyDescent="0.3">
      <c r="A957">
        <f>LOOKUP(B957,DEPARTAMENTO!$B$2:$B$26,DEPARTAMENTO!$A$2:$A$26)</f>
        <v>10</v>
      </c>
      <c r="B957" s="21" t="s">
        <v>1750</v>
      </c>
      <c r="C957" s="25">
        <f t="shared" si="65"/>
        <v>10</v>
      </c>
      <c r="D957" s="21" t="s">
        <v>1875</v>
      </c>
      <c r="E957" s="25">
        <f t="shared" si="64"/>
        <v>7</v>
      </c>
      <c r="F957" s="21" t="s">
        <v>1887</v>
      </c>
      <c r="G957" s="14" t="s">
        <v>1886</v>
      </c>
      <c r="H957" s="14" t="str">
        <f t="shared" si="62"/>
        <v>091005</v>
      </c>
      <c r="I957" s="36" t="str">
        <f t="shared" si="63"/>
        <v>INSERT INTO [dbo].[pmDistrict] ([idDepartment],[idProvince],[idDistrict],[name],[ubigeo]) VALUES (10,10,7,'San Miguel de Cauri','091005')</v>
      </c>
    </row>
    <row r="958" spans="1:9" ht="15.75" thickBot="1" x14ac:dyDescent="0.3">
      <c r="A958">
        <f>LOOKUP(B958,DEPARTAMENTO!$B$2:$B$26,DEPARTAMENTO!$A$2:$A$26)</f>
        <v>10</v>
      </c>
      <c r="B958" s="21" t="s">
        <v>1750</v>
      </c>
      <c r="C958" s="25">
        <f t="shared" si="65"/>
        <v>11</v>
      </c>
      <c r="D958" s="21" t="s">
        <v>1890</v>
      </c>
      <c r="E958" s="25">
        <f t="shared" si="64"/>
        <v>1</v>
      </c>
      <c r="F958" s="21" t="s">
        <v>1889</v>
      </c>
      <c r="G958" s="14" t="s">
        <v>1888</v>
      </c>
      <c r="H958" s="14" t="str">
        <f t="shared" si="62"/>
        <v>091101</v>
      </c>
      <c r="I958" s="36" t="str">
        <f t="shared" si="63"/>
        <v>INSERT INTO [dbo].[pmDistrict] ([idDepartment],[idProvince],[idDistrict],[name],[ubigeo]) VALUES (10,11,1,'Chavinillo','091101')</v>
      </c>
    </row>
    <row r="959" spans="1:9" ht="15.75" thickBot="1" x14ac:dyDescent="0.3">
      <c r="A959">
        <f>LOOKUP(B959,DEPARTAMENTO!$B$2:$B$26,DEPARTAMENTO!$A$2:$A$26)</f>
        <v>10</v>
      </c>
      <c r="B959" s="21" t="s">
        <v>1750</v>
      </c>
      <c r="C959" s="25">
        <f t="shared" si="65"/>
        <v>11</v>
      </c>
      <c r="D959" s="21" t="s">
        <v>1890</v>
      </c>
      <c r="E959" s="25">
        <f t="shared" si="64"/>
        <v>2</v>
      </c>
      <c r="F959" s="21" t="s">
        <v>1892</v>
      </c>
      <c r="G959" s="14" t="s">
        <v>1891</v>
      </c>
      <c r="H959" s="14" t="str">
        <f t="shared" si="62"/>
        <v>091103</v>
      </c>
      <c r="I959" s="36" t="str">
        <f t="shared" si="63"/>
        <v>INSERT INTO [dbo].[pmDistrict] ([idDepartment],[idProvince],[idDistrict],[name],[ubigeo]) VALUES (10,11,2,'Cahuac','091103')</v>
      </c>
    </row>
    <row r="960" spans="1:9" ht="15.75" thickBot="1" x14ac:dyDescent="0.3">
      <c r="A960">
        <f>LOOKUP(B960,DEPARTAMENTO!$B$2:$B$26,DEPARTAMENTO!$A$2:$A$26)</f>
        <v>10</v>
      </c>
      <c r="B960" s="21" t="s">
        <v>1750</v>
      </c>
      <c r="C960" s="25">
        <f t="shared" si="65"/>
        <v>11</v>
      </c>
      <c r="D960" s="21" t="s">
        <v>1890</v>
      </c>
      <c r="E960" s="25">
        <f t="shared" si="64"/>
        <v>3</v>
      </c>
      <c r="F960" s="21" t="s">
        <v>1894</v>
      </c>
      <c r="G960" s="14" t="s">
        <v>1893</v>
      </c>
      <c r="H960" s="14" t="str">
        <f t="shared" si="62"/>
        <v>091104</v>
      </c>
      <c r="I960" s="36" t="str">
        <f t="shared" si="63"/>
        <v>INSERT INTO [dbo].[pmDistrict] ([idDepartment],[idProvince],[idDistrict],[name],[ubigeo]) VALUES (10,11,3,'Chacabamba','091104')</v>
      </c>
    </row>
    <row r="961" spans="1:9" ht="15.75" thickBot="1" x14ac:dyDescent="0.3">
      <c r="A961">
        <f>LOOKUP(B961,DEPARTAMENTO!$B$2:$B$26,DEPARTAMENTO!$A$2:$A$26)</f>
        <v>10</v>
      </c>
      <c r="B961" s="21" t="s">
        <v>1750</v>
      </c>
      <c r="C961" s="25">
        <f t="shared" si="65"/>
        <v>11</v>
      </c>
      <c r="D961" s="21" t="s">
        <v>1890</v>
      </c>
      <c r="E961" s="25">
        <f t="shared" si="64"/>
        <v>4</v>
      </c>
      <c r="F961" s="21" t="s">
        <v>1896</v>
      </c>
      <c r="G961" s="14" t="s">
        <v>1895</v>
      </c>
      <c r="H961" s="14" t="str">
        <f t="shared" si="62"/>
        <v>091102</v>
      </c>
      <c r="I961" s="36" t="str">
        <f t="shared" si="63"/>
        <v>INSERT INTO [dbo].[pmDistrict] ([idDepartment],[idProvince],[idDistrict],[name],[ubigeo]) VALUES (10,11,4,'Aparicio Pomares','091102')</v>
      </c>
    </row>
    <row r="962" spans="1:9" ht="15.75" thickBot="1" x14ac:dyDescent="0.3">
      <c r="A962">
        <f>LOOKUP(B962,DEPARTAMENTO!$B$2:$B$26,DEPARTAMENTO!$A$2:$A$26)</f>
        <v>10</v>
      </c>
      <c r="B962" s="21" t="s">
        <v>1750</v>
      </c>
      <c r="C962" s="25">
        <f t="shared" si="65"/>
        <v>11</v>
      </c>
      <c r="D962" s="21" t="s">
        <v>1890</v>
      </c>
      <c r="E962" s="25">
        <f t="shared" si="64"/>
        <v>5</v>
      </c>
      <c r="F962" s="21" t="s">
        <v>1898</v>
      </c>
      <c r="G962" s="14" t="s">
        <v>1897</v>
      </c>
      <c r="H962" s="14" t="str">
        <f t="shared" si="62"/>
        <v>091105</v>
      </c>
      <c r="I962" s="36" t="str">
        <f t="shared" si="63"/>
        <v>INSERT INTO [dbo].[pmDistrict] ([idDepartment],[idProvince],[idDistrict],[name],[ubigeo]) VALUES (10,11,5,'Jacas Chico','091105')</v>
      </c>
    </row>
    <row r="963" spans="1:9" ht="15.75" thickBot="1" x14ac:dyDescent="0.3">
      <c r="A963">
        <f>LOOKUP(B963,DEPARTAMENTO!$B$2:$B$26,DEPARTAMENTO!$A$2:$A$26)</f>
        <v>10</v>
      </c>
      <c r="B963" s="21" t="s">
        <v>1750</v>
      </c>
      <c r="C963" s="25">
        <f t="shared" si="65"/>
        <v>11</v>
      </c>
      <c r="D963" s="21" t="s">
        <v>1890</v>
      </c>
      <c r="E963" s="25">
        <f t="shared" si="64"/>
        <v>6</v>
      </c>
      <c r="F963" s="21" t="s">
        <v>1900</v>
      </c>
      <c r="G963" s="14" t="s">
        <v>1899</v>
      </c>
      <c r="H963" s="14" t="str">
        <f t="shared" ref="H963:H1026" si="66">RIGHT(G963,6)</f>
        <v>091106</v>
      </c>
      <c r="I963" s="36" t="str">
        <f t="shared" ref="I963:I1026" si="67">$I$1&amp;A963&amp;","&amp;C963&amp;","&amp;E963&amp;",'"&amp;F963&amp;"','"&amp;H963&amp;"')"</f>
        <v>INSERT INTO [dbo].[pmDistrict] ([idDepartment],[idProvince],[idDistrict],[name],[ubigeo]) VALUES (10,11,6,'Obas','091106')</v>
      </c>
    </row>
    <row r="964" spans="1:9" ht="15.75" thickBot="1" x14ac:dyDescent="0.3">
      <c r="A964">
        <f>LOOKUP(B964,DEPARTAMENTO!$B$2:$B$26,DEPARTAMENTO!$A$2:$A$26)</f>
        <v>10</v>
      </c>
      <c r="B964" s="21" t="s">
        <v>1750</v>
      </c>
      <c r="C964" s="25">
        <f t="shared" si="65"/>
        <v>11</v>
      </c>
      <c r="D964" s="21" t="s">
        <v>1890</v>
      </c>
      <c r="E964" s="25">
        <f t="shared" ref="E964:E1027" si="68">SUMIF(D964,D963,E963)+1</f>
        <v>7</v>
      </c>
      <c r="F964" s="21" t="s">
        <v>873</v>
      </c>
      <c r="G964" s="14" t="s">
        <v>1901</v>
      </c>
      <c r="H964" s="14" t="str">
        <f t="shared" si="66"/>
        <v>091107</v>
      </c>
      <c r="I964" s="36" t="str">
        <f t="shared" si="67"/>
        <v>INSERT INTO [dbo].[pmDistrict] ([idDepartment],[idProvince],[idDistrict],[name],[ubigeo]) VALUES (10,11,7,'Pampamarca','091107')</v>
      </c>
    </row>
    <row r="965" spans="1:9" ht="15.75" thickBot="1" x14ac:dyDescent="0.3">
      <c r="A965">
        <f>LOOKUP(B965,DEPARTAMENTO!$B$2:$B$26,DEPARTAMENTO!$A$2:$A$26)</f>
        <v>10</v>
      </c>
      <c r="B965" s="21" t="s">
        <v>1750</v>
      </c>
      <c r="C965" s="25">
        <f t="shared" si="65"/>
        <v>11</v>
      </c>
      <c r="D965" s="21" t="s">
        <v>1890</v>
      </c>
      <c r="E965" s="25">
        <f t="shared" si="68"/>
        <v>8</v>
      </c>
      <c r="F965" s="21" t="s">
        <v>1903</v>
      </c>
      <c r="G965" s="14" t="s">
        <v>1902</v>
      </c>
      <c r="H965" s="14" t="str">
        <f t="shared" si="66"/>
        <v>091108</v>
      </c>
      <c r="I965" s="36" t="str">
        <f t="shared" si="67"/>
        <v>INSERT INTO [dbo].[pmDistrict] ([idDepartment],[idProvince],[idDistrict],[name],[ubigeo]) VALUES (10,11,8,'Choras','091108')</v>
      </c>
    </row>
    <row r="966" spans="1:9" ht="15.75" thickBot="1" x14ac:dyDescent="0.3">
      <c r="A966">
        <f>LOOKUP(B966,DEPARTAMENTO!$B$2:$B$26,DEPARTAMENTO!$A$2:$A$26)</f>
        <v>11</v>
      </c>
      <c r="B966" s="21" t="s">
        <v>1905</v>
      </c>
      <c r="C966" s="25">
        <f t="shared" si="65"/>
        <v>1</v>
      </c>
      <c r="D966" s="21" t="s">
        <v>1905</v>
      </c>
      <c r="E966" s="25">
        <f t="shared" si="68"/>
        <v>1</v>
      </c>
      <c r="F966" s="21" t="s">
        <v>1905</v>
      </c>
      <c r="G966" s="14" t="s">
        <v>1904</v>
      </c>
      <c r="H966" s="14" t="str">
        <f t="shared" si="66"/>
        <v>100101</v>
      </c>
      <c r="I966" s="36" t="str">
        <f t="shared" si="67"/>
        <v>INSERT INTO [dbo].[pmDistrict] ([idDepartment],[idProvince],[idDistrict],[name],[ubigeo]) VALUES (11,1,1,'Ica','100101')</v>
      </c>
    </row>
    <row r="967" spans="1:9" ht="15.75" thickBot="1" x14ac:dyDescent="0.3">
      <c r="A967">
        <f>LOOKUP(B967,DEPARTAMENTO!$B$2:$B$26,DEPARTAMENTO!$A$2:$A$26)</f>
        <v>11</v>
      </c>
      <c r="B967" s="21" t="s">
        <v>1905</v>
      </c>
      <c r="C967" s="25">
        <f t="shared" si="65"/>
        <v>1</v>
      </c>
      <c r="D967" s="21" t="s">
        <v>1905</v>
      </c>
      <c r="E967" s="25">
        <f t="shared" si="68"/>
        <v>2</v>
      </c>
      <c r="F967" s="21" t="s">
        <v>1907</v>
      </c>
      <c r="G967" s="14" t="s">
        <v>1906</v>
      </c>
      <c r="H967" s="14" t="str">
        <f t="shared" si="66"/>
        <v>100102</v>
      </c>
      <c r="I967" s="36" t="str">
        <f t="shared" si="67"/>
        <v>INSERT INTO [dbo].[pmDistrict] ([idDepartment],[idProvince],[idDistrict],[name],[ubigeo]) VALUES (11,1,2,'La Tinguiña','100102')</v>
      </c>
    </row>
    <row r="968" spans="1:9" ht="15.75" thickBot="1" x14ac:dyDescent="0.3">
      <c r="A968">
        <f>LOOKUP(B968,DEPARTAMENTO!$B$2:$B$26,DEPARTAMENTO!$A$2:$A$26)</f>
        <v>11</v>
      </c>
      <c r="B968" s="21" t="s">
        <v>1905</v>
      </c>
      <c r="C968" s="25">
        <f t="shared" si="65"/>
        <v>1</v>
      </c>
      <c r="D968" s="21" t="s">
        <v>1905</v>
      </c>
      <c r="E968" s="25">
        <f t="shared" si="68"/>
        <v>3</v>
      </c>
      <c r="F968" s="21" t="s">
        <v>1909</v>
      </c>
      <c r="G968" s="14" t="s">
        <v>1908</v>
      </c>
      <c r="H968" s="14" t="str">
        <f t="shared" si="66"/>
        <v>100103</v>
      </c>
      <c r="I968" s="36" t="str">
        <f t="shared" si="67"/>
        <v>INSERT INTO [dbo].[pmDistrict] ([idDepartment],[idProvince],[idDistrict],[name],[ubigeo]) VALUES (11,1,3,'Los Aquijes','100103')</v>
      </c>
    </row>
    <row r="969" spans="1:9" ht="15.75" thickBot="1" x14ac:dyDescent="0.3">
      <c r="A969">
        <f>LOOKUP(B969,DEPARTAMENTO!$B$2:$B$26,DEPARTAMENTO!$A$2:$A$26)</f>
        <v>11</v>
      </c>
      <c r="B969" s="21" t="s">
        <v>1905</v>
      </c>
      <c r="C969" s="25">
        <f t="shared" si="65"/>
        <v>1</v>
      </c>
      <c r="D969" s="21" t="s">
        <v>1905</v>
      </c>
      <c r="E969" s="25">
        <f t="shared" si="68"/>
        <v>4</v>
      </c>
      <c r="F969" s="21" t="s">
        <v>1911</v>
      </c>
      <c r="G969" s="14" t="s">
        <v>1910</v>
      </c>
      <c r="H969" s="14" t="str">
        <f t="shared" si="66"/>
        <v>100114</v>
      </c>
      <c r="I969" s="36" t="str">
        <f t="shared" si="67"/>
        <v>INSERT INTO [dbo].[pmDistrict] ([idDepartment],[idProvince],[idDistrict],[name],[ubigeo]) VALUES (11,1,4,'Ocucaje','100114')</v>
      </c>
    </row>
    <row r="970" spans="1:9" ht="15.75" thickBot="1" x14ac:dyDescent="0.3">
      <c r="A970">
        <f>LOOKUP(B970,DEPARTAMENTO!$B$2:$B$26,DEPARTAMENTO!$A$2:$A$26)</f>
        <v>11</v>
      </c>
      <c r="B970" s="21" t="s">
        <v>1905</v>
      </c>
      <c r="C970" s="25">
        <f t="shared" si="65"/>
        <v>1</v>
      </c>
      <c r="D970" s="21" t="s">
        <v>1905</v>
      </c>
      <c r="E970" s="25">
        <f t="shared" si="68"/>
        <v>5</v>
      </c>
      <c r="F970" s="21" t="s">
        <v>1913</v>
      </c>
      <c r="G970" s="14" t="s">
        <v>1912</v>
      </c>
      <c r="H970" s="14" t="str">
        <f t="shared" si="66"/>
        <v>100113</v>
      </c>
      <c r="I970" s="36" t="str">
        <f t="shared" si="67"/>
        <v>INSERT INTO [dbo].[pmDistrict] ([idDepartment],[idProvince],[idDistrict],[name],[ubigeo]) VALUES (11,1,5,'Pachacutec','100113')</v>
      </c>
    </row>
    <row r="971" spans="1:9" ht="15.75" thickBot="1" x14ac:dyDescent="0.3">
      <c r="A971">
        <f>LOOKUP(B971,DEPARTAMENTO!$B$2:$B$26,DEPARTAMENTO!$A$2:$A$26)</f>
        <v>11</v>
      </c>
      <c r="B971" s="21" t="s">
        <v>1905</v>
      </c>
      <c r="C971" s="25">
        <f t="shared" si="65"/>
        <v>1</v>
      </c>
      <c r="D971" s="21" t="s">
        <v>1905</v>
      </c>
      <c r="E971" s="25">
        <f t="shared" si="68"/>
        <v>6</v>
      </c>
      <c r="F971" s="21" t="s">
        <v>1915</v>
      </c>
      <c r="G971" s="14" t="s">
        <v>1914</v>
      </c>
      <c r="H971" s="14" t="str">
        <f t="shared" si="66"/>
        <v>100104</v>
      </c>
      <c r="I971" s="36" t="str">
        <f t="shared" si="67"/>
        <v>INSERT INTO [dbo].[pmDistrict] ([idDepartment],[idProvince],[idDistrict],[name],[ubigeo]) VALUES (11,1,6,'Parcona','100104')</v>
      </c>
    </row>
    <row r="972" spans="1:9" ht="15.75" thickBot="1" x14ac:dyDescent="0.3">
      <c r="A972">
        <f>LOOKUP(B972,DEPARTAMENTO!$B$2:$B$26,DEPARTAMENTO!$A$2:$A$26)</f>
        <v>11</v>
      </c>
      <c r="B972" s="21" t="s">
        <v>1905</v>
      </c>
      <c r="C972" s="25">
        <f t="shared" si="65"/>
        <v>1</v>
      </c>
      <c r="D972" s="21" t="s">
        <v>1905</v>
      </c>
      <c r="E972" s="25">
        <f t="shared" si="68"/>
        <v>7</v>
      </c>
      <c r="F972" s="21" t="s">
        <v>1917</v>
      </c>
      <c r="G972" s="14" t="s">
        <v>1916</v>
      </c>
      <c r="H972" s="14" t="str">
        <f t="shared" si="66"/>
        <v>100105</v>
      </c>
      <c r="I972" s="36" t="str">
        <f t="shared" si="67"/>
        <v>INSERT INTO [dbo].[pmDistrict] ([idDepartment],[idProvince],[idDistrict],[name],[ubigeo]) VALUES (11,1,7,'Pueblo Nuevo','100105')</v>
      </c>
    </row>
    <row r="973" spans="1:9" ht="15.75" thickBot="1" x14ac:dyDescent="0.3">
      <c r="A973">
        <f>LOOKUP(B973,DEPARTAMENTO!$B$2:$B$26,DEPARTAMENTO!$A$2:$A$26)</f>
        <v>11</v>
      </c>
      <c r="B973" s="21" t="s">
        <v>1905</v>
      </c>
      <c r="C973" s="25">
        <f t="shared" si="65"/>
        <v>1</v>
      </c>
      <c r="D973" s="21" t="s">
        <v>1905</v>
      </c>
      <c r="E973" s="25">
        <f t="shared" si="68"/>
        <v>8</v>
      </c>
      <c r="F973" s="21" t="s">
        <v>1919</v>
      </c>
      <c r="G973" s="14" t="s">
        <v>1918</v>
      </c>
      <c r="H973" s="14" t="str">
        <f t="shared" si="66"/>
        <v>100106</v>
      </c>
      <c r="I973" s="36" t="str">
        <f t="shared" si="67"/>
        <v>INSERT INTO [dbo].[pmDistrict] ([idDepartment],[idProvince],[idDistrict],[name],[ubigeo]) VALUES (11,1,8,'Salas','100106')</v>
      </c>
    </row>
    <row r="974" spans="1:9" ht="15.75" thickBot="1" x14ac:dyDescent="0.3">
      <c r="A974">
        <f>LOOKUP(B974,DEPARTAMENTO!$B$2:$B$26,DEPARTAMENTO!$A$2:$A$26)</f>
        <v>11</v>
      </c>
      <c r="B974" s="21" t="s">
        <v>1905</v>
      </c>
      <c r="C974" s="25">
        <f t="shared" si="65"/>
        <v>1</v>
      </c>
      <c r="D974" s="21" t="s">
        <v>1905</v>
      </c>
      <c r="E974" s="25">
        <f t="shared" si="68"/>
        <v>9</v>
      </c>
      <c r="F974" s="21" t="s">
        <v>1921</v>
      </c>
      <c r="G974" s="14" t="s">
        <v>1920</v>
      </c>
      <c r="H974" s="14" t="str">
        <f t="shared" si="66"/>
        <v>100107</v>
      </c>
      <c r="I974" s="36" t="str">
        <f t="shared" si="67"/>
        <v>INSERT INTO [dbo].[pmDistrict] ([idDepartment],[idProvince],[idDistrict],[name],[ubigeo]) VALUES (11,1,9,'San Jose de los Molinos','100107')</v>
      </c>
    </row>
    <row r="975" spans="1:9" ht="15.75" thickBot="1" x14ac:dyDescent="0.3">
      <c r="A975">
        <f>LOOKUP(B975,DEPARTAMENTO!$B$2:$B$26,DEPARTAMENTO!$A$2:$A$26)</f>
        <v>11</v>
      </c>
      <c r="B975" s="21" t="s">
        <v>1905</v>
      </c>
      <c r="C975" s="25">
        <f t="shared" si="65"/>
        <v>1</v>
      </c>
      <c r="D975" s="21" t="s">
        <v>1905</v>
      </c>
      <c r="E975" s="25">
        <f t="shared" si="68"/>
        <v>10</v>
      </c>
      <c r="F975" s="21" t="s">
        <v>904</v>
      </c>
      <c r="G975" s="14" t="s">
        <v>1922</v>
      </c>
      <c r="H975" s="14" t="str">
        <f t="shared" si="66"/>
        <v>100108</v>
      </c>
      <c r="I975" s="36" t="str">
        <f t="shared" si="67"/>
        <v>INSERT INTO [dbo].[pmDistrict] ([idDepartment],[idProvince],[idDistrict],[name],[ubigeo]) VALUES (11,1,10,'San Juan Bautista','100108')</v>
      </c>
    </row>
    <row r="976" spans="1:9" ht="15.75" thickBot="1" x14ac:dyDescent="0.3">
      <c r="A976">
        <f>LOOKUP(B976,DEPARTAMENTO!$B$2:$B$26,DEPARTAMENTO!$A$2:$A$26)</f>
        <v>11</v>
      </c>
      <c r="B976" s="21" t="s">
        <v>1905</v>
      </c>
      <c r="C976" s="25">
        <f t="shared" si="65"/>
        <v>1</v>
      </c>
      <c r="D976" s="21" t="s">
        <v>1905</v>
      </c>
      <c r="E976" s="25">
        <f t="shared" si="68"/>
        <v>11</v>
      </c>
      <c r="F976" s="21" t="s">
        <v>1371</v>
      </c>
      <c r="G976" s="14" t="s">
        <v>1923</v>
      </c>
      <c r="H976" s="14" t="str">
        <f t="shared" si="66"/>
        <v>100109</v>
      </c>
      <c r="I976" s="36" t="str">
        <f t="shared" si="67"/>
        <v>INSERT INTO [dbo].[pmDistrict] ([idDepartment],[idProvince],[idDistrict],[name],[ubigeo]) VALUES (11,1,11,'Santiago','100109')</v>
      </c>
    </row>
    <row r="977" spans="1:9" ht="15.75" thickBot="1" x14ac:dyDescent="0.3">
      <c r="A977">
        <f>LOOKUP(B977,DEPARTAMENTO!$B$2:$B$26,DEPARTAMENTO!$A$2:$A$26)</f>
        <v>11</v>
      </c>
      <c r="B977" s="21" t="s">
        <v>1905</v>
      </c>
      <c r="C977" s="25">
        <f t="shared" si="65"/>
        <v>1</v>
      </c>
      <c r="D977" s="21" t="s">
        <v>1905</v>
      </c>
      <c r="E977" s="25">
        <f t="shared" si="68"/>
        <v>12</v>
      </c>
      <c r="F977" s="21" t="s">
        <v>1925</v>
      </c>
      <c r="G977" s="14" t="s">
        <v>1924</v>
      </c>
      <c r="H977" s="14" t="str">
        <f t="shared" si="66"/>
        <v>100110</v>
      </c>
      <c r="I977" s="36" t="str">
        <f t="shared" si="67"/>
        <v>INSERT INTO [dbo].[pmDistrict] ([idDepartment],[idProvince],[idDistrict],[name],[ubigeo]) VALUES (11,1,12,'Subtanjalla','100110')</v>
      </c>
    </row>
    <row r="978" spans="1:9" ht="15.75" thickBot="1" x14ac:dyDescent="0.3">
      <c r="A978">
        <f>LOOKUP(B978,DEPARTAMENTO!$B$2:$B$26,DEPARTAMENTO!$A$2:$A$26)</f>
        <v>11</v>
      </c>
      <c r="B978" s="21" t="s">
        <v>1905</v>
      </c>
      <c r="C978" s="25">
        <f t="shared" si="65"/>
        <v>1</v>
      </c>
      <c r="D978" s="21" t="s">
        <v>1905</v>
      </c>
      <c r="E978" s="25">
        <f t="shared" si="68"/>
        <v>13</v>
      </c>
      <c r="F978" s="21" t="s">
        <v>1927</v>
      </c>
      <c r="G978" s="14" t="s">
        <v>1926</v>
      </c>
      <c r="H978" s="14" t="str">
        <f t="shared" si="66"/>
        <v>100112</v>
      </c>
      <c r="I978" s="36" t="str">
        <f t="shared" si="67"/>
        <v>INSERT INTO [dbo].[pmDistrict] ([idDepartment],[idProvince],[idDistrict],[name],[ubigeo]) VALUES (11,1,13,'Tate','100112')</v>
      </c>
    </row>
    <row r="979" spans="1:9" ht="15.75" thickBot="1" x14ac:dyDescent="0.3">
      <c r="A979">
        <f>LOOKUP(B979,DEPARTAMENTO!$B$2:$B$26,DEPARTAMENTO!$A$2:$A$26)</f>
        <v>11</v>
      </c>
      <c r="B979" s="21" t="s">
        <v>1905</v>
      </c>
      <c r="C979" s="25">
        <f t="shared" si="65"/>
        <v>1</v>
      </c>
      <c r="D979" s="21" t="s">
        <v>1905</v>
      </c>
      <c r="E979" s="25">
        <f t="shared" si="68"/>
        <v>14</v>
      </c>
      <c r="F979" s="21" t="s">
        <v>1929</v>
      </c>
      <c r="G979" s="14" t="s">
        <v>1928</v>
      </c>
      <c r="H979" s="14" t="str">
        <f t="shared" si="66"/>
        <v>100111</v>
      </c>
      <c r="I979" s="36" t="str">
        <f t="shared" si="67"/>
        <v>INSERT INTO [dbo].[pmDistrict] ([idDepartment],[idProvince],[idDistrict],[name],[ubigeo]) VALUES (11,1,14,'Yauca del Rosario','100111')</v>
      </c>
    </row>
    <row r="980" spans="1:9" ht="15.75" thickBot="1" x14ac:dyDescent="0.3">
      <c r="A980">
        <f>LOOKUP(B980,DEPARTAMENTO!$B$2:$B$26,DEPARTAMENTO!$A$2:$A$26)</f>
        <v>11</v>
      </c>
      <c r="B980" s="21" t="s">
        <v>1905</v>
      </c>
      <c r="C980" s="25">
        <f t="shared" si="65"/>
        <v>2</v>
      </c>
      <c r="D980" s="21" t="s">
        <v>1932</v>
      </c>
      <c r="E980" s="25">
        <f t="shared" si="68"/>
        <v>1</v>
      </c>
      <c r="F980" s="21" t="s">
        <v>1931</v>
      </c>
      <c r="G980" s="14" t="s">
        <v>1930</v>
      </c>
      <c r="H980" s="14" t="str">
        <f t="shared" si="66"/>
        <v>100201</v>
      </c>
      <c r="I980" s="36" t="str">
        <f t="shared" si="67"/>
        <v>INSERT INTO [dbo].[pmDistrict] ([idDepartment],[idProvince],[idDistrict],[name],[ubigeo]) VALUES (11,2,1,'Chincha Alta','100201')</v>
      </c>
    </row>
    <row r="981" spans="1:9" ht="15.75" thickBot="1" x14ac:dyDescent="0.3">
      <c r="A981">
        <f>LOOKUP(B981,DEPARTAMENTO!$B$2:$B$26,DEPARTAMENTO!$A$2:$A$26)</f>
        <v>11</v>
      </c>
      <c r="B981" s="21" t="s">
        <v>1905</v>
      </c>
      <c r="C981" s="25">
        <f t="shared" si="65"/>
        <v>2</v>
      </c>
      <c r="D981" s="21" t="s">
        <v>1932</v>
      </c>
      <c r="E981" s="25">
        <f t="shared" si="68"/>
        <v>2</v>
      </c>
      <c r="F981" s="21" t="s">
        <v>1934</v>
      </c>
      <c r="G981" s="14" t="s">
        <v>1933</v>
      </c>
      <c r="H981" s="14" t="str">
        <f t="shared" si="66"/>
        <v>100209</v>
      </c>
      <c r="I981" s="36" t="str">
        <f t="shared" si="67"/>
        <v>INSERT INTO [dbo].[pmDistrict] ([idDepartment],[idProvince],[idDistrict],[name],[ubigeo]) VALUES (11,2,2,'Alto Laran','100209')</v>
      </c>
    </row>
    <row r="982" spans="1:9" ht="15.75" thickBot="1" x14ac:dyDescent="0.3">
      <c r="A982">
        <f>LOOKUP(B982,DEPARTAMENTO!$B$2:$B$26,DEPARTAMENTO!$A$2:$A$26)</f>
        <v>11</v>
      </c>
      <c r="B982" s="21" t="s">
        <v>1905</v>
      </c>
      <c r="C982" s="25">
        <f t="shared" si="65"/>
        <v>2</v>
      </c>
      <c r="D982" s="21" t="s">
        <v>1932</v>
      </c>
      <c r="E982" s="25">
        <f t="shared" si="68"/>
        <v>3</v>
      </c>
      <c r="F982" s="21" t="s">
        <v>1936</v>
      </c>
      <c r="G982" s="14" t="s">
        <v>1935</v>
      </c>
      <c r="H982" s="14" t="str">
        <f t="shared" si="66"/>
        <v>100202</v>
      </c>
      <c r="I982" s="36" t="str">
        <f t="shared" si="67"/>
        <v>INSERT INTO [dbo].[pmDistrict] ([idDepartment],[idProvince],[idDistrict],[name],[ubigeo]) VALUES (11,2,3,'Chavin','100202')</v>
      </c>
    </row>
    <row r="983" spans="1:9" ht="15.75" thickBot="1" x14ac:dyDescent="0.3">
      <c r="A983">
        <f>LOOKUP(B983,DEPARTAMENTO!$B$2:$B$26,DEPARTAMENTO!$A$2:$A$26)</f>
        <v>11</v>
      </c>
      <c r="B983" s="21" t="s">
        <v>1905</v>
      </c>
      <c r="C983" s="25">
        <f t="shared" si="65"/>
        <v>2</v>
      </c>
      <c r="D983" s="21" t="s">
        <v>1932</v>
      </c>
      <c r="E983" s="25">
        <f t="shared" si="68"/>
        <v>4</v>
      </c>
      <c r="F983" s="21" t="s">
        <v>1938</v>
      </c>
      <c r="G983" s="14" t="s">
        <v>1937</v>
      </c>
      <c r="H983" s="14" t="str">
        <f t="shared" si="66"/>
        <v>100203</v>
      </c>
      <c r="I983" s="36" t="str">
        <f t="shared" si="67"/>
        <v>INSERT INTO [dbo].[pmDistrict] ([idDepartment],[idProvince],[idDistrict],[name],[ubigeo]) VALUES (11,2,4,'Chincha Baja','100203')</v>
      </c>
    </row>
    <row r="984" spans="1:9" ht="15.75" thickBot="1" x14ac:dyDescent="0.3">
      <c r="A984">
        <f>LOOKUP(B984,DEPARTAMENTO!$B$2:$B$26,DEPARTAMENTO!$A$2:$A$26)</f>
        <v>11</v>
      </c>
      <c r="B984" s="21" t="s">
        <v>1905</v>
      </c>
      <c r="C984" s="25">
        <f t="shared" si="65"/>
        <v>2</v>
      </c>
      <c r="D984" s="21" t="s">
        <v>1932</v>
      </c>
      <c r="E984" s="25">
        <f t="shared" si="68"/>
        <v>5</v>
      </c>
      <c r="F984" s="21" t="s">
        <v>1674</v>
      </c>
      <c r="G984" s="14" t="s">
        <v>1939</v>
      </c>
      <c r="H984" s="14" t="str">
        <f t="shared" si="66"/>
        <v>100204</v>
      </c>
      <c r="I984" s="36" t="str">
        <f t="shared" si="67"/>
        <v>INSERT INTO [dbo].[pmDistrict] ([idDepartment],[idProvince],[idDistrict],[name],[ubigeo]) VALUES (11,2,5,'El Carmen','100204')</v>
      </c>
    </row>
    <row r="985" spans="1:9" ht="15.75" thickBot="1" x14ac:dyDescent="0.3">
      <c r="A985">
        <f>LOOKUP(B985,DEPARTAMENTO!$B$2:$B$26,DEPARTAMENTO!$A$2:$A$26)</f>
        <v>11</v>
      </c>
      <c r="B985" s="21" t="s">
        <v>1905</v>
      </c>
      <c r="C985" s="25">
        <f t="shared" si="65"/>
        <v>2</v>
      </c>
      <c r="D985" s="21" t="s">
        <v>1932</v>
      </c>
      <c r="E985" s="25">
        <f t="shared" si="68"/>
        <v>6</v>
      </c>
      <c r="F985" s="21" t="s">
        <v>1941</v>
      </c>
      <c r="G985" s="14" t="s">
        <v>1940</v>
      </c>
      <c r="H985" s="14" t="str">
        <f t="shared" si="66"/>
        <v>100205</v>
      </c>
      <c r="I985" s="36" t="str">
        <f t="shared" si="67"/>
        <v>INSERT INTO [dbo].[pmDistrict] ([idDepartment],[idProvince],[idDistrict],[name],[ubigeo]) VALUES (11,2,6,'Grocio Prado','100205')</v>
      </c>
    </row>
    <row r="986" spans="1:9" ht="15.75" thickBot="1" x14ac:dyDescent="0.3">
      <c r="A986">
        <f>LOOKUP(B986,DEPARTAMENTO!$B$2:$B$26,DEPARTAMENTO!$A$2:$A$26)</f>
        <v>11</v>
      </c>
      <c r="B986" s="21" t="s">
        <v>1905</v>
      </c>
      <c r="C986" s="25">
        <f t="shared" si="65"/>
        <v>2</v>
      </c>
      <c r="D986" s="21" t="s">
        <v>1932</v>
      </c>
      <c r="E986" s="25">
        <f t="shared" si="68"/>
        <v>7</v>
      </c>
      <c r="F986" s="21" t="s">
        <v>1917</v>
      </c>
      <c r="G986" s="14" t="s">
        <v>1942</v>
      </c>
      <c r="H986" s="14" t="str">
        <f t="shared" si="66"/>
        <v>100210</v>
      </c>
      <c r="I986" s="36" t="str">
        <f t="shared" si="67"/>
        <v>INSERT INTO [dbo].[pmDistrict] ([idDepartment],[idProvince],[idDistrict],[name],[ubigeo]) VALUES (11,2,7,'Pueblo Nuevo','100210')</v>
      </c>
    </row>
    <row r="987" spans="1:9" ht="15.75" thickBot="1" x14ac:dyDescent="0.3">
      <c r="A987">
        <f>LOOKUP(B987,DEPARTAMENTO!$B$2:$B$26,DEPARTAMENTO!$A$2:$A$26)</f>
        <v>11</v>
      </c>
      <c r="B987" s="21" t="s">
        <v>1905</v>
      </c>
      <c r="C987" s="25">
        <f t="shared" si="65"/>
        <v>2</v>
      </c>
      <c r="D987" s="21" t="s">
        <v>1932</v>
      </c>
      <c r="E987" s="25">
        <f t="shared" si="68"/>
        <v>8</v>
      </c>
      <c r="F987" s="21" t="s">
        <v>1944</v>
      </c>
      <c r="G987" s="14" t="s">
        <v>1943</v>
      </c>
      <c r="H987" s="14" t="str">
        <f t="shared" si="66"/>
        <v>100211</v>
      </c>
      <c r="I987" s="36" t="str">
        <f t="shared" si="67"/>
        <v>INSERT INTO [dbo].[pmDistrict] ([idDepartment],[idProvince],[idDistrict],[name],[ubigeo]) VALUES (11,2,8,'San Juan de Yanac','100211')</v>
      </c>
    </row>
    <row r="988" spans="1:9" ht="15.75" thickBot="1" x14ac:dyDescent="0.3">
      <c r="A988">
        <f>LOOKUP(B988,DEPARTAMENTO!$B$2:$B$26,DEPARTAMENTO!$A$2:$A$26)</f>
        <v>11</v>
      </c>
      <c r="B988" s="21" t="s">
        <v>1905</v>
      </c>
      <c r="C988" s="25">
        <f t="shared" si="65"/>
        <v>2</v>
      </c>
      <c r="D988" s="21" t="s">
        <v>1932</v>
      </c>
      <c r="E988" s="25">
        <f t="shared" si="68"/>
        <v>9</v>
      </c>
      <c r="F988" s="21" t="s">
        <v>1946</v>
      </c>
      <c r="G988" s="14" t="s">
        <v>1945</v>
      </c>
      <c r="H988" s="14" t="str">
        <f t="shared" si="66"/>
        <v>100206</v>
      </c>
      <c r="I988" s="36" t="str">
        <f t="shared" si="67"/>
        <v>INSERT INTO [dbo].[pmDistrict] ([idDepartment],[idProvince],[idDistrict],[name],[ubigeo]) VALUES (11,2,9,'San Pedro de Huacarpana','100206')</v>
      </c>
    </row>
    <row r="989" spans="1:9" ht="15.75" thickBot="1" x14ac:dyDescent="0.3">
      <c r="A989">
        <f>LOOKUP(B989,DEPARTAMENTO!$B$2:$B$26,DEPARTAMENTO!$A$2:$A$26)</f>
        <v>11</v>
      </c>
      <c r="B989" s="21" t="s">
        <v>1905</v>
      </c>
      <c r="C989" s="25">
        <f t="shared" si="65"/>
        <v>2</v>
      </c>
      <c r="D989" s="21" t="s">
        <v>1932</v>
      </c>
      <c r="E989" s="25">
        <f t="shared" si="68"/>
        <v>10</v>
      </c>
      <c r="F989" s="21" t="s">
        <v>1948</v>
      </c>
      <c r="G989" s="14" t="s">
        <v>1947</v>
      </c>
      <c r="H989" s="14" t="str">
        <f t="shared" si="66"/>
        <v>100207</v>
      </c>
      <c r="I989" s="36" t="str">
        <f t="shared" si="67"/>
        <v>INSERT INTO [dbo].[pmDistrict] ([idDepartment],[idProvince],[idDistrict],[name],[ubigeo]) VALUES (11,2,10,'Sunampe','100207')</v>
      </c>
    </row>
    <row r="990" spans="1:9" ht="15.75" thickBot="1" x14ac:dyDescent="0.3">
      <c r="A990">
        <f>LOOKUP(B990,DEPARTAMENTO!$B$2:$B$26,DEPARTAMENTO!$A$2:$A$26)</f>
        <v>11</v>
      </c>
      <c r="B990" s="21" t="s">
        <v>1905</v>
      </c>
      <c r="C990" s="25">
        <f t="shared" si="65"/>
        <v>2</v>
      </c>
      <c r="D990" s="21" t="s">
        <v>1932</v>
      </c>
      <c r="E990" s="25">
        <f t="shared" si="68"/>
        <v>11</v>
      </c>
      <c r="F990" s="21" t="s">
        <v>1950</v>
      </c>
      <c r="G990" s="14" t="s">
        <v>1949</v>
      </c>
      <c r="H990" s="14" t="str">
        <f t="shared" si="66"/>
        <v>100208</v>
      </c>
      <c r="I990" s="36" t="str">
        <f t="shared" si="67"/>
        <v>INSERT INTO [dbo].[pmDistrict] ([idDepartment],[idProvince],[idDistrict],[name],[ubigeo]) VALUES (11,2,11,'Tambo de Mora','100208')</v>
      </c>
    </row>
    <row r="991" spans="1:9" ht="15.75" thickBot="1" x14ac:dyDescent="0.3">
      <c r="A991">
        <f>LOOKUP(B991,DEPARTAMENTO!$B$2:$B$26,DEPARTAMENTO!$A$2:$A$26)</f>
        <v>11</v>
      </c>
      <c r="B991" s="21" t="s">
        <v>1905</v>
      </c>
      <c r="C991" s="25">
        <f t="shared" si="65"/>
        <v>3</v>
      </c>
      <c r="D991" s="21" t="s">
        <v>1952</v>
      </c>
      <c r="E991" s="25">
        <f t="shared" si="68"/>
        <v>1</v>
      </c>
      <c r="F991" s="21" t="s">
        <v>1952</v>
      </c>
      <c r="G991" s="14" t="s">
        <v>1951</v>
      </c>
      <c r="H991" s="14" t="str">
        <f t="shared" si="66"/>
        <v>100301</v>
      </c>
      <c r="I991" s="36" t="str">
        <f t="shared" si="67"/>
        <v>INSERT INTO [dbo].[pmDistrict] ([idDepartment],[idProvince],[idDistrict],[name],[ubigeo]) VALUES (11,3,1,'Nazca','100301')</v>
      </c>
    </row>
    <row r="992" spans="1:9" ht="15.75" thickBot="1" x14ac:dyDescent="0.3">
      <c r="A992">
        <f>LOOKUP(B992,DEPARTAMENTO!$B$2:$B$26,DEPARTAMENTO!$A$2:$A$26)</f>
        <v>11</v>
      </c>
      <c r="B992" s="21" t="s">
        <v>1905</v>
      </c>
      <c r="C992" s="25">
        <f t="shared" si="65"/>
        <v>3</v>
      </c>
      <c r="D992" s="21" t="s">
        <v>1952</v>
      </c>
      <c r="E992" s="25">
        <f t="shared" si="68"/>
        <v>2</v>
      </c>
      <c r="F992" s="21" t="s">
        <v>1954</v>
      </c>
      <c r="G992" s="14" t="s">
        <v>1953</v>
      </c>
      <c r="H992" s="14" t="str">
        <f t="shared" si="66"/>
        <v>100302</v>
      </c>
      <c r="I992" s="36" t="str">
        <f t="shared" si="67"/>
        <v>INSERT INTO [dbo].[pmDistrict] ([idDepartment],[idProvince],[idDistrict],[name],[ubigeo]) VALUES (11,3,2,'Changuillo','100302')</v>
      </c>
    </row>
    <row r="993" spans="1:9" ht="15.75" thickBot="1" x14ac:dyDescent="0.3">
      <c r="A993">
        <f>LOOKUP(B993,DEPARTAMENTO!$B$2:$B$26,DEPARTAMENTO!$A$2:$A$26)</f>
        <v>11</v>
      </c>
      <c r="B993" s="21" t="s">
        <v>1905</v>
      </c>
      <c r="C993" s="25">
        <f t="shared" si="65"/>
        <v>3</v>
      </c>
      <c r="D993" s="21" t="s">
        <v>1952</v>
      </c>
      <c r="E993" s="25">
        <f t="shared" si="68"/>
        <v>3</v>
      </c>
      <c r="F993" s="21" t="s">
        <v>1956</v>
      </c>
      <c r="G993" s="14" t="s">
        <v>1955</v>
      </c>
      <c r="H993" s="14" t="str">
        <f t="shared" si="66"/>
        <v>100303</v>
      </c>
      <c r="I993" s="36" t="str">
        <f t="shared" si="67"/>
        <v>INSERT INTO [dbo].[pmDistrict] ([idDepartment],[idProvince],[idDistrict],[name],[ubigeo]) VALUES (11,3,3,'El Ingenio','100303')</v>
      </c>
    </row>
    <row r="994" spans="1:9" ht="15.75" thickBot="1" x14ac:dyDescent="0.3">
      <c r="A994">
        <f>LOOKUP(B994,DEPARTAMENTO!$B$2:$B$26,DEPARTAMENTO!$A$2:$A$26)</f>
        <v>11</v>
      </c>
      <c r="B994" s="21" t="s">
        <v>1905</v>
      </c>
      <c r="C994" s="25">
        <f t="shared" si="65"/>
        <v>3</v>
      </c>
      <c r="D994" s="21" t="s">
        <v>1952</v>
      </c>
      <c r="E994" s="25">
        <f t="shared" si="68"/>
        <v>4</v>
      </c>
      <c r="F994" s="21" t="s">
        <v>1958</v>
      </c>
      <c r="G994" s="14" t="s">
        <v>1957</v>
      </c>
      <c r="H994" s="14" t="str">
        <f t="shared" si="66"/>
        <v>100304</v>
      </c>
      <c r="I994" s="36" t="str">
        <f t="shared" si="67"/>
        <v>INSERT INTO [dbo].[pmDistrict] ([idDepartment],[idProvince],[idDistrict],[name],[ubigeo]) VALUES (11,3,4,'Marcona','100304')</v>
      </c>
    </row>
    <row r="995" spans="1:9" ht="15.75" thickBot="1" x14ac:dyDescent="0.3">
      <c r="A995">
        <f>LOOKUP(B995,DEPARTAMENTO!$B$2:$B$26,DEPARTAMENTO!$A$2:$A$26)</f>
        <v>11</v>
      </c>
      <c r="B995" s="21" t="s">
        <v>1905</v>
      </c>
      <c r="C995" s="25">
        <f t="shared" si="65"/>
        <v>3</v>
      </c>
      <c r="D995" s="21" t="s">
        <v>1952</v>
      </c>
      <c r="E995" s="25">
        <f t="shared" si="68"/>
        <v>5</v>
      </c>
      <c r="F995" s="21" t="s">
        <v>161</v>
      </c>
      <c r="G995" s="14" t="s">
        <v>1959</v>
      </c>
      <c r="H995" s="14" t="str">
        <f t="shared" si="66"/>
        <v>100305</v>
      </c>
      <c r="I995" s="36" t="str">
        <f t="shared" si="67"/>
        <v>INSERT INTO [dbo].[pmDistrict] ([idDepartment],[idProvince],[idDistrict],[name],[ubigeo]) VALUES (11,3,5,'Vista Alegre','100305')</v>
      </c>
    </row>
    <row r="996" spans="1:9" ht="15.75" thickBot="1" x14ac:dyDescent="0.3">
      <c r="A996">
        <f>LOOKUP(B996,DEPARTAMENTO!$B$2:$B$26,DEPARTAMENTO!$A$2:$A$26)</f>
        <v>11</v>
      </c>
      <c r="B996" s="21" t="s">
        <v>1905</v>
      </c>
      <c r="C996" s="25">
        <f t="shared" si="65"/>
        <v>4</v>
      </c>
      <c r="D996" s="21" t="s">
        <v>1961</v>
      </c>
      <c r="E996" s="25">
        <f t="shared" si="68"/>
        <v>1</v>
      </c>
      <c r="F996" s="21" t="s">
        <v>1961</v>
      </c>
      <c r="G996" s="14" t="s">
        <v>1960</v>
      </c>
      <c r="H996" s="14" t="str">
        <f t="shared" si="66"/>
        <v>100501</v>
      </c>
      <c r="I996" s="36" t="str">
        <f t="shared" si="67"/>
        <v>INSERT INTO [dbo].[pmDistrict] ([idDepartment],[idProvince],[idDistrict],[name],[ubigeo]) VALUES (11,4,1,'Palpa','100501')</v>
      </c>
    </row>
    <row r="997" spans="1:9" ht="15.75" thickBot="1" x14ac:dyDescent="0.3">
      <c r="A997">
        <f>LOOKUP(B997,DEPARTAMENTO!$B$2:$B$26,DEPARTAMENTO!$A$2:$A$26)</f>
        <v>11</v>
      </c>
      <c r="B997" s="21" t="s">
        <v>1905</v>
      </c>
      <c r="C997" s="25">
        <f t="shared" si="65"/>
        <v>4</v>
      </c>
      <c r="D997" s="21" t="s">
        <v>1961</v>
      </c>
      <c r="E997" s="25">
        <f t="shared" si="68"/>
        <v>2</v>
      </c>
      <c r="F997" s="21" t="s">
        <v>1963</v>
      </c>
      <c r="G997" s="14" t="s">
        <v>1962</v>
      </c>
      <c r="H997" s="14" t="str">
        <f t="shared" si="66"/>
        <v>100502</v>
      </c>
      <c r="I997" s="36" t="str">
        <f t="shared" si="67"/>
        <v>INSERT INTO [dbo].[pmDistrict] ([idDepartment],[idProvince],[idDistrict],[name],[ubigeo]) VALUES (11,4,2,'Llipata','100502')</v>
      </c>
    </row>
    <row r="998" spans="1:9" ht="15.75" thickBot="1" x14ac:dyDescent="0.3">
      <c r="A998">
        <f>LOOKUP(B998,DEPARTAMENTO!$B$2:$B$26,DEPARTAMENTO!$A$2:$A$26)</f>
        <v>11</v>
      </c>
      <c r="B998" s="21" t="s">
        <v>1905</v>
      </c>
      <c r="C998" s="25">
        <f t="shared" si="65"/>
        <v>4</v>
      </c>
      <c r="D998" s="21" t="s">
        <v>1961</v>
      </c>
      <c r="E998" s="25">
        <f t="shared" si="68"/>
        <v>3</v>
      </c>
      <c r="F998" s="21" t="s">
        <v>846</v>
      </c>
      <c r="G998" s="14" t="s">
        <v>1964</v>
      </c>
      <c r="H998" s="14" t="str">
        <f t="shared" si="66"/>
        <v>100503</v>
      </c>
      <c r="I998" s="36" t="str">
        <f t="shared" si="67"/>
        <v>INSERT INTO [dbo].[pmDistrict] ([idDepartment],[idProvince],[idDistrict],[name],[ubigeo]) VALUES (11,4,3,'Rio Grande','100503')</v>
      </c>
    </row>
    <row r="999" spans="1:9" ht="15.75" thickBot="1" x14ac:dyDescent="0.3">
      <c r="A999">
        <f>LOOKUP(B999,DEPARTAMENTO!$B$2:$B$26,DEPARTAMENTO!$A$2:$A$26)</f>
        <v>11</v>
      </c>
      <c r="B999" s="21" t="s">
        <v>1905</v>
      </c>
      <c r="C999" s="25">
        <f t="shared" si="65"/>
        <v>4</v>
      </c>
      <c r="D999" s="21" t="s">
        <v>1961</v>
      </c>
      <c r="E999" s="25">
        <f t="shared" si="68"/>
        <v>4</v>
      </c>
      <c r="F999" s="21" t="s">
        <v>364</v>
      </c>
      <c r="G999" s="14" t="s">
        <v>1965</v>
      </c>
      <c r="H999" s="14" t="str">
        <f t="shared" si="66"/>
        <v>100504</v>
      </c>
      <c r="I999" s="36" t="str">
        <f t="shared" si="67"/>
        <v>INSERT INTO [dbo].[pmDistrict] ([idDepartment],[idProvince],[idDistrict],[name],[ubigeo]) VALUES (11,4,4,'Santa Cruz','100504')</v>
      </c>
    </row>
    <row r="1000" spans="1:9" ht="15.75" thickBot="1" x14ac:dyDescent="0.3">
      <c r="A1000">
        <f>LOOKUP(B1000,DEPARTAMENTO!$B$2:$B$26,DEPARTAMENTO!$A$2:$A$26)</f>
        <v>11</v>
      </c>
      <c r="B1000" s="21" t="s">
        <v>1905</v>
      </c>
      <c r="C1000" s="25">
        <f t="shared" si="65"/>
        <v>4</v>
      </c>
      <c r="D1000" s="21" t="s">
        <v>1961</v>
      </c>
      <c r="E1000" s="25">
        <f t="shared" si="68"/>
        <v>5</v>
      </c>
      <c r="F1000" s="21" t="s">
        <v>1967</v>
      </c>
      <c r="G1000" s="14" t="s">
        <v>1966</v>
      </c>
      <c r="H1000" s="14" t="str">
        <f t="shared" si="66"/>
        <v>100505</v>
      </c>
      <c r="I1000" s="36" t="str">
        <f t="shared" si="67"/>
        <v>INSERT INTO [dbo].[pmDistrict] ([idDepartment],[idProvince],[idDistrict],[name],[ubigeo]) VALUES (11,4,5,'Tibillo','100505')</v>
      </c>
    </row>
    <row r="1001" spans="1:9" ht="15.75" thickBot="1" x14ac:dyDescent="0.3">
      <c r="A1001">
        <f>LOOKUP(B1001,DEPARTAMENTO!$B$2:$B$26,DEPARTAMENTO!$A$2:$A$26)</f>
        <v>11</v>
      </c>
      <c r="B1001" s="21" t="s">
        <v>1905</v>
      </c>
      <c r="C1001" s="25">
        <f t="shared" si="65"/>
        <v>5</v>
      </c>
      <c r="D1001" s="21" t="s">
        <v>1969</v>
      </c>
      <c r="E1001" s="25">
        <f t="shared" si="68"/>
        <v>1</v>
      </c>
      <c r="F1001" s="21" t="s">
        <v>1969</v>
      </c>
      <c r="G1001" s="14" t="s">
        <v>1968</v>
      </c>
      <c r="H1001" s="14" t="str">
        <f t="shared" si="66"/>
        <v>100401</v>
      </c>
      <c r="I1001" s="36" t="str">
        <f t="shared" si="67"/>
        <v>INSERT INTO [dbo].[pmDistrict] ([idDepartment],[idProvince],[idDistrict],[name],[ubigeo]) VALUES (11,5,1,'Pisco','100401')</v>
      </c>
    </row>
    <row r="1002" spans="1:9" ht="15.75" thickBot="1" x14ac:dyDescent="0.3">
      <c r="A1002">
        <f>LOOKUP(B1002,DEPARTAMENTO!$B$2:$B$26,DEPARTAMENTO!$A$2:$A$26)</f>
        <v>11</v>
      </c>
      <c r="B1002" s="21" t="s">
        <v>1905</v>
      </c>
      <c r="C1002" s="25">
        <f t="shared" si="65"/>
        <v>5</v>
      </c>
      <c r="D1002" s="21" t="s">
        <v>1969</v>
      </c>
      <c r="E1002" s="25">
        <f t="shared" si="68"/>
        <v>2</v>
      </c>
      <c r="F1002" s="21" t="s">
        <v>1971</v>
      </c>
      <c r="G1002" s="14" t="s">
        <v>1970</v>
      </c>
      <c r="H1002" s="14" t="str">
        <f t="shared" si="66"/>
        <v>100402</v>
      </c>
      <c r="I1002" s="36" t="str">
        <f t="shared" si="67"/>
        <v>INSERT INTO [dbo].[pmDistrict] ([idDepartment],[idProvince],[idDistrict],[name],[ubigeo]) VALUES (11,5,2,'Huancano','100402')</v>
      </c>
    </row>
    <row r="1003" spans="1:9" ht="15.75" thickBot="1" x14ac:dyDescent="0.3">
      <c r="A1003">
        <f>LOOKUP(B1003,DEPARTAMENTO!$B$2:$B$26,DEPARTAMENTO!$A$2:$A$26)</f>
        <v>11</v>
      </c>
      <c r="B1003" s="21" t="s">
        <v>1905</v>
      </c>
      <c r="C1003" s="25">
        <f t="shared" si="65"/>
        <v>5</v>
      </c>
      <c r="D1003" s="21" t="s">
        <v>1969</v>
      </c>
      <c r="E1003" s="25">
        <f t="shared" si="68"/>
        <v>3</v>
      </c>
      <c r="F1003" s="21" t="s">
        <v>1973</v>
      </c>
      <c r="G1003" s="14" t="s">
        <v>1972</v>
      </c>
      <c r="H1003" s="14" t="str">
        <f t="shared" si="66"/>
        <v>100403</v>
      </c>
      <c r="I1003" s="36" t="str">
        <f t="shared" si="67"/>
        <v>INSERT INTO [dbo].[pmDistrict] ([idDepartment],[idProvince],[idDistrict],[name],[ubigeo]) VALUES (11,5,3,'Humay','100403')</v>
      </c>
    </row>
    <row r="1004" spans="1:9" ht="15.75" thickBot="1" x14ac:dyDescent="0.3">
      <c r="A1004">
        <f>LOOKUP(B1004,DEPARTAMENTO!$B$2:$B$26,DEPARTAMENTO!$A$2:$A$26)</f>
        <v>11</v>
      </c>
      <c r="B1004" s="21" t="s">
        <v>1905</v>
      </c>
      <c r="C1004" s="25">
        <f t="shared" si="65"/>
        <v>5</v>
      </c>
      <c r="D1004" s="21" t="s">
        <v>1969</v>
      </c>
      <c r="E1004" s="25">
        <f t="shared" si="68"/>
        <v>4</v>
      </c>
      <c r="F1004" s="21" t="s">
        <v>187</v>
      </c>
      <c r="G1004" s="14" t="s">
        <v>1974</v>
      </c>
      <c r="H1004" s="14" t="str">
        <f t="shared" si="66"/>
        <v>100404</v>
      </c>
      <c r="I1004" s="36" t="str">
        <f t="shared" si="67"/>
        <v>INSERT INTO [dbo].[pmDistrict] ([idDepartment],[idProvince],[idDistrict],[name],[ubigeo]) VALUES (11,5,4,'Independencia','100404')</v>
      </c>
    </row>
    <row r="1005" spans="1:9" ht="15.75" thickBot="1" x14ac:dyDescent="0.3">
      <c r="A1005">
        <f>LOOKUP(B1005,DEPARTAMENTO!$B$2:$B$26,DEPARTAMENTO!$A$2:$A$26)</f>
        <v>11</v>
      </c>
      <c r="B1005" s="21" t="s">
        <v>1905</v>
      </c>
      <c r="C1005" s="25">
        <f t="shared" si="65"/>
        <v>5</v>
      </c>
      <c r="D1005" s="21" t="s">
        <v>1969</v>
      </c>
      <c r="E1005" s="25">
        <f t="shared" si="68"/>
        <v>5</v>
      </c>
      <c r="F1005" s="21" t="s">
        <v>1976</v>
      </c>
      <c r="G1005" s="14" t="s">
        <v>1975</v>
      </c>
      <c r="H1005" s="14" t="str">
        <f t="shared" si="66"/>
        <v>100405</v>
      </c>
      <c r="I1005" s="36" t="str">
        <f t="shared" si="67"/>
        <v>INSERT INTO [dbo].[pmDistrict] ([idDepartment],[idProvince],[idDistrict],[name],[ubigeo]) VALUES (11,5,5,'Paracas','100405')</v>
      </c>
    </row>
    <row r="1006" spans="1:9" ht="15.75" thickBot="1" x14ac:dyDescent="0.3">
      <c r="A1006">
        <f>LOOKUP(B1006,DEPARTAMENTO!$B$2:$B$26,DEPARTAMENTO!$A$2:$A$26)</f>
        <v>11</v>
      </c>
      <c r="B1006" s="21" t="s">
        <v>1905</v>
      </c>
      <c r="C1006" s="25">
        <f t="shared" si="65"/>
        <v>5</v>
      </c>
      <c r="D1006" s="21" t="s">
        <v>1969</v>
      </c>
      <c r="E1006" s="25">
        <f t="shared" si="68"/>
        <v>6</v>
      </c>
      <c r="F1006" s="21" t="s">
        <v>1978</v>
      </c>
      <c r="G1006" s="14" t="s">
        <v>1977</v>
      </c>
      <c r="H1006" s="14" t="str">
        <f t="shared" si="66"/>
        <v>100406</v>
      </c>
      <c r="I1006" s="36" t="str">
        <f t="shared" si="67"/>
        <v>INSERT INTO [dbo].[pmDistrict] ([idDepartment],[idProvince],[idDistrict],[name],[ubigeo]) VALUES (11,5,6,'San Andres','100406')</v>
      </c>
    </row>
    <row r="1007" spans="1:9" ht="15.75" thickBot="1" x14ac:dyDescent="0.3">
      <c r="A1007">
        <f>LOOKUP(B1007,DEPARTAMENTO!$B$2:$B$26,DEPARTAMENTO!$A$2:$A$26)</f>
        <v>11</v>
      </c>
      <c r="B1007" s="21" t="s">
        <v>1905</v>
      </c>
      <c r="C1007" s="25">
        <f t="shared" si="65"/>
        <v>5</v>
      </c>
      <c r="D1007" s="21" t="s">
        <v>1969</v>
      </c>
      <c r="E1007" s="25">
        <f t="shared" si="68"/>
        <v>7</v>
      </c>
      <c r="F1007" s="21" t="s">
        <v>1980</v>
      </c>
      <c r="G1007" s="14" t="s">
        <v>1979</v>
      </c>
      <c r="H1007" s="14" t="str">
        <f t="shared" si="66"/>
        <v>100407</v>
      </c>
      <c r="I1007" s="36" t="str">
        <f t="shared" si="67"/>
        <v>INSERT INTO [dbo].[pmDistrict] ([idDepartment],[idProvince],[idDistrict],[name],[ubigeo]) VALUES (11,5,7,'San Clemente','100407')</v>
      </c>
    </row>
    <row r="1008" spans="1:9" ht="15.75" thickBot="1" x14ac:dyDescent="0.3">
      <c r="A1008">
        <f>LOOKUP(B1008,DEPARTAMENTO!$B$2:$B$26,DEPARTAMENTO!$A$2:$A$26)</f>
        <v>11</v>
      </c>
      <c r="B1008" s="21" t="s">
        <v>1905</v>
      </c>
      <c r="C1008" s="25">
        <f t="shared" si="65"/>
        <v>5</v>
      </c>
      <c r="D1008" s="21" t="s">
        <v>1969</v>
      </c>
      <c r="E1008" s="25">
        <f t="shared" si="68"/>
        <v>8</v>
      </c>
      <c r="F1008" s="21" t="s">
        <v>1982</v>
      </c>
      <c r="G1008" s="14" t="s">
        <v>1981</v>
      </c>
      <c r="H1008" s="14" t="str">
        <f t="shared" si="66"/>
        <v>100408</v>
      </c>
      <c r="I1008" s="36" t="str">
        <f t="shared" si="67"/>
        <v>INSERT INTO [dbo].[pmDistrict] ([idDepartment],[idProvince],[idDistrict],[name],[ubigeo]) VALUES (11,5,8,'Tupac Amaru Inca','100408')</v>
      </c>
    </row>
    <row r="1009" spans="1:9" ht="15.75" thickBot="1" x14ac:dyDescent="0.3">
      <c r="A1009">
        <f>LOOKUP(B1009,DEPARTAMENTO!$B$2:$B$26,DEPARTAMENTO!$A$2:$A$26)</f>
        <v>12</v>
      </c>
      <c r="B1009" s="21" t="s">
        <v>1985</v>
      </c>
      <c r="C1009" s="25">
        <f t="shared" si="65"/>
        <v>1</v>
      </c>
      <c r="D1009" s="21" t="s">
        <v>1984</v>
      </c>
      <c r="E1009" s="25">
        <f t="shared" si="68"/>
        <v>1</v>
      </c>
      <c r="F1009" s="21" t="s">
        <v>1984</v>
      </c>
      <c r="G1009" s="14" t="s">
        <v>1983</v>
      </c>
      <c r="H1009" s="14" t="str">
        <f t="shared" si="66"/>
        <v>110101</v>
      </c>
      <c r="I1009" s="36" t="str">
        <f t="shared" si="67"/>
        <v>INSERT INTO [dbo].[pmDistrict] ([idDepartment],[idProvince],[idDistrict],[name],[ubigeo]) VALUES (12,1,1,'Huancayo','110101')</v>
      </c>
    </row>
    <row r="1010" spans="1:9" ht="15.75" thickBot="1" x14ac:dyDescent="0.3">
      <c r="A1010">
        <f>LOOKUP(B1010,DEPARTAMENTO!$B$2:$B$26,DEPARTAMENTO!$A$2:$A$26)</f>
        <v>12</v>
      </c>
      <c r="B1010" s="21" t="s">
        <v>1985</v>
      </c>
      <c r="C1010" s="25">
        <f t="shared" si="65"/>
        <v>1</v>
      </c>
      <c r="D1010" s="21" t="s">
        <v>1984</v>
      </c>
      <c r="E1010" s="25">
        <f t="shared" si="68"/>
        <v>2</v>
      </c>
      <c r="F1010" s="21" t="s">
        <v>1987</v>
      </c>
      <c r="G1010" s="14" t="s">
        <v>1986</v>
      </c>
      <c r="H1010" s="14" t="str">
        <f t="shared" si="66"/>
        <v>110103</v>
      </c>
      <c r="I1010" s="36" t="str">
        <f t="shared" si="67"/>
        <v>INSERT INTO [dbo].[pmDistrict] ([idDepartment],[idProvince],[idDistrict],[name],[ubigeo]) VALUES (12,1,2,'Carhuacallanga','110103')</v>
      </c>
    </row>
    <row r="1011" spans="1:9" ht="15.75" thickBot="1" x14ac:dyDescent="0.3">
      <c r="A1011">
        <f>LOOKUP(B1011,DEPARTAMENTO!$B$2:$B$26,DEPARTAMENTO!$A$2:$A$26)</f>
        <v>12</v>
      </c>
      <c r="B1011" s="21" t="s">
        <v>1985</v>
      </c>
      <c r="C1011" s="25">
        <f t="shared" si="65"/>
        <v>1</v>
      </c>
      <c r="D1011" s="21" t="s">
        <v>1984</v>
      </c>
      <c r="E1011" s="25">
        <f t="shared" si="68"/>
        <v>3</v>
      </c>
      <c r="F1011" s="21" t="s">
        <v>1989</v>
      </c>
      <c r="G1011" s="14" t="s">
        <v>1988</v>
      </c>
      <c r="H1011" s="14" t="str">
        <f t="shared" si="66"/>
        <v>110106</v>
      </c>
      <c r="I1011" s="36" t="str">
        <f t="shared" si="67"/>
        <v>INSERT INTO [dbo].[pmDistrict] ([idDepartment],[idProvince],[idDistrict],[name],[ubigeo]) VALUES (12,1,3,'Chacapampa','110106')</v>
      </c>
    </row>
    <row r="1012" spans="1:9" ht="15.75" thickBot="1" x14ac:dyDescent="0.3">
      <c r="A1012">
        <f>LOOKUP(B1012,DEPARTAMENTO!$B$2:$B$26,DEPARTAMENTO!$A$2:$A$26)</f>
        <v>12</v>
      </c>
      <c r="B1012" s="21" t="s">
        <v>1985</v>
      </c>
      <c r="C1012" s="25">
        <f t="shared" ref="C1012:C1075" si="69">IF(D1011=D1012,C1011,IF(B1011=B1012,C1011+1,1))</f>
        <v>1</v>
      </c>
      <c r="D1012" s="21" t="s">
        <v>1984</v>
      </c>
      <c r="E1012" s="25">
        <f t="shared" si="68"/>
        <v>4</v>
      </c>
      <c r="F1012" s="21" t="s">
        <v>1991</v>
      </c>
      <c r="G1012" s="14" t="s">
        <v>1990</v>
      </c>
      <c r="H1012" s="14" t="str">
        <f t="shared" si="66"/>
        <v>110107</v>
      </c>
      <c r="I1012" s="36" t="str">
        <f t="shared" si="67"/>
        <v>INSERT INTO [dbo].[pmDistrict] ([idDepartment],[idProvince],[idDistrict],[name],[ubigeo]) VALUES (12,1,4,'Chicche','110107')</v>
      </c>
    </row>
    <row r="1013" spans="1:9" ht="15.75" thickBot="1" x14ac:dyDescent="0.3">
      <c r="A1013">
        <f>LOOKUP(B1013,DEPARTAMENTO!$B$2:$B$26,DEPARTAMENTO!$A$2:$A$26)</f>
        <v>12</v>
      </c>
      <c r="B1013" s="21" t="s">
        <v>1985</v>
      </c>
      <c r="C1013" s="25">
        <f t="shared" si="69"/>
        <v>1</v>
      </c>
      <c r="D1013" s="21" t="s">
        <v>1984</v>
      </c>
      <c r="E1013" s="25">
        <f t="shared" si="68"/>
        <v>5</v>
      </c>
      <c r="F1013" s="21" t="s">
        <v>1993</v>
      </c>
      <c r="G1013" s="14" t="s">
        <v>1992</v>
      </c>
      <c r="H1013" s="14" t="str">
        <f t="shared" si="66"/>
        <v>110108</v>
      </c>
      <c r="I1013" s="36" t="str">
        <f t="shared" si="67"/>
        <v>INSERT INTO [dbo].[pmDistrict] ([idDepartment],[idProvince],[idDistrict],[name],[ubigeo]) VALUES (12,1,5,'Chilca','110108')</v>
      </c>
    </row>
    <row r="1014" spans="1:9" ht="15.75" thickBot="1" x14ac:dyDescent="0.3">
      <c r="A1014">
        <f>LOOKUP(B1014,DEPARTAMENTO!$B$2:$B$26,DEPARTAMENTO!$A$2:$A$26)</f>
        <v>12</v>
      </c>
      <c r="B1014" s="21" t="s">
        <v>1985</v>
      </c>
      <c r="C1014" s="25">
        <f t="shared" si="69"/>
        <v>1</v>
      </c>
      <c r="D1014" s="21" t="s">
        <v>1984</v>
      </c>
      <c r="E1014" s="25">
        <f t="shared" si="68"/>
        <v>6</v>
      </c>
      <c r="F1014" s="21" t="s">
        <v>1995</v>
      </c>
      <c r="G1014" s="14" t="s">
        <v>1994</v>
      </c>
      <c r="H1014" s="14" t="str">
        <f t="shared" si="66"/>
        <v>110109</v>
      </c>
      <c r="I1014" s="36" t="str">
        <f t="shared" si="67"/>
        <v>INSERT INTO [dbo].[pmDistrict] ([idDepartment],[idProvince],[idDistrict],[name],[ubigeo]) VALUES (12,1,6,'Chongos Alto','110109')</v>
      </c>
    </row>
    <row r="1015" spans="1:9" ht="15.75" thickBot="1" x14ac:dyDescent="0.3">
      <c r="A1015">
        <f>LOOKUP(B1015,DEPARTAMENTO!$B$2:$B$26,DEPARTAMENTO!$A$2:$A$26)</f>
        <v>12</v>
      </c>
      <c r="B1015" s="21" t="s">
        <v>1985</v>
      </c>
      <c r="C1015" s="25">
        <f t="shared" si="69"/>
        <v>1</v>
      </c>
      <c r="D1015" s="21" t="s">
        <v>1984</v>
      </c>
      <c r="E1015" s="25">
        <f t="shared" si="68"/>
        <v>7</v>
      </c>
      <c r="F1015" s="21" t="s">
        <v>1997</v>
      </c>
      <c r="G1015" s="14" t="s">
        <v>1996</v>
      </c>
      <c r="H1015" s="14" t="str">
        <f t="shared" si="66"/>
        <v>110112</v>
      </c>
      <c r="I1015" s="36" t="str">
        <f t="shared" si="67"/>
        <v>INSERT INTO [dbo].[pmDistrict] ([idDepartment],[idProvince],[idDistrict],[name],[ubigeo]) VALUES (12,1,7,'Chupuro','110112')</v>
      </c>
    </row>
    <row r="1016" spans="1:9" ht="15.75" thickBot="1" x14ac:dyDescent="0.3">
      <c r="A1016">
        <f>LOOKUP(B1016,DEPARTAMENTO!$B$2:$B$26,DEPARTAMENTO!$A$2:$A$26)</f>
        <v>12</v>
      </c>
      <c r="B1016" s="21" t="s">
        <v>1985</v>
      </c>
      <c r="C1016" s="25">
        <f t="shared" si="69"/>
        <v>1</v>
      </c>
      <c r="D1016" s="21" t="s">
        <v>1984</v>
      </c>
      <c r="E1016" s="25">
        <f t="shared" si="68"/>
        <v>8</v>
      </c>
      <c r="F1016" s="21" t="s">
        <v>1082</v>
      </c>
      <c r="G1016" s="14" t="s">
        <v>1998</v>
      </c>
      <c r="H1016" s="14" t="str">
        <f t="shared" si="66"/>
        <v>110104</v>
      </c>
      <c r="I1016" s="36" t="str">
        <f t="shared" si="67"/>
        <v>INSERT INTO [dbo].[pmDistrict] ([idDepartment],[idProvince],[idDistrict],[name],[ubigeo]) VALUES (12,1,8,'Colca','110104')</v>
      </c>
    </row>
    <row r="1017" spans="1:9" ht="15.75" thickBot="1" x14ac:dyDescent="0.3">
      <c r="A1017">
        <f>LOOKUP(B1017,DEPARTAMENTO!$B$2:$B$26,DEPARTAMENTO!$A$2:$A$26)</f>
        <v>12</v>
      </c>
      <c r="B1017" s="21" t="s">
        <v>1985</v>
      </c>
      <c r="C1017" s="25">
        <f t="shared" si="69"/>
        <v>1</v>
      </c>
      <c r="D1017" s="21" t="s">
        <v>1984</v>
      </c>
      <c r="E1017" s="25">
        <f t="shared" si="68"/>
        <v>9</v>
      </c>
      <c r="F1017" s="21" t="s">
        <v>2000</v>
      </c>
      <c r="G1017" s="14" t="s">
        <v>1999</v>
      </c>
      <c r="H1017" s="14" t="str">
        <f t="shared" si="66"/>
        <v>110105</v>
      </c>
      <c r="I1017" s="36" t="str">
        <f t="shared" si="67"/>
        <v>INSERT INTO [dbo].[pmDistrict] ([idDepartment],[idProvince],[idDistrict],[name],[ubigeo]) VALUES (12,1,9,'Cullhuas','110105')</v>
      </c>
    </row>
    <row r="1018" spans="1:9" ht="15.75" thickBot="1" x14ac:dyDescent="0.3">
      <c r="A1018">
        <f>LOOKUP(B1018,DEPARTAMENTO!$B$2:$B$26,DEPARTAMENTO!$A$2:$A$26)</f>
        <v>12</v>
      </c>
      <c r="B1018" s="21" t="s">
        <v>1985</v>
      </c>
      <c r="C1018" s="25">
        <f t="shared" si="69"/>
        <v>1</v>
      </c>
      <c r="D1018" s="21" t="s">
        <v>1984</v>
      </c>
      <c r="E1018" s="25">
        <f t="shared" si="68"/>
        <v>10</v>
      </c>
      <c r="F1018" s="21" t="s">
        <v>2002</v>
      </c>
      <c r="G1018" s="14" t="s">
        <v>2001</v>
      </c>
      <c r="H1018" s="14" t="str">
        <f t="shared" si="66"/>
        <v>110113</v>
      </c>
      <c r="I1018" s="36" t="str">
        <f t="shared" si="67"/>
        <v>INSERT INTO [dbo].[pmDistrict] ([idDepartment],[idProvince],[idDistrict],[name],[ubigeo]) VALUES (12,1,10,'El Tambo','110113')</v>
      </c>
    </row>
    <row r="1019" spans="1:9" ht="15.75" thickBot="1" x14ac:dyDescent="0.3">
      <c r="A1019">
        <f>LOOKUP(B1019,DEPARTAMENTO!$B$2:$B$26,DEPARTAMENTO!$A$2:$A$26)</f>
        <v>12</v>
      </c>
      <c r="B1019" s="21" t="s">
        <v>1985</v>
      </c>
      <c r="C1019" s="25">
        <f t="shared" si="69"/>
        <v>1</v>
      </c>
      <c r="D1019" s="21" t="s">
        <v>1984</v>
      </c>
      <c r="E1019" s="25">
        <f t="shared" si="68"/>
        <v>11</v>
      </c>
      <c r="F1019" s="21" t="s">
        <v>2004</v>
      </c>
      <c r="G1019" s="14" t="s">
        <v>2003</v>
      </c>
      <c r="H1019" s="14" t="str">
        <f t="shared" si="66"/>
        <v>110114</v>
      </c>
      <c r="I1019" s="36" t="str">
        <f t="shared" si="67"/>
        <v>INSERT INTO [dbo].[pmDistrict] ([idDepartment],[idProvince],[idDistrict],[name],[ubigeo]) VALUES (12,1,11,'Huacrapuquio','110114')</v>
      </c>
    </row>
    <row r="1020" spans="1:9" ht="15.75" thickBot="1" x14ac:dyDescent="0.3">
      <c r="A1020">
        <f>LOOKUP(B1020,DEPARTAMENTO!$B$2:$B$26,DEPARTAMENTO!$A$2:$A$26)</f>
        <v>12</v>
      </c>
      <c r="B1020" s="21" t="s">
        <v>1985</v>
      </c>
      <c r="C1020" s="25">
        <f t="shared" si="69"/>
        <v>1</v>
      </c>
      <c r="D1020" s="21" t="s">
        <v>1984</v>
      </c>
      <c r="E1020" s="25">
        <f t="shared" si="68"/>
        <v>12</v>
      </c>
      <c r="F1020" s="21" t="s">
        <v>2006</v>
      </c>
      <c r="G1020" s="14" t="s">
        <v>2005</v>
      </c>
      <c r="H1020" s="14" t="str">
        <f t="shared" si="66"/>
        <v>110116</v>
      </c>
      <c r="I1020" s="36" t="str">
        <f t="shared" si="67"/>
        <v>INSERT INTO [dbo].[pmDistrict] ([idDepartment],[idProvince],[idDistrict],[name],[ubigeo]) VALUES (12,1,12,'Hualhuas','110116')</v>
      </c>
    </row>
    <row r="1021" spans="1:9" ht="15.75" thickBot="1" x14ac:dyDescent="0.3">
      <c r="A1021">
        <f>LOOKUP(B1021,DEPARTAMENTO!$B$2:$B$26,DEPARTAMENTO!$A$2:$A$26)</f>
        <v>12</v>
      </c>
      <c r="B1021" s="21" t="s">
        <v>1985</v>
      </c>
      <c r="C1021" s="25">
        <f t="shared" si="69"/>
        <v>1</v>
      </c>
      <c r="D1021" s="21" t="s">
        <v>1984</v>
      </c>
      <c r="E1021" s="25">
        <f t="shared" si="68"/>
        <v>13</v>
      </c>
      <c r="F1021" s="21" t="s">
        <v>2008</v>
      </c>
      <c r="G1021" s="14" t="s">
        <v>2007</v>
      </c>
      <c r="H1021" s="14" t="str">
        <f t="shared" si="66"/>
        <v>110118</v>
      </c>
      <c r="I1021" s="36" t="str">
        <f t="shared" si="67"/>
        <v>INSERT INTO [dbo].[pmDistrict] ([idDepartment],[idProvince],[idDistrict],[name],[ubigeo]) VALUES (12,1,13,'Huancan','110118')</v>
      </c>
    </row>
    <row r="1022" spans="1:9" ht="15.75" thickBot="1" x14ac:dyDescent="0.3">
      <c r="A1022">
        <f>LOOKUP(B1022,DEPARTAMENTO!$B$2:$B$26,DEPARTAMENTO!$A$2:$A$26)</f>
        <v>12</v>
      </c>
      <c r="B1022" s="21" t="s">
        <v>1985</v>
      </c>
      <c r="C1022" s="25">
        <f t="shared" si="69"/>
        <v>1</v>
      </c>
      <c r="D1022" s="21" t="s">
        <v>1984</v>
      </c>
      <c r="E1022" s="25">
        <f t="shared" si="68"/>
        <v>14</v>
      </c>
      <c r="F1022" s="21" t="s">
        <v>2010</v>
      </c>
      <c r="G1022" s="14" t="s">
        <v>2009</v>
      </c>
      <c r="H1022" s="14" t="str">
        <f t="shared" si="66"/>
        <v>110119</v>
      </c>
      <c r="I1022" s="36" t="str">
        <f t="shared" si="67"/>
        <v>INSERT INTO [dbo].[pmDistrict] ([idDepartment],[idProvince],[idDistrict],[name],[ubigeo]) VALUES (12,1,14,'Huasicancha','110119')</v>
      </c>
    </row>
    <row r="1023" spans="1:9" ht="15.75" thickBot="1" x14ac:dyDescent="0.3">
      <c r="A1023">
        <f>LOOKUP(B1023,DEPARTAMENTO!$B$2:$B$26,DEPARTAMENTO!$A$2:$A$26)</f>
        <v>12</v>
      </c>
      <c r="B1023" s="21" t="s">
        <v>1985</v>
      </c>
      <c r="C1023" s="25">
        <f t="shared" si="69"/>
        <v>1</v>
      </c>
      <c r="D1023" s="21" t="s">
        <v>1984</v>
      </c>
      <c r="E1023" s="25">
        <f t="shared" si="68"/>
        <v>15</v>
      </c>
      <c r="F1023" s="21" t="s">
        <v>2012</v>
      </c>
      <c r="G1023" s="14" t="s">
        <v>2011</v>
      </c>
      <c r="H1023" s="14" t="str">
        <f t="shared" si="66"/>
        <v>110120</v>
      </c>
      <c r="I1023" s="36" t="str">
        <f t="shared" si="67"/>
        <v>INSERT INTO [dbo].[pmDistrict] ([idDepartment],[idProvince],[idDistrict],[name],[ubigeo]) VALUES (12,1,15,'Huayucachi','110120')</v>
      </c>
    </row>
    <row r="1024" spans="1:9" ht="15.75" thickBot="1" x14ac:dyDescent="0.3">
      <c r="A1024">
        <f>LOOKUP(B1024,DEPARTAMENTO!$B$2:$B$26,DEPARTAMENTO!$A$2:$A$26)</f>
        <v>12</v>
      </c>
      <c r="B1024" s="21" t="s">
        <v>1985</v>
      </c>
      <c r="C1024" s="25">
        <f t="shared" si="69"/>
        <v>1</v>
      </c>
      <c r="D1024" s="21" t="s">
        <v>1984</v>
      </c>
      <c r="E1024" s="25">
        <f t="shared" si="68"/>
        <v>16</v>
      </c>
      <c r="F1024" s="21" t="s">
        <v>2014</v>
      </c>
      <c r="G1024" s="14" t="s">
        <v>2013</v>
      </c>
      <c r="H1024" s="14" t="str">
        <f t="shared" si="66"/>
        <v>110121</v>
      </c>
      <c r="I1024" s="36" t="str">
        <f t="shared" si="67"/>
        <v>INSERT INTO [dbo].[pmDistrict] ([idDepartment],[idProvince],[idDistrict],[name],[ubigeo]) VALUES (12,1,16,'Ingenio','110121')</v>
      </c>
    </row>
    <row r="1025" spans="1:9" ht="15.75" thickBot="1" x14ac:dyDescent="0.3">
      <c r="A1025">
        <f>LOOKUP(B1025,DEPARTAMENTO!$B$2:$B$26,DEPARTAMENTO!$A$2:$A$26)</f>
        <v>12</v>
      </c>
      <c r="B1025" s="21" t="s">
        <v>1985</v>
      </c>
      <c r="C1025" s="25">
        <f t="shared" si="69"/>
        <v>1</v>
      </c>
      <c r="D1025" s="21" t="s">
        <v>1984</v>
      </c>
      <c r="E1025" s="25">
        <f t="shared" si="68"/>
        <v>17</v>
      </c>
      <c r="F1025" s="21" t="s">
        <v>271</v>
      </c>
      <c r="G1025" s="14" t="s">
        <v>2015</v>
      </c>
      <c r="H1025" s="14" t="str">
        <f t="shared" si="66"/>
        <v>110122</v>
      </c>
      <c r="I1025" s="36" t="str">
        <f t="shared" si="67"/>
        <v>INSERT INTO [dbo].[pmDistrict] ([idDepartment],[idProvince],[idDistrict],[name],[ubigeo]) VALUES (12,1,17,'Pariahuanca','110122')</v>
      </c>
    </row>
    <row r="1026" spans="1:9" ht="15.75" thickBot="1" x14ac:dyDescent="0.3">
      <c r="A1026">
        <f>LOOKUP(B1026,DEPARTAMENTO!$B$2:$B$26,DEPARTAMENTO!$A$2:$A$26)</f>
        <v>12</v>
      </c>
      <c r="B1026" s="21" t="s">
        <v>1985</v>
      </c>
      <c r="C1026" s="25">
        <f t="shared" si="69"/>
        <v>1</v>
      </c>
      <c r="D1026" s="21" t="s">
        <v>1984</v>
      </c>
      <c r="E1026" s="25">
        <f t="shared" si="68"/>
        <v>18</v>
      </c>
      <c r="F1026" s="21" t="s">
        <v>2017</v>
      </c>
      <c r="G1026" s="14" t="s">
        <v>2016</v>
      </c>
      <c r="H1026" s="14" t="str">
        <f t="shared" si="66"/>
        <v>110123</v>
      </c>
      <c r="I1026" s="36" t="str">
        <f t="shared" si="67"/>
        <v>INSERT INTO [dbo].[pmDistrict] ([idDepartment],[idProvince],[idDistrict],[name],[ubigeo]) VALUES (12,1,18,'Pilcomayo','110123')</v>
      </c>
    </row>
    <row r="1027" spans="1:9" ht="15.75" thickBot="1" x14ac:dyDescent="0.3">
      <c r="A1027">
        <f>LOOKUP(B1027,DEPARTAMENTO!$B$2:$B$26,DEPARTAMENTO!$A$2:$A$26)</f>
        <v>12</v>
      </c>
      <c r="B1027" s="21" t="s">
        <v>1985</v>
      </c>
      <c r="C1027" s="25">
        <f t="shared" si="69"/>
        <v>1</v>
      </c>
      <c r="D1027" s="21" t="s">
        <v>1984</v>
      </c>
      <c r="E1027" s="25">
        <f t="shared" si="68"/>
        <v>19</v>
      </c>
      <c r="F1027" s="21" t="s">
        <v>1261</v>
      </c>
      <c r="G1027" s="14" t="s">
        <v>2018</v>
      </c>
      <c r="H1027" s="14" t="str">
        <f t="shared" ref="H1027:H1090" si="70">RIGHT(G1027,6)</f>
        <v>110124</v>
      </c>
      <c r="I1027" s="36" t="str">
        <f t="shared" ref="I1027:I1090" si="71">$I$1&amp;A1027&amp;","&amp;C1027&amp;","&amp;E1027&amp;",'"&amp;F1027&amp;"','"&amp;H1027&amp;"')"</f>
        <v>INSERT INTO [dbo].[pmDistrict] ([idDepartment],[idProvince],[idDistrict],[name],[ubigeo]) VALUES (12,1,19,'Pucara','110124')</v>
      </c>
    </row>
    <row r="1028" spans="1:9" ht="15.75" thickBot="1" x14ac:dyDescent="0.3">
      <c r="A1028">
        <f>LOOKUP(B1028,DEPARTAMENTO!$B$2:$B$26,DEPARTAMENTO!$A$2:$A$26)</f>
        <v>12</v>
      </c>
      <c r="B1028" s="21" t="s">
        <v>1985</v>
      </c>
      <c r="C1028" s="25">
        <f t="shared" si="69"/>
        <v>1</v>
      </c>
      <c r="D1028" s="21" t="s">
        <v>1984</v>
      </c>
      <c r="E1028" s="25">
        <f t="shared" ref="E1028:E1091" si="72">SUMIF(D1028,D1027,E1027)+1</f>
        <v>20</v>
      </c>
      <c r="F1028" s="21" t="s">
        <v>2020</v>
      </c>
      <c r="G1028" s="14" t="s">
        <v>2019</v>
      </c>
      <c r="H1028" s="14" t="str">
        <f t="shared" si="70"/>
        <v>110125</v>
      </c>
      <c r="I1028" s="36" t="str">
        <f t="shared" si="71"/>
        <v>INSERT INTO [dbo].[pmDistrict] ([idDepartment],[idProvince],[idDistrict],[name],[ubigeo]) VALUES (12,1,20,'Quichuay','110125')</v>
      </c>
    </row>
    <row r="1029" spans="1:9" ht="15.75" thickBot="1" x14ac:dyDescent="0.3">
      <c r="A1029">
        <f>LOOKUP(B1029,DEPARTAMENTO!$B$2:$B$26,DEPARTAMENTO!$A$2:$A$26)</f>
        <v>12</v>
      </c>
      <c r="B1029" s="21" t="s">
        <v>1985</v>
      </c>
      <c r="C1029" s="25">
        <f t="shared" si="69"/>
        <v>1</v>
      </c>
      <c r="D1029" s="21" t="s">
        <v>1984</v>
      </c>
      <c r="E1029" s="25">
        <f t="shared" si="72"/>
        <v>21</v>
      </c>
      <c r="F1029" s="21" t="s">
        <v>2022</v>
      </c>
      <c r="G1029" s="14" t="s">
        <v>2021</v>
      </c>
      <c r="H1029" s="14" t="str">
        <f t="shared" si="70"/>
        <v>110126</v>
      </c>
      <c r="I1029" s="36" t="str">
        <f t="shared" si="71"/>
        <v>INSERT INTO [dbo].[pmDistrict] ([idDepartment],[idProvince],[idDistrict],[name],[ubigeo]) VALUES (12,1,21,'Quilcas','110126')</v>
      </c>
    </row>
    <row r="1030" spans="1:9" ht="15.75" thickBot="1" x14ac:dyDescent="0.3">
      <c r="A1030">
        <f>LOOKUP(B1030,DEPARTAMENTO!$B$2:$B$26,DEPARTAMENTO!$A$2:$A$26)</f>
        <v>12</v>
      </c>
      <c r="B1030" s="21" t="s">
        <v>1985</v>
      </c>
      <c r="C1030" s="25">
        <f t="shared" si="69"/>
        <v>1</v>
      </c>
      <c r="D1030" s="21" t="s">
        <v>1984</v>
      </c>
      <c r="E1030" s="25">
        <f t="shared" si="72"/>
        <v>22</v>
      </c>
      <c r="F1030" s="21" t="s">
        <v>2024</v>
      </c>
      <c r="G1030" s="14" t="s">
        <v>2023</v>
      </c>
      <c r="H1030" s="14" t="str">
        <f t="shared" si="70"/>
        <v>110127</v>
      </c>
      <c r="I1030" s="36" t="str">
        <f t="shared" si="71"/>
        <v>INSERT INTO [dbo].[pmDistrict] ([idDepartment],[idProvince],[idDistrict],[name],[ubigeo]) VALUES (12,1,22,'San Agustin','110127')</v>
      </c>
    </row>
    <row r="1031" spans="1:9" ht="15.75" thickBot="1" x14ac:dyDescent="0.3">
      <c r="A1031">
        <f>LOOKUP(B1031,DEPARTAMENTO!$B$2:$B$26,DEPARTAMENTO!$A$2:$A$26)</f>
        <v>12</v>
      </c>
      <c r="B1031" s="21" t="s">
        <v>1985</v>
      </c>
      <c r="C1031" s="25">
        <f t="shared" si="69"/>
        <v>1</v>
      </c>
      <c r="D1031" s="21" t="s">
        <v>1984</v>
      </c>
      <c r="E1031" s="25">
        <f t="shared" si="72"/>
        <v>23</v>
      </c>
      <c r="F1031" s="21" t="s">
        <v>2026</v>
      </c>
      <c r="G1031" s="14" t="s">
        <v>2025</v>
      </c>
      <c r="H1031" s="14" t="str">
        <f t="shared" si="70"/>
        <v>110128</v>
      </c>
      <c r="I1031" s="36" t="str">
        <f t="shared" si="71"/>
        <v>INSERT INTO [dbo].[pmDistrict] ([idDepartment],[idProvince],[idDistrict],[name],[ubigeo]) VALUES (12,1,23,'San Jeronimo de Tunan','110128')</v>
      </c>
    </row>
    <row r="1032" spans="1:9" ht="15.75" thickBot="1" x14ac:dyDescent="0.3">
      <c r="A1032">
        <f>LOOKUP(B1032,DEPARTAMENTO!$B$2:$B$26,DEPARTAMENTO!$A$2:$A$26)</f>
        <v>12</v>
      </c>
      <c r="B1032" s="21" t="s">
        <v>1985</v>
      </c>
      <c r="C1032" s="25">
        <f t="shared" si="69"/>
        <v>1</v>
      </c>
      <c r="D1032" s="21" t="s">
        <v>1984</v>
      </c>
      <c r="E1032" s="25">
        <f t="shared" si="72"/>
        <v>24</v>
      </c>
      <c r="F1032" s="21" t="s">
        <v>2028</v>
      </c>
      <c r="G1032" s="14" t="s">
        <v>2027</v>
      </c>
      <c r="H1032" s="14" t="str">
        <f t="shared" si="70"/>
        <v>110132</v>
      </c>
      <c r="I1032" s="36" t="str">
        <f t="shared" si="71"/>
        <v>INSERT INTO [dbo].[pmDistrict] ([idDepartment],[idProvince],[idDistrict],[name],[ubigeo]) VALUES (12,1,24,'Saño','110132')</v>
      </c>
    </row>
    <row r="1033" spans="1:9" ht="15.75" thickBot="1" x14ac:dyDescent="0.3">
      <c r="A1033">
        <f>LOOKUP(B1033,DEPARTAMENTO!$B$2:$B$26,DEPARTAMENTO!$A$2:$A$26)</f>
        <v>12</v>
      </c>
      <c r="B1033" s="21" t="s">
        <v>1985</v>
      </c>
      <c r="C1033" s="25">
        <f t="shared" si="69"/>
        <v>1</v>
      </c>
      <c r="D1033" s="21" t="s">
        <v>1984</v>
      </c>
      <c r="E1033" s="25">
        <f t="shared" si="72"/>
        <v>25</v>
      </c>
      <c r="F1033" s="21" t="s">
        <v>2030</v>
      </c>
      <c r="G1033" s="14" t="s">
        <v>2029</v>
      </c>
      <c r="H1033" s="14" t="str">
        <f t="shared" si="70"/>
        <v>110133</v>
      </c>
      <c r="I1033" s="36" t="str">
        <f t="shared" si="71"/>
        <v>INSERT INTO [dbo].[pmDistrict] ([idDepartment],[idProvince],[idDistrict],[name],[ubigeo]) VALUES (12,1,25,'Sapallanga','110133')</v>
      </c>
    </row>
    <row r="1034" spans="1:9" ht="15.75" thickBot="1" x14ac:dyDescent="0.3">
      <c r="A1034">
        <f>LOOKUP(B1034,DEPARTAMENTO!$B$2:$B$26,DEPARTAMENTO!$A$2:$A$26)</f>
        <v>12</v>
      </c>
      <c r="B1034" s="21" t="s">
        <v>1985</v>
      </c>
      <c r="C1034" s="25">
        <f t="shared" si="69"/>
        <v>1</v>
      </c>
      <c r="D1034" s="21" t="s">
        <v>1984</v>
      </c>
      <c r="E1034" s="25">
        <f t="shared" si="72"/>
        <v>26</v>
      </c>
      <c r="F1034" s="21" t="s">
        <v>2032</v>
      </c>
      <c r="G1034" s="14" t="s">
        <v>2031</v>
      </c>
      <c r="H1034" s="14" t="str">
        <f t="shared" si="70"/>
        <v>110134</v>
      </c>
      <c r="I1034" s="36" t="str">
        <f t="shared" si="71"/>
        <v>INSERT INTO [dbo].[pmDistrict] ([idDepartment],[idProvince],[idDistrict],[name],[ubigeo]) VALUES (12,1,26,'Sicaya','110134')</v>
      </c>
    </row>
    <row r="1035" spans="1:9" ht="15.75" thickBot="1" x14ac:dyDescent="0.3">
      <c r="A1035">
        <f>LOOKUP(B1035,DEPARTAMENTO!$B$2:$B$26,DEPARTAMENTO!$A$2:$A$26)</f>
        <v>12</v>
      </c>
      <c r="B1035" s="21" t="s">
        <v>1985</v>
      </c>
      <c r="C1035" s="25">
        <f t="shared" si="69"/>
        <v>1</v>
      </c>
      <c r="D1035" s="21" t="s">
        <v>1984</v>
      </c>
      <c r="E1035" s="25">
        <f t="shared" si="72"/>
        <v>27</v>
      </c>
      <c r="F1035" s="21" t="s">
        <v>2034</v>
      </c>
      <c r="G1035" s="14" t="s">
        <v>2033</v>
      </c>
      <c r="H1035" s="14" t="str">
        <f t="shared" si="70"/>
        <v>110131</v>
      </c>
      <c r="I1035" s="36" t="str">
        <f t="shared" si="71"/>
        <v>INSERT INTO [dbo].[pmDistrict] ([idDepartment],[idProvince],[idDistrict],[name],[ubigeo]) VALUES (12,1,27,'Santo Domingo de Acobamba','110131')</v>
      </c>
    </row>
    <row r="1036" spans="1:9" ht="15.75" thickBot="1" x14ac:dyDescent="0.3">
      <c r="A1036">
        <f>LOOKUP(B1036,DEPARTAMENTO!$B$2:$B$26,DEPARTAMENTO!$A$2:$A$26)</f>
        <v>12</v>
      </c>
      <c r="B1036" s="21" t="s">
        <v>1985</v>
      </c>
      <c r="C1036" s="25">
        <f t="shared" si="69"/>
        <v>1</v>
      </c>
      <c r="D1036" s="21" t="s">
        <v>1984</v>
      </c>
      <c r="E1036" s="25">
        <f t="shared" si="72"/>
        <v>28</v>
      </c>
      <c r="F1036" s="21" t="s">
        <v>2036</v>
      </c>
      <c r="G1036" s="14" t="s">
        <v>2035</v>
      </c>
      <c r="H1036" s="14" t="str">
        <f t="shared" si="70"/>
        <v>110136</v>
      </c>
      <c r="I1036" s="36" t="str">
        <f t="shared" si="71"/>
        <v>INSERT INTO [dbo].[pmDistrict] ([idDepartment],[idProvince],[idDistrict],[name],[ubigeo]) VALUES (12,1,28,'Viques','110136')</v>
      </c>
    </row>
    <row r="1037" spans="1:9" ht="15.75" thickBot="1" x14ac:dyDescent="0.3">
      <c r="A1037">
        <f>LOOKUP(B1037,DEPARTAMENTO!$B$2:$B$26,DEPARTAMENTO!$A$2:$A$26)</f>
        <v>12</v>
      </c>
      <c r="B1037" s="21" t="s">
        <v>1985</v>
      </c>
      <c r="C1037" s="25">
        <f t="shared" si="69"/>
        <v>2</v>
      </c>
      <c r="D1037" s="21" t="s">
        <v>1100</v>
      </c>
      <c r="E1037" s="25">
        <f t="shared" si="72"/>
        <v>1</v>
      </c>
      <c r="F1037" s="21" t="s">
        <v>1100</v>
      </c>
      <c r="G1037" s="14" t="s">
        <v>2037</v>
      </c>
      <c r="H1037" s="14" t="str">
        <f t="shared" si="70"/>
        <v>110201</v>
      </c>
      <c r="I1037" s="36" t="str">
        <f t="shared" si="71"/>
        <v>INSERT INTO [dbo].[pmDistrict] ([idDepartment],[idProvince],[idDistrict],[name],[ubigeo]) VALUES (12,2,1,'Concepcion','110201')</v>
      </c>
    </row>
    <row r="1038" spans="1:9" ht="15.75" thickBot="1" x14ac:dyDescent="0.3">
      <c r="A1038">
        <f>LOOKUP(B1038,DEPARTAMENTO!$B$2:$B$26,DEPARTAMENTO!$A$2:$A$26)</f>
        <v>12</v>
      </c>
      <c r="B1038" s="21" t="s">
        <v>1985</v>
      </c>
      <c r="C1038" s="25">
        <f t="shared" si="69"/>
        <v>2</v>
      </c>
      <c r="D1038" s="21" t="s">
        <v>1100</v>
      </c>
      <c r="E1038" s="25">
        <f t="shared" si="72"/>
        <v>2</v>
      </c>
      <c r="F1038" s="21" t="s">
        <v>297</v>
      </c>
      <c r="G1038" s="14" t="s">
        <v>2038</v>
      </c>
      <c r="H1038" s="14" t="str">
        <f t="shared" si="70"/>
        <v>110202</v>
      </c>
      <c r="I1038" s="36" t="str">
        <f t="shared" si="71"/>
        <v>INSERT INTO [dbo].[pmDistrict] ([idDepartment],[idProvince],[idDistrict],[name],[ubigeo]) VALUES (12,2,2,'Aco','110202')</v>
      </c>
    </row>
    <row r="1039" spans="1:9" ht="15.75" thickBot="1" x14ac:dyDescent="0.3">
      <c r="A1039">
        <f>LOOKUP(B1039,DEPARTAMENTO!$B$2:$B$26,DEPARTAMENTO!$A$2:$A$26)</f>
        <v>12</v>
      </c>
      <c r="B1039" s="21" t="s">
        <v>1985</v>
      </c>
      <c r="C1039" s="25">
        <f t="shared" si="69"/>
        <v>2</v>
      </c>
      <c r="D1039" s="21" t="s">
        <v>1100</v>
      </c>
      <c r="E1039" s="25">
        <f t="shared" si="72"/>
        <v>3</v>
      </c>
      <c r="F1039" s="21" t="s">
        <v>2040</v>
      </c>
      <c r="G1039" s="14" t="s">
        <v>2039</v>
      </c>
      <c r="H1039" s="14" t="str">
        <f t="shared" si="70"/>
        <v>110203</v>
      </c>
      <c r="I1039" s="36" t="str">
        <f t="shared" si="71"/>
        <v>INSERT INTO [dbo].[pmDistrict] ([idDepartment],[idProvince],[idDistrict],[name],[ubigeo]) VALUES (12,2,3,'Andamarca','110203')</v>
      </c>
    </row>
    <row r="1040" spans="1:9" ht="15.75" thickBot="1" x14ac:dyDescent="0.3">
      <c r="A1040">
        <f>LOOKUP(B1040,DEPARTAMENTO!$B$2:$B$26,DEPARTAMENTO!$A$2:$A$26)</f>
        <v>12</v>
      </c>
      <c r="B1040" s="21" t="s">
        <v>1985</v>
      </c>
      <c r="C1040" s="25">
        <f t="shared" si="69"/>
        <v>2</v>
      </c>
      <c r="D1040" s="21" t="s">
        <v>1100</v>
      </c>
      <c r="E1040" s="25">
        <f t="shared" si="72"/>
        <v>4</v>
      </c>
      <c r="F1040" s="21" t="s">
        <v>2042</v>
      </c>
      <c r="G1040" s="14" t="s">
        <v>2041</v>
      </c>
      <c r="H1040" s="14" t="str">
        <f t="shared" si="70"/>
        <v>110206</v>
      </c>
      <c r="I1040" s="36" t="str">
        <f t="shared" si="71"/>
        <v>INSERT INTO [dbo].[pmDistrict] ([idDepartment],[idProvince],[idDistrict],[name],[ubigeo]) VALUES (12,2,4,'Chambara','110206')</v>
      </c>
    </row>
    <row r="1041" spans="1:9" ht="15.75" thickBot="1" x14ac:dyDescent="0.3">
      <c r="A1041">
        <f>LOOKUP(B1041,DEPARTAMENTO!$B$2:$B$26,DEPARTAMENTO!$A$2:$A$26)</f>
        <v>12</v>
      </c>
      <c r="B1041" s="21" t="s">
        <v>1985</v>
      </c>
      <c r="C1041" s="25">
        <f t="shared" si="69"/>
        <v>2</v>
      </c>
      <c r="D1041" s="21" t="s">
        <v>1100</v>
      </c>
      <c r="E1041" s="25">
        <f t="shared" si="72"/>
        <v>5</v>
      </c>
      <c r="F1041" s="21" t="s">
        <v>395</v>
      </c>
      <c r="G1041" s="14" t="s">
        <v>2043</v>
      </c>
      <c r="H1041" s="14" t="str">
        <f t="shared" si="70"/>
        <v>110205</v>
      </c>
      <c r="I1041" s="36" t="str">
        <f t="shared" si="71"/>
        <v>INSERT INTO [dbo].[pmDistrict] ([idDepartment],[idProvince],[idDistrict],[name],[ubigeo]) VALUES (12,2,5,'Cochas','110205')</v>
      </c>
    </row>
    <row r="1042" spans="1:9" ht="15.75" thickBot="1" x14ac:dyDescent="0.3">
      <c r="A1042">
        <f>LOOKUP(B1042,DEPARTAMENTO!$B$2:$B$26,DEPARTAMENTO!$A$2:$A$26)</f>
        <v>12</v>
      </c>
      <c r="B1042" s="21" t="s">
        <v>1985</v>
      </c>
      <c r="C1042" s="25">
        <f t="shared" si="69"/>
        <v>2</v>
      </c>
      <c r="D1042" s="21" t="s">
        <v>1100</v>
      </c>
      <c r="E1042" s="25">
        <f t="shared" si="72"/>
        <v>6</v>
      </c>
      <c r="F1042" s="21" t="s">
        <v>2045</v>
      </c>
      <c r="G1042" s="14" t="s">
        <v>2044</v>
      </c>
      <c r="H1042" s="14" t="str">
        <f t="shared" si="70"/>
        <v>110204</v>
      </c>
      <c r="I1042" s="36" t="str">
        <f t="shared" si="71"/>
        <v>INSERT INTO [dbo].[pmDistrict] ([idDepartment],[idProvince],[idDistrict],[name],[ubigeo]) VALUES (12,2,6,'Comas','110204')</v>
      </c>
    </row>
    <row r="1043" spans="1:9" ht="15.75" thickBot="1" x14ac:dyDescent="0.3">
      <c r="A1043">
        <f>LOOKUP(B1043,DEPARTAMENTO!$B$2:$B$26,DEPARTAMENTO!$A$2:$A$26)</f>
        <v>12</v>
      </c>
      <c r="B1043" s="21" t="s">
        <v>1985</v>
      </c>
      <c r="C1043" s="25">
        <f t="shared" si="69"/>
        <v>2</v>
      </c>
      <c r="D1043" s="21" t="s">
        <v>1100</v>
      </c>
      <c r="E1043" s="25">
        <f t="shared" si="72"/>
        <v>7</v>
      </c>
      <c r="F1043" s="21" t="s">
        <v>2047</v>
      </c>
      <c r="G1043" s="14" t="s">
        <v>2046</v>
      </c>
      <c r="H1043" s="14" t="str">
        <f t="shared" si="70"/>
        <v>110207</v>
      </c>
      <c r="I1043" s="36" t="str">
        <f t="shared" si="71"/>
        <v>INSERT INTO [dbo].[pmDistrict] ([idDepartment],[idProvince],[idDistrict],[name],[ubigeo]) VALUES (12,2,7,'Heroinas Toledo','110207')</v>
      </c>
    </row>
    <row r="1044" spans="1:9" ht="15.75" thickBot="1" x14ac:dyDescent="0.3">
      <c r="A1044">
        <f>LOOKUP(B1044,DEPARTAMENTO!$B$2:$B$26,DEPARTAMENTO!$A$2:$A$26)</f>
        <v>12</v>
      </c>
      <c r="B1044" s="21" t="s">
        <v>1985</v>
      </c>
      <c r="C1044" s="25">
        <f t="shared" si="69"/>
        <v>2</v>
      </c>
      <c r="D1044" s="21" t="s">
        <v>1100</v>
      </c>
      <c r="E1044" s="25">
        <f t="shared" si="72"/>
        <v>8</v>
      </c>
      <c r="F1044" s="21" t="s">
        <v>2049</v>
      </c>
      <c r="G1044" s="14" t="s">
        <v>2048</v>
      </c>
      <c r="H1044" s="14" t="str">
        <f t="shared" si="70"/>
        <v>110208</v>
      </c>
      <c r="I1044" s="36" t="str">
        <f t="shared" si="71"/>
        <v>INSERT INTO [dbo].[pmDistrict] ([idDepartment],[idProvince],[idDistrict],[name],[ubigeo]) VALUES (12,2,8,'Manzanares','110208')</v>
      </c>
    </row>
    <row r="1045" spans="1:9" ht="15.75" thickBot="1" x14ac:dyDescent="0.3">
      <c r="A1045">
        <f>LOOKUP(B1045,DEPARTAMENTO!$B$2:$B$26,DEPARTAMENTO!$A$2:$A$26)</f>
        <v>12</v>
      </c>
      <c r="B1045" s="21" t="s">
        <v>1985</v>
      </c>
      <c r="C1045" s="25">
        <f t="shared" si="69"/>
        <v>2</v>
      </c>
      <c r="D1045" s="21" t="s">
        <v>1100</v>
      </c>
      <c r="E1045" s="25">
        <f t="shared" si="72"/>
        <v>9</v>
      </c>
      <c r="F1045" s="21" t="s">
        <v>30</v>
      </c>
      <c r="G1045" s="14" t="s">
        <v>2050</v>
      </c>
      <c r="H1045" s="14" t="str">
        <f t="shared" si="70"/>
        <v>110209</v>
      </c>
      <c r="I1045" s="36" t="str">
        <f t="shared" si="71"/>
        <v>INSERT INTO [dbo].[pmDistrict] ([idDepartment],[idProvince],[idDistrict],[name],[ubigeo]) VALUES (12,2,9,'Mariscal Castilla','110209')</v>
      </c>
    </row>
    <row r="1046" spans="1:9" ht="15.75" thickBot="1" x14ac:dyDescent="0.3">
      <c r="A1046">
        <f>LOOKUP(B1046,DEPARTAMENTO!$B$2:$B$26,DEPARTAMENTO!$A$2:$A$26)</f>
        <v>12</v>
      </c>
      <c r="B1046" s="21" t="s">
        <v>1985</v>
      </c>
      <c r="C1046" s="25">
        <f t="shared" si="69"/>
        <v>2</v>
      </c>
      <c r="D1046" s="21" t="s">
        <v>1100</v>
      </c>
      <c r="E1046" s="25">
        <f t="shared" si="72"/>
        <v>10</v>
      </c>
      <c r="F1046" s="21" t="s">
        <v>2052</v>
      </c>
      <c r="G1046" s="14" t="s">
        <v>2051</v>
      </c>
      <c r="H1046" s="14" t="str">
        <f t="shared" si="70"/>
        <v>110210</v>
      </c>
      <c r="I1046" s="36" t="str">
        <f t="shared" si="71"/>
        <v>INSERT INTO [dbo].[pmDistrict] ([idDepartment],[idProvince],[idDistrict],[name],[ubigeo]) VALUES (12,2,10,'Matahuasi','110210')</v>
      </c>
    </row>
    <row r="1047" spans="1:9" ht="15.75" thickBot="1" x14ac:dyDescent="0.3">
      <c r="A1047">
        <f>LOOKUP(B1047,DEPARTAMENTO!$B$2:$B$26,DEPARTAMENTO!$A$2:$A$26)</f>
        <v>12</v>
      </c>
      <c r="B1047" s="21" t="s">
        <v>1985</v>
      </c>
      <c r="C1047" s="25">
        <f t="shared" si="69"/>
        <v>2</v>
      </c>
      <c r="D1047" s="21" t="s">
        <v>1100</v>
      </c>
      <c r="E1047" s="25">
        <f t="shared" si="72"/>
        <v>11</v>
      </c>
      <c r="F1047" s="21" t="s">
        <v>2054</v>
      </c>
      <c r="G1047" s="14" t="s">
        <v>2053</v>
      </c>
      <c r="H1047" s="14" t="str">
        <f t="shared" si="70"/>
        <v>110211</v>
      </c>
      <c r="I1047" s="36" t="str">
        <f t="shared" si="71"/>
        <v>INSERT INTO [dbo].[pmDistrict] ([idDepartment],[idProvince],[idDistrict],[name],[ubigeo]) VALUES (12,2,11,'Mito','110211')</v>
      </c>
    </row>
    <row r="1048" spans="1:9" ht="15.75" thickBot="1" x14ac:dyDescent="0.3">
      <c r="A1048">
        <f>LOOKUP(B1048,DEPARTAMENTO!$B$2:$B$26,DEPARTAMENTO!$A$2:$A$26)</f>
        <v>12</v>
      </c>
      <c r="B1048" s="21" t="s">
        <v>1985</v>
      </c>
      <c r="C1048" s="25">
        <f t="shared" si="69"/>
        <v>2</v>
      </c>
      <c r="D1048" s="21" t="s">
        <v>1100</v>
      </c>
      <c r="E1048" s="25">
        <f t="shared" si="72"/>
        <v>12</v>
      </c>
      <c r="F1048" s="21" t="s">
        <v>2056</v>
      </c>
      <c r="G1048" s="14" t="s">
        <v>2055</v>
      </c>
      <c r="H1048" s="14" t="str">
        <f t="shared" si="70"/>
        <v>110212</v>
      </c>
      <c r="I1048" s="36" t="str">
        <f t="shared" si="71"/>
        <v>INSERT INTO [dbo].[pmDistrict] ([idDepartment],[idProvince],[idDistrict],[name],[ubigeo]) VALUES (12,2,12,'Nueve de Julio','110212')</v>
      </c>
    </row>
    <row r="1049" spans="1:9" ht="15.75" thickBot="1" x14ac:dyDescent="0.3">
      <c r="A1049">
        <f>LOOKUP(B1049,DEPARTAMENTO!$B$2:$B$26,DEPARTAMENTO!$A$2:$A$26)</f>
        <v>12</v>
      </c>
      <c r="B1049" s="21" t="s">
        <v>1985</v>
      </c>
      <c r="C1049" s="25">
        <f t="shared" si="69"/>
        <v>2</v>
      </c>
      <c r="D1049" s="21" t="s">
        <v>1100</v>
      </c>
      <c r="E1049" s="25">
        <f t="shared" si="72"/>
        <v>13</v>
      </c>
      <c r="F1049" s="21" t="s">
        <v>2058</v>
      </c>
      <c r="G1049" s="14" t="s">
        <v>2057</v>
      </c>
      <c r="H1049" s="14" t="str">
        <f t="shared" si="70"/>
        <v>110213</v>
      </c>
      <c r="I1049" s="36" t="str">
        <f t="shared" si="71"/>
        <v>INSERT INTO [dbo].[pmDistrict] ([idDepartment],[idProvince],[idDistrict],[name],[ubigeo]) VALUES (12,2,13,'Orcotuna','110213')</v>
      </c>
    </row>
    <row r="1050" spans="1:9" ht="15.75" thickBot="1" x14ac:dyDescent="0.3">
      <c r="A1050">
        <f>LOOKUP(B1050,DEPARTAMENTO!$B$2:$B$26,DEPARTAMENTO!$A$2:$A$26)</f>
        <v>12</v>
      </c>
      <c r="B1050" s="21" t="s">
        <v>1985</v>
      </c>
      <c r="C1050" s="25">
        <f t="shared" si="69"/>
        <v>2</v>
      </c>
      <c r="D1050" s="21" t="s">
        <v>1100</v>
      </c>
      <c r="E1050" s="25">
        <f t="shared" si="72"/>
        <v>14</v>
      </c>
      <c r="F1050" s="21" t="s">
        <v>2060</v>
      </c>
      <c r="G1050" s="14" t="s">
        <v>2059</v>
      </c>
      <c r="H1050" s="14" t="str">
        <f t="shared" si="70"/>
        <v>110215</v>
      </c>
      <c r="I1050" s="36" t="str">
        <f t="shared" si="71"/>
        <v>INSERT INTO [dbo].[pmDistrict] ([idDepartment],[idProvince],[idDistrict],[name],[ubigeo]) VALUES (12,2,14,'San Jose de Quero','110215')</v>
      </c>
    </row>
    <row r="1051" spans="1:9" ht="15.75" thickBot="1" x14ac:dyDescent="0.3">
      <c r="A1051">
        <f>LOOKUP(B1051,DEPARTAMENTO!$B$2:$B$26,DEPARTAMENTO!$A$2:$A$26)</f>
        <v>12</v>
      </c>
      <c r="B1051" s="21" t="s">
        <v>1985</v>
      </c>
      <c r="C1051" s="25">
        <f t="shared" si="69"/>
        <v>2</v>
      </c>
      <c r="D1051" s="21" t="s">
        <v>1100</v>
      </c>
      <c r="E1051" s="25">
        <f t="shared" si="72"/>
        <v>15</v>
      </c>
      <c r="F1051" s="21" t="s">
        <v>2062</v>
      </c>
      <c r="G1051" s="14" t="s">
        <v>2061</v>
      </c>
      <c r="H1051" s="14" t="str">
        <f t="shared" si="70"/>
        <v>110214</v>
      </c>
      <c r="I1051" s="36" t="str">
        <f t="shared" si="71"/>
        <v>INSERT INTO [dbo].[pmDistrict] ([idDepartment],[idProvince],[idDistrict],[name],[ubigeo]) VALUES (12,2,15,'Santa Rosa de Ocopa','110214')</v>
      </c>
    </row>
    <row r="1052" spans="1:9" ht="15.75" thickBot="1" x14ac:dyDescent="0.3">
      <c r="A1052">
        <f>LOOKUP(B1052,DEPARTAMENTO!$B$2:$B$26,DEPARTAMENTO!$A$2:$A$26)</f>
        <v>12</v>
      </c>
      <c r="B1052" s="21" t="s">
        <v>1985</v>
      </c>
      <c r="C1052" s="25">
        <f t="shared" si="69"/>
        <v>3</v>
      </c>
      <c r="D1052" s="21" t="s">
        <v>2064</v>
      </c>
      <c r="E1052" s="25">
        <f t="shared" si="72"/>
        <v>1</v>
      </c>
      <c r="F1052" s="21" t="s">
        <v>2064</v>
      </c>
      <c r="G1052" s="14" t="s">
        <v>2063</v>
      </c>
      <c r="H1052" s="14" t="str">
        <f t="shared" si="70"/>
        <v>110801</v>
      </c>
      <c r="I1052" s="36" t="str">
        <f t="shared" si="71"/>
        <v>INSERT INTO [dbo].[pmDistrict] ([idDepartment],[idProvince],[idDistrict],[name],[ubigeo]) VALUES (12,3,1,'Chanchamayo','110801')</v>
      </c>
    </row>
    <row r="1053" spans="1:9" ht="15.75" thickBot="1" x14ac:dyDescent="0.3">
      <c r="A1053">
        <f>LOOKUP(B1053,DEPARTAMENTO!$B$2:$B$26,DEPARTAMENTO!$A$2:$A$26)</f>
        <v>12</v>
      </c>
      <c r="B1053" s="21" t="s">
        <v>1985</v>
      </c>
      <c r="C1053" s="25">
        <f t="shared" si="69"/>
        <v>3</v>
      </c>
      <c r="D1053" s="21" t="s">
        <v>2064</v>
      </c>
      <c r="E1053" s="25">
        <f t="shared" si="72"/>
        <v>2</v>
      </c>
      <c r="F1053" s="21" t="s">
        <v>2066</v>
      </c>
      <c r="G1053" s="14" t="s">
        <v>2065</v>
      </c>
      <c r="H1053" s="14" t="str">
        <f t="shared" si="70"/>
        <v>110806</v>
      </c>
      <c r="I1053" s="36" t="str">
        <f t="shared" si="71"/>
        <v>INSERT INTO [dbo].[pmDistrict] ([idDepartment],[idProvince],[idDistrict],[name],[ubigeo]) VALUES (12,3,2,'Perene','110806')</v>
      </c>
    </row>
    <row r="1054" spans="1:9" ht="15.75" thickBot="1" x14ac:dyDescent="0.3">
      <c r="A1054">
        <f>LOOKUP(B1054,DEPARTAMENTO!$B$2:$B$26,DEPARTAMENTO!$A$2:$A$26)</f>
        <v>12</v>
      </c>
      <c r="B1054" s="21" t="s">
        <v>1985</v>
      </c>
      <c r="C1054" s="25">
        <f t="shared" si="69"/>
        <v>3</v>
      </c>
      <c r="D1054" s="21" t="s">
        <v>2064</v>
      </c>
      <c r="E1054" s="25">
        <f t="shared" si="72"/>
        <v>3</v>
      </c>
      <c r="F1054" s="21" t="s">
        <v>2068</v>
      </c>
      <c r="G1054" s="14" t="s">
        <v>2067</v>
      </c>
      <c r="H1054" s="14" t="str">
        <f t="shared" si="70"/>
        <v>110805</v>
      </c>
      <c r="I1054" s="36" t="str">
        <f t="shared" si="71"/>
        <v>INSERT INTO [dbo].[pmDistrict] ([idDepartment],[idProvince],[idDistrict],[name],[ubigeo]) VALUES (12,3,3,'Pichanaqui','110805')</v>
      </c>
    </row>
    <row r="1055" spans="1:9" ht="15.75" thickBot="1" x14ac:dyDescent="0.3">
      <c r="A1055">
        <f>LOOKUP(B1055,DEPARTAMENTO!$B$2:$B$26,DEPARTAMENTO!$A$2:$A$26)</f>
        <v>12</v>
      </c>
      <c r="B1055" s="21" t="s">
        <v>1985</v>
      </c>
      <c r="C1055" s="25">
        <f t="shared" si="69"/>
        <v>3</v>
      </c>
      <c r="D1055" s="21" t="s">
        <v>2064</v>
      </c>
      <c r="E1055" s="25">
        <f t="shared" si="72"/>
        <v>4</v>
      </c>
      <c r="F1055" s="21" t="s">
        <v>2070</v>
      </c>
      <c r="G1055" s="14" t="s">
        <v>2069</v>
      </c>
      <c r="H1055" s="14" t="str">
        <f t="shared" si="70"/>
        <v>110804</v>
      </c>
      <c r="I1055" s="36" t="str">
        <f t="shared" si="71"/>
        <v>INSERT INTO [dbo].[pmDistrict] ([idDepartment],[idProvince],[idDistrict],[name],[ubigeo]) VALUES (12,3,4,'San Luis de Shuaro','110804')</v>
      </c>
    </row>
    <row r="1056" spans="1:9" ht="15.75" thickBot="1" x14ac:dyDescent="0.3">
      <c r="A1056">
        <f>LOOKUP(B1056,DEPARTAMENTO!$B$2:$B$26,DEPARTAMENTO!$A$2:$A$26)</f>
        <v>12</v>
      </c>
      <c r="B1056" s="21" t="s">
        <v>1985</v>
      </c>
      <c r="C1056" s="25">
        <f t="shared" si="69"/>
        <v>3</v>
      </c>
      <c r="D1056" s="21" t="s">
        <v>2064</v>
      </c>
      <c r="E1056" s="25">
        <f t="shared" si="72"/>
        <v>5</v>
      </c>
      <c r="F1056" s="21" t="s">
        <v>2072</v>
      </c>
      <c r="G1056" s="14" t="s">
        <v>2071</v>
      </c>
      <c r="H1056" s="14" t="str">
        <f t="shared" si="70"/>
        <v>110802</v>
      </c>
      <c r="I1056" s="36" t="str">
        <f t="shared" si="71"/>
        <v>INSERT INTO [dbo].[pmDistrict] ([idDepartment],[idProvince],[idDistrict],[name],[ubigeo]) VALUES (12,3,5,'San Ramon','110802')</v>
      </c>
    </row>
    <row r="1057" spans="1:9" ht="15.75" thickBot="1" x14ac:dyDescent="0.3">
      <c r="A1057">
        <f>LOOKUP(B1057,DEPARTAMENTO!$B$2:$B$26,DEPARTAMENTO!$A$2:$A$26)</f>
        <v>12</v>
      </c>
      <c r="B1057" s="21" t="s">
        <v>1985</v>
      </c>
      <c r="C1057" s="25">
        <f t="shared" si="69"/>
        <v>3</v>
      </c>
      <c r="D1057" s="21" t="s">
        <v>2064</v>
      </c>
      <c r="E1057" s="25">
        <f t="shared" si="72"/>
        <v>6</v>
      </c>
      <c r="F1057" s="21" t="s">
        <v>2074</v>
      </c>
      <c r="G1057" s="14" t="s">
        <v>2073</v>
      </c>
      <c r="H1057" s="14" t="str">
        <f t="shared" si="70"/>
        <v>110803</v>
      </c>
      <c r="I1057" s="36" t="str">
        <f t="shared" si="71"/>
        <v>INSERT INTO [dbo].[pmDistrict] ([idDepartment],[idProvince],[idDistrict],[name],[ubigeo]) VALUES (12,3,6,'Vitoc','110803')</v>
      </c>
    </row>
    <row r="1058" spans="1:9" ht="15.75" thickBot="1" x14ac:dyDescent="0.3">
      <c r="A1058">
        <f>LOOKUP(B1058,DEPARTAMENTO!$B$2:$B$26,DEPARTAMENTO!$A$2:$A$26)</f>
        <v>12</v>
      </c>
      <c r="B1058" s="21" t="s">
        <v>1985</v>
      </c>
      <c r="C1058" s="25">
        <f t="shared" si="69"/>
        <v>4</v>
      </c>
      <c r="D1058" s="21" t="s">
        <v>2076</v>
      </c>
      <c r="E1058" s="25">
        <f t="shared" si="72"/>
        <v>1</v>
      </c>
      <c r="F1058" s="21" t="s">
        <v>2076</v>
      </c>
      <c r="G1058" s="14" t="s">
        <v>2075</v>
      </c>
      <c r="H1058" s="14" t="str">
        <f t="shared" si="70"/>
        <v>110301</v>
      </c>
      <c r="I1058" s="36" t="str">
        <f t="shared" si="71"/>
        <v>INSERT INTO [dbo].[pmDistrict] ([idDepartment],[idProvince],[idDistrict],[name],[ubigeo]) VALUES (12,4,1,'Jauja','110301')</v>
      </c>
    </row>
    <row r="1059" spans="1:9" ht="15.75" thickBot="1" x14ac:dyDescent="0.3">
      <c r="A1059">
        <f>LOOKUP(B1059,DEPARTAMENTO!$B$2:$B$26,DEPARTAMENTO!$A$2:$A$26)</f>
        <v>12</v>
      </c>
      <c r="B1059" s="21" t="s">
        <v>1985</v>
      </c>
      <c r="C1059" s="25">
        <f t="shared" si="69"/>
        <v>4</v>
      </c>
      <c r="D1059" s="21" t="s">
        <v>2076</v>
      </c>
      <c r="E1059" s="25">
        <f t="shared" si="72"/>
        <v>2</v>
      </c>
      <c r="F1059" s="21" t="s">
        <v>2078</v>
      </c>
      <c r="G1059" s="14" t="s">
        <v>2077</v>
      </c>
      <c r="H1059" s="14" t="str">
        <f t="shared" si="70"/>
        <v>110302</v>
      </c>
      <c r="I1059" s="36" t="str">
        <f t="shared" si="71"/>
        <v>INSERT INTO [dbo].[pmDistrict] ([idDepartment],[idProvince],[idDistrict],[name],[ubigeo]) VALUES (12,4,2,'Acolla','110302')</v>
      </c>
    </row>
    <row r="1060" spans="1:9" ht="15.75" thickBot="1" x14ac:dyDescent="0.3">
      <c r="A1060">
        <f>LOOKUP(B1060,DEPARTAMENTO!$B$2:$B$26,DEPARTAMENTO!$A$2:$A$26)</f>
        <v>12</v>
      </c>
      <c r="B1060" s="21" t="s">
        <v>1985</v>
      </c>
      <c r="C1060" s="25">
        <f t="shared" si="69"/>
        <v>4</v>
      </c>
      <c r="D1060" s="21" t="s">
        <v>2076</v>
      </c>
      <c r="E1060" s="25">
        <f t="shared" si="72"/>
        <v>3</v>
      </c>
      <c r="F1060" s="21" t="s">
        <v>2080</v>
      </c>
      <c r="G1060" s="14" t="s">
        <v>2079</v>
      </c>
      <c r="H1060" s="14" t="str">
        <f t="shared" si="70"/>
        <v>110303</v>
      </c>
      <c r="I1060" s="36" t="str">
        <f t="shared" si="71"/>
        <v>INSERT INTO [dbo].[pmDistrict] ([idDepartment],[idProvince],[idDistrict],[name],[ubigeo]) VALUES (12,4,3,'Apata','110303')</v>
      </c>
    </row>
    <row r="1061" spans="1:9" ht="15.75" thickBot="1" x14ac:dyDescent="0.3">
      <c r="A1061">
        <f>LOOKUP(B1061,DEPARTAMENTO!$B$2:$B$26,DEPARTAMENTO!$A$2:$A$26)</f>
        <v>12</v>
      </c>
      <c r="B1061" s="21" t="s">
        <v>1985</v>
      </c>
      <c r="C1061" s="25">
        <f t="shared" si="69"/>
        <v>4</v>
      </c>
      <c r="D1061" s="21" t="s">
        <v>2076</v>
      </c>
      <c r="E1061" s="25">
        <f t="shared" si="72"/>
        <v>4</v>
      </c>
      <c r="F1061" s="21" t="s">
        <v>2082</v>
      </c>
      <c r="G1061" s="14" t="s">
        <v>2081</v>
      </c>
      <c r="H1061" s="14" t="str">
        <f t="shared" si="70"/>
        <v>110304</v>
      </c>
      <c r="I1061" s="36" t="str">
        <f t="shared" si="71"/>
        <v>INSERT INTO [dbo].[pmDistrict] ([idDepartment],[idProvince],[idDistrict],[name],[ubigeo]) VALUES (12,4,4,'Ataura','110304')</v>
      </c>
    </row>
    <row r="1062" spans="1:9" ht="15.75" thickBot="1" x14ac:dyDescent="0.3">
      <c r="A1062">
        <f>LOOKUP(B1062,DEPARTAMENTO!$B$2:$B$26,DEPARTAMENTO!$A$2:$A$26)</f>
        <v>12</v>
      </c>
      <c r="B1062" s="21" t="s">
        <v>1985</v>
      </c>
      <c r="C1062" s="25">
        <f t="shared" si="69"/>
        <v>4</v>
      </c>
      <c r="D1062" s="21" t="s">
        <v>2076</v>
      </c>
      <c r="E1062" s="25">
        <f t="shared" si="72"/>
        <v>5</v>
      </c>
      <c r="F1062" s="21" t="s">
        <v>2084</v>
      </c>
      <c r="G1062" s="14" t="s">
        <v>2083</v>
      </c>
      <c r="H1062" s="14" t="str">
        <f t="shared" si="70"/>
        <v>110305</v>
      </c>
      <c r="I1062" s="36" t="str">
        <f t="shared" si="71"/>
        <v>INSERT INTO [dbo].[pmDistrict] ([idDepartment],[idProvince],[idDistrict],[name],[ubigeo]) VALUES (12,4,5,'Canchayllo','110305')</v>
      </c>
    </row>
    <row r="1063" spans="1:9" ht="15.75" thickBot="1" x14ac:dyDescent="0.3">
      <c r="A1063">
        <f>LOOKUP(B1063,DEPARTAMENTO!$B$2:$B$26,DEPARTAMENTO!$A$2:$A$26)</f>
        <v>12</v>
      </c>
      <c r="B1063" s="21" t="s">
        <v>1985</v>
      </c>
      <c r="C1063" s="25">
        <f t="shared" si="69"/>
        <v>4</v>
      </c>
      <c r="D1063" s="21" t="s">
        <v>2076</v>
      </c>
      <c r="E1063" s="25">
        <f t="shared" si="72"/>
        <v>6</v>
      </c>
      <c r="F1063" s="21" t="s">
        <v>2086</v>
      </c>
      <c r="G1063" s="14" t="s">
        <v>2085</v>
      </c>
      <c r="H1063" s="14" t="str">
        <f t="shared" si="70"/>
        <v>110331</v>
      </c>
      <c r="I1063" s="36" t="str">
        <f t="shared" si="71"/>
        <v>INSERT INTO [dbo].[pmDistrict] ([idDepartment],[idProvince],[idDistrict],[name],[ubigeo]) VALUES (12,4,6,'Curicaca','110331')</v>
      </c>
    </row>
    <row r="1064" spans="1:9" ht="15.75" thickBot="1" x14ac:dyDescent="0.3">
      <c r="A1064">
        <f>LOOKUP(B1064,DEPARTAMENTO!$B$2:$B$26,DEPARTAMENTO!$A$2:$A$26)</f>
        <v>12</v>
      </c>
      <c r="B1064" s="21" t="s">
        <v>1985</v>
      </c>
      <c r="C1064" s="25">
        <f t="shared" si="69"/>
        <v>4</v>
      </c>
      <c r="D1064" s="21" t="s">
        <v>2076</v>
      </c>
      <c r="E1064" s="25">
        <f t="shared" si="72"/>
        <v>7</v>
      </c>
      <c r="F1064" s="21" t="s">
        <v>2088</v>
      </c>
      <c r="G1064" s="14" t="s">
        <v>2087</v>
      </c>
      <c r="H1064" s="14" t="str">
        <f t="shared" si="70"/>
        <v>110306</v>
      </c>
      <c r="I1064" s="36" t="str">
        <f t="shared" si="71"/>
        <v>INSERT INTO [dbo].[pmDistrict] ([idDepartment],[idProvince],[idDistrict],[name],[ubigeo]) VALUES (12,4,7,'El Mantaro','110306')</v>
      </c>
    </row>
    <row r="1065" spans="1:9" ht="15.75" thickBot="1" x14ac:dyDescent="0.3">
      <c r="A1065">
        <f>LOOKUP(B1065,DEPARTAMENTO!$B$2:$B$26,DEPARTAMENTO!$A$2:$A$26)</f>
        <v>12</v>
      </c>
      <c r="B1065" s="21" t="s">
        <v>1985</v>
      </c>
      <c r="C1065" s="25">
        <f t="shared" si="69"/>
        <v>4</v>
      </c>
      <c r="D1065" s="21" t="s">
        <v>2076</v>
      </c>
      <c r="E1065" s="25">
        <f t="shared" si="72"/>
        <v>8</v>
      </c>
      <c r="F1065" s="21" t="s">
        <v>2090</v>
      </c>
      <c r="G1065" s="14" t="s">
        <v>2089</v>
      </c>
      <c r="H1065" s="14" t="str">
        <f t="shared" si="70"/>
        <v>110307</v>
      </c>
      <c r="I1065" s="36" t="str">
        <f t="shared" si="71"/>
        <v>INSERT INTO [dbo].[pmDistrict] ([idDepartment],[idProvince],[idDistrict],[name],[ubigeo]) VALUES (12,4,8,'Huamali','110307')</v>
      </c>
    </row>
    <row r="1066" spans="1:9" ht="15.75" thickBot="1" x14ac:dyDescent="0.3">
      <c r="A1066">
        <f>LOOKUP(B1066,DEPARTAMENTO!$B$2:$B$26,DEPARTAMENTO!$A$2:$A$26)</f>
        <v>12</v>
      </c>
      <c r="B1066" s="21" t="s">
        <v>1985</v>
      </c>
      <c r="C1066" s="25">
        <f t="shared" si="69"/>
        <v>4</v>
      </c>
      <c r="D1066" s="21" t="s">
        <v>2076</v>
      </c>
      <c r="E1066" s="25">
        <f t="shared" si="72"/>
        <v>9</v>
      </c>
      <c r="F1066" s="21" t="s">
        <v>2092</v>
      </c>
      <c r="G1066" s="14" t="s">
        <v>2091</v>
      </c>
      <c r="H1066" s="14" t="str">
        <f t="shared" si="70"/>
        <v>110308</v>
      </c>
      <c r="I1066" s="36" t="str">
        <f t="shared" si="71"/>
        <v>INSERT INTO [dbo].[pmDistrict] ([idDepartment],[idProvince],[idDistrict],[name],[ubigeo]) VALUES (12,4,9,'Huaripampa','110308')</v>
      </c>
    </row>
    <row r="1067" spans="1:9" ht="15.75" thickBot="1" x14ac:dyDescent="0.3">
      <c r="A1067">
        <f>LOOKUP(B1067,DEPARTAMENTO!$B$2:$B$26,DEPARTAMENTO!$A$2:$A$26)</f>
        <v>12</v>
      </c>
      <c r="B1067" s="21" t="s">
        <v>1985</v>
      </c>
      <c r="C1067" s="25">
        <f t="shared" si="69"/>
        <v>4</v>
      </c>
      <c r="D1067" s="21" t="s">
        <v>2076</v>
      </c>
      <c r="E1067" s="25">
        <f t="shared" si="72"/>
        <v>10</v>
      </c>
      <c r="F1067" s="21" t="s">
        <v>2094</v>
      </c>
      <c r="G1067" s="14" t="s">
        <v>2093</v>
      </c>
      <c r="H1067" s="14" t="str">
        <f t="shared" si="70"/>
        <v>110309</v>
      </c>
      <c r="I1067" s="36" t="str">
        <f t="shared" si="71"/>
        <v>INSERT INTO [dbo].[pmDistrict] ([idDepartment],[idProvince],[idDistrict],[name],[ubigeo]) VALUES (12,4,10,'Huertas','110309')</v>
      </c>
    </row>
    <row r="1068" spans="1:9" ht="15.75" thickBot="1" x14ac:dyDescent="0.3">
      <c r="A1068">
        <f>LOOKUP(B1068,DEPARTAMENTO!$B$2:$B$26,DEPARTAMENTO!$A$2:$A$26)</f>
        <v>12</v>
      </c>
      <c r="B1068" s="21" t="s">
        <v>1985</v>
      </c>
      <c r="C1068" s="25">
        <f t="shared" si="69"/>
        <v>4</v>
      </c>
      <c r="D1068" s="21" t="s">
        <v>2076</v>
      </c>
      <c r="E1068" s="25">
        <f t="shared" si="72"/>
        <v>11</v>
      </c>
      <c r="F1068" s="21" t="s">
        <v>2096</v>
      </c>
      <c r="G1068" s="14" t="s">
        <v>2095</v>
      </c>
      <c r="H1068" s="14" t="str">
        <f t="shared" si="70"/>
        <v>110310</v>
      </c>
      <c r="I1068" s="36" t="str">
        <f t="shared" si="71"/>
        <v>INSERT INTO [dbo].[pmDistrict] ([idDepartment],[idProvince],[idDistrict],[name],[ubigeo]) VALUES (12,4,11,'Janjaillo','110310')</v>
      </c>
    </row>
    <row r="1069" spans="1:9" ht="15.75" thickBot="1" x14ac:dyDescent="0.3">
      <c r="A1069">
        <f>LOOKUP(B1069,DEPARTAMENTO!$B$2:$B$26,DEPARTAMENTO!$A$2:$A$26)</f>
        <v>12</v>
      </c>
      <c r="B1069" s="21" t="s">
        <v>1985</v>
      </c>
      <c r="C1069" s="25">
        <f t="shared" si="69"/>
        <v>4</v>
      </c>
      <c r="D1069" s="21" t="s">
        <v>2076</v>
      </c>
      <c r="E1069" s="25">
        <f t="shared" si="72"/>
        <v>12</v>
      </c>
      <c r="F1069" s="21" t="s">
        <v>2098</v>
      </c>
      <c r="G1069" s="14" t="s">
        <v>2097</v>
      </c>
      <c r="H1069" s="14" t="str">
        <f t="shared" si="70"/>
        <v>110311</v>
      </c>
      <c r="I1069" s="36" t="str">
        <f t="shared" si="71"/>
        <v>INSERT INTO [dbo].[pmDistrict] ([idDepartment],[idProvince],[idDistrict],[name],[ubigeo]) VALUES (12,4,12,'Julcan','110311')</v>
      </c>
    </row>
    <row r="1070" spans="1:9" ht="15.75" thickBot="1" x14ac:dyDescent="0.3">
      <c r="A1070">
        <f>LOOKUP(B1070,DEPARTAMENTO!$B$2:$B$26,DEPARTAMENTO!$A$2:$A$26)</f>
        <v>12</v>
      </c>
      <c r="B1070" s="21" t="s">
        <v>1985</v>
      </c>
      <c r="C1070" s="25">
        <f t="shared" si="69"/>
        <v>4</v>
      </c>
      <c r="D1070" s="21" t="s">
        <v>2076</v>
      </c>
      <c r="E1070" s="25">
        <f t="shared" si="72"/>
        <v>13</v>
      </c>
      <c r="F1070" s="21" t="s">
        <v>2100</v>
      </c>
      <c r="G1070" s="14" t="s">
        <v>2099</v>
      </c>
      <c r="H1070" s="14" t="str">
        <f t="shared" si="70"/>
        <v>110312</v>
      </c>
      <c r="I1070" s="36" t="str">
        <f t="shared" si="71"/>
        <v>INSERT INTO [dbo].[pmDistrict] ([idDepartment],[idProvince],[idDistrict],[name],[ubigeo]) VALUES (12,4,13,'Leonor Ordoñez','110312')</v>
      </c>
    </row>
    <row r="1071" spans="1:9" ht="15.75" thickBot="1" x14ac:dyDescent="0.3">
      <c r="A1071">
        <f>LOOKUP(B1071,DEPARTAMENTO!$B$2:$B$26,DEPARTAMENTO!$A$2:$A$26)</f>
        <v>12</v>
      </c>
      <c r="B1071" s="21" t="s">
        <v>1985</v>
      </c>
      <c r="C1071" s="25">
        <f t="shared" si="69"/>
        <v>4</v>
      </c>
      <c r="D1071" s="21" t="s">
        <v>2076</v>
      </c>
      <c r="E1071" s="25">
        <f t="shared" si="72"/>
        <v>14</v>
      </c>
      <c r="F1071" s="21" t="s">
        <v>2102</v>
      </c>
      <c r="G1071" s="14" t="s">
        <v>2101</v>
      </c>
      <c r="H1071" s="14" t="str">
        <f t="shared" si="70"/>
        <v>110313</v>
      </c>
      <c r="I1071" s="36" t="str">
        <f t="shared" si="71"/>
        <v>INSERT INTO [dbo].[pmDistrict] ([idDepartment],[idProvince],[idDistrict],[name],[ubigeo]) VALUES (12,4,14,'Llocllapampa','110313')</v>
      </c>
    </row>
    <row r="1072" spans="1:9" ht="15.75" thickBot="1" x14ac:dyDescent="0.3">
      <c r="A1072">
        <f>LOOKUP(B1072,DEPARTAMENTO!$B$2:$B$26,DEPARTAMENTO!$A$2:$A$26)</f>
        <v>12</v>
      </c>
      <c r="B1072" s="21" t="s">
        <v>1985</v>
      </c>
      <c r="C1072" s="25">
        <f t="shared" si="69"/>
        <v>4</v>
      </c>
      <c r="D1072" s="21" t="s">
        <v>2076</v>
      </c>
      <c r="E1072" s="25">
        <f t="shared" si="72"/>
        <v>15</v>
      </c>
      <c r="F1072" s="21" t="s">
        <v>2104</v>
      </c>
      <c r="G1072" s="14" t="s">
        <v>2103</v>
      </c>
      <c r="H1072" s="14" t="str">
        <f t="shared" si="70"/>
        <v>110314</v>
      </c>
      <c r="I1072" s="36" t="str">
        <f t="shared" si="71"/>
        <v>INSERT INTO [dbo].[pmDistrict] ([idDepartment],[idProvince],[idDistrict],[name],[ubigeo]) VALUES (12,4,15,'Marco','110314')</v>
      </c>
    </row>
    <row r="1073" spans="1:9" ht="15.75" thickBot="1" x14ac:dyDescent="0.3">
      <c r="A1073">
        <f>LOOKUP(B1073,DEPARTAMENTO!$B$2:$B$26,DEPARTAMENTO!$A$2:$A$26)</f>
        <v>12</v>
      </c>
      <c r="B1073" s="21" t="s">
        <v>1985</v>
      </c>
      <c r="C1073" s="25">
        <f t="shared" si="69"/>
        <v>4</v>
      </c>
      <c r="D1073" s="21" t="s">
        <v>2076</v>
      </c>
      <c r="E1073" s="25">
        <f t="shared" si="72"/>
        <v>16</v>
      </c>
      <c r="F1073" s="21" t="s">
        <v>2106</v>
      </c>
      <c r="G1073" s="14" t="s">
        <v>2105</v>
      </c>
      <c r="H1073" s="14" t="str">
        <f t="shared" si="70"/>
        <v>110315</v>
      </c>
      <c r="I1073" s="36" t="str">
        <f t="shared" si="71"/>
        <v>INSERT INTO [dbo].[pmDistrict] ([idDepartment],[idProvince],[idDistrict],[name],[ubigeo]) VALUES (12,4,16,'Masma','110315')</v>
      </c>
    </row>
    <row r="1074" spans="1:9" ht="15.75" thickBot="1" x14ac:dyDescent="0.3">
      <c r="A1074">
        <f>LOOKUP(B1074,DEPARTAMENTO!$B$2:$B$26,DEPARTAMENTO!$A$2:$A$26)</f>
        <v>12</v>
      </c>
      <c r="B1074" s="21" t="s">
        <v>1985</v>
      </c>
      <c r="C1074" s="25">
        <f t="shared" si="69"/>
        <v>4</v>
      </c>
      <c r="D1074" s="21" t="s">
        <v>2076</v>
      </c>
      <c r="E1074" s="25">
        <f t="shared" si="72"/>
        <v>17</v>
      </c>
      <c r="F1074" s="21" t="s">
        <v>2108</v>
      </c>
      <c r="G1074" s="14" t="s">
        <v>2107</v>
      </c>
      <c r="H1074" s="14" t="str">
        <f t="shared" si="70"/>
        <v>110332</v>
      </c>
      <c r="I1074" s="36" t="str">
        <f t="shared" si="71"/>
        <v>INSERT INTO [dbo].[pmDistrict] ([idDepartment],[idProvince],[idDistrict],[name],[ubigeo]) VALUES (12,4,17,'Masma Chicche','110332')</v>
      </c>
    </row>
    <row r="1075" spans="1:9" ht="15.75" thickBot="1" x14ac:dyDescent="0.3">
      <c r="A1075">
        <f>LOOKUP(B1075,DEPARTAMENTO!$B$2:$B$26,DEPARTAMENTO!$A$2:$A$26)</f>
        <v>12</v>
      </c>
      <c r="B1075" s="21" t="s">
        <v>1985</v>
      </c>
      <c r="C1075" s="25">
        <f t="shared" si="69"/>
        <v>4</v>
      </c>
      <c r="D1075" s="21" t="s">
        <v>2076</v>
      </c>
      <c r="E1075" s="25">
        <f t="shared" si="72"/>
        <v>18</v>
      </c>
      <c r="F1075" s="21" t="s">
        <v>2110</v>
      </c>
      <c r="G1075" s="14" t="s">
        <v>2109</v>
      </c>
      <c r="H1075" s="14" t="str">
        <f t="shared" si="70"/>
        <v>110316</v>
      </c>
      <c r="I1075" s="36" t="str">
        <f t="shared" si="71"/>
        <v>INSERT INTO [dbo].[pmDistrict] ([idDepartment],[idProvince],[idDistrict],[name],[ubigeo]) VALUES (12,4,18,'Molinos','110316')</v>
      </c>
    </row>
    <row r="1076" spans="1:9" ht="15.75" thickBot="1" x14ac:dyDescent="0.3">
      <c r="A1076">
        <f>LOOKUP(B1076,DEPARTAMENTO!$B$2:$B$26,DEPARTAMENTO!$A$2:$A$26)</f>
        <v>12</v>
      </c>
      <c r="B1076" s="21" t="s">
        <v>1985</v>
      </c>
      <c r="C1076" s="25">
        <f t="shared" ref="C1076:C1139" si="73">IF(D1075=D1076,C1075,IF(B1075=B1076,C1075+1,1))</f>
        <v>4</v>
      </c>
      <c r="D1076" s="21" t="s">
        <v>2076</v>
      </c>
      <c r="E1076" s="25">
        <f t="shared" si="72"/>
        <v>19</v>
      </c>
      <c r="F1076" s="21" t="s">
        <v>2112</v>
      </c>
      <c r="G1076" s="14" t="s">
        <v>2111</v>
      </c>
      <c r="H1076" s="14" t="str">
        <f t="shared" si="70"/>
        <v>110317</v>
      </c>
      <c r="I1076" s="36" t="str">
        <f t="shared" si="71"/>
        <v>INSERT INTO [dbo].[pmDistrict] ([idDepartment],[idProvince],[idDistrict],[name],[ubigeo]) VALUES (12,4,19,'Monobamba','110317')</v>
      </c>
    </row>
    <row r="1077" spans="1:9" ht="15.75" thickBot="1" x14ac:dyDescent="0.3">
      <c r="A1077">
        <f>LOOKUP(B1077,DEPARTAMENTO!$B$2:$B$26,DEPARTAMENTO!$A$2:$A$26)</f>
        <v>12</v>
      </c>
      <c r="B1077" s="21" t="s">
        <v>1985</v>
      </c>
      <c r="C1077" s="25">
        <f t="shared" si="73"/>
        <v>4</v>
      </c>
      <c r="D1077" s="21" t="s">
        <v>2076</v>
      </c>
      <c r="E1077" s="25">
        <f t="shared" si="72"/>
        <v>20</v>
      </c>
      <c r="F1077" s="21" t="s">
        <v>2114</v>
      </c>
      <c r="G1077" s="14" t="s">
        <v>2113</v>
      </c>
      <c r="H1077" s="14" t="str">
        <f t="shared" si="70"/>
        <v>110318</v>
      </c>
      <c r="I1077" s="36" t="str">
        <f t="shared" si="71"/>
        <v>INSERT INTO [dbo].[pmDistrict] ([idDepartment],[idProvince],[idDistrict],[name],[ubigeo]) VALUES (12,4,20,'Muqui','110318')</v>
      </c>
    </row>
    <row r="1078" spans="1:9" ht="15.75" thickBot="1" x14ac:dyDescent="0.3">
      <c r="A1078">
        <f>LOOKUP(B1078,DEPARTAMENTO!$B$2:$B$26,DEPARTAMENTO!$A$2:$A$26)</f>
        <v>12</v>
      </c>
      <c r="B1078" s="21" t="s">
        <v>1985</v>
      </c>
      <c r="C1078" s="25">
        <f t="shared" si="73"/>
        <v>4</v>
      </c>
      <c r="D1078" s="21" t="s">
        <v>2076</v>
      </c>
      <c r="E1078" s="25">
        <f t="shared" si="72"/>
        <v>21</v>
      </c>
      <c r="F1078" s="21" t="s">
        <v>2116</v>
      </c>
      <c r="G1078" s="14" t="s">
        <v>2115</v>
      </c>
      <c r="H1078" s="14" t="str">
        <f t="shared" si="70"/>
        <v>110319</v>
      </c>
      <c r="I1078" s="36" t="str">
        <f t="shared" si="71"/>
        <v>INSERT INTO [dbo].[pmDistrict] ([idDepartment],[idProvince],[idDistrict],[name],[ubigeo]) VALUES (12,4,21,'Muquiyauyo','110319')</v>
      </c>
    </row>
    <row r="1079" spans="1:9" ht="15.75" thickBot="1" x14ac:dyDescent="0.3">
      <c r="A1079">
        <f>LOOKUP(B1079,DEPARTAMENTO!$B$2:$B$26,DEPARTAMENTO!$A$2:$A$26)</f>
        <v>12</v>
      </c>
      <c r="B1079" s="21" t="s">
        <v>1985</v>
      </c>
      <c r="C1079" s="25">
        <f t="shared" si="73"/>
        <v>4</v>
      </c>
      <c r="D1079" s="21" t="s">
        <v>2076</v>
      </c>
      <c r="E1079" s="25">
        <f t="shared" si="72"/>
        <v>22</v>
      </c>
      <c r="F1079" s="21" t="s">
        <v>2118</v>
      </c>
      <c r="G1079" s="14" t="s">
        <v>2117</v>
      </c>
      <c r="H1079" s="14" t="str">
        <f t="shared" si="70"/>
        <v>110320</v>
      </c>
      <c r="I1079" s="36" t="str">
        <f t="shared" si="71"/>
        <v>INSERT INTO [dbo].[pmDistrict] ([idDepartment],[idProvince],[idDistrict],[name],[ubigeo]) VALUES (12,4,22,'Paca','110320')</v>
      </c>
    </row>
    <row r="1080" spans="1:9" ht="15.75" thickBot="1" x14ac:dyDescent="0.3">
      <c r="A1080">
        <f>LOOKUP(B1080,DEPARTAMENTO!$B$2:$B$26,DEPARTAMENTO!$A$2:$A$26)</f>
        <v>12</v>
      </c>
      <c r="B1080" s="21" t="s">
        <v>1985</v>
      </c>
      <c r="C1080" s="25">
        <f t="shared" si="73"/>
        <v>4</v>
      </c>
      <c r="D1080" s="21" t="s">
        <v>2076</v>
      </c>
      <c r="E1080" s="25">
        <f t="shared" si="72"/>
        <v>23</v>
      </c>
      <c r="F1080" s="21" t="s">
        <v>1183</v>
      </c>
      <c r="G1080" s="14" t="s">
        <v>2119</v>
      </c>
      <c r="H1080" s="14" t="str">
        <f t="shared" si="70"/>
        <v>110321</v>
      </c>
      <c r="I1080" s="36" t="str">
        <f t="shared" si="71"/>
        <v>INSERT INTO [dbo].[pmDistrict] ([idDepartment],[idProvince],[idDistrict],[name],[ubigeo]) VALUES (12,4,23,'Paccha','110321')</v>
      </c>
    </row>
    <row r="1081" spans="1:9" ht="15.75" thickBot="1" x14ac:dyDescent="0.3">
      <c r="A1081">
        <f>LOOKUP(B1081,DEPARTAMENTO!$B$2:$B$26,DEPARTAMENTO!$A$2:$A$26)</f>
        <v>12</v>
      </c>
      <c r="B1081" s="21" t="s">
        <v>1985</v>
      </c>
      <c r="C1081" s="25">
        <f t="shared" si="73"/>
        <v>4</v>
      </c>
      <c r="D1081" s="21" t="s">
        <v>2076</v>
      </c>
      <c r="E1081" s="25">
        <f t="shared" si="72"/>
        <v>24</v>
      </c>
      <c r="F1081" s="21" t="s">
        <v>2121</v>
      </c>
      <c r="G1081" s="14" t="s">
        <v>2120</v>
      </c>
      <c r="H1081" s="14" t="str">
        <f t="shared" si="70"/>
        <v>110322</v>
      </c>
      <c r="I1081" s="36" t="str">
        <f t="shared" si="71"/>
        <v>INSERT INTO [dbo].[pmDistrict] ([idDepartment],[idProvince],[idDistrict],[name],[ubigeo]) VALUES (12,4,24,'Pancan','110322')</v>
      </c>
    </row>
    <row r="1082" spans="1:9" ht="15.75" thickBot="1" x14ac:dyDescent="0.3">
      <c r="A1082">
        <f>LOOKUP(B1082,DEPARTAMENTO!$B$2:$B$26,DEPARTAMENTO!$A$2:$A$26)</f>
        <v>12</v>
      </c>
      <c r="B1082" s="21" t="s">
        <v>1985</v>
      </c>
      <c r="C1082" s="25">
        <f t="shared" si="73"/>
        <v>4</v>
      </c>
      <c r="D1082" s="21" t="s">
        <v>2076</v>
      </c>
      <c r="E1082" s="25">
        <f t="shared" si="72"/>
        <v>25</v>
      </c>
      <c r="F1082" s="21" t="s">
        <v>2123</v>
      </c>
      <c r="G1082" s="14" t="s">
        <v>2122</v>
      </c>
      <c r="H1082" s="14" t="str">
        <f t="shared" si="70"/>
        <v>110323</v>
      </c>
      <c r="I1082" s="36" t="str">
        <f t="shared" si="71"/>
        <v>INSERT INTO [dbo].[pmDistrict] ([idDepartment],[idProvince],[idDistrict],[name],[ubigeo]) VALUES (12,4,25,'Parco','110323')</v>
      </c>
    </row>
    <row r="1083" spans="1:9" ht="15.75" thickBot="1" x14ac:dyDescent="0.3">
      <c r="A1083">
        <f>LOOKUP(B1083,DEPARTAMENTO!$B$2:$B$26,DEPARTAMENTO!$A$2:$A$26)</f>
        <v>12</v>
      </c>
      <c r="B1083" s="21" t="s">
        <v>1985</v>
      </c>
      <c r="C1083" s="25">
        <f t="shared" si="73"/>
        <v>4</v>
      </c>
      <c r="D1083" s="21" t="s">
        <v>2076</v>
      </c>
      <c r="E1083" s="25">
        <f t="shared" si="72"/>
        <v>26</v>
      </c>
      <c r="F1083" s="21" t="s">
        <v>2125</v>
      </c>
      <c r="G1083" s="14" t="s">
        <v>2124</v>
      </c>
      <c r="H1083" s="14" t="str">
        <f t="shared" si="70"/>
        <v>110324</v>
      </c>
      <c r="I1083" s="36" t="str">
        <f t="shared" si="71"/>
        <v>INSERT INTO [dbo].[pmDistrict] ([idDepartment],[idProvince],[idDistrict],[name],[ubigeo]) VALUES (12,4,26,'Pomacancha','110324')</v>
      </c>
    </row>
    <row r="1084" spans="1:9" ht="15.75" thickBot="1" x14ac:dyDescent="0.3">
      <c r="A1084">
        <f>LOOKUP(B1084,DEPARTAMENTO!$B$2:$B$26,DEPARTAMENTO!$A$2:$A$26)</f>
        <v>12</v>
      </c>
      <c r="B1084" s="21" t="s">
        <v>1985</v>
      </c>
      <c r="C1084" s="25">
        <f t="shared" si="73"/>
        <v>4</v>
      </c>
      <c r="D1084" s="21" t="s">
        <v>2076</v>
      </c>
      <c r="E1084" s="25">
        <f t="shared" si="72"/>
        <v>27</v>
      </c>
      <c r="F1084" s="21" t="s">
        <v>2127</v>
      </c>
      <c r="G1084" s="14" t="s">
        <v>2126</v>
      </c>
      <c r="H1084" s="14" t="str">
        <f t="shared" si="70"/>
        <v>110325</v>
      </c>
      <c r="I1084" s="36" t="str">
        <f t="shared" si="71"/>
        <v>INSERT INTO [dbo].[pmDistrict] ([idDepartment],[idProvince],[idDistrict],[name],[ubigeo]) VALUES (12,4,27,'Ricran','110325')</v>
      </c>
    </row>
    <row r="1085" spans="1:9" ht="15.75" thickBot="1" x14ac:dyDescent="0.3">
      <c r="A1085">
        <f>LOOKUP(B1085,DEPARTAMENTO!$B$2:$B$26,DEPARTAMENTO!$A$2:$A$26)</f>
        <v>12</v>
      </c>
      <c r="B1085" s="21" t="s">
        <v>1985</v>
      </c>
      <c r="C1085" s="25">
        <f t="shared" si="73"/>
        <v>4</v>
      </c>
      <c r="D1085" s="21" t="s">
        <v>2076</v>
      </c>
      <c r="E1085" s="25">
        <f t="shared" si="72"/>
        <v>28</v>
      </c>
      <c r="F1085" s="21" t="s">
        <v>2129</v>
      </c>
      <c r="G1085" s="14" t="s">
        <v>2128</v>
      </c>
      <c r="H1085" s="14" t="str">
        <f t="shared" si="70"/>
        <v>110326</v>
      </c>
      <c r="I1085" s="36" t="str">
        <f t="shared" si="71"/>
        <v>INSERT INTO [dbo].[pmDistrict] ([idDepartment],[idProvince],[idDistrict],[name],[ubigeo]) VALUES (12,4,28,'San Lorenzo','110326')</v>
      </c>
    </row>
    <row r="1086" spans="1:9" ht="15.75" thickBot="1" x14ac:dyDescent="0.3">
      <c r="A1086">
        <f>LOOKUP(B1086,DEPARTAMENTO!$B$2:$B$26,DEPARTAMENTO!$A$2:$A$26)</f>
        <v>12</v>
      </c>
      <c r="B1086" s="21" t="s">
        <v>1985</v>
      </c>
      <c r="C1086" s="25">
        <f t="shared" si="73"/>
        <v>4</v>
      </c>
      <c r="D1086" s="21" t="s">
        <v>2076</v>
      </c>
      <c r="E1086" s="25">
        <f t="shared" si="72"/>
        <v>29</v>
      </c>
      <c r="F1086" s="21" t="s">
        <v>2131</v>
      </c>
      <c r="G1086" s="14" t="s">
        <v>2130</v>
      </c>
      <c r="H1086" s="14" t="str">
        <f t="shared" si="70"/>
        <v>110327</v>
      </c>
      <c r="I1086" s="36" t="str">
        <f t="shared" si="71"/>
        <v>INSERT INTO [dbo].[pmDistrict] ([idDepartment],[idProvince],[idDistrict],[name],[ubigeo]) VALUES (12,4,29,'San Pedro de Chunan','110327')</v>
      </c>
    </row>
    <row r="1087" spans="1:9" ht="15.75" thickBot="1" x14ac:dyDescent="0.3">
      <c r="A1087">
        <f>LOOKUP(B1087,DEPARTAMENTO!$B$2:$B$26,DEPARTAMENTO!$A$2:$A$26)</f>
        <v>12</v>
      </c>
      <c r="B1087" s="21" t="s">
        <v>1985</v>
      </c>
      <c r="C1087" s="25">
        <f t="shared" si="73"/>
        <v>4</v>
      </c>
      <c r="D1087" s="21" t="s">
        <v>2076</v>
      </c>
      <c r="E1087" s="25">
        <f t="shared" si="72"/>
        <v>30</v>
      </c>
      <c r="F1087" s="21" t="s">
        <v>2133</v>
      </c>
      <c r="G1087" s="14" t="s">
        <v>2132</v>
      </c>
      <c r="H1087" s="14" t="str">
        <f t="shared" si="70"/>
        <v>110333</v>
      </c>
      <c r="I1087" s="36" t="str">
        <f t="shared" si="71"/>
        <v>INSERT INTO [dbo].[pmDistrict] ([idDepartment],[idProvince],[idDistrict],[name],[ubigeo]) VALUES (12,4,30,'Sausa','110333')</v>
      </c>
    </row>
    <row r="1088" spans="1:9" ht="15.75" thickBot="1" x14ac:dyDescent="0.3">
      <c r="A1088">
        <f>LOOKUP(B1088,DEPARTAMENTO!$B$2:$B$26,DEPARTAMENTO!$A$2:$A$26)</f>
        <v>12</v>
      </c>
      <c r="B1088" s="21" t="s">
        <v>1985</v>
      </c>
      <c r="C1088" s="25">
        <f t="shared" si="73"/>
        <v>4</v>
      </c>
      <c r="D1088" s="21" t="s">
        <v>2076</v>
      </c>
      <c r="E1088" s="25">
        <f t="shared" si="72"/>
        <v>31</v>
      </c>
      <c r="F1088" s="21" t="s">
        <v>2135</v>
      </c>
      <c r="G1088" s="14" t="s">
        <v>2134</v>
      </c>
      <c r="H1088" s="14" t="str">
        <f t="shared" si="70"/>
        <v>110328</v>
      </c>
      <c r="I1088" s="36" t="str">
        <f t="shared" si="71"/>
        <v>INSERT INTO [dbo].[pmDistrict] ([idDepartment],[idProvince],[idDistrict],[name],[ubigeo]) VALUES (12,4,31,'Sincos','110328')</v>
      </c>
    </row>
    <row r="1089" spans="1:9" ht="15.75" thickBot="1" x14ac:dyDescent="0.3">
      <c r="A1089">
        <f>LOOKUP(B1089,DEPARTAMENTO!$B$2:$B$26,DEPARTAMENTO!$A$2:$A$26)</f>
        <v>12</v>
      </c>
      <c r="B1089" s="21" t="s">
        <v>1985</v>
      </c>
      <c r="C1089" s="25">
        <f t="shared" si="73"/>
        <v>4</v>
      </c>
      <c r="D1089" s="21" t="s">
        <v>2076</v>
      </c>
      <c r="E1089" s="25">
        <f t="shared" si="72"/>
        <v>32</v>
      </c>
      <c r="F1089" s="21" t="s">
        <v>2137</v>
      </c>
      <c r="G1089" s="14" t="s">
        <v>2136</v>
      </c>
      <c r="H1089" s="14" t="str">
        <f t="shared" si="70"/>
        <v>110329</v>
      </c>
      <c r="I1089" s="36" t="str">
        <f t="shared" si="71"/>
        <v>INSERT INTO [dbo].[pmDistrict] ([idDepartment],[idProvince],[idDistrict],[name],[ubigeo]) VALUES (12,4,32,'Tunan Marca','110329')</v>
      </c>
    </row>
    <row r="1090" spans="1:9" ht="15.75" thickBot="1" x14ac:dyDescent="0.3">
      <c r="A1090">
        <f>LOOKUP(B1090,DEPARTAMENTO!$B$2:$B$26,DEPARTAMENTO!$A$2:$A$26)</f>
        <v>12</v>
      </c>
      <c r="B1090" s="21" t="s">
        <v>1985</v>
      </c>
      <c r="C1090" s="25">
        <f t="shared" si="73"/>
        <v>4</v>
      </c>
      <c r="D1090" s="21" t="s">
        <v>2076</v>
      </c>
      <c r="E1090" s="25">
        <f t="shared" si="72"/>
        <v>33</v>
      </c>
      <c r="F1090" s="21" t="s">
        <v>1602</v>
      </c>
      <c r="G1090" s="14" t="s">
        <v>2138</v>
      </c>
      <c r="H1090" s="14" t="str">
        <f t="shared" si="70"/>
        <v>110330</v>
      </c>
      <c r="I1090" s="36" t="str">
        <f t="shared" si="71"/>
        <v>INSERT INTO [dbo].[pmDistrict] ([idDepartment],[idProvince],[idDistrict],[name],[ubigeo]) VALUES (12,4,33,'Yauli','110330')</v>
      </c>
    </row>
    <row r="1091" spans="1:9" ht="15.75" thickBot="1" x14ac:dyDescent="0.3">
      <c r="A1091">
        <f>LOOKUP(B1091,DEPARTAMENTO!$B$2:$B$26,DEPARTAMENTO!$A$2:$A$26)</f>
        <v>12</v>
      </c>
      <c r="B1091" s="21" t="s">
        <v>1985</v>
      </c>
      <c r="C1091" s="25">
        <f t="shared" si="73"/>
        <v>4</v>
      </c>
      <c r="D1091" s="21" t="s">
        <v>2076</v>
      </c>
      <c r="E1091" s="25">
        <f t="shared" si="72"/>
        <v>34</v>
      </c>
      <c r="F1091" s="21" t="s">
        <v>2140</v>
      </c>
      <c r="G1091" s="14" t="s">
        <v>2139</v>
      </c>
      <c r="H1091" s="14" t="str">
        <f t="shared" ref="H1091:H1154" si="74">RIGHT(G1091,6)</f>
        <v>110334</v>
      </c>
      <c r="I1091" s="36" t="str">
        <f t="shared" ref="I1091:I1154" si="75">$I$1&amp;A1091&amp;","&amp;C1091&amp;","&amp;E1091&amp;",'"&amp;F1091&amp;"','"&amp;H1091&amp;"')"</f>
        <v>INSERT INTO [dbo].[pmDistrict] ([idDepartment],[idProvince],[idDistrict],[name],[ubigeo]) VALUES (12,4,34,'Yauyos','110334')</v>
      </c>
    </row>
    <row r="1092" spans="1:9" ht="15.75" thickBot="1" x14ac:dyDescent="0.3">
      <c r="A1092">
        <f>LOOKUP(B1092,DEPARTAMENTO!$B$2:$B$26,DEPARTAMENTO!$A$2:$A$26)</f>
        <v>12</v>
      </c>
      <c r="B1092" s="21" t="s">
        <v>1985</v>
      </c>
      <c r="C1092" s="25">
        <f t="shared" si="73"/>
        <v>5</v>
      </c>
      <c r="D1092" s="21" t="s">
        <v>1985</v>
      </c>
      <c r="E1092" s="25">
        <f t="shared" ref="E1092:E1155" si="76">SUMIF(D1092,D1091,E1091)+1</f>
        <v>1</v>
      </c>
      <c r="F1092" s="21" t="s">
        <v>1985</v>
      </c>
      <c r="G1092" s="14" t="s">
        <v>2141</v>
      </c>
      <c r="H1092" s="14" t="str">
        <f t="shared" si="74"/>
        <v>110401</v>
      </c>
      <c r="I1092" s="36" t="str">
        <f t="shared" si="75"/>
        <v>INSERT INTO [dbo].[pmDistrict] ([idDepartment],[idProvince],[idDistrict],[name],[ubigeo]) VALUES (12,5,1,'Junin','110401')</v>
      </c>
    </row>
    <row r="1093" spans="1:9" ht="15.75" thickBot="1" x14ac:dyDescent="0.3">
      <c r="A1093">
        <f>LOOKUP(B1093,DEPARTAMENTO!$B$2:$B$26,DEPARTAMENTO!$A$2:$A$26)</f>
        <v>12</v>
      </c>
      <c r="B1093" s="21" t="s">
        <v>1985</v>
      </c>
      <c r="C1093" s="25">
        <f t="shared" si="73"/>
        <v>5</v>
      </c>
      <c r="D1093" s="21" t="s">
        <v>1985</v>
      </c>
      <c r="E1093" s="25">
        <f t="shared" si="76"/>
        <v>2</v>
      </c>
      <c r="F1093" s="21" t="s">
        <v>2143</v>
      </c>
      <c r="G1093" s="14" t="s">
        <v>2142</v>
      </c>
      <c r="H1093" s="14" t="str">
        <f t="shared" si="74"/>
        <v>110402</v>
      </c>
      <c r="I1093" s="36" t="str">
        <f t="shared" si="75"/>
        <v>INSERT INTO [dbo].[pmDistrict] ([idDepartment],[idProvince],[idDistrict],[name],[ubigeo]) VALUES (12,5,2,'Carhuamayo','110402')</v>
      </c>
    </row>
    <row r="1094" spans="1:9" ht="15.75" thickBot="1" x14ac:dyDescent="0.3">
      <c r="A1094">
        <f>LOOKUP(B1094,DEPARTAMENTO!$B$2:$B$26,DEPARTAMENTO!$A$2:$A$26)</f>
        <v>12</v>
      </c>
      <c r="B1094" s="21" t="s">
        <v>1985</v>
      </c>
      <c r="C1094" s="25">
        <f t="shared" si="73"/>
        <v>5</v>
      </c>
      <c r="D1094" s="21" t="s">
        <v>1985</v>
      </c>
      <c r="E1094" s="25">
        <f t="shared" si="76"/>
        <v>3</v>
      </c>
      <c r="F1094" s="21" t="s">
        <v>2145</v>
      </c>
      <c r="G1094" s="14" t="s">
        <v>2144</v>
      </c>
      <c r="H1094" s="14" t="str">
        <f t="shared" si="74"/>
        <v>110403</v>
      </c>
      <c r="I1094" s="36" t="str">
        <f t="shared" si="75"/>
        <v>INSERT INTO [dbo].[pmDistrict] ([idDepartment],[idProvince],[idDistrict],[name],[ubigeo]) VALUES (12,5,3,'Ondores','110403')</v>
      </c>
    </row>
    <row r="1095" spans="1:9" ht="15.75" thickBot="1" x14ac:dyDescent="0.3">
      <c r="A1095">
        <f>LOOKUP(B1095,DEPARTAMENTO!$B$2:$B$26,DEPARTAMENTO!$A$2:$A$26)</f>
        <v>12</v>
      </c>
      <c r="B1095" s="21" t="s">
        <v>1985</v>
      </c>
      <c r="C1095" s="25">
        <f t="shared" si="73"/>
        <v>5</v>
      </c>
      <c r="D1095" s="21" t="s">
        <v>1985</v>
      </c>
      <c r="E1095" s="25">
        <f t="shared" si="76"/>
        <v>4</v>
      </c>
      <c r="F1095" s="21" t="s">
        <v>2147</v>
      </c>
      <c r="G1095" s="14" t="s">
        <v>2146</v>
      </c>
      <c r="H1095" s="14" t="str">
        <f t="shared" si="74"/>
        <v>110404</v>
      </c>
      <c r="I1095" s="36" t="str">
        <f t="shared" si="75"/>
        <v>INSERT INTO [dbo].[pmDistrict] ([idDepartment],[idProvince],[idDistrict],[name],[ubigeo]) VALUES (12,5,4,'Ulcumayo','110404')</v>
      </c>
    </row>
    <row r="1096" spans="1:9" ht="15.75" thickBot="1" x14ac:dyDescent="0.3">
      <c r="A1096">
        <f>LOOKUP(B1096,DEPARTAMENTO!$B$2:$B$26,DEPARTAMENTO!$A$2:$A$26)</f>
        <v>12</v>
      </c>
      <c r="B1096" s="21" t="s">
        <v>1985</v>
      </c>
      <c r="C1096" s="25">
        <f t="shared" si="73"/>
        <v>6</v>
      </c>
      <c r="D1096" s="21" t="s">
        <v>2149</v>
      </c>
      <c r="E1096" s="25">
        <f t="shared" si="76"/>
        <v>1</v>
      </c>
      <c r="F1096" s="21" t="s">
        <v>2149</v>
      </c>
      <c r="G1096" s="14" t="s">
        <v>2148</v>
      </c>
      <c r="H1096" s="14" t="str">
        <f t="shared" si="74"/>
        <v>110701</v>
      </c>
      <c r="I1096" s="36" t="str">
        <f t="shared" si="75"/>
        <v>INSERT INTO [dbo].[pmDistrict] ([idDepartment],[idProvince],[idDistrict],[name],[ubigeo]) VALUES (12,6,1,'Satipo','110701')</v>
      </c>
    </row>
    <row r="1097" spans="1:9" ht="15.75" thickBot="1" x14ac:dyDescent="0.3">
      <c r="A1097">
        <f>LOOKUP(B1097,DEPARTAMENTO!$B$2:$B$26,DEPARTAMENTO!$A$2:$A$26)</f>
        <v>12</v>
      </c>
      <c r="B1097" s="21" t="s">
        <v>1985</v>
      </c>
      <c r="C1097" s="25">
        <f t="shared" si="73"/>
        <v>6</v>
      </c>
      <c r="D1097" s="21" t="s">
        <v>2149</v>
      </c>
      <c r="E1097" s="25">
        <f t="shared" si="76"/>
        <v>2</v>
      </c>
      <c r="F1097" s="21" t="s">
        <v>2151</v>
      </c>
      <c r="G1097" s="14" t="s">
        <v>2150</v>
      </c>
      <c r="H1097" s="14" t="str">
        <f t="shared" si="74"/>
        <v>110702</v>
      </c>
      <c r="I1097" s="36" t="str">
        <f t="shared" si="75"/>
        <v>INSERT INTO [dbo].[pmDistrict] ([idDepartment],[idProvince],[idDistrict],[name],[ubigeo]) VALUES (12,6,2,'Coviriali','110702')</v>
      </c>
    </row>
    <row r="1098" spans="1:9" ht="15.75" thickBot="1" x14ac:dyDescent="0.3">
      <c r="A1098">
        <f>LOOKUP(B1098,DEPARTAMENTO!$B$2:$B$26,DEPARTAMENTO!$A$2:$A$26)</f>
        <v>12</v>
      </c>
      <c r="B1098" s="21" t="s">
        <v>1985</v>
      </c>
      <c r="C1098" s="25">
        <f t="shared" si="73"/>
        <v>6</v>
      </c>
      <c r="D1098" s="21" t="s">
        <v>2149</v>
      </c>
      <c r="E1098" s="25">
        <f t="shared" si="76"/>
        <v>3</v>
      </c>
      <c r="F1098" s="21" t="s">
        <v>2153</v>
      </c>
      <c r="G1098" s="14" t="s">
        <v>2152</v>
      </c>
      <c r="H1098" s="14" t="str">
        <f t="shared" si="74"/>
        <v>110703</v>
      </c>
      <c r="I1098" s="36" t="str">
        <f t="shared" si="75"/>
        <v>INSERT INTO [dbo].[pmDistrict] ([idDepartment],[idProvince],[idDistrict],[name],[ubigeo]) VALUES (12,6,3,'Llaylla','110703')</v>
      </c>
    </row>
    <row r="1099" spans="1:9" ht="15.75" thickBot="1" x14ac:dyDescent="0.3">
      <c r="A1099">
        <f>LOOKUP(B1099,DEPARTAMENTO!$B$2:$B$26,DEPARTAMENTO!$A$2:$A$26)</f>
        <v>12</v>
      </c>
      <c r="B1099" s="21" t="s">
        <v>1985</v>
      </c>
      <c r="C1099" s="25">
        <f t="shared" si="73"/>
        <v>6</v>
      </c>
      <c r="D1099" s="21" t="s">
        <v>2149</v>
      </c>
      <c r="E1099" s="25">
        <f t="shared" si="76"/>
        <v>4</v>
      </c>
      <c r="F1099" s="21" t="s">
        <v>2155</v>
      </c>
      <c r="G1099" s="14" t="s">
        <v>2154</v>
      </c>
      <c r="H1099" s="14" t="str">
        <f t="shared" si="74"/>
        <v>110704</v>
      </c>
      <c r="I1099" s="36" t="str">
        <f t="shared" si="75"/>
        <v>INSERT INTO [dbo].[pmDistrict] ([idDepartment],[idProvince],[idDistrict],[name],[ubigeo]) VALUES (12,6,4,'Mazamari','110704')</v>
      </c>
    </row>
    <row r="1100" spans="1:9" ht="15.75" thickBot="1" x14ac:dyDescent="0.3">
      <c r="A1100">
        <f>LOOKUP(B1100,DEPARTAMENTO!$B$2:$B$26,DEPARTAMENTO!$A$2:$A$26)</f>
        <v>12</v>
      </c>
      <c r="B1100" s="21" t="s">
        <v>1985</v>
      </c>
      <c r="C1100" s="25">
        <f t="shared" si="73"/>
        <v>6</v>
      </c>
      <c r="D1100" s="21" t="s">
        <v>2149</v>
      </c>
      <c r="E1100" s="25">
        <f t="shared" si="76"/>
        <v>5</v>
      </c>
      <c r="F1100" s="21" t="s">
        <v>2157</v>
      </c>
      <c r="G1100" s="14" t="s">
        <v>2156</v>
      </c>
      <c r="H1100" s="14" t="str">
        <f t="shared" si="74"/>
        <v>110705</v>
      </c>
      <c r="I1100" s="36" t="str">
        <f t="shared" si="75"/>
        <v>INSERT INTO [dbo].[pmDistrict] ([idDepartment],[idProvince],[idDistrict],[name],[ubigeo]) VALUES (12,6,5,'Pampa Hermosa','110705')</v>
      </c>
    </row>
    <row r="1101" spans="1:9" ht="15.75" thickBot="1" x14ac:dyDescent="0.3">
      <c r="A1101">
        <f>LOOKUP(B1101,DEPARTAMENTO!$B$2:$B$26,DEPARTAMENTO!$A$2:$A$26)</f>
        <v>12</v>
      </c>
      <c r="B1101" s="21" t="s">
        <v>1985</v>
      </c>
      <c r="C1101" s="25">
        <f t="shared" si="73"/>
        <v>6</v>
      </c>
      <c r="D1101" s="21" t="s">
        <v>2149</v>
      </c>
      <c r="E1101" s="25">
        <f t="shared" si="76"/>
        <v>6</v>
      </c>
      <c r="F1101" s="21" t="s">
        <v>2159</v>
      </c>
      <c r="G1101" s="14" t="s">
        <v>2158</v>
      </c>
      <c r="H1101" s="14" t="str">
        <f t="shared" si="74"/>
        <v>110706</v>
      </c>
      <c r="I1101" s="36" t="str">
        <f t="shared" si="75"/>
        <v>INSERT INTO [dbo].[pmDistrict] ([idDepartment],[idProvince],[idDistrict],[name],[ubigeo]) VALUES (12,6,6,'Pangoa','110706')</v>
      </c>
    </row>
    <row r="1102" spans="1:9" ht="15.75" thickBot="1" x14ac:dyDescent="0.3">
      <c r="A1102">
        <f>LOOKUP(B1102,DEPARTAMENTO!$B$2:$B$26,DEPARTAMENTO!$A$2:$A$26)</f>
        <v>12</v>
      </c>
      <c r="B1102" s="21" t="s">
        <v>1985</v>
      </c>
      <c r="C1102" s="25">
        <f t="shared" si="73"/>
        <v>6</v>
      </c>
      <c r="D1102" s="21" t="s">
        <v>2149</v>
      </c>
      <c r="E1102" s="25">
        <f t="shared" si="76"/>
        <v>7</v>
      </c>
      <c r="F1102" s="21" t="s">
        <v>2161</v>
      </c>
      <c r="G1102" s="14" t="s">
        <v>2160</v>
      </c>
      <c r="H1102" s="14" t="str">
        <f t="shared" si="74"/>
        <v>110707</v>
      </c>
      <c r="I1102" s="36" t="str">
        <f t="shared" si="75"/>
        <v>INSERT INTO [dbo].[pmDistrict] ([idDepartment],[idProvince],[idDistrict],[name],[ubigeo]) VALUES (12,6,7,'Rio Negro','110707')</v>
      </c>
    </row>
    <row r="1103" spans="1:9" ht="15.75" thickBot="1" x14ac:dyDescent="0.3">
      <c r="A1103">
        <f>LOOKUP(B1103,DEPARTAMENTO!$B$2:$B$26,DEPARTAMENTO!$A$2:$A$26)</f>
        <v>12</v>
      </c>
      <c r="B1103" s="21" t="s">
        <v>1985</v>
      </c>
      <c r="C1103" s="25">
        <f t="shared" si="73"/>
        <v>6</v>
      </c>
      <c r="D1103" s="21" t="s">
        <v>2149</v>
      </c>
      <c r="E1103" s="25">
        <f t="shared" si="76"/>
        <v>8</v>
      </c>
      <c r="F1103" s="21" t="s">
        <v>2163</v>
      </c>
      <c r="G1103" s="14" t="s">
        <v>2162</v>
      </c>
      <c r="H1103" s="14" t="str">
        <f t="shared" si="74"/>
        <v>110708</v>
      </c>
      <c r="I1103" s="36" t="str">
        <f t="shared" si="75"/>
        <v>INSERT INTO [dbo].[pmDistrict] ([idDepartment],[idProvince],[idDistrict],[name],[ubigeo]) VALUES (12,6,8,'Rio Tambo','110708')</v>
      </c>
    </row>
    <row r="1104" spans="1:9" ht="15.75" thickBot="1" x14ac:dyDescent="0.3">
      <c r="A1104">
        <f>LOOKUP(B1104,DEPARTAMENTO!$B$2:$B$26,DEPARTAMENTO!$A$2:$A$26)</f>
        <v>12</v>
      </c>
      <c r="B1104" s="21" t="s">
        <v>1985</v>
      </c>
      <c r="C1104" s="25">
        <f t="shared" si="73"/>
        <v>7</v>
      </c>
      <c r="D1104" s="21" t="s">
        <v>2165</v>
      </c>
      <c r="E1104" s="25">
        <f t="shared" si="76"/>
        <v>1</v>
      </c>
      <c r="F1104" s="21" t="s">
        <v>2165</v>
      </c>
      <c r="G1104" s="14" t="s">
        <v>2164</v>
      </c>
      <c r="H1104" s="14" t="str">
        <f t="shared" si="74"/>
        <v>110501</v>
      </c>
      <c r="I1104" s="36" t="str">
        <f t="shared" si="75"/>
        <v>INSERT INTO [dbo].[pmDistrict] ([idDepartment],[idProvince],[idDistrict],[name],[ubigeo]) VALUES (12,7,1,'Tarma','110501')</v>
      </c>
    </row>
    <row r="1105" spans="1:9" ht="15.75" thickBot="1" x14ac:dyDescent="0.3">
      <c r="A1105">
        <f>LOOKUP(B1105,DEPARTAMENTO!$B$2:$B$26,DEPARTAMENTO!$A$2:$A$26)</f>
        <v>12</v>
      </c>
      <c r="B1105" s="21" t="s">
        <v>1985</v>
      </c>
      <c r="C1105" s="25">
        <f t="shared" si="73"/>
        <v>7</v>
      </c>
      <c r="D1105" s="21" t="s">
        <v>2165</v>
      </c>
      <c r="E1105" s="25">
        <f t="shared" si="76"/>
        <v>2</v>
      </c>
      <c r="F1105" s="21" t="s">
        <v>474</v>
      </c>
      <c r="G1105" s="14" t="s">
        <v>2166</v>
      </c>
      <c r="H1105" s="14" t="str">
        <f t="shared" si="74"/>
        <v>110502</v>
      </c>
      <c r="I1105" s="36" t="str">
        <f t="shared" si="75"/>
        <v>INSERT INTO [dbo].[pmDistrict] ([idDepartment],[idProvince],[idDistrict],[name],[ubigeo]) VALUES (12,7,2,'Acobamba','110502')</v>
      </c>
    </row>
    <row r="1106" spans="1:9" ht="15.75" thickBot="1" x14ac:dyDescent="0.3">
      <c r="A1106">
        <f>LOOKUP(B1106,DEPARTAMENTO!$B$2:$B$26,DEPARTAMENTO!$A$2:$A$26)</f>
        <v>12</v>
      </c>
      <c r="B1106" s="21" t="s">
        <v>1985</v>
      </c>
      <c r="C1106" s="25">
        <f t="shared" si="73"/>
        <v>7</v>
      </c>
      <c r="D1106" s="21" t="s">
        <v>2165</v>
      </c>
      <c r="E1106" s="25">
        <f t="shared" si="76"/>
        <v>3</v>
      </c>
      <c r="F1106" s="21" t="s">
        <v>2168</v>
      </c>
      <c r="G1106" s="14" t="s">
        <v>2167</v>
      </c>
      <c r="H1106" s="14" t="str">
        <f t="shared" si="74"/>
        <v>110503</v>
      </c>
      <c r="I1106" s="36" t="str">
        <f t="shared" si="75"/>
        <v>INSERT INTO [dbo].[pmDistrict] ([idDepartment],[idProvince],[idDistrict],[name],[ubigeo]) VALUES (12,7,3,'Huaricolca','110503')</v>
      </c>
    </row>
    <row r="1107" spans="1:9" ht="15.75" thickBot="1" x14ac:dyDescent="0.3">
      <c r="A1107">
        <f>LOOKUP(B1107,DEPARTAMENTO!$B$2:$B$26,DEPARTAMENTO!$A$2:$A$26)</f>
        <v>12</v>
      </c>
      <c r="B1107" s="21" t="s">
        <v>1985</v>
      </c>
      <c r="C1107" s="25">
        <f t="shared" si="73"/>
        <v>7</v>
      </c>
      <c r="D1107" s="21" t="s">
        <v>2165</v>
      </c>
      <c r="E1107" s="25">
        <f t="shared" si="76"/>
        <v>4</v>
      </c>
      <c r="F1107" s="21" t="s">
        <v>2170</v>
      </c>
      <c r="G1107" s="14" t="s">
        <v>2169</v>
      </c>
      <c r="H1107" s="14" t="str">
        <f t="shared" si="74"/>
        <v>110504</v>
      </c>
      <c r="I1107" s="36" t="str">
        <f t="shared" si="75"/>
        <v>INSERT INTO [dbo].[pmDistrict] ([idDepartment],[idProvince],[idDistrict],[name],[ubigeo]) VALUES (12,7,4,'Huasahuasi','110504')</v>
      </c>
    </row>
    <row r="1108" spans="1:9" ht="15.75" thickBot="1" x14ac:dyDescent="0.3">
      <c r="A1108">
        <f>LOOKUP(B1108,DEPARTAMENTO!$B$2:$B$26,DEPARTAMENTO!$A$2:$A$26)</f>
        <v>12</v>
      </c>
      <c r="B1108" s="21" t="s">
        <v>1985</v>
      </c>
      <c r="C1108" s="25">
        <f t="shared" si="73"/>
        <v>7</v>
      </c>
      <c r="D1108" s="21" t="s">
        <v>2165</v>
      </c>
      <c r="E1108" s="25">
        <f t="shared" si="76"/>
        <v>5</v>
      </c>
      <c r="F1108" s="21" t="s">
        <v>865</v>
      </c>
      <c r="G1108" s="14" t="s">
        <v>2171</v>
      </c>
      <c r="H1108" s="14" t="str">
        <f t="shared" si="74"/>
        <v>110505</v>
      </c>
      <c r="I1108" s="36" t="str">
        <f t="shared" si="75"/>
        <v>INSERT INTO [dbo].[pmDistrict] ([idDepartment],[idProvince],[idDistrict],[name],[ubigeo]) VALUES (12,7,5,'La Union','110505')</v>
      </c>
    </row>
    <row r="1109" spans="1:9" ht="15.75" thickBot="1" x14ac:dyDescent="0.3">
      <c r="A1109">
        <f>LOOKUP(B1109,DEPARTAMENTO!$B$2:$B$26,DEPARTAMENTO!$A$2:$A$26)</f>
        <v>12</v>
      </c>
      <c r="B1109" s="21" t="s">
        <v>1985</v>
      </c>
      <c r="C1109" s="25">
        <f t="shared" si="73"/>
        <v>7</v>
      </c>
      <c r="D1109" s="21" t="s">
        <v>2165</v>
      </c>
      <c r="E1109" s="25">
        <f t="shared" si="76"/>
        <v>6</v>
      </c>
      <c r="F1109" s="21" t="s">
        <v>1596</v>
      </c>
      <c r="G1109" s="14" t="s">
        <v>2172</v>
      </c>
      <c r="H1109" s="14" t="str">
        <f t="shared" si="74"/>
        <v>110506</v>
      </c>
      <c r="I1109" s="36" t="str">
        <f t="shared" si="75"/>
        <v>INSERT INTO [dbo].[pmDistrict] ([idDepartment],[idProvince],[idDistrict],[name],[ubigeo]) VALUES (12,7,6,'Palca','110506')</v>
      </c>
    </row>
    <row r="1110" spans="1:9" ht="15.75" thickBot="1" x14ac:dyDescent="0.3">
      <c r="A1110">
        <f>LOOKUP(B1110,DEPARTAMENTO!$B$2:$B$26,DEPARTAMENTO!$A$2:$A$26)</f>
        <v>12</v>
      </c>
      <c r="B1110" s="21" t="s">
        <v>1985</v>
      </c>
      <c r="C1110" s="25">
        <f t="shared" si="73"/>
        <v>7</v>
      </c>
      <c r="D1110" s="21" t="s">
        <v>2165</v>
      </c>
      <c r="E1110" s="25">
        <f t="shared" si="76"/>
        <v>7</v>
      </c>
      <c r="F1110" s="21" t="s">
        <v>2174</v>
      </c>
      <c r="G1110" s="14" t="s">
        <v>2173</v>
      </c>
      <c r="H1110" s="14" t="str">
        <f t="shared" si="74"/>
        <v>110507</v>
      </c>
      <c r="I1110" s="36" t="str">
        <f t="shared" si="75"/>
        <v>INSERT INTO [dbo].[pmDistrict] ([idDepartment],[idProvince],[idDistrict],[name],[ubigeo]) VALUES (12,7,7,'Palcamayo','110507')</v>
      </c>
    </row>
    <row r="1111" spans="1:9" ht="15.75" thickBot="1" x14ac:dyDescent="0.3">
      <c r="A1111">
        <f>LOOKUP(B1111,DEPARTAMENTO!$B$2:$B$26,DEPARTAMENTO!$A$2:$A$26)</f>
        <v>12</v>
      </c>
      <c r="B1111" s="21" t="s">
        <v>1985</v>
      </c>
      <c r="C1111" s="25">
        <f t="shared" si="73"/>
        <v>7</v>
      </c>
      <c r="D1111" s="21" t="s">
        <v>2165</v>
      </c>
      <c r="E1111" s="25">
        <f t="shared" si="76"/>
        <v>8</v>
      </c>
      <c r="F1111" s="21" t="s">
        <v>2176</v>
      </c>
      <c r="G1111" s="14" t="s">
        <v>2175</v>
      </c>
      <c r="H1111" s="14" t="str">
        <f t="shared" si="74"/>
        <v>110508</v>
      </c>
      <c r="I1111" s="36" t="str">
        <f t="shared" si="75"/>
        <v>INSERT INTO [dbo].[pmDistrict] ([idDepartment],[idProvince],[idDistrict],[name],[ubigeo]) VALUES (12,7,8,'San Pedro de Cajas','110508')</v>
      </c>
    </row>
    <row r="1112" spans="1:9" ht="15.75" thickBot="1" x14ac:dyDescent="0.3">
      <c r="A1112">
        <f>LOOKUP(B1112,DEPARTAMENTO!$B$2:$B$26,DEPARTAMENTO!$A$2:$A$26)</f>
        <v>12</v>
      </c>
      <c r="B1112" s="21" t="s">
        <v>1985</v>
      </c>
      <c r="C1112" s="25">
        <f t="shared" si="73"/>
        <v>7</v>
      </c>
      <c r="D1112" s="21" t="s">
        <v>2165</v>
      </c>
      <c r="E1112" s="25">
        <f t="shared" si="76"/>
        <v>9</v>
      </c>
      <c r="F1112" s="21" t="s">
        <v>2178</v>
      </c>
      <c r="G1112" s="14" t="s">
        <v>2177</v>
      </c>
      <c r="H1112" s="14" t="str">
        <f t="shared" si="74"/>
        <v>110509</v>
      </c>
      <c r="I1112" s="36" t="str">
        <f t="shared" si="75"/>
        <v>INSERT INTO [dbo].[pmDistrict] ([idDepartment],[idProvince],[idDistrict],[name],[ubigeo]) VALUES (12,7,9,'Tapo','110509')</v>
      </c>
    </row>
    <row r="1113" spans="1:9" ht="15.75" thickBot="1" x14ac:dyDescent="0.3">
      <c r="A1113">
        <f>LOOKUP(B1113,DEPARTAMENTO!$B$2:$B$26,DEPARTAMENTO!$A$2:$A$26)</f>
        <v>12</v>
      </c>
      <c r="B1113" s="21" t="s">
        <v>1985</v>
      </c>
      <c r="C1113" s="25">
        <f t="shared" si="73"/>
        <v>8</v>
      </c>
      <c r="D1113" s="21" t="s">
        <v>1602</v>
      </c>
      <c r="E1113" s="25">
        <f t="shared" si="76"/>
        <v>1</v>
      </c>
      <c r="F1113" s="21" t="s">
        <v>2180</v>
      </c>
      <c r="G1113" s="14" t="s">
        <v>2179</v>
      </c>
      <c r="H1113" s="14" t="str">
        <f t="shared" si="74"/>
        <v>110601</v>
      </c>
      <c r="I1113" s="36" t="str">
        <f t="shared" si="75"/>
        <v>INSERT INTO [dbo].[pmDistrict] ([idDepartment],[idProvince],[idDistrict],[name],[ubigeo]) VALUES (12,8,1,'La Oroya','110601')</v>
      </c>
    </row>
    <row r="1114" spans="1:9" ht="15.75" thickBot="1" x14ac:dyDescent="0.3">
      <c r="A1114">
        <f>LOOKUP(B1114,DEPARTAMENTO!$B$2:$B$26,DEPARTAMENTO!$A$2:$A$26)</f>
        <v>12</v>
      </c>
      <c r="B1114" s="21" t="s">
        <v>1985</v>
      </c>
      <c r="C1114" s="25">
        <f t="shared" si="73"/>
        <v>8</v>
      </c>
      <c r="D1114" s="21" t="s">
        <v>1602</v>
      </c>
      <c r="E1114" s="25">
        <f t="shared" si="76"/>
        <v>2</v>
      </c>
      <c r="F1114" s="21" t="s">
        <v>2182</v>
      </c>
      <c r="G1114" s="14" t="s">
        <v>2181</v>
      </c>
      <c r="H1114" s="14" t="str">
        <f t="shared" si="74"/>
        <v>110602</v>
      </c>
      <c r="I1114" s="36" t="str">
        <f t="shared" si="75"/>
        <v>INSERT INTO [dbo].[pmDistrict] ([idDepartment],[idProvince],[idDistrict],[name],[ubigeo]) VALUES (12,8,2,'Chacapalpa','110602')</v>
      </c>
    </row>
    <row r="1115" spans="1:9" ht="15.75" thickBot="1" x14ac:dyDescent="0.3">
      <c r="A1115">
        <f>LOOKUP(B1115,DEPARTAMENTO!$B$2:$B$26,DEPARTAMENTO!$A$2:$A$26)</f>
        <v>12</v>
      </c>
      <c r="B1115" s="21" t="s">
        <v>1985</v>
      </c>
      <c r="C1115" s="25">
        <f t="shared" si="73"/>
        <v>8</v>
      </c>
      <c r="D1115" s="21" t="s">
        <v>1602</v>
      </c>
      <c r="E1115" s="25">
        <f t="shared" si="76"/>
        <v>3</v>
      </c>
      <c r="F1115" s="21" t="s">
        <v>2184</v>
      </c>
      <c r="G1115" s="14" t="s">
        <v>2183</v>
      </c>
      <c r="H1115" s="14" t="str">
        <f t="shared" si="74"/>
        <v>110603</v>
      </c>
      <c r="I1115" s="36" t="str">
        <f t="shared" si="75"/>
        <v>INSERT INTO [dbo].[pmDistrict] ([idDepartment],[idProvince],[idDistrict],[name],[ubigeo]) VALUES (12,8,3,'Huay-Huay','110603')</v>
      </c>
    </row>
    <row r="1116" spans="1:9" ht="15.75" thickBot="1" x14ac:dyDescent="0.3">
      <c r="A1116">
        <f>LOOKUP(B1116,DEPARTAMENTO!$B$2:$B$26,DEPARTAMENTO!$A$2:$A$26)</f>
        <v>12</v>
      </c>
      <c r="B1116" s="21" t="s">
        <v>1985</v>
      </c>
      <c r="C1116" s="25">
        <f t="shared" si="73"/>
        <v>8</v>
      </c>
      <c r="D1116" s="21" t="s">
        <v>1602</v>
      </c>
      <c r="E1116" s="25">
        <f t="shared" si="76"/>
        <v>4</v>
      </c>
      <c r="F1116" s="21" t="s">
        <v>2186</v>
      </c>
      <c r="G1116" s="14" t="s">
        <v>2185</v>
      </c>
      <c r="H1116" s="14" t="str">
        <f t="shared" si="74"/>
        <v>110604</v>
      </c>
      <c r="I1116" s="36" t="str">
        <f t="shared" si="75"/>
        <v>INSERT INTO [dbo].[pmDistrict] ([idDepartment],[idProvince],[idDistrict],[name],[ubigeo]) VALUES (12,8,4,'Marcapomacocha','110604')</v>
      </c>
    </row>
    <row r="1117" spans="1:9" ht="15.75" thickBot="1" x14ac:dyDescent="0.3">
      <c r="A1117">
        <f>LOOKUP(B1117,DEPARTAMENTO!$B$2:$B$26,DEPARTAMENTO!$A$2:$A$26)</f>
        <v>12</v>
      </c>
      <c r="B1117" s="21" t="s">
        <v>1985</v>
      </c>
      <c r="C1117" s="25">
        <f t="shared" si="73"/>
        <v>8</v>
      </c>
      <c r="D1117" s="21" t="s">
        <v>1602</v>
      </c>
      <c r="E1117" s="25">
        <f t="shared" si="76"/>
        <v>5</v>
      </c>
      <c r="F1117" s="21" t="s">
        <v>2188</v>
      </c>
      <c r="G1117" s="14" t="s">
        <v>2187</v>
      </c>
      <c r="H1117" s="14" t="str">
        <f t="shared" si="74"/>
        <v>110605</v>
      </c>
      <c r="I1117" s="36" t="str">
        <f t="shared" si="75"/>
        <v>INSERT INTO [dbo].[pmDistrict] ([idDepartment],[idProvince],[idDistrict],[name],[ubigeo]) VALUES (12,8,5,'Morococha','110605')</v>
      </c>
    </row>
    <row r="1118" spans="1:9" ht="15.75" thickBot="1" x14ac:dyDescent="0.3">
      <c r="A1118">
        <f>LOOKUP(B1118,DEPARTAMENTO!$B$2:$B$26,DEPARTAMENTO!$A$2:$A$26)</f>
        <v>12</v>
      </c>
      <c r="B1118" s="21" t="s">
        <v>1985</v>
      </c>
      <c r="C1118" s="25">
        <f t="shared" si="73"/>
        <v>8</v>
      </c>
      <c r="D1118" s="21" t="s">
        <v>1602</v>
      </c>
      <c r="E1118" s="25">
        <f t="shared" si="76"/>
        <v>6</v>
      </c>
      <c r="F1118" s="21" t="s">
        <v>1183</v>
      </c>
      <c r="G1118" s="14" t="s">
        <v>2189</v>
      </c>
      <c r="H1118" s="14" t="str">
        <f t="shared" si="74"/>
        <v>110606</v>
      </c>
      <c r="I1118" s="36" t="str">
        <f t="shared" si="75"/>
        <v>INSERT INTO [dbo].[pmDistrict] ([idDepartment],[idProvince],[idDistrict],[name],[ubigeo]) VALUES (12,8,6,'Paccha','110606')</v>
      </c>
    </row>
    <row r="1119" spans="1:9" ht="15.75" thickBot="1" x14ac:dyDescent="0.3">
      <c r="A1119">
        <f>LOOKUP(B1119,DEPARTAMENTO!$B$2:$B$26,DEPARTAMENTO!$A$2:$A$26)</f>
        <v>12</v>
      </c>
      <c r="B1119" s="21" t="s">
        <v>1985</v>
      </c>
      <c r="C1119" s="25">
        <f t="shared" si="73"/>
        <v>8</v>
      </c>
      <c r="D1119" s="21" t="s">
        <v>1602</v>
      </c>
      <c r="E1119" s="25">
        <f t="shared" si="76"/>
        <v>7</v>
      </c>
      <c r="F1119" s="21" t="s">
        <v>2191</v>
      </c>
      <c r="G1119" s="14" t="s">
        <v>2190</v>
      </c>
      <c r="H1119" s="14" t="str">
        <f t="shared" si="74"/>
        <v>110607</v>
      </c>
      <c r="I1119" s="36" t="str">
        <f t="shared" si="75"/>
        <v>INSERT INTO [dbo].[pmDistrict] ([idDepartment],[idProvince],[idDistrict],[name],[ubigeo]) VALUES (12,8,7,'Santa Barbara de Carhuacayan','110607')</v>
      </c>
    </row>
    <row r="1120" spans="1:9" ht="15.75" thickBot="1" x14ac:dyDescent="0.3">
      <c r="A1120">
        <f>LOOKUP(B1120,DEPARTAMENTO!$B$2:$B$26,DEPARTAMENTO!$A$2:$A$26)</f>
        <v>12</v>
      </c>
      <c r="B1120" s="21" t="s">
        <v>1985</v>
      </c>
      <c r="C1120" s="25">
        <f t="shared" si="73"/>
        <v>8</v>
      </c>
      <c r="D1120" s="21" t="s">
        <v>1602</v>
      </c>
      <c r="E1120" s="25">
        <f t="shared" si="76"/>
        <v>8</v>
      </c>
      <c r="F1120" s="21" t="s">
        <v>2193</v>
      </c>
      <c r="G1120" s="14" t="s">
        <v>2192</v>
      </c>
      <c r="H1120" s="14" t="str">
        <f t="shared" si="74"/>
        <v>110610</v>
      </c>
      <c r="I1120" s="36" t="str">
        <f t="shared" si="75"/>
        <v>INSERT INTO [dbo].[pmDistrict] ([idDepartment],[idProvince],[idDistrict],[name],[ubigeo]) VALUES (12,8,8,'Santa Rosa de Sacco','110610')</v>
      </c>
    </row>
    <row r="1121" spans="1:9" ht="15.75" thickBot="1" x14ac:dyDescent="0.3">
      <c r="A1121">
        <f>LOOKUP(B1121,DEPARTAMENTO!$B$2:$B$26,DEPARTAMENTO!$A$2:$A$26)</f>
        <v>12</v>
      </c>
      <c r="B1121" s="21" t="s">
        <v>1985</v>
      </c>
      <c r="C1121" s="25">
        <f t="shared" si="73"/>
        <v>8</v>
      </c>
      <c r="D1121" s="21" t="s">
        <v>1602</v>
      </c>
      <c r="E1121" s="25">
        <f t="shared" si="76"/>
        <v>9</v>
      </c>
      <c r="F1121" s="21" t="s">
        <v>2195</v>
      </c>
      <c r="G1121" s="14" t="s">
        <v>2194</v>
      </c>
      <c r="H1121" s="14" t="str">
        <f t="shared" si="74"/>
        <v>110608</v>
      </c>
      <c r="I1121" s="36" t="str">
        <f t="shared" si="75"/>
        <v>INSERT INTO [dbo].[pmDistrict] ([idDepartment],[idProvince],[idDistrict],[name],[ubigeo]) VALUES (12,8,9,'Suitucancha','110608')</v>
      </c>
    </row>
    <row r="1122" spans="1:9" ht="15.75" thickBot="1" x14ac:dyDescent="0.3">
      <c r="A1122">
        <f>LOOKUP(B1122,DEPARTAMENTO!$B$2:$B$26,DEPARTAMENTO!$A$2:$A$26)</f>
        <v>12</v>
      </c>
      <c r="B1122" s="21" t="s">
        <v>1985</v>
      </c>
      <c r="C1122" s="25">
        <f t="shared" si="73"/>
        <v>8</v>
      </c>
      <c r="D1122" s="21" t="s">
        <v>1602</v>
      </c>
      <c r="E1122" s="25">
        <f t="shared" si="76"/>
        <v>10</v>
      </c>
      <c r="F1122" s="21" t="s">
        <v>1602</v>
      </c>
      <c r="G1122" s="14" t="s">
        <v>2196</v>
      </c>
      <c r="H1122" s="14" t="str">
        <f t="shared" si="74"/>
        <v>110609</v>
      </c>
      <c r="I1122" s="36" t="str">
        <f t="shared" si="75"/>
        <v>INSERT INTO [dbo].[pmDistrict] ([idDepartment],[idProvince],[idDistrict],[name],[ubigeo]) VALUES (12,8,10,'Yauli','110609')</v>
      </c>
    </row>
    <row r="1123" spans="1:9" ht="15.75" thickBot="1" x14ac:dyDescent="0.3">
      <c r="A1123">
        <f>LOOKUP(B1123,DEPARTAMENTO!$B$2:$B$26,DEPARTAMENTO!$A$2:$A$26)</f>
        <v>12</v>
      </c>
      <c r="B1123" s="21" t="s">
        <v>1985</v>
      </c>
      <c r="C1123" s="25">
        <f t="shared" si="73"/>
        <v>9</v>
      </c>
      <c r="D1123" s="21" t="s">
        <v>2198</v>
      </c>
      <c r="E1123" s="25">
        <f t="shared" si="76"/>
        <v>1</v>
      </c>
      <c r="F1123" s="21" t="s">
        <v>2198</v>
      </c>
      <c r="G1123" s="14" t="s">
        <v>2197</v>
      </c>
      <c r="H1123" s="14" t="str">
        <f t="shared" si="74"/>
        <v>110901</v>
      </c>
      <c r="I1123" s="36" t="str">
        <f t="shared" si="75"/>
        <v>INSERT INTO [dbo].[pmDistrict] ([idDepartment],[idProvince],[idDistrict],[name],[ubigeo]) VALUES (12,9,1,'Chupaca','110901')</v>
      </c>
    </row>
    <row r="1124" spans="1:9" ht="15.75" thickBot="1" x14ac:dyDescent="0.3">
      <c r="A1124">
        <f>LOOKUP(B1124,DEPARTAMENTO!$B$2:$B$26,DEPARTAMENTO!$A$2:$A$26)</f>
        <v>12</v>
      </c>
      <c r="B1124" s="21" t="s">
        <v>1985</v>
      </c>
      <c r="C1124" s="25">
        <f t="shared" si="73"/>
        <v>9</v>
      </c>
      <c r="D1124" s="21" t="s">
        <v>2198</v>
      </c>
      <c r="E1124" s="25">
        <f t="shared" si="76"/>
        <v>2</v>
      </c>
      <c r="F1124" s="21" t="s">
        <v>2200</v>
      </c>
      <c r="G1124" s="14" t="s">
        <v>2199</v>
      </c>
      <c r="H1124" s="14" t="str">
        <f t="shared" si="74"/>
        <v>110902</v>
      </c>
      <c r="I1124" s="36" t="str">
        <f t="shared" si="75"/>
        <v>INSERT INTO [dbo].[pmDistrict] ([idDepartment],[idProvince],[idDistrict],[name],[ubigeo]) VALUES (12,9,2,'Ahuac','110902')</v>
      </c>
    </row>
    <row r="1125" spans="1:9" ht="15.75" thickBot="1" x14ac:dyDescent="0.3">
      <c r="A1125">
        <f>LOOKUP(B1125,DEPARTAMENTO!$B$2:$B$26,DEPARTAMENTO!$A$2:$A$26)</f>
        <v>12</v>
      </c>
      <c r="B1125" s="21" t="s">
        <v>1985</v>
      </c>
      <c r="C1125" s="25">
        <f t="shared" si="73"/>
        <v>9</v>
      </c>
      <c r="D1125" s="21" t="s">
        <v>2198</v>
      </c>
      <c r="E1125" s="25">
        <f t="shared" si="76"/>
        <v>3</v>
      </c>
      <c r="F1125" s="21" t="s">
        <v>2202</v>
      </c>
      <c r="G1125" s="14" t="s">
        <v>2201</v>
      </c>
      <c r="H1125" s="14" t="str">
        <f t="shared" si="74"/>
        <v>110903</v>
      </c>
      <c r="I1125" s="36" t="str">
        <f t="shared" si="75"/>
        <v>INSERT INTO [dbo].[pmDistrict] ([idDepartment],[idProvince],[idDistrict],[name],[ubigeo]) VALUES (12,9,3,'Chongos Bajo','110903')</v>
      </c>
    </row>
    <row r="1126" spans="1:9" ht="15.75" thickBot="1" x14ac:dyDescent="0.3">
      <c r="A1126">
        <f>LOOKUP(B1126,DEPARTAMENTO!$B$2:$B$26,DEPARTAMENTO!$A$2:$A$26)</f>
        <v>12</v>
      </c>
      <c r="B1126" s="21" t="s">
        <v>1985</v>
      </c>
      <c r="C1126" s="25">
        <f t="shared" si="73"/>
        <v>9</v>
      </c>
      <c r="D1126" s="21" t="s">
        <v>2198</v>
      </c>
      <c r="E1126" s="25">
        <f t="shared" si="76"/>
        <v>4</v>
      </c>
      <c r="F1126" s="21" t="s">
        <v>2204</v>
      </c>
      <c r="G1126" s="14" t="s">
        <v>2203</v>
      </c>
      <c r="H1126" s="14" t="str">
        <f t="shared" si="74"/>
        <v>110904</v>
      </c>
      <c r="I1126" s="36" t="str">
        <f t="shared" si="75"/>
        <v>INSERT INTO [dbo].[pmDistrict] ([idDepartment],[idProvince],[idDistrict],[name],[ubigeo]) VALUES (12,9,4,'Huachac','110904')</v>
      </c>
    </row>
    <row r="1127" spans="1:9" ht="15.75" thickBot="1" x14ac:dyDescent="0.3">
      <c r="A1127">
        <f>LOOKUP(B1127,DEPARTAMENTO!$B$2:$B$26,DEPARTAMENTO!$A$2:$A$26)</f>
        <v>12</v>
      </c>
      <c r="B1127" s="21" t="s">
        <v>1985</v>
      </c>
      <c r="C1127" s="25">
        <f t="shared" si="73"/>
        <v>9</v>
      </c>
      <c r="D1127" s="21" t="s">
        <v>2198</v>
      </c>
      <c r="E1127" s="25">
        <f t="shared" si="76"/>
        <v>5</v>
      </c>
      <c r="F1127" s="21" t="s">
        <v>2206</v>
      </c>
      <c r="G1127" s="14" t="s">
        <v>2205</v>
      </c>
      <c r="H1127" s="14" t="str">
        <f t="shared" si="74"/>
        <v>110905</v>
      </c>
      <c r="I1127" s="36" t="str">
        <f t="shared" si="75"/>
        <v>INSERT INTO [dbo].[pmDistrict] ([idDepartment],[idProvince],[idDistrict],[name],[ubigeo]) VALUES (12,9,5,'Huamancaca Chico','110905')</v>
      </c>
    </row>
    <row r="1128" spans="1:9" ht="15.75" thickBot="1" x14ac:dyDescent="0.3">
      <c r="A1128">
        <f>LOOKUP(B1128,DEPARTAMENTO!$B$2:$B$26,DEPARTAMENTO!$A$2:$A$26)</f>
        <v>12</v>
      </c>
      <c r="B1128" s="21" t="s">
        <v>1985</v>
      </c>
      <c r="C1128" s="25">
        <f t="shared" si="73"/>
        <v>9</v>
      </c>
      <c r="D1128" s="21" t="s">
        <v>2198</v>
      </c>
      <c r="E1128" s="25">
        <f t="shared" si="76"/>
        <v>6</v>
      </c>
      <c r="F1128" s="21" t="s">
        <v>2208</v>
      </c>
      <c r="G1128" s="14" t="s">
        <v>2207</v>
      </c>
      <c r="H1128" s="14" t="str">
        <f t="shared" si="74"/>
        <v>110906</v>
      </c>
      <c r="I1128" s="36" t="str">
        <f t="shared" si="75"/>
        <v>INSERT INTO [dbo].[pmDistrict] ([idDepartment],[idProvince],[idDistrict],[name],[ubigeo]) VALUES (12,9,6,'San Juan de Yscos','110906')</v>
      </c>
    </row>
    <row r="1129" spans="1:9" ht="15.75" thickBot="1" x14ac:dyDescent="0.3">
      <c r="A1129">
        <f>LOOKUP(B1129,DEPARTAMENTO!$B$2:$B$26,DEPARTAMENTO!$A$2:$A$26)</f>
        <v>12</v>
      </c>
      <c r="B1129" s="21" t="s">
        <v>1985</v>
      </c>
      <c r="C1129" s="25">
        <f t="shared" si="73"/>
        <v>9</v>
      </c>
      <c r="D1129" s="21" t="s">
        <v>2198</v>
      </c>
      <c r="E1129" s="25">
        <f t="shared" si="76"/>
        <v>7</v>
      </c>
      <c r="F1129" s="21" t="s">
        <v>2210</v>
      </c>
      <c r="G1129" s="14" t="s">
        <v>2209</v>
      </c>
      <c r="H1129" s="14" t="str">
        <f t="shared" si="74"/>
        <v>110907</v>
      </c>
      <c r="I1129" s="36" t="str">
        <f t="shared" si="75"/>
        <v>INSERT INTO [dbo].[pmDistrict] ([idDepartment],[idProvince],[idDistrict],[name],[ubigeo]) VALUES (12,9,7,'San Juan de Jarpa','110907')</v>
      </c>
    </row>
    <row r="1130" spans="1:9" ht="15.75" thickBot="1" x14ac:dyDescent="0.3">
      <c r="A1130">
        <f>LOOKUP(B1130,DEPARTAMENTO!$B$2:$B$26,DEPARTAMENTO!$A$2:$A$26)</f>
        <v>12</v>
      </c>
      <c r="B1130" s="21" t="s">
        <v>1985</v>
      </c>
      <c r="C1130" s="25">
        <f t="shared" si="73"/>
        <v>9</v>
      </c>
      <c r="D1130" s="21" t="s">
        <v>2198</v>
      </c>
      <c r="E1130" s="25">
        <f t="shared" si="76"/>
        <v>8</v>
      </c>
      <c r="F1130" s="21" t="s">
        <v>2212</v>
      </c>
      <c r="G1130" s="14" t="s">
        <v>2211</v>
      </c>
      <c r="H1130" s="14" t="str">
        <f t="shared" si="74"/>
        <v>110908</v>
      </c>
      <c r="I1130" s="36" t="str">
        <f t="shared" si="75"/>
        <v>INSERT INTO [dbo].[pmDistrict] ([idDepartment],[idProvince],[idDistrict],[name],[ubigeo]) VALUES (12,9,8,'Tres de Diciembre','110908')</v>
      </c>
    </row>
    <row r="1131" spans="1:9" ht="15.75" thickBot="1" x14ac:dyDescent="0.3">
      <c r="A1131">
        <f>LOOKUP(B1131,DEPARTAMENTO!$B$2:$B$26,DEPARTAMENTO!$A$2:$A$26)</f>
        <v>12</v>
      </c>
      <c r="B1131" s="21" t="s">
        <v>1985</v>
      </c>
      <c r="C1131" s="25">
        <f t="shared" si="73"/>
        <v>9</v>
      </c>
      <c r="D1131" s="21" t="s">
        <v>2198</v>
      </c>
      <c r="E1131" s="25">
        <f t="shared" si="76"/>
        <v>9</v>
      </c>
      <c r="F1131" s="21" t="s">
        <v>2214</v>
      </c>
      <c r="G1131" s="14" t="s">
        <v>2213</v>
      </c>
      <c r="H1131" s="14" t="str">
        <f t="shared" si="74"/>
        <v>110909</v>
      </c>
      <c r="I1131" s="36" t="str">
        <f t="shared" si="75"/>
        <v>INSERT INTO [dbo].[pmDistrict] ([idDepartment],[idProvince],[idDistrict],[name],[ubigeo]) VALUES (12,9,9,'Yanacancha','110909')</v>
      </c>
    </row>
    <row r="1132" spans="1:9" ht="15.75" thickBot="1" x14ac:dyDescent="0.3">
      <c r="A1132">
        <f>LOOKUP(B1132,DEPARTAMENTO!$B$2:$B$26,DEPARTAMENTO!$A$2:$A$26)</f>
        <v>13</v>
      </c>
      <c r="B1132" s="21" t="s">
        <v>191</v>
      </c>
      <c r="C1132" s="25">
        <f t="shared" si="73"/>
        <v>1</v>
      </c>
      <c r="D1132" s="21" t="s">
        <v>2216</v>
      </c>
      <c r="E1132" s="25">
        <f t="shared" si="76"/>
        <v>1</v>
      </c>
      <c r="F1132" s="21" t="s">
        <v>2216</v>
      </c>
      <c r="G1132" s="14" t="s">
        <v>2215</v>
      </c>
      <c r="H1132" s="14" t="str">
        <f t="shared" si="74"/>
        <v>120101</v>
      </c>
      <c r="I1132" s="36" t="str">
        <f t="shared" si="75"/>
        <v>INSERT INTO [dbo].[pmDistrict] ([idDepartment],[idProvince],[idDistrict],[name],[ubigeo]) VALUES (13,1,1,'Trujillo','120101')</v>
      </c>
    </row>
    <row r="1133" spans="1:9" ht="15.75" thickBot="1" x14ac:dyDescent="0.3">
      <c r="A1133">
        <f>LOOKUP(B1133,DEPARTAMENTO!$B$2:$B$26,DEPARTAMENTO!$A$2:$A$26)</f>
        <v>13</v>
      </c>
      <c r="B1133" s="21" t="s">
        <v>191</v>
      </c>
      <c r="C1133" s="25">
        <f t="shared" si="73"/>
        <v>1</v>
      </c>
      <c r="D1133" s="21" t="s">
        <v>2216</v>
      </c>
      <c r="E1133" s="25">
        <f t="shared" si="76"/>
        <v>2</v>
      </c>
      <c r="F1133" s="21" t="s">
        <v>2218</v>
      </c>
      <c r="G1133" s="14" t="s">
        <v>2217</v>
      </c>
      <c r="H1133" s="14" t="str">
        <f t="shared" si="74"/>
        <v>120110</v>
      </c>
      <c r="I1133" s="36" t="str">
        <f t="shared" si="75"/>
        <v>INSERT INTO [dbo].[pmDistrict] ([idDepartment],[idProvince],[idDistrict],[name],[ubigeo]) VALUES (13,1,2,'El Porvenir','120110')</v>
      </c>
    </row>
    <row r="1134" spans="1:9" ht="15.75" thickBot="1" x14ac:dyDescent="0.3">
      <c r="A1134">
        <f>LOOKUP(B1134,DEPARTAMENTO!$B$2:$B$26,DEPARTAMENTO!$A$2:$A$26)</f>
        <v>13</v>
      </c>
      <c r="B1134" s="21" t="s">
        <v>191</v>
      </c>
      <c r="C1134" s="25">
        <f t="shared" si="73"/>
        <v>1</v>
      </c>
      <c r="D1134" s="21" t="s">
        <v>2216</v>
      </c>
      <c r="E1134" s="25">
        <f t="shared" si="76"/>
        <v>3</v>
      </c>
      <c r="F1134" s="21" t="s">
        <v>2220</v>
      </c>
      <c r="G1134" s="14" t="s">
        <v>2219</v>
      </c>
      <c r="H1134" s="14" t="str">
        <f t="shared" si="74"/>
        <v>120112</v>
      </c>
      <c r="I1134" s="36" t="str">
        <f t="shared" si="75"/>
        <v>INSERT INTO [dbo].[pmDistrict] ([idDepartment],[idProvince],[idDistrict],[name],[ubigeo]) VALUES (13,1,3,'Florencia de Mora','120112')</v>
      </c>
    </row>
    <row r="1135" spans="1:9" ht="15.75" thickBot="1" x14ac:dyDescent="0.3">
      <c r="A1135">
        <f>LOOKUP(B1135,DEPARTAMENTO!$B$2:$B$26,DEPARTAMENTO!$A$2:$A$26)</f>
        <v>13</v>
      </c>
      <c r="B1135" s="21" t="s">
        <v>191</v>
      </c>
      <c r="C1135" s="25">
        <f t="shared" si="73"/>
        <v>1</v>
      </c>
      <c r="D1135" s="21" t="s">
        <v>2216</v>
      </c>
      <c r="E1135" s="25">
        <f t="shared" si="76"/>
        <v>4</v>
      </c>
      <c r="F1135" s="21" t="s">
        <v>2222</v>
      </c>
      <c r="G1135" s="14" t="s">
        <v>2221</v>
      </c>
      <c r="H1135" s="14" t="str">
        <f t="shared" si="74"/>
        <v>120102</v>
      </c>
      <c r="I1135" s="36" t="str">
        <f t="shared" si="75"/>
        <v>INSERT INTO [dbo].[pmDistrict] ([idDepartment],[idProvince],[idDistrict],[name],[ubigeo]) VALUES (13,1,4,'Huanchaco','120102')</v>
      </c>
    </row>
    <row r="1136" spans="1:9" ht="15.75" thickBot="1" x14ac:dyDescent="0.3">
      <c r="A1136">
        <f>LOOKUP(B1136,DEPARTAMENTO!$B$2:$B$26,DEPARTAMENTO!$A$2:$A$26)</f>
        <v>13</v>
      </c>
      <c r="B1136" s="21" t="s">
        <v>191</v>
      </c>
      <c r="C1136" s="25">
        <f t="shared" si="73"/>
        <v>1</v>
      </c>
      <c r="D1136" s="21" t="s">
        <v>2216</v>
      </c>
      <c r="E1136" s="25">
        <f t="shared" si="76"/>
        <v>5</v>
      </c>
      <c r="F1136" s="21" t="s">
        <v>1337</v>
      </c>
      <c r="G1136" s="14" t="s">
        <v>2223</v>
      </c>
      <c r="H1136" s="14" t="str">
        <f t="shared" si="74"/>
        <v>120111</v>
      </c>
      <c r="I1136" s="36" t="str">
        <f t="shared" si="75"/>
        <v>INSERT INTO [dbo].[pmDistrict] ([idDepartment],[idProvince],[idDistrict],[name],[ubigeo]) VALUES (13,1,5,'La Esperanza','120111')</v>
      </c>
    </row>
    <row r="1137" spans="1:9" ht="15.75" thickBot="1" x14ac:dyDescent="0.3">
      <c r="A1137">
        <f>LOOKUP(B1137,DEPARTAMENTO!$B$2:$B$26,DEPARTAMENTO!$A$2:$A$26)</f>
        <v>13</v>
      </c>
      <c r="B1137" s="21" t="s">
        <v>191</v>
      </c>
      <c r="C1137" s="25">
        <f t="shared" si="73"/>
        <v>1</v>
      </c>
      <c r="D1137" s="21" t="s">
        <v>2216</v>
      </c>
      <c r="E1137" s="25">
        <f t="shared" si="76"/>
        <v>6</v>
      </c>
      <c r="F1137" s="21" t="s">
        <v>2225</v>
      </c>
      <c r="G1137" s="14" t="s">
        <v>2224</v>
      </c>
      <c r="H1137" s="14" t="str">
        <f t="shared" si="74"/>
        <v>120103</v>
      </c>
      <c r="I1137" s="36" t="str">
        <f t="shared" si="75"/>
        <v>INSERT INTO [dbo].[pmDistrict] ([idDepartment],[idProvince],[idDistrict],[name],[ubigeo]) VALUES (13,1,6,'Laredo','120103')</v>
      </c>
    </row>
    <row r="1138" spans="1:9" ht="15.75" thickBot="1" x14ac:dyDescent="0.3">
      <c r="A1138">
        <f>LOOKUP(B1138,DEPARTAMENTO!$B$2:$B$26,DEPARTAMENTO!$A$2:$A$26)</f>
        <v>13</v>
      </c>
      <c r="B1138" s="21" t="s">
        <v>191</v>
      </c>
      <c r="C1138" s="25">
        <f t="shared" si="73"/>
        <v>1</v>
      </c>
      <c r="D1138" s="21" t="s">
        <v>2216</v>
      </c>
      <c r="E1138" s="25">
        <f t="shared" si="76"/>
        <v>7</v>
      </c>
      <c r="F1138" s="21" t="s">
        <v>2227</v>
      </c>
      <c r="G1138" s="14" t="s">
        <v>2226</v>
      </c>
      <c r="H1138" s="14" t="str">
        <f t="shared" si="74"/>
        <v>120104</v>
      </c>
      <c r="I1138" s="36" t="str">
        <f t="shared" si="75"/>
        <v>INSERT INTO [dbo].[pmDistrict] ([idDepartment],[idProvince],[idDistrict],[name],[ubigeo]) VALUES (13,1,7,'Moche','120104')</v>
      </c>
    </row>
    <row r="1139" spans="1:9" ht="15.75" thickBot="1" x14ac:dyDescent="0.3">
      <c r="A1139">
        <f>LOOKUP(B1139,DEPARTAMENTO!$B$2:$B$26,DEPARTAMENTO!$A$2:$A$26)</f>
        <v>13</v>
      </c>
      <c r="B1139" s="21" t="s">
        <v>191</v>
      </c>
      <c r="C1139" s="25">
        <f t="shared" si="73"/>
        <v>1</v>
      </c>
      <c r="D1139" s="21" t="s">
        <v>2216</v>
      </c>
      <c r="E1139" s="25">
        <f t="shared" si="76"/>
        <v>8</v>
      </c>
      <c r="F1139" s="21" t="s">
        <v>2229</v>
      </c>
      <c r="G1139" s="14" t="s">
        <v>2228</v>
      </c>
      <c r="H1139" s="14" t="str">
        <f t="shared" si="74"/>
        <v>120109</v>
      </c>
      <c r="I1139" s="36" t="str">
        <f t="shared" si="75"/>
        <v>INSERT INTO [dbo].[pmDistrict] ([idDepartment],[idProvince],[idDistrict],[name],[ubigeo]) VALUES (13,1,8,'Poroto','120109')</v>
      </c>
    </row>
    <row r="1140" spans="1:9" ht="15.75" thickBot="1" x14ac:dyDescent="0.3">
      <c r="A1140">
        <f>LOOKUP(B1140,DEPARTAMENTO!$B$2:$B$26,DEPARTAMENTO!$A$2:$A$26)</f>
        <v>13</v>
      </c>
      <c r="B1140" s="21" t="s">
        <v>191</v>
      </c>
      <c r="C1140" s="25">
        <f t="shared" ref="C1140:C1203" si="77">IF(D1139=D1140,C1139,IF(B1139=B1140,C1139+1,1))</f>
        <v>1</v>
      </c>
      <c r="D1140" s="21" t="s">
        <v>2216</v>
      </c>
      <c r="E1140" s="25">
        <f t="shared" si="76"/>
        <v>9</v>
      </c>
      <c r="F1140" s="21" t="s">
        <v>2231</v>
      </c>
      <c r="G1140" s="14" t="s">
        <v>2230</v>
      </c>
      <c r="H1140" s="14" t="str">
        <f t="shared" si="74"/>
        <v>120105</v>
      </c>
      <c r="I1140" s="36" t="str">
        <f t="shared" si="75"/>
        <v>INSERT INTO [dbo].[pmDistrict] ([idDepartment],[idProvince],[idDistrict],[name],[ubigeo]) VALUES (13,1,9,'Salaverry','120105')</v>
      </c>
    </row>
    <row r="1141" spans="1:9" ht="15.75" thickBot="1" x14ac:dyDescent="0.3">
      <c r="A1141">
        <f>LOOKUP(B1141,DEPARTAMENTO!$B$2:$B$26,DEPARTAMENTO!$A$2:$A$26)</f>
        <v>13</v>
      </c>
      <c r="B1141" s="21" t="s">
        <v>191</v>
      </c>
      <c r="C1141" s="25">
        <f t="shared" si="77"/>
        <v>1</v>
      </c>
      <c r="D1141" s="21" t="s">
        <v>2216</v>
      </c>
      <c r="E1141" s="25">
        <f t="shared" si="76"/>
        <v>10</v>
      </c>
      <c r="F1141" s="21" t="s">
        <v>2233</v>
      </c>
      <c r="G1141" s="14" t="s">
        <v>2232</v>
      </c>
      <c r="H1141" s="14" t="str">
        <f t="shared" si="74"/>
        <v>120106</v>
      </c>
      <c r="I1141" s="36" t="str">
        <f t="shared" si="75"/>
        <v>INSERT INTO [dbo].[pmDistrict] ([idDepartment],[idProvince],[idDistrict],[name],[ubigeo]) VALUES (13,1,10,'Simbal','120106')</v>
      </c>
    </row>
    <row r="1142" spans="1:9" ht="15.75" thickBot="1" x14ac:dyDescent="0.3">
      <c r="A1142">
        <f>LOOKUP(B1142,DEPARTAMENTO!$B$2:$B$26,DEPARTAMENTO!$A$2:$A$26)</f>
        <v>13</v>
      </c>
      <c r="B1142" s="21" t="s">
        <v>191</v>
      </c>
      <c r="C1142" s="25">
        <f t="shared" si="77"/>
        <v>1</v>
      </c>
      <c r="D1142" s="21" t="s">
        <v>2216</v>
      </c>
      <c r="E1142" s="25">
        <f t="shared" si="76"/>
        <v>11</v>
      </c>
      <c r="F1142" s="21" t="s">
        <v>2235</v>
      </c>
      <c r="G1142" s="14" t="s">
        <v>2234</v>
      </c>
      <c r="H1142" s="14" t="str">
        <f t="shared" si="74"/>
        <v>120107</v>
      </c>
      <c r="I1142" s="36" t="str">
        <f t="shared" si="75"/>
        <v>INSERT INTO [dbo].[pmDistrict] ([idDepartment],[idProvince],[idDistrict],[name],[ubigeo]) VALUES (13,1,11,'Victor Larco Herrera','120107')</v>
      </c>
    </row>
    <row r="1143" spans="1:9" ht="15.75" thickBot="1" x14ac:dyDescent="0.3">
      <c r="A1143">
        <f>LOOKUP(B1143,DEPARTAMENTO!$B$2:$B$26,DEPARTAMENTO!$A$2:$A$26)</f>
        <v>13</v>
      </c>
      <c r="B1143" s="21" t="s">
        <v>191</v>
      </c>
      <c r="C1143" s="25">
        <f t="shared" si="77"/>
        <v>2</v>
      </c>
      <c r="D1143" s="21" t="s">
        <v>2237</v>
      </c>
      <c r="E1143" s="25">
        <f t="shared" si="76"/>
        <v>1</v>
      </c>
      <c r="F1143" s="21" t="s">
        <v>2237</v>
      </c>
      <c r="G1143" s="14" t="s">
        <v>2236</v>
      </c>
      <c r="H1143" s="14" t="str">
        <f t="shared" si="74"/>
        <v>120801</v>
      </c>
      <c r="I1143" s="36" t="str">
        <f t="shared" si="75"/>
        <v>INSERT INTO [dbo].[pmDistrict] ([idDepartment],[idProvince],[idDistrict],[name],[ubigeo]) VALUES (13,2,1,'Ascope','120801')</v>
      </c>
    </row>
    <row r="1144" spans="1:9" ht="15.75" thickBot="1" x14ac:dyDescent="0.3">
      <c r="A1144">
        <f>LOOKUP(B1144,DEPARTAMENTO!$B$2:$B$26,DEPARTAMENTO!$A$2:$A$26)</f>
        <v>13</v>
      </c>
      <c r="B1144" s="21" t="s">
        <v>191</v>
      </c>
      <c r="C1144" s="25">
        <f t="shared" si="77"/>
        <v>2</v>
      </c>
      <c r="D1144" s="21" t="s">
        <v>2237</v>
      </c>
      <c r="E1144" s="25">
        <f t="shared" si="76"/>
        <v>2</v>
      </c>
      <c r="F1144" s="21" t="s">
        <v>2239</v>
      </c>
      <c r="G1144" s="14" t="s">
        <v>2238</v>
      </c>
      <c r="H1144" s="14" t="str">
        <f t="shared" si="74"/>
        <v>120802</v>
      </c>
      <c r="I1144" s="36" t="str">
        <f t="shared" si="75"/>
        <v>INSERT INTO [dbo].[pmDistrict] ([idDepartment],[idProvince],[idDistrict],[name],[ubigeo]) VALUES (13,2,2,'Chicama','120802')</v>
      </c>
    </row>
    <row r="1145" spans="1:9" ht="15.75" thickBot="1" x14ac:dyDescent="0.3">
      <c r="A1145">
        <f>LOOKUP(B1145,DEPARTAMENTO!$B$2:$B$26,DEPARTAMENTO!$A$2:$A$26)</f>
        <v>13</v>
      </c>
      <c r="B1145" s="21" t="s">
        <v>191</v>
      </c>
      <c r="C1145" s="25">
        <f t="shared" si="77"/>
        <v>2</v>
      </c>
      <c r="D1145" s="21" t="s">
        <v>2237</v>
      </c>
      <c r="E1145" s="25">
        <f t="shared" si="76"/>
        <v>3</v>
      </c>
      <c r="F1145" s="21" t="s">
        <v>2241</v>
      </c>
      <c r="G1145" s="14" t="s">
        <v>2240</v>
      </c>
      <c r="H1145" s="14" t="str">
        <f t="shared" si="74"/>
        <v>120803</v>
      </c>
      <c r="I1145" s="36" t="str">
        <f t="shared" si="75"/>
        <v>INSERT INTO [dbo].[pmDistrict] ([idDepartment],[idProvince],[idDistrict],[name],[ubigeo]) VALUES (13,2,3,'Chocope','120803')</v>
      </c>
    </row>
    <row r="1146" spans="1:9" ht="15.75" thickBot="1" x14ac:dyDescent="0.3">
      <c r="A1146">
        <f>LOOKUP(B1146,DEPARTAMENTO!$B$2:$B$26,DEPARTAMENTO!$A$2:$A$26)</f>
        <v>13</v>
      </c>
      <c r="B1146" s="21" t="s">
        <v>191</v>
      </c>
      <c r="C1146" s="25">
        <f t="shared" si="77"/>
        <v>2</v>
      </c>
      <c r="D1146" s="21" t="s">
        <v>2237</v>
      </c>
      <c r="E1146" s="25">
        <f t="shared" si="76"/>
        <v>4</v>
      </c>
      <c r="F1146" s="21" t="s">
        <v>2243</v>
      </c>
      <c r="G1146" s="14" t="s">
        <v>2242</v>
      </c>
      <c r="H1146" s="14" t="str">
        <f t="shared" si="74"/>
        <v>120805</v>
      </c>
      <c r="I1146" s="36" t="str">
        <f t="shared" si="75"/>
        <v>INSERT INTO [dbo].[pmDistrict] ([idDepartment],[idProvince],[idDistrict],[name],[ubigeo]) VALUES (13,2,4,'Magdalena de Cao','120805')</v>
      </c>
    </row>
    <row r="1147" spans="1:9" ht="15.75" thickBot="1" x14ac:dyDescent="0.3">
      <c r="A1147">
        <f>LOOKUP(B1147,DEPARTAMENTO!$B$2:$B$26,DEPARTAMENTO!$A$2:$A$26)</f>
        <v>13</v>
      </c>
      <c r="B1147" s="21" t="s">
        <v>191</v>
      </c>
      <c r="C1147" s="25">
        <f t="shared" si="77"/>
        <v>2</v>
      </c>
      <c r="D1147" s="21" t="s">
        <v>2237</v>
      </c>
      <c r="E1147" s="25">
        <f t="shared" si="76"/>
        <v>5</v>
      </c>
      <c r="F1147" s="21" t="s">
        <v>2245</v>
      </c>
      <c r="G1147" s="14" t="s">
        <v>2244</v>
      </c>
      <c r="H1147" s="14" t="str">
        <f t="shared" si="74"/>
        <v>120806</v>
      </c>
      <c r="I1147" s="36" t="str">
        <f t="shared" si="75"/>
        <v>INSERT INTO [dbo].[pmDistrict] ([idDepartment],[idProvince],[idDistrict],[name],[ubigeo]) VALUES (13,2,5,'Paijan','120806')</v>
      </c>
    </row>
    <row r="1148" spans="1:9" ht="15.75" thickBot="1" x14ac:dyDescent="0.3">
      <c r="A1148">
        <f>LOOKUP(B1148,DEPARTAMENTO!$B$2:$B$26,DEPARTAMENTO!$A$2:$A$26)</f>
        <v>13</v>
      </c>
      <c r="B1148" s="21" t="s">
        <v>191</v>
      </c>
      <c r="C1148" s="25">
        <f t="shared" si="77"/>
        <v>2</v>
      </c>
      <c r="D1148" s="21" t="s">
        <v>2237</v>
      </c>
      <c r="E1148" s="25">
        <f t="shared" si="76"/>
        <v>6</v>
      </c>
      <c r="F1148" s="21" t="s">
        <v>2247</v>
      </c>
      <c r="G1148" s="14" t="s">
        <v>2246</v>
      </c>
      <c r="H1148" s="14" t="str">
        <f t="shared" si="74"/>
        <v>120807</v>
      </c>
      <c r="I1148" s="36" t="str">
        <f t="shared" si="75"/>
        <v>INSERT INTO [dbo].[pmDistrict] ([idDepartment],[idProvince],[idDistrict],[name],[ubigeo]) VALUES (13,2,6,'Razuri','120807')</v>
      </c>
    </row>
    <row r="1149" spans="1:9" ht="15.75" thickBot="1" x14ac:dyDescent="0.3">
      <c r="A1149">
        <f>LOOKUP(B1149,DEPARTAMENTO!$B$2:$B$26,DEPARTAMENTO!$A$2:$A$26)</f>
        <v>13</v>
      </c>
      <c r="B1149" s="21" t="s">
        <v>191</v>
      </c>
      <c r="C1149" s="25">
        <f t="shared" si="77"/>
        <v>2</v>
      </c>
      <c r="D1149" s="21" t="s">
        <v>2237</v>
      </c>
      <c r="E1149" s="25">
        <f t="shared" si="76"/>
        <v>7</v>
      </c>
      <c r="F1149" s="21" t="s">
        <v>2249</v>
      </c>
      <c r="G1149" s="14" t="s">
        <v>2248</v>
      </c>
      <c r="H1149" s="14" t="str">
        <f t="shared" si="74"/>
        <v>120804</v>
      </c>
      <c r="I1149" s="36" t="str">
        <f t="shared" si="75"/>
        <v>INSERT INTO [dbo].[pmDistrict] ([idDepartment],[idProvince],[idDistrict],[name],[ubigeo]) VALUES (13,2,7,'Santiago de Cao','120804')</v>
      </c>
    </row>
    <row r="1150" spans="1:9" ht="15.75" thickBot="1" x14ac:dyDescent="0.3">
      <c r="A1150">
        <f>LOOKUP(B1150,DEPARTAMENTO!$B$2:$B$26,DEPARTAMENTO!$A$2:$A$26)</f>
        <v>13</v>
      </c>
      <c r="B1150" s="21" t="s">
        <v>191</v>
      </c>
      <c r="C1150" s="25">
        <f t="shared" si="77"/>
        <v>2</v>
      </c>
      <c r="D1150" s="21" t="s">
        <v>2237</v>
      </c>
      <c r="E1150" s="25">
        <f t="shared" si="76"/>
        <v>8</v>
      </c>
      <c r="F1150" s="21" t="s">
        <v>2251</v>
      </c>
      <c r="G1150" s="14" t="s">
        <v>2250</v>
      </c>
      <c r="H1150" s="14" t="str">
        <f t="shared" si="74"/>
        <v>120808</v>
      </c>
      <c r="I1150" s="36" t="str">
        <f t="shared" si="75"/>
        <v>INSERT INTO [dbo].[pmDistrict] ([idDepartment],[idProvince],[idDistrict],[name],[ubigeo]) VALUES (13,2,8,'Casa Grande','120808')</v>
      </c>
    </row>
    <row r="1151" spans="1:9" ht="15.75" thickBot="1" x14ac:dyDescent="0.3">
      <c r="A1151">
        <f>LOOKUP(B1151,DEPARTAMENTO!$B$2:$B$26,DEPARTAMENTO!$A$2:$A$26)</f>
        <v>13</v>
      </c>
      <c r="B1151" s="21" t="s">
        <v>191</v>
      </c>
      <c r="C1151" s="25">
        <f t="shared" si="77"/>
        <v>3</v>
      </c>
      <c r="D1151" s="21" t="s">
        <v>1299</v>
      </c>
      <c r="E1151" s="25">
        <f t="shared" si="76"/>
        <v>1</v>
      </c>
      <c r="F1151" s="21" t="s">
        <v>1299</v>
      </c>
      <c r="G1151" s="14" t="s">
        <v>2252</v>
      </c>
      <c r="H1151" s="14" t="str">
        <f t="shared" si="74"/>
        <v>120201</v>
      </c>
      <c r="I1151" s="36" t="str">
        <f t="shared" si="75"/>
        <v>INSERT INTO [dbo].[pmDistrict] ([idDepartment],[idProvince],[idDistrict],[name],[ubigeo]) VALUES (13,3,1,'Bolivar','120201')</v>
      </c>
    </row>
    <row r="1152" spans="1:9" ht="15.75" thickBot="1" x14ac:dyDescent="0.3">
      <c r="A1152">
        <f>LOOKUP(B1152,DEPARTAMENTO!$B$2:$B$26,DEPARTAMENTO!$A$2:$A$26)</f>
        <v>13</v>
      </c>
      <c r="B1152" s="21" t="s">
        <v>191</v>
      </c>
      <c r="C1152" s="25">
        <f t="shared" si="77"/>
        <v>3</v>
      </c>
      <c r="D1152" s="21" t="s">
        <v>1299</v>
      </c>
      <c r="E1152" s="25">
        <f t="shared" si="76"/>
        <v>2</v>
      </c>
      <c r="F1152" s="21" t="s">
        <v>1241</v>
      </c>
      <c r="G1152" s="14" t="s">
        <v>2253</v>
      </c>
      <c r="H1152" s="14" t="str">
        <f t="shared" si="74"/>
        <v>120202</v>
      </c>
      <c r="I1152" s="36" t="str">
        <f t="shared" si="75"/>
        <v>INSERT INTO [dbo].[pmDistrict] ([idDepartment],[idProvince],[idDistrict],[name],[ubigeo]) VALUES (13,3,2,'Bambamarca','120202')</v>
      </c>
    </row>
    <row r="1153" spans="1:9" ht="15.75" thickBot="1" x14ac:dyDescent="0.3">
      <c r="A1153">
        <f>LOOKUP(B1153,DEPARTAMENTO!$B$2:$B$26,DEPARTAMENTO!$A$2:$A$26)</f>
        <v>13</v>
      </c>
      <c r="B1153" s="21" t="s">
        <v>191</v>
      </c>
      <c r="C1153" s="25">
        <f t="shared" si="77"/>
        <v>3</v>
      </c>
      <c r="D1153" s="21" t="s">
        <v>1299</v>
      </c>
      <c r="E1153" s="25">
        <f t="shared" si="76"/>
        <v>3</v>
      </c>
      <c r="F1153" s="21" t="s">
        <v>2255</v>
      </c>
      <c r="G1153" s="14" t="s">
        <v>2254</v>
      </c>
      <c r="H1153" s="14" t="str">
        <f t="shared" si="74"/>
        <v>120203</v>
      </c>
      <c r="I1153" s="36" t="str">
        <f t="shared" si="75"/>
        <v>INSERT INTO [dbo].[pmDistrict] ([idDepartment],[idProvince],[idDistrict],[name],[ubigeo]) VALUES (13,3,3,'Condormarca','120203')</v>
      </c>
    </row>
    <row r="1154" spans="1:9" ht="15.75" thickBot="1" x14ac:dyDescent="0.3">
      <c r="A1154">
        <f>LOOKUP(B1154,DEPARTAMENTO!$B$2:$B$26,DEPARTAMENTO!$A$2:$A$26)</f>
        <v>13</v>
      </c>
      <c r="B1154" s="21" t="s">
        <v>191</v>
      </c>
      <c r="C1154" s="25">
        <f t="shared" si="77"/>
        <v>3</v>
      </c>
      <c r="D1154" s="21" t="s">
        <v>1299</v>
      </c>
      <c r="E1154" s="25">
        <f t="shared" si="76"/>
        <v>4</v>
      </c>
      <c r="F1154" s="21" t="s">
        <v>2257</v>
      </c>
      <c r="G1154" s="14" t="s">
        <v>2256</v>
      </c>
      <c r="H1154" s="14" t="str">
        <f t="shared" si="74"/>
        <v>120204</v>
      </c>
      <c r="I1154" s="36" t="str">
        <f t="shared" si="75"/>
        <v>INSERT INTO [dbo].[pmDistrict] ([idDepartment],[idProvince],[idDistrict],[name],[ubigeo]) VALUES (13,3,4,'Longotea','120204')</v>
      </c>
    </row>
    <row r="1155" spans="1:9" ht="15.75" thickBot="1" x14ac:dyDescent="0.3">
      <c r="A1155">
        <f>LOOKUP(B1155,DEPARTAMENTO!$B$2:$B$26,DEPARTAMENTO!$A$2:$A$26)</f>
        <v>13</v>
      </c>
      <c r="B1155" s="21" t="s">
        <v>191</v>
      </c>
      <c r="C1155" s="25">
        <f t="shared" si="77"/>
        <v>3</v>
      </c>
      <c r="D1155" s="21" t="s">
        <v>1299</v>
      </c>
      <c r="E1155" s="25">
        <f t="shared" si="76"/>
        <v>5</v>
      </c>
      <c r="F1155" s="21" t="s">
        <v>2259</v>
      </c>
      <c r="G1155" s="14" t="s">
        <v>2258</v>
      </c>
      <c r="H1155" s="14" t="str">
        <f t="shared" ref="H1155:H1218" si="78">RIGHT(G1155,6)</f>
        <v>120206</v>
      </c>
      <c r="I1155" s="36" t="str">
        <f t="shared" ref="I1155:I1218" si="79">$I$1&amp;A1155&amp;","&amp;C1155&amp;","&amp;E1155&amp;",'"&amp;F1155&amp;"','"&amp;H1155&amp;"')"</f>
        <v>INSERT INTO [dbo].[pmDistrict] ([idDepartment],[idProvince],[idDistrict],[name],[ubigeo]) VALUES (13,3,5,'Uchumarca','120206')</v>
      </c>
    </row>
    <row r="1156" spans="1:9" ht="15.75" thickBot="1" x14ac:dyDescent="0.3">
      <c r="A1156">
        <f>LOOKUP(B1156,DEPARTAMENTO!$B$2:$B$26,DEPARTAMENTO!$A$2:$A$26)</f>
        <v>13</v>
      </c>
      <c r="B1156" s="21" t="s">
        <v>191</v>
      </c>
      <c r="C1156" s="25">
        <f t="shared" si="77"/>
        <v>3</v>
      </c>
      <c r="D1156" s="21" t="s">
        <v>1299</v>
      </c>
      <c r="E1156" s="25">
        <f t="shared" ref="E1156:E1219" si="80">SUMIF(D1156,D1155,E1155)+1</f>
        <v>6</v>
      </c>
      <c r="F1156" s="21" t="s">
        <v>2261</v>
      </c>
      <c r="G1156" s="14" t="s">
        <v>2260</v>
      </c>
      <c r="H1156" s="14" t="str">
        <f t="shared" si="78"/>
        <v>120205</v>
      </c>
      <c r="I1156" s="36" t="str">
        <f t="shared" si="79"/>
        <v>INSERT INTO [dbo].[pmDistrict] ([idDepartment],[idProvince],[idDistrict],[name],[ubigeo]) VALUES (13,3,6,'Ucuncha','120205')</v>
      </c>
    </row>
    <row r="1157" spans="1:9" ht="15.75" thickBot="1" x14ac:dyDescent="0.3">
      <c r="A1157">
        <f>LOOKUP(B1157,DEPARTAMENTO!$B$2:$B$26,DEPARTAMENTO!$A$2:$A$26)</f>
        <v>13</v>
      </c>
      <c r="B1157" s="21" t="s">
        <v>191</v>
      </c>
      <c r="C1157" s="25">
        <f t="shared" si="77"/>
        <v>4</v>
      </c>
      <c r="D1157" s="21" t="s">
        <v>2263</v>
      </c>
      <c r="E1157" s="25">
        <f t="shared" si="80"/>
        <v>1</v>
      </c>
      <c r="F1157" s="21" t="s">
        <v>2263</v>
      </c>
      <c r="G1157" s="14" t="s">
        <v>2262</v>
      </c>
      <c r="H1157" s="14" t="str">
        <f t="shared" si="78"/>
        <v>120901</v>
      </c>
      <c r="I1157" s="36" t="str">
        <f t="shared" si="79"/>
        <v>INSERT INTO [dbo].[pmDistrict] ([idDepartment],[idProvince],[idDistrict],[name],[ubigeo]) VALUES (13,4,1,'Chepen','120901')</v>
      </c>
    </row>
    <row r="1158" spans="1:9" ht="15.75" thickBot="1" x14ac:dyDescent="0.3">
      <c r="A1158">
        <f>LOOKUP(B1158,DEPARTAMENTO!$B$2:$B$26,DEPARTAMENTO!$A$2:$A$26)</f>
        <v>13</v>
      </c>
      <c r="B1158" s="21" t="s">
        <v>191</v>
      </c>
      <c r="C1158" s="25">
        <f t="shared" si="77"/>
        <v>4</v>
      </c>
      <c r="D1158" s="21" t="s">
        <v>2263</v>
      </c>
      <c r="E1158" s="25">
        <f t="shared" si="80"/>
        <v>2</v>
      </c>
      <c r="F1158" s="21" t="s">
        <v>2265</v>
      </c>
      <c r="G1158" s="14" t="s">
        <v>2264</v>
      </c>
      <c r="H1158" s="14" t="str">
        <f t="shared" si="78"/>
        <v>120902</v>
      </c>
      <c r="I1158" s="36" t="str">
        <f t="shared" si="79"/>
        <v>INSERT INTO [dbo].[pmDistrict] ([idDepartment],[idProvince],[idDistrict],[name],[ubigeo]) VALUES (13,4,2,'Pacanga','120902')</v>
      </c>
    </row>
    <row r="1159" spans="1:9" ht="15.75" thickBot="1" x14ac:dyDescent="0.3">
      <c r="A1159">
        <f>LOOKUP(B1159,DEPARTAMENTO!$B$2:$B$26,DEPARTAMENTO!$A$2:$A$26)</f>
        <v>13</v>
      </c>
      <c r="B1159" s="21" t="s">
        <v>191</v>
      </c>
      <c r="C1159" s="25">
        <f t="shared" si="77"/>
        <v>4</v>
      </c>
      <c r="D1159" s="21" t="s">
        <v>2263</v>
      </c>
      <c r="E1159" s="25">
        <f t="shared" si="80"/>
        <v>3</v>
      </c>
      <c r="F1159" s="21" t="s">
        <v>1917</v>
      </c>
      <c r="G1159" s="14" t="s">
        <v>2266</v>
      </c>
      <c r="H1159" s="14" t="str">
        <f t="shared" si="78"/>
        <v>120903</v>
      </c>
      <c r="I1159" s="36" t="str">
        <f t="shared" si="79"/>
        <v>INSERT INTO [dbo].[pmDistrict] ([idDepartment],[idProvince],[idDistrict],[name],[ubigeo]) VALUES (13,4,3,'Pueblo Nuevo','120903')</v>
      </c>
    </row>
    <row r="1160" spans="1:9" ht="15.75" thickBot="1" x14ac:dyDescent="0.3">
      <c r="A1160">
        <f>LOOKUP(B1160,DEPARTAMENTO!$B$2:$B$26,DEPARTAMENTO!$A$2:$A$26)</f>
        <v>13</v>
      </c>
      <c r="B1160" s="21" t="s">
        <v>191</v>
      </c>
      <c r="C1160" s="25">
        <f t="shared" si="77"/>
        <v>5</v>
      </c>
      <c r="D1160" s="21" t="s">
        <v>2098</v>
      </c>
      <c r="E1160" s="25">
        <f t="shared" si="80"/>
        <v>1</v>
      </c>
      <c r="F1160" s="21" t="s">
        <v>2098</v>
      </c>
      <c r="G1160" s="14" t="s">
        <v>2267</v>
      </c>
      <c r="H1160" s="14" t="str">
        <f t="shared" si="78"/>
        <v>121001</v>
      </c>
      <c r="I1160" s="36" t="str">
        <f t="shared" si="79"/>
        <v>INSERT INTO [dbo].[pmDistrict] ([idDepartment],[idProvince],[idDistrict],[name],[ubigeo]) VALUES (13,5,1,'Julcan','121001')</v>
      </c>
    </row>
    <row r="1161" spans="1:9" ht="15.75" thickBot="1" x14ac:dyDescent="0.3">
      <c r="A1161">
        <f>LOOKUP(B1161,DEPARTAMENTO!$B$2:$B$26,DEPARTAMENTO!$A$2:$A$26)</f>
        <v>13</v>
      </c>
      <c r="B1161" s="21" t="s">
        <v>191</v>
      </c>
      <c r="C1161" s="25">
        <f t="shared" si="77"/>
        <v>5</v>
      </c>
      <c r="D1161" s="21" t="s">
        <v>2098</v>
      </c>
      <c r="E1161" s="25">
        <f t="shared" si="80"/>
        <v>2</v>
      </c>
      <c r="F1161" s="21" t="s">
        <v>2269</v>
      </c>
      <c r="G1161" s="14" t="s">
        <v>2268</v>
      </c>
      <c r="H1161" s="14" t="str">
        <f t="shared" si="78"/>
        <v>121003</v>
      </c>
      <c r="I1161" s="36" t="str">
        <f t="shared" si="79"/>
        <v>INSERT INTO [dbo].[pmDistrict] ([idDepartment],[idProvince],[idDistrict],[name],[ubigeo]) VALUES (13,5,2,'Calamarca','121003')</v>
      </c>
    </row>
    <row r="1162" spans="1:9" ht="15.75" thickBot="1" x14ac:dyDescent="0.3">
      <c r="A1162">
        <f>LOOKUP(B1162,DEPARTAMENTO!$B$2:$B$26,DEPARTAMENTO!$A$2:$A$26)</f>
        <v>13</v>
      </c>
      <c r="B1162" s="21" t="s">
        <v>191</v>
      </c>
      <c r="C1162" s="25">
        <f t="shared" si="77"/>
        <v>5</v>
      </c>
      <c r="D1162" s="21" t="s">
        <v>2098</v>
      </c>
      <c r="E1162" s="25">
        <f t="shared" si="80"/>
        <v>3</v>
      </c>
      <c r="F1162" s="21" t="s">
        <v>2271</v>
      </c>
      <c r="G1162" s="14" t="s">
        <v>2270</v>
      </c>
      <c r="H1162" s="14" t="str">
        <f t="shared" si="78"/>
        <v>121002</v>
      </c>
      <c r="I1162" s="36" t="str">
        <f t="shared" si="79"/>
        <v>INSERT INTO [dbo].[pmDistrict] ([idDepartment],[idProvince],[idDistrict],[name],[ubigeo]) VALUES (13,5,3,'Carabamba','121002')</v>
      </c>
    </row>
    <row r="1163" spans="1:9" ht="15.75" thickBot="1" x14ac:dyDescent="0.3">
      <c r="A1163">
        <f>LOOKUP(B1163,DEPARTAMENTO!$B$2:$B$26,DEPARTAMENTO!$A$2:$A$26)</f>
        <v>13</v>
      </c>
      <c r="B1163" s="21" t="s">
        <v>191</v>
      </c>
      <c r="C1163" s="25">
        <f t="shared" si="77"/>
        <v>5</v>
      </c>
      <c r="D1163" s="21" t="s">
        <v>2098</v>
      </c>
      <c r="E1163" s="25">
        <f t="shared" si="80"/>
        <v>4</v>
      </c>
      <c r="F1163" s="21" t="s">
        <v>2273</v>
      </c>
      <c r="G1163" s="14" t="s">
        <v>2272</v>
      </c>
      <c r="H1163" s="14" t="str">
        <f t="shared" si="78"/>
        <v>121004</v>
      </c>
      <c r="I1163" s="36" t="str">
        <f t="shared" si="79"/>
        <v>INSERT INTO [dbo].[pmDistrict] ([idDepartment],[idProvince],[idDistrict],[name],[ubigeo]) VALUES (13,5,4,'Huaso','121004')</v>
      </c>
    </row>
    <row r="1164" spans="1:9" ht="15.75" thickBot="1" x14ac:dyDescent="0.3">
      <c r="A1164">
        <f>LOOKUP(B1164,DEPARTAMENTO!$B$2:$B$26,DEPARTAMENTO!$A$2:$A$26)</f>
        <v>13</v>
      </c>
      <c r="B1164" s="21" t="s">
        <v>191</v>
      </c>
      <c r="C1164" s="25">
        <f t="shared" si="77"/>
        <v>6</v>
      </c>
      <c r="D1164" s="21" t="s">
        <v>2275</v>
      </c>
      <c r="E1164" s="25">
        <f t="shared" si="80"/>
        <v>1</v>
      </c>
      <c r="F1164" s="21" t="s">
        <v>2275</v>
      </c>
      <c r="G1164" s="14" t="s">
        <v>2274</v>
      </c>
      <c r="H1164" s="14" t="str">
        <f t="shared" si="78"/>
        <v>120401</v>
      </c>
      <c r="I1164" s="36" t="str">
        <f t="shared" si="79"/>
        <v>INSERT INTO [dbo].[pmDistrict] ([idDepartment],[idProvince],[idDistrict],[name],[ubigeo]) VALUES (13,6,1,'Otuzco','120401')</v>
      </c>
    </row>
    <row r="1165" spans="1:9" ht="15.75" thickBot="1" x14ac:dyDescent="0.3">
      <c r="A1165">
        <f>LOOKUP(B1165,DEPARTAMENTO!$B$2:$B$26,DEPARTAMENTO!$A$2:$A$26)</f>
        <v>13</v>
      </c>
      <c r="B1165" s="21" t="s">
        <v>191</v>
      </c>
      <c r="C1165" s="25">
        <f t="shared" si="77"/>
        <v>6</v>
      </c>
      <c r="D1165" s="21" t="s">
        <v>2275</v>
      </c>
      <c r="E1165" s="25">
        <f t="shared" si="80"/>
        <v>2</v>
      </c>
      <c r="F1165" s="21" t="s">
        <v>2277</v>
      </c>
      <c r="G1165" s="14" t="s">
        <v>2276</v>
      </c>
      <c r="H1165" s="14" t="str">
        <f t="shared" si="78"/>
        <v>120402</v>
      </c>
      <c r="I1165" s="36" t="str">
        <f t="shared" si="79"/>
        <v>INSERT INTO [dbo].[pmDistrict] ([idDepartment],[idProvince],[idDistrict],[name],[ubigeo]) VALUES (13,6,2,'Agallpampa','120402')</v>
      </c>
    </row>
    <row r="1166" spans="1:9" ht="15.75" thickBot="1" x14ac:dyDescent="0.3">
      <c r="A1166">
        <f>LOOKUP(B1166,DEPARTAMENTO!$B$2:$B$26,DEPARTAMENTO!$A$2:$A$26)</f>
        <v>13</v>
      </c>
      <c r="B1166" s="21" t="s">
        <v>191</v>
      </c>
      <c r="C1166" s="25">
        <f t="shared" si="77"/>
        <v>6</v>
      </c>
      <c r="D1166" s="21" t="s">
        <v>2275</v>
      </c>
      <c r="E1166" s="25">
        <f t="shared" si="80"/>
        <v>3</v>
      </c>
      <c r="F1166" s="21" t="s">
        <v>2279</v>
      </c>
      <c r="G1166" s="14" t="s">
        <v>2278</v>
      </c>
      <c r="H1166" s="14" t="str">
        <f t="shared" si="78"/>
        <v>120403</v>
      </c>
      <c r="I1166" s="36" t="str">
        <f t="shared" si="79"/>
        <v>INSERT INTO [dbo].[pmDistrict] ([idDepartment],[idProvince],[idDistrict],[name],[ubigeo]) VALUES (13,6,3,'Charat','120403')</v>
      </c>
    </row>
    <row r="1167" spans="1:9" ht="15.75" thickBot="1" x14ac:dyDescent="0.3">
      <c r="A1167">
        <f>LOOKUP(B1167,DEPARTAMENTO!$B$2:$B$26,DEPARTAMENTO!$A$2:$A$26)</f>
        <v>13</v>
      </c>
      <c r="B1167" s="21" t="s">
        <v>191</v>
      </c>
      <c r="C1167" s="25">
        <f t="shared" si="77"/>
        <v>6</v>
      </c>
      <c r="D1167" s="21" t="s">
        <v>2275</v>
      </c>
      <c r="E1167" s="25">
        <f t="shared" si="80"/>
        <v>4</v>
      </c>
      <c r="F1167" s="21" t="s">
        <v>2281</v>
      </c>
      <c r="G1167" s="14" t="s">
        <v>2280</v>
      </c>
      <c r="H1167" s="14" t="str">
        <f t="shared" si="78"/>
        <v>120404</v>
      </c>
      <c r="I1167" s="36" t="str">
        <f t="shared" si="79"/>
        <v>INSERT INTO [dbo].[pmDistrict] ([idDepartment],[idProvince],[idDistrict],[name],[ubigeo]) VALUES (13,6,4,'Huaranchal','120404')</v>
      </c>
    </row>
    <row r="1168" spans="1:9" ht="15.75" thickBot="1" x14ac:dyDescent="0.3">
      <c r="A1168">
        <f>LOOKUP(B1168,DEPARTAMENTO!$B$2:$B$26,DEPARTAMENTO!$A$2:$A$26)</f>
        <v>13</v>
      </c>
      <c r="B1168" s="21" t="s">
        <v>191</v>
      </c>
      <c r="C1168" s="25">
        <f t="shared" si="77"/>
        <v>6</v>
      </c>
      <c r="D1168" s="21" t="s">
        <v>2275</v>
      </c>
      <c r="E1168" s="25">
        <f t="shared" si="80"/>
        <v>5</v>
      </c>
      <c r="F1168" s="21" t="s">
        <v>2283</v>
      </c>
      <c r="G1168" s="14" t="s">
        <v>2282</v>
      </c>
      <c r="H1168" s="14" t="str">
        <f t="shared" si="78"/>
        <v>120405</v>
      </c>
      <c r="I1168" s="36" t="str">
        <f t="shared" si="79"/>
        <v>INSERT INTO [dbo].[pmDistrict] ([idDepartment],[idProvince],[idDistrict],[name],[ubigeo]) VALUES (13,6,5,'La Cuesta','120405')</v>
      </c>
    </row>
    <row r="1169" spans="1:9" ht="15.75" thickBot="1" x14ac:dyDescent="0.3">
      <c r="A1169">
        <f>LOOKUP(B1169,DEPARTAMENTO!$B$2:$B$26,DEPARTAMENTO!$A$2:$A$26)</f>
        <v>13</v>
      </c>
      <c r="B1169" s="21" t="s">
        <v>191</v>
      </c>
      <c r="C1169" s="25">
        <f t="shared" si="77"/>
        <v>6</v>
      </c>
      <c r="D1169" s="21" t="s">
        <v>2275</v>
      </c>
      <c r="E1169" s="25">
        <f t="shared" si="80"/>
        <v>6</v>
      </c>
      <c r="F1169" s="21" t="s">
        <v>2285</v>
      </c>
      <c r="G1169" s="14" t="s">
        <v>2284</v>
      </c>
      <c r="H1169" s="14" t="str">
        <f t="shared" si="78"/>
        <v>120413</v>
      </c>
      <c r="I1169" s="36" t="str">
        <f t="shared" si="79"/>
        <v>INSERT INTO [dbo].[pmDistrict] ([idDepartment],[idProvince],[idDistrict],[name],[ubigeo]) VALUES (13,6,6,'Mache','120413')</v>
      </c>
    </row>
    <row r="1170" spans="1:9" ht="15.75" thickBot="1" x14ac:dyDescent="0.3">
      <c r="A1170">
        <f>LOOKUP(B1170,DEPARTAMENTO!$B$2:$B$26,DEPARTAMENTO!$A$2:$A$26)</f>
        <v>13</v>
      </c>
      <c r="B1170" s="21" t="s">
        <v>191</v>
      </c>
      <c r="C1170" s="25">
        <f t="shared" si="77"/>
        <v>6</v>
      </c>
      <c r="D1170" s="21" t="s">
        <v>2275</v>
      </c>
      <c r="E1170" s="25">
        <f t="shared" si="80"/>
        <v>7</v>
      </c>
      <c r="F1170" s="21" t="s">
        <v>2287</v>
      </c>
      <c r="G1170" s="14" t="s">
        <v>2286</v>
      </c>
      <c r="H1170" s="14" t="str">
        <f t="shared" si="78"/>
        <v>120408</v>
      </c>
      <c r="I1170" s="36" t="str">
        <f t="shared" si="79"/>
        <v>INSERT INTO [dbo].[pmDistrict] ([idDepartment],[idProvince],[idDistrict],[name],[ubigeo]) VALUES (13,6,7,'Paranday','120408')</v>
      </c>
    </row>
    <row r="1171" spans="1:9" ht="15.75" thickBot="1" x14ac:dyDescent="0.3">
      <c r="A1171">
        <f>LOOKUP(B1171,DEPARTAMENTO!$B$2:$B$26,DEPARTAMENTO!$A$2:$A$26)</f>
        <v>13</v>
      </c>
      <c r="B1171" s="21" t="s">
        <v>191</v>
      </c>
      <c r="C1171" s="25">
        <f t="shared" si="77"/>
        <v>6</v>
      </c>
      <c r="D1171" s="21" t="s">
        <v>2275</v>
      </c>
      <c r="E1171" s="25">
        <f t="shared" si="80"/>
        <v>8</v>
      </c>
      <c r="F1171" s="21" t="s">
        <v>2289</v>
      </c>
      <c r="G1171" s="14" t="s">
        <v>2288</v>
      </c>
      <c r="H1171" s="14" t="str">
        <f t="shared" si="78"/>
        <v>120409</v>
      </c>
      <c r="I1171" s="36" t="str">
        <f t="shared" si="79"/>
        <v>INSERT INTO [dbo].[pmDistrict] ([idDepartment],[idProvince],[idDistrict],[name],[ubigeo]) VALUES (13,6,8,'Salpo','120409')</v>
      </c>
    </row>
    <row r="1172" spans="1:9" ht="15.75" thickBot="1" x14ac:dyDescent="0.3">
      <c r="A1172">
        <f>LOOKUP(B1172,DEPARTAMENTO!$B$2:$B$26,DEPARTAMENTO!$A$2:$A$26)</f>
        <v>13</v>
      </c>
      <c r="B1172" s="21" t="s">
        <v>191</v>
      </c>
      <c r="C1172" s="25">
        <f t="shared" si="77"/>
        <v>6</v>
      </c>
      <c r="D1172" s="21" t="s">
        <v>2275</v>
      </c>
      <c r="E1172" s="25">
        <f t="shared" si="80"/>
        <v>9</v>
      </c>
      <c r="F1172" s="21" t="s">
        <v>2291</v>
      </c>
      <c r="G1172" s="14" t="s">
        <v>2290</v>
      </c>
      <c r="H1172" s="14" t="str">
        <f t="shared" si="78"/>
        <v>120410</v>
      </c>
      <c r="I1172" s="36" t="str">
        <f t="shared" si="79"/>
        <v>INSERT INTO [dbo].[pmDistrict] ([idDepartment],[idProvince],[idDistrict],[name],[ubigeo]) VALUES (13,6,9,'Sinsicap','120410')</v>
      </c>
    </row>
    <row r="1173" spans="1:9" ht="15.75" thickBot="1" x14ac:dyDescent="0.3">
      <c r="A1173">
        <f>LOOKUP(B1173,DEPARTAMENTO!$B$2:$B$26,DEPARTAMENTO!$A$2:$A$26)</f>
        <v>13</v>
      </c>
      <c r="B1173" s="21" t="s">
        <v>191</v>
      </c>
      <c r="C1173" s="25">
        <f t="shared" si="77"/>
        <v>6</v>
      </c>
      <c r="D1173" s="21" t="s">
        <v>2275</v>
      </c>
      <c r="E1173" s="25">
        <f t="shared" si="80"/>
        <v>10</v>
      </c>
      <c r="F1173" s="21" t="s">
        <v>2293</v>
      </c>
      <c r="G1173" s="14" t="s">
        <v>2292</v>
      </c>
      <c r="H1173" s="14" t="str">
        <f t="shared" si="78"/>
        <v>120411</v>
      </c>
      <c r="I1173" s="36" t="str">
        <f t="shared" si="79"/>
        <v>INSERT INTO [dbo].[pmDistrict] ([idDepartment],[idProvince],[idDistrict],[name],[ubigeo]) VALUES (13,6,10,'Usquil','120411')</v>
      </c>
    </row>
    <row r="1174" spans="1:9" ht="15.75" thickBot="1" x14ac:dyDescent="0.3">
      <c r="A1174">
        <f>LOOKUP(B1174,DEPARTAMENTO!$B$2:$B$26,DEPARTAMENTO!$A$2:$A$26)</f>
        <v>13</v>
      </c>
      <c r="B1174" s="21" t="s">
        <v>191</v>
      </c>
      <c r="C1174" s="25">
        <f t="shared" si="77"/>
        <v>7</v>
      </c>
      <c r="D1174" s="21" t="s">
        <v>2296</v>
      </c>
      <c r="E1174" s="25">
        <f t="shared" si="80"/>
        <v>1</v>
      </c>
      <c r="F1174" s="21" t="s">
        <v>2295</v>
      </c>
      <c r="G1174" s="14" t="s">
        <v>2294</v>
      </c>
      <c r="H1174" s="14" t="str">
        <f t="shared" si="78"/>
        <v>120501</v>
      </c>
      <c r="I1174" s="36" t="str">
        <f t="shared" si="79"/>
        <v>INSERT INTO [dbo].[pmDistrict] ([idDepartment],[idProvince],[idDistrict],[name],[ubigeo]) VALUES (13,7,1,'San Pedro de Lloc','120501')</v>
      </c>
    </row>
    <row r="1175" spans="1:9" ht="15.75" thickBot="1" x14ac:dyDescent="0.3">
      <c r="A1175">
        <f>LOOKUP(B1175,DEPARTAMENTO!$B$2:$B$26,DEPARTAMENTO!$A$2:$A$26)</f>
        <v>13</v>
      </c>
      <c r="B1175" s="21" t="s">
        <v>191</v>
      </c>
      <c r="C1175" s="25">
        <f t="shared" si="77"/>
        <v>7</v>
      </c>
      <c r="D1175" s="21" t="s">
        <v>2296</v>
      </c>
      <c r="E1175" s="25">
        <f t="shared" si="80"/>
        <v>2</v>
      </c>
      <c r="F1175" s="21" t="s">
        <v>2298</v>
      </c>
      <c r="G1175" s="14" t="s">
        <v>2297</v>
      </c>
      <c r="H1175" s="14" t="str">
        <f t="shared" si="78"/>
        <v>120503</v>
      </c>
      <c r="I1175" s="36" t="str">
        <f t="shared" si="79"/>
        <v>INSERT INTO [dbo].[pmDistrict] ([idDepartment],[idProvince],[idDistrict],[name],[ubigeo]) VALUES (13,7,2,'Guadalupe','120503')</v>
      </c>
    </row>
    <row r="1176" spans="1:9" ht="15.75" thickBot="1" x14ac:dyDescent="0.3">
      <c r="A1176">
        <f>LOOKUP(B1176,DEPARTAMENTO!$B$2:$B$26,DEPARTAMENTO!$A$2:$A$26)</f>
        <v>13</v>
      </c>
      <c r="B1176" s="21" t="s">
        <v>191</v>
      </c>
      <c r="C1176" s="25">
        <f t="shared" si="77"/>
        <v>7</v>
      </c>
      <c r="D1176" s="21" t="s">
        <v>2296</v>
      </c>
      <c r="E1176" s="25">
        <f t="shared" si="80"/>
        <v>3</v>
      </c>
      <c r="F1176" s="21" t="s">
        <v>2300</v>
      </c>
      <c r="G1176" s="14" t="s">
        <v>2299</v>
      </c>
      <c r="H1176" s="14" t="str">
        <f t="shared" si="78"/>
        <v>120504</v>
      </c>
      <c r="I1176" s="36" t="str">
        <f t="shared" si="79"/>
        <v>INSERT INTO [dbo].[pmDistrict] ([idDepartment],[idProvince],[idDistrict],[name],[ubigeo]) VALUES (13,7,3,'Jequetepeque','120504')</v>
      </c>
    </row>
    <row r="1177" spans="1:9" ht="15.75" thickBot="1" x14ac:dyDescent="0.3">
      <c r="A1177">
        <f>LOOKUP(B1177,DEPARTAMENTO!$B$2:$B$26,DEPARTAMENTO!$A$2:$A$26)</f>
        <v>13</v>
      </c>
      <c r="B1177" s="21" t="s">
        <v>191</v>
      </c>
      <c r="C1177" s="25">
        <f t="shared" si="77"/>
        <v>7</v>
      </c>
      <c r="D1177" s="21" t="s">
        <v>2296</v>
      </c>
      <c r="E1177" s="25">
        <f t="shared" si="80"/>
        <v>4</v>
      </c>
      <c r="F1177" s="21" t="s">
        <v>2296</v>
      </c>
      <c r="G1177" s="14" t="s">
        <v>2301</v>
      </c>
      <c r="H1177" s="14" t="str">
        <f t="shared" si="78"/>
        <v>120506</v>
      </c>
      <c r="I1177" s="36" t="str">
        <f t="shared" si="79"/>
        <v>INSERT INTO [dbo].[pmDistrict] ([idDepartment],[idProvince],[idDistrict],[name],[ubigeo]) VALUES (13,7,4,'Pacasmayo','120506')</v>
      </c>
    </row>
    <row r="1178" spans="1:9" ht="15.75" thickBot="1" x14ac:dyDescent="0.3">
      <c r="A1178">
        <f>LOOKUP(B1178,DEPARTAMENTO!$B$2:$B$26,DEPARTAMENTO!$A$2:$A$26)</f>
        <v>13</v>
      </c>
      <c r="B1178" s="21" t="s">
        <v>191</v>
      </c>
      <c r="C1178" s="25">
        <f t="shared" si="77"/>
        <v>7</v>
      </c>
      <c r="D1178" s="21" t="s">
        <v>2296</v>
      </c>
      <c r="E1178" s="25">
        <f t="shared" si="80"/>
        <v>5</v>
      </c>
      <c r="F1178" s="21" t="s">
        <v>2303</v>
      </c>
      <c r="G1178" s="14" t="s">
        <v>2302</v>
      </c>
      <c r="H1178" s="14" t="str">
        <f t="shared" si="78"/>
        <v>120508</v>
      </c>
      <c r="I1178" s="36" t="str">
        <f t="shared" si="79"/>
        <v>INSERT INTO [dbo].[pmDistrict] ([idDepartment],[idProvince],[idDistrict],[name],[ubigeo]) VALUES (13,7,5,'San Jose','120508')</v>
      </c>
    </row>
    <row r="1179" spans="1:9" ht="15.75" thickBot="1" x14ac:dyDescent="0.3">
      <c r="A1179">
        <f>LOOKUP(B1179,DEPARTAMENTO!$B$2:$B$26,DEPARTAMENTO!$A$2:$A$26)</f>
        <v>13</v>
      </c>
      <c r="B1179" s="21" t="s">
        <v>191</v>
      </c>
      <c r="C1179" s="25">
        <f t="shared" si="77"/>
        <v>8</v>
      </c>
      <c r="D1179" s="21" t="s">
        <v>2306</v>
      </c>
      <c r="E1179" s="25">
        <f t="shared" si="80"/>
        <v>1</v>
      </c>
      <c r="F1179" s="21" t="s">
        <v>2305</v>
      </c>
      <c r="G1179" s="14" t="s">
        <v>2304</v>
      </c>
      <c r="H1179" s="14" t="str">
        <f t="shared" si="78"/>
        <v>120601</v>
      </c>
      <c r="I1179" s="36" t="str">
        <f t="shared" si="79"/>
        <v>INSERT INTO [dbo].[pmDistrict] ([idDepartment],[idProvince],[idDistrict],[name],[ubigeo]) VALUES (13,8,1,'Tayabamba','120601')</v>
      </c>
    </row>
    <row r="1180" spans="1:9" ht="15.75" thickBot="1" x14ac:dyDescent="0.3">
      <c r="A1180">
        <f>LOOKUP(B1180,DEPARTAMENTO!$B$2:$B$26,DEPARTAMENTO!$A$2:$A$26)</f>
        <v>13</v>
      </c>
      <c r="B1180" s="21" t="s">
        <v>191</v>
      </c>
      <c r="C1180" s="25">
        <f t="shared" si="77"/>
        <v>8</v>
      </c>
      <c r="D1180" s="21" t="s">
        <v>2306</v>
      </c>
      <c r="E1180" s="25">
        <f t="shared" si="80"/>
        <v>2</v>
      </c>
      <c r="F1180" s="21" t="s">
        <v>2308</v>
      </c>
      <c r="G1180" s="14" t="s">
        <v>2307</v>
      </c>
      <c r="H1180" s="14" t="str">
        <f t="shared" si="78"/>
        <v>120602</v>
      </c>
      <c r="I1180" s="36" t="str">
        <f t="shared" si="79"/>
        <v>INSERT INTO [dbo].[pmDistrict] ([idDepartment],[idProvince],[idDistrict],[name],[ubigeo]) VALUES (13,8,2,'Buldibuyo','120602')</v>
      </c>
    </row>
    <row r="1181" spans="1:9" ht="15.75" thickBot="1" x14ac:dyDescent="0.3">
      <c r="A1181">
        <f>LOOKUP(B1181,DEPARTAMENTO!$B$2:$B$26,DEPARTAMENTO!$A$2:$A$26)</f>
        <v>13</v>
      </c>
      <c r="B1181" s="21" t="s">
        <v>191</v>
      </c>
      <c r="C1181" s="25">
        <f t="shared" si="77"/>
        <v>8</v>
      </c>
      <c r="D1181" s="21" t="s">
        <v>2306</v>
      </c>
      <c r="E1181" s="25">
        <f t="shared" si="80"/>
        <v>3</v>
      </c>
      <c r="F1181" s="21" t="s">
        <v>2310</v>
      </c>
      <c r="G1181" s="14" t="s">
        <v>2309</v>
      </c>
      <c r="H1181" s="14" t="str">
        <f t="shared" si="78"/>
        <v>120603</v>
      </c>
      <c r="I1181" s="36" t="str">
        <f t="shared" si="79"/>
        <v>INSERT INTO [dbo].[pmDistrict] ([idDepartment],[idProvince],[idDistrict],[name],[ubigeo]) VALUES (13,8,3,'Chillia','120603')</v>
      </c>
    </row>
    <row r="1182" spans="1:9" ht="15.75" thickBot="1" x14ac:dyDescent="0.3">
      <c r="A1182">
        <f>LOOKUP(B1182,DEPARTAMENTO!$B$2:$B$26,DEPARTAMENTO!$A$2:$A$26)</f>
        <v>13</v>
      </c>
      <c r="B1182" s="21" t="s">
        <v>191</v>
      </c>
      <c r="C1182" s="25">
        <f t="shared" si="77"/>
        <v>8</v>
      </c>
      <c r="D1182" s="21" t="s">
        <v>2306</v>
      </c>
      <c r="E1182" s="25">
        <f t="shared" si="80"/>
        <v>4</v>
      </c>
      <c r="F1182" s="21" t="s">
        <v>2312</v>
      </c>
      <c r="G1182" s="14" t="s">
        <v>2311</v>
      </c>
      <c r="H1182" s="14" t="str">
        <f t="shared" si="78"/>
        <v>120605</v>
      </c>
      <c r="I1182" s="36" t="str">
        <f t="shared" si="79"/>
        <v>INSERT INTO [dbo].[pmDistrict] ([idDepartment],[idProvince],[idDistrict],[name],[ubigeo]) VALUES (13,8,4,'Huancaspata','120605')</v>
      </c>
    </row>
    <row r="1183" spans="1:9" ht="15.75" thickBot="1" x14ac:dyDescent="0.3">
      <c r="A1183">
        <f>LOOKUP(B1183,DEPARTAMENTO!$B$2:$B$26,DEPARTAMENTO!$A$2:$A$26)</f>
        <v>13</v>
      </c>
      <c r="B1183" s="21" t="s">
        <v>191</v>
      </c>
      <c r="C1183" s="25">
        <f t="shared" si="77"/>
        <v>8</v>
      </c>
      <c r="D1183" s="21" t="s">
        <v>2306</v>
      </c>
      <c r="E1183" s="25">
        <f t="shared" si="80"/>
        <v>5</v>
      </c>
      <c r="F1183" s="21" t="s">
        <v>2314</v>
      </c>
      <c r="G1183" s="14" t="s">
        <v>2313</v>
      </c>
      <c r="H1183" s="14" t="str">
        <f t="shared" si="78"/>
        <v>120604</v>
      </c>
      <c r="I1183" s="36" t="str">
        <f t="shared" si="79"/>
        <v>INSERT INTO [dbo].[pmDistrict] ([idDepartment],[idProvince],[idDistrict],[name],[ubigeo]) VALUES (13,8,5,'Huaylillas','120604')</v>
      </c>
    </row>
    <row r="1184" spans="1:9" ht="15.75" thickBot="1" x14ac:dyDescent="0.3">
      <c r="A1184">
        <f>LOOKUP(B1184,DEPARTAMENTO!$B$2:$B$26,DEPARTAMENTO!$A$2:$A$26)</f>
        <v>13</v>
      </c>
      <c r="B1184" s="21" t="s">
        <v>191</v>
      </c>
      <c r="C1184" s="25">
        <f t="shared" si="77"/>
        <v>8</v>
      </c>
      <c r="D1184" s="21" t="s">
        <v>2306</v>
      </c>
      <c r="E1184" s="25">
        <f t="shared" si="80"/>
        <v>6</v>
      </c>
      <c r="F1184" s="21" t="s">
        <v>2316</v>
      </c>
      <c r="G1184" s="14" t="s">
        <v>2315</v>
      </c>
      <c r="H1184" s="14" t="str">
        <f t="shared" si="78"/>
        <v>120606</v>
      </c>
      <c r="I1184" s="36" t="str">
        <f t="shared" si="79"/>
        <v>INSERT INTO [dbo].[pmDistrict] ([idDepartment],[idProvince],[idDistrict],[name],[ubigeo]) VALUES (13,8,6,'Huayo','120606')</v>
      </c>
    </row>
    <row r="1185" spans="1:9" ht="15.75" thickBot="1" x14ac:dyDescent="0.3">
      <c r="A1185">
        <f>LOOKUP(B1185,DEPARTAMENTO!$B$2:$B$26,DEPARTAMENTO!$A$2:$A$26)</f>
        <v>13</v>
      </c>
      <c r="B1185" s="21" t="s">
        <v>191</v>
      </c>
      <c r="C1185" s="25">
        <f t="shared" si="77"/>
        <v>8</v>
      </c>
      <c r="D1185" s="21" t="s">
        <v>2306</v>
      </c>
      <c r="E1185" s="25">
        <f t="shared" si="80"/>
        <v>7</v>
      </c>
      <c r="F1185" s="21" t="s">
        <v>2318</v>
      </c>
      <c r="G1185" s="14" t="s">
        <v>2317</v>
      </c>
      <c r="H1185" s="14" t="str">
        <f t="shared" si="78"/>
        <v>120607</v>
      </c>
      <c r="I1185" s="36" t="str">
        <f t="shared" si="79"/>
        <v>INSERT INTO [dbo].[pmDistrict] ([idDepartment],[idProvince],[idDistrict],[name],[ubigeo]) VALUES (13,8,7,'Ongon','120607')</v>
      </c>
    </row>
    <row r="1186" spans="1:9" ht="15.75" thickBot="1" x14ac:dyDescent="0.3">
      <c r="A1186">
        <f>LOOKUP(B1186,DEPARTAMENTO!$B$2:$B$26,DEPARTAMENTO!$A$2:$A$26)</f>
        <v>13</v>
      </c>
      <c r="B1186" s="21" t="s">
        <v>191</v>
      </c>
      <c r="C1186" s="25">
        <f t="shared" si="77"/>
        <v>8</v>
      </c>
      <c r="D1186" s="21" t="s">
        <v>2306</v>
      </c>
      <c r="E1186" s="25">
        <f t="shared" si="80"/>
        <v>8</v>
      </c>
      <c r="F1186" s="21" t="s">
        <v>2320</v>
      </c>
      <c r="G1186" s="14" t="s">
        <v>2319</v>
      </c>
      <c r="H1186" s="14" t="str">
        <f t="shared" si="78"/>
        <v>120608</v>
      </c>
      <c r="I1186" s="36" t="str">
        <f t="shared" si="79"/>
        <v>INSERT INTO [dbo].[pmDistrict] ([idDepartment],[idProvince],[idDistrict],[name],[ubigeo]) VALUES (13,8,8,'Parcoy','120608')</v>
      </c>
    </row>
    <row r="1187" spans="1:9" ht="15.75" thickBot="1" x14ac:dyDescent="0.3">
      <c r="A1187">
        <f>LOOKUP(B1187,DEPARTAMENTO!$B$2:$B$26,DEPARTAMENTO!$A$2:$A$26)</f>
        <v>13</v>
      </c>
      <c r="B1187" s="21" t="s">
        <v>191</v>
      </c>
      <c r="C1187" s="25">
        <f t="shared" si="77"/>
        <v>8</v>
      </c>
      <c r="D1187" s="21" t="s">
        <v>2306</v>
      </c>
      <c r="E1187" s="25">
        <f t="shared" si="80"/>
        <v>9</v>
      </c>
      <c r="F1187" s="21" t="s">
        <v>2306</v>
      </c>
      <c r="G1187" s="14" t="s">
        <v>2321</v>
      </c>
      <c r="H1187" s="14" t="str">
        <f t="shared" si="78"/>
        <v>120609</v>
      </c>
      <c r="I1187" s="36" t="str">
        <f t="shared" si="79"/>
        <v>INSERT INTO [dbo].[pmDistrict] ([idDepartment],[idProvince],[idDistrict],[name],[ubigeo]) VALUES (13,8,9,'Pataz','120609')</v>
      </c>
    </row>
    <row r="1188" spans="1:9" ht="15.75" thickBot="1" x14ac:dyDescent="0.3">
      <c r="A1188">
        <f>LOOKUP(B1188,DEPARTAMENTO!$B$2:$B$26,DEPARTAMENTO!$A$2:$A$26)</f>
        <v>13</v>
      </c>
      <c r="B1188" s="21" t="s">
        <v>191</v>
      </c>
      <c r="C1188" s="25">
        <f t="shared" si="77"/>
        <v>8</v>
      </c>
      <c r="D1188" s="21" t="s">
        <v>2306</v>
      </c>
      <c r="E1188" s="25">
        <f t="shared" si="80"/>
        <v>10</v>
      </c>
      <c r="F1188" s="21" t="s">
        <v>2323</v>
      </c>
      <c r="G1188" s="14" t="s">
        <v>2322</v>
      </c>
      <c r="H1188" s="14" t="str">
        <f t="shared" si="78"/>
        <v>120610</v>
      </c>
      <c r="I1188" s="36" t="str">
        <f t="shared" si="79"/>
        <v>INSERT INTO [dbo].[pmDistrict] ([idDepartment],[idProvince],[idDistrict],[name],[ubigeo]) VALUES (13,8,10,'Pias','120610')</v>
      </c>
    </row>
    <row r="1189" spans="1:9" ht="15.75" thickBot="1" x14ac:dyDescent="0.3">
      <c r="A1189">
        <f>LOOKUP(B1189,DEPARTAMENTO!$B$2:$B$26,DEPARTAMENTO!$A$2:$A$26)</f>
        <v>13</v>
      </c>
      <c r="B1189" s="21" t="s">
        <v>191</v>
      </c>
      <c r="C1189" s="25">
        <f t="shared" si="77"/>
        <v>8</v>
      </c>
      <c r="D1189" s="21" t="s">
        <v>2306</v>
      </c>
      <c r="E1189" s="25">
        <f t="shared" si="80"/>
        <v>11</v>
      </c>
      <c r="F1189" s="21" t="s">
        <v>2325</v>
      </c>
      <c r="G1189" s="14" t="s">
        <v>2324</v>
      </c>
      <c r="H1189" s="14" t="str">
        <f t="shared" si="78"/>
        <v>120613</v>
      </c>
      <c r="I1189" s="36" t="str">
        <f t="shared" si="79"/>
        <v>INSERT INTO [dbo].[pmDistrict] ([idDepartment],[idProvince],[idDistrict],[name],[ubigeo]) VALUES (13,8,11,'Santiago de Challas','120613')</v>
      </c>
    </row>
    <row r="1190" spans="1:9" ht="15.75" thickBot="1" x14ac:dyDescent="0.3">
      <c r="A1190">
        <f>LOOKUP(B1190,DEPARTAMENTO!$B$2:$B$26,DEPARTAMENTO!$A$2:$A$26)</f>
        <v>13</v>
      </c>
      <c r="B1190" s="21" t="s">
        <v>191</v>
      </c>
      <c r="C1190" s="25">
        <f t="shared" si="77"/>
        <v>8</v>
      </c>
      <c r="D1190" s="21" t="s">
        <v>2306</v>
      </c>
      <c r="E1190" s="25">
        <f t="shared" si="80"/>
        <v>12</v>
      </c>
      <c r="F1190" s="21" t="s">
        <v>2327</v>
      </c>
      <c r="G1190" s="14" t="s">
        <v>2326</v>
      </c>
      <c r="H1190" s="14" t="str">
        <f t="shared" si="78"/>
        <v>120611</v>
      </c>
      <c r="I1190" s="36" t="str">
        <f t="shared" si="79"/>
        <v>INSERT INTO [dbo].[pmDistrict] ([idDepartment],[idProvince],[idDistrict],[name],[ubigeo]) VALUES (13,8,12,'Taurija','120611')</v>
      </c>
    </row>
    <row r="1191" spans="1:9" ht="15.75" thickBot="1" x14ac:dyDescent="0.3">
      <c r="A1191">
        <f>LOOKUP(B1191,DEPARTAMENTO!$B$2:$B$26,DEPARTAMENTO!$A$2:$A$26)</f>
        <v>13</v>
      </c>
      <c r="B1191" s="21" t="s">
        <v>191</v>
      </c>
      <c r="C1191" s="25">
        <f t="shared" si="77"/>
        <v>8</v>
      </c>
      <c r="D1191" s="21" t="s">
        <v>2306</v>
      </c>
      <c r="E1191" s="25">
        <f t="shared" si="80"/>
        <v>13</v>
      </c>
      <c r="F1191" s="21" t="s">
        <v>2329</v>
      </c>
      <c r="G1191" s="14" t="s">
        <v>2328</v>
      </c>
      <c r="H1191" s="14" t="str">
        <f t="shared" si="78"/>
        <v>120612</v>
      </c>
      <c r="I1191" s="36" t="str">
        <f t="shared" si="79"/>
        <v>INSERT INTO [dbo].[pmDistrict] ([idDepartment],[idProvince],[idDistrict],[name],[ubigeo]) VALUES (13,8,13,'Urpay','120612')</v>
      </c>
    </row>
    <row r="1192" spans="1:9" ht="15.75" thickBot="1" x14ac:dyDescent="0.3">
      <c r="A1192">
        <f>LOOKUP(B1192,DEPARTAMENTO!$B$2:$B$26,DEPARTAMENTO!$A$2:$A$26)</f>
        <v>13</v>
      </c>
      <c r="B1192" s="21" t="s">
        <v>191</v>
      </c>
      <c r="C1192" s="25">
        <f t="shared" si="77"/>
        <v>9</v>
      </c>
      <c r="D1192" s="21" t="s">
        <v>2332</v>
      </c>
      <c r="E1192" s="25">
        <f t="shared" si="80"/>
        <v>1</v>
      </c>
      <c r="F1192" s="21" t="s">
        <v>2331</v>
      </c>
      <c r="G1192" s="14" t="s">
        <v>2330</v>
      </c>
      <c r="H1192" s="14" t="str">
        <f t="shared" si="78"/>
        <v>120301</v>
      </c>
      <c r="I1192" s="36" t="str">
        <f t="shared" si="79"/>
        <v>INSERT INTO [dbo].[pmDistrict] ([idDepartment],[idProvince],[idDistrict],[name],[ubigeo]) VALUES (13,9,1,'Huamachuco','120301')</v>
      </c>
    </row>
    <row r="1193" spans="1:9" ht="15.75" thickBot="1" x14ac:dyDescent="0.3">
      <c r="A1193">
        <f>LOOKUP(B1193,DEPARTAMENTO!$B$2:$B$26,DEPARTAMENTO!$A$2:$A$26)</f>
        <v>13</v>
      </c>
      <c r="B1193" s="21" t="s">
        <v>191</v>
      </c>
      <c r="C1193" s="25">
        <f t="shared" si="77"/>
        <v>9</v>
      </c>
      <c r="D1193" s="21" t="s">
        <v>2332</v>
      </c>
      <c r="E1193" s="25">
        <f t="shared" si="80"/>
        <v>2</v>
      </c>
      <c r="F1193" s="21" t="s">
        <v>2334</v>
      </c>
      <c r="G1193" s="14" t="s">
        <v>2333</v>
      </c>
      <c r="H1193" s="14" t="str">
        <f t="shared" si="78"/>
        <v>120304</v>
      </c>
      <c r="I1193" s="36" t="str">
        <f t="shared" si="79"/>
        <v>INSERT INTO [dbo].[pmDistrict] ([idDepartment],[idProvince],[idDistrict],[name],[ubigeo]) VALUES (13,9,2,'Chugay','120304')</v>
      </c>
    </row>
    <row r="1194" spans="1:9" ht="15.75" thickBot="1" x14ac:dyDescent="0.3">
      <c r="A1194">
        <f>LOOKUP(B1194,DEPARTAMENTO!$B$2:$B$26,DEPARTAMENTO!$A$2:$A$26)</f>
        <v>13</v>
      </c>
      <c r="B1194" s="21" t="s">
        <v>191</v>
      </c>
      <c r="C1194" s="25">
        <f t="shared" si="77"/>
        <v>9</v>
      </c>
      <c r="D1194" s="21" t="s">
        <v>2332</v>
      </c>
      <c r="E1194" s="25">
        <f t="shared" si="80"/>
        <v>3</v>
      </c>
      <c r="F1194" s="21" t="s">
        <v>2336</v>
      </c>
      <c r="G1194" s="14" t="s">
        <v>2335</v>
      </c>
      <c r="H1194" s="14" t="str">
        <f t="shared" si="78"/>
        <v>120302</v>
      </c>
      <c r="I1194" s="36" t="str">
        <f t="shared" si="79"/>
        <v>INSERT INTO [dbo].[pmDistrict] ([idDepartment],[idProvince],[idDistrict],[name],[ubigeo]) VALUES (13,9,3,'Cochorco','120302')</v>
      </c>
    </row>
    <row r="1195" spans="1:9" ht="15.75" thickBot="1" x14ac:dyDescent="0.3">
      <c r="A1195">
        <f>LOOKUP(B1195,DEPARTAMENTO!$B$2:$B$26,DEPARTAMENTO!$A$2:$A$26)</f>
        <v>13</v>
      </c>
      <c r="B1195" s="21" t="s">
        <v>191</v>
      </c>
      <c r="C1195" s="25">
        <f t="shared" si="77"/>
        <v>9</v>
      </c>
      <c r="D1195" s="21" t="s">
        <v>2332</v>
      </c>
      <c r="E1195" s="25">
        <f t="shared" si="80"/>
        <v>4</v>
      </c>
      <c r="F1195" s="21" t="s">
        <v>2338</v>
      </c>
      <c r="G1195" s="14" t="s">
        <v>2337</v>
      </c>
      <c r="H1195" s="14" t="str">
        <f t="shared" si="78"/>
        <v>120303</v>
      </c>
      <c r="I1195" s="36" t="str">
        <f t="shared" si="79"/>
        <v>INSERT INTO [dbo].[pmDistrict] ([idDepartment],[idProvince],[idDistrict],[name],[ubigeo]) VALUES (13,9,4,'Curgos','120303')</v>
      </c>
    </row>
    <row r="1196" spans="1:9" ht="15.75" thickBot="1" x14ac:dyDescent="0.3">
      <c r="A1196">
        <f>LOOKUP(B1196,DEPARTAMENTO!$B$2:$B$26,DEPARTAMENTO!$A$2:$A$26)</f>
        <v>13</v>
      </c>
      <c r="B1196" s="21" t="s">
        <v>191</v>
      </c>
      <c r="C1196" s="25">
        <f t="shared" si="77"/>
        <v>9</v>
      </c>
      <c r="D1196" s="21" t="s">
        <v>2332</v>
      </c>
      <c r="E1196" s="25">
        <f t="shared" si="80"/>
        <v>5</v>
      </c>
      <c r="F1196" s="21" t="s">
        <v>2340</v>
      </c>
      <c r="G1196" s="14" t="s">
        <v>2339</v>
      </c>
      <c r="H1196" s="14" t="str">
        <f t="shared" si="78"/>
        <v>120305</v>
      </c>
      <c r="I1196" s="36" t="str">
        <f t="shared" si="79"/>
        <v>INSERT INTO [dbo].[pmDistrict] ([idDepartment],[idProvince],[idDistrict],[name],[ubigeo]) VALUES (13,9,5,'Marcabal','120305')</v>
      </c>
    </row>
    <row r="1197" spans="1:9" ht="15.75" thickBot="1" x14ac:dyDescent="0.3">
      <c r="A1197">
        <f>LOOKUP(B1197,DEPARTAMENTO!$B$2:$B$26,DEPARTAMENTO!$A$2:$A$26)</f>
        <v>13</v>
      </c>
      <c r="B1197" s="21" t="s">
        <v>191</v>
      </c>
      <c r="C1197" s="25">
        <f t="shared" si="77"/>
        <v>9</v>
      </c>
      <c r="D1197" s="21" t="s">
        <v>2332</v>
      </c>
      <c r="E1197" s="25">
        <f t="shared" si="80"/>
        <v>6</v>
      </c>
      <c r="F1197" s="21" t="s">
        <v>2342</v>
      </c>
      <c r="G1197" s="14" t="s">
        <v>2341</v>
      </c>
      <c r="H1197" s="14" t="str">
        <f t="shared" si="78"/>
        <v>120306</v>
      </c>
      <c r="I1197" s="36" t="str">
        <f t="shared" si="79"/>
        <v>INSERT INTO [dbo].[pmDistrict] ([idDepartment],[idProvince],[idDistrict],[name],[ubigeo]) VALUES (13,9,6,'Sanagoran','120306')</v>
      </c>
    </row>
    <row r="1198" spans="1:9" ht="15.75" thickBot="1" x14ac:dyDescent="0.3">
      <c r="A1198">
        <f>LOOKUP(B1198,DEPARTAMENTO!$B$2:$B$26,DEPARTAMENTO!$A$2:$A$26)</f>
        <v>13</v>
      </c>
      <c r="B1198" s="21" t="s">
        <v>191</v>
      </c>
      <c r="C1198" s="25">
        <f t="shared" si="77"/>
        <v>9</v>
      </c>
      <c r="D1198" s="21" t="s">
        <v>2332</v>
      </c>
      <c r="E1198" s="25">
        <f t="shared" si="80"/>
        <v>7</v>
      </c>
      <c r="F1198" s="21" t="s">
        <v>2344</v>
      </c>
      <c r="G1198" s="14" t="s">
        <v>2343</v>
      </c>
      <c r="H1198" s="14" t="str">
        <f t="shared" si="78"/>
        <v>120307</v>
      </c>
      <c r="I1198" s="36" t="str">
        <f t="shared" si="79"/>
        <v>INSERT INTO [dbo].[pmDistrict] ([idDepartment],[idProvince],[idDistrict],[name],[ubigeo]) VALUES (13,9,7,'Sarin','120307')</v>
      </c>
    </row>
    <row r="1199" spans="1:9" ht="15.75" thickBot="1" x14ac:dyDescent="0.3">
      <c r="A1199">
        <f>LOOKUP(B1199,DEPARTAMENTO!$B$2:$B$26,DEPARTAMENTO!$A$2:$A$26)</f>
        <v>13</v>
      </c>
      <c r="B1199" s="21" t="s">
        <v>191</v>
      </c>
      <c r="C1199" s="25">
        <f t="shared" si="77"/>
        <v>9</v>
      </c>
      <c r="D1199" s="21" t="s">
        <v>2332</v>
      </c>
      <c r="E1199" s="25">
        <f t="shared" si="80"/>
        <v>8</v>
      </c>
      <c r="F1199" s="21" t="s">
        <v>2346</v>
      </c>
      <c r="G1199" s="14" t="s">
        <v>2345</v>
      </c>
      <c r="H1199" s="14" t="str">
        <f t="shared" si="78"/>
        <v>120308</v>
      </c>
      <c r="I1199" s="36" t="str">
        <f t="shared" si="79"/>
        <v>INSERT INTO [dbo].[pmDistrict] ([idDepartment],[idProvince],[idDistrict],[name],[ubigeo]) VALUES (13,9,8,'Sartimbamba','120308')</v>
      </c>
    </row>
    <row r="1200" spans="1:9" ht="15.75" thickBot="1" x14ac:dyDescent="0.3">
      <c r="A1200">
        <f>LOOKUP(B1200,DEPARTAMENTO!$B$2:$B$26,DEPARTAMENTO!$A$2:$A$26)</f>
        <v>13</v>
      </c>
      <c r="B1200" s="21" t="s">
        <v>191</v>
      </c>
      <c r="C1200" s="25">
        <f t="shared" si="77"/>
        <v>10</v>
      </c>
      <c r="D1200" s="21" t="s">
        <v>2348</v>
      </c>
      <c r="E1200" s="25">
        <f t="shared" si="80"/>
        <v>1</v>
      </c>
      <c r="F1200" s="21" t="s">
        <v>2348</v>
      </c>
      <c r="G1200" s="14" t="s">
        <v>2347</v>
      </c>
      <c r="H1200" s="14" t="str">
        <f t="shared" si="78"/>
        <v>120701</v>
      </c>
      <c r="I1200" s="36" t="str">
        <f t="shared" si="79"/>
        <v>INSERT INTO [dbo].[pmDistrict] ([idDepartment],[idProvince],[idDistrict],[name],[ubigeo]) VALUES (13,10,1,'Santiago de Chuco','120701')</v>
      </c>
    </row>
    <row r="1201" spans="1:9" ht="15.75" thickBot="1" x14ac:dyDescent="0.3">
      <c r="A1201">
        <f>LOOKUP(B1201,DEPARTAMENTO!$B$2:$B$26,DEPARTAMENTO!$A$2:$A$26)</f>
        <v>13</v>
      </c>
      <c r="B1201" s="21" t="s">
        <v>191</v>
      </c>
      <c r="C1201" s="25">
        <f t="shared" si="77"/>
        <v>10</v>
      </c>
      <c r="D1201" s="21" t="s">
        <v>2348</v>
      </c>
      <c r="E1201" s="25">
        <f t="shared" si="80"/>
        <v>2</v>
      </c>
      <c r="F1201" s="21" t="s">
        <v>2350</v>
      </c>
      <c r="G1201" s="14" t="s">
        <v>2349</v>
      </c>
      <c r="H1201" s="14" t="str">
        <f t="shared" si="78"/>
        <v>120708</v>
      </c>
      <c r="I1201" s="36" t="str">
        <f t="shared" si="79"/>
        <v>INSERT INTO [dbo].[pmDistrict] ([idDepartment],[idProvince],[idDistrict],[name],[ubigeo]) VALUES (13,10,2,'Angasmarca','120708')</v>
      </c>
    </row>
    <row r="1202" spans="1:9" ht="15.75" thickBot="1" x14ac:dyDescent="0.3">
      <c r="A1202">
        <f>LOOKUP(B1202,DEPARTAMENTO!$B$2:$B$26,DEPARTAMENTO!$A$2:$A$26)</f>
        <v>13</v>
      </c>
      <c r="B1202" s="21" t="s">
        <v>191</v>
      </c>
      <c r="C1202" s="25">
        <f t="shared" si="77"/>
        <v>10</v>
      </c>
      <c r="D1202" s="21" t="s">
        <v>2348</v>
      </c>
      <c r="E1202" s="25">
        <f t="shared" si="80"/>
        <v>3</v>
      </c>
      <c r="F1202" s="21" t="s">
        <v>2352</v>
      </c>
      <c r="G1202" s="14" t="s">
        <v>2351</v>
      </c>
      <c r="H1202" s="14" t="str">
        <f t="shared" si="78"/>
        <v>120702</v>
      </c>
      <c r="I1202" s="36" t="str">
        <f t="shared" si="79"/>
        <v>INSERT INTO [dbo].[pmDistrict] ([idDepartment],[idProvince],[idDistrict],[name],[ubigeo]) VALUES (13,10,3,'Cachicadan','120702')</v>
      </c>
    </row>
    <row r="1203" spans="1:9" ht="15.75" thickBot="1" x14ac:dyDescent="0.3">
      <c r="A1203">
        <f>LOOKUP(B1203,DEPARTAMENTO!$B$2:$B$26,DEPARTAMENTO!$A$2:$A$26)</f>
        <v>13</v>
      </c>
      <c r="B1203" s="21" t="s">
        <v>191</v>
      </c>
      <c r="C1203" s="25">
        <f t="shared" si="77"/>
        <v>10</v>
      </c>
      <c r="D1203" s="21" t="s">
        <v>2348</v>
      </c>
      <c r="E1203" s="25">
        <f t="shared" si="80"/>
        <v>4</v>
      </c>
      <c r="F1203" s="21" t="s">
        <v>2354</v>
      </c>
      <c r="G1203" s="14" t="s">
        <v>2353</v>
      </c>
      <c r="H1203" s="14" t="str">
        <f t="shared" si="78"/>
        <v>120703</v>
      </c>
      <c r="I1203" s="36" t="str">
        <f t="shared" si="79"/>
        <v>INSERT INTO [dbo].[pmDistrict] ([idDepartment],[idProvince],[idDistrict],[name],[ubigeo]) VALUES (13,10,4,'Mollebamba','120703')</v>
      </c>
    </row>
    <row r="1204" spans="1:9" ht="15.75" thickBot="1" x14ac:dyDescent="0.3">
      <c r="A1204">
        <f>LOOKUP(B1204,DEPARTAMENTO!$B$2:$B$26,DEPARTAMENTO!$A$2:$A$26)</f>
        <v>13</v>
      </c>
      <c r="B1204" s="21" t="s">
        <v>191</v>
      </c>
      <c r="C1204" s="25">
        <f t="shared" ref="C1204:C1267" si="81">IF(D1203=D1204,C1203,IF(B1203=B1204,C1203+1,1))</f>
        <v>10</v>
      </c>
      <c r="D1204" s="21" t="s">
        <v>2348</v>
      </c>
      <c r="E1204" s="25">
        <f t="shared" si="80"/>
        <v>5</v>
      </c>
      <c r="F1204" s="21" t="s">
        <v>1402</v>
      </c>
      <c r="G1204" s="14" t="s">
        <v>2355</v>
      </c>
      <c r="H1204" s="14" t="str">
        <f t="shared" si="78"/>
        <v>120704</v>
      </c>
      <c r="I1204" s="36" t="str">
        <f t="shared" si="79"/>
        <v>INSERT INTO [dbo].[pmDistrict] ([idDepartment],[idProvince],[idDistrict],[name],[ubigeo]) VALUES (13,10,5,'Mollepata','120704')</v>
      </c>
    </row>
    <row r="1205" spans="1:9" ht="15.75" thickBot="1" x14ac:dyDescent="0.3">
      <c r="A1205">
        <f>LOOKUP(B1205,DEPARTAMENTO!$B$2:$B$26,DEPARTAMENTO!$A$2:$A$26)</f>
        <v>13</v>
      </c>
      <c r="B1205" s="21" t="s">
        <v>191</v>
      </c>
      <c r="C1205" s="25">
        <f t="shared" si="81"/>
        <v>10</v>
      </c>
      <c r="D1205" s="21" t="s">
        <v>2348</v>
      </c>
      <c r="E1205" s="25">
        <f t="shared" si="80"/>
        <v>6</v>
      </c>
      <c r="F1205" s="21" t="s">
        <v>2357</v>
      </c>
      <c r="G1205" s="14" t="s">
        <v>2356</v>
      </c>
      <c r="H1205" s="14" t="str">
        <f t="shared" si="78"/>
        <v>120705</v>
      </c>
      <c r="I1205" s="36" t="str">
        <f t="shared" si="79"/>
        <v>INSERT INTO [dbo].[pmDistrict] ([idDepartment],[idProvince],[idDistrict],[name],[ubigeo]) VALUES (13,10,6,'Quiruvilca','120705')</v>
      </c>
    </row>
    <row r="1206" spans="1:9" ht="15.75" thickBot="1" x14ac:dyDescent="0.3">
      <c r="A1206">
        <f>LOOKUP(B1206,DEPARTAMENTO!$B$2:$B$26,DEPARTAMENTO!$A$2:$A$26)</f>
        <v>13</v>
      </c>
      <c r="B1206" s="21" t="s">
        <v>191</v>
      </c>
      <c r="C1206" s="25">
        <f t="shared" si="81"/>
        <v>10</v>
      </c>
      <c r="D1206" s="21" t="s">
        <v>2348</v>
      </c>
      <c r="E1206" s="25">
        <f t="shared" si="80"/>
        <v>7</v>
      </c>
      <c r="F1206" s="21" t="s">
        <v>2359</v>
      </c>
      <c r="G1206" s="14" t="s">
        <v>2358</v>
      </c>
      <c r="H1206" s="14" t="str">
        <f t="shared" si="78"/>
        <v>120706</v>
      </c>
      <c r="I1206" s="36" t="str">
        <f t="shared" si="79"/>
        <v>INSERT INTO [dbo].[pmDistrict] ([idDepartment],[idProvince],[idDistrict],[name],[ubigeo]) VALUES (13,10,7,'Santa Cruz de Chuca','120706')</v>
      </c>
    </row>
    <row r="1207" spans="1:9" ht="15.75" thickBot="1" x14ac:dyDescent="0.3">
      <c r="A1207">
        <f>LOOKUP(B1207,DEPARTAMENTO!$B$2:$B$26,DEPARTAMENTO!$A$2:$A$26)</f>
        <v>13</v>
      </c>
      <c r="B1207" s="21" t="s">
        <v>191</v>
      </c>
      <c r="C1207" s="25">
        <f t="shared" si="81"/>
        <v>10</v>
      </c>
      <c r="D1207" s="21" t="s">
        <v>2348</v>
      </c>
      <c r="E1207" s="25">
        <f t="shared" si="80"/>
        <v>8</v>
      </c>
      <c r="F1207" s="21" t="s">
        <v>2361</v>
      </c>
      <c r="G1207" s="14" t="s">
        <v>2360</v>
      </c>
      <c r="H1207" s="14" t="str">
        <f t="shared" si="78"/>
        <v>120707</v>
      </c>
      <c r="I1207" s="36" t="str">
        <f t="shared" si="79"/>
        <v>INSERT INTO [dbo].[pmDistrict] ([idDepartment],[idProvince],[idDistrict],[name],[ubigeo]) VALUES (13,10,8,'Sitabamba','120707')</v>
      </c>
    </row>
    <row r="1208" spans="1:9" ht="15.75" thickBot="1" x14ac:dyDescent="0.3">
      <c r="A1208">
        <f>LOOKUP(B1208,DEPARTAMENTO!$B$2:$B$26,DEPARTAMENTO!$A$2:$A$26)</f>
        <v>13</v>
      </c>
      <c r="B1208" s="21" t="s">
        <v>191</v>
      </c>
      <c r="C1208" s="25">
        <f t="shared" si="81"/>
        <v>11</v>
      </c>
      <c r="D1208" s="21" t="s">
        <v>2364</v>
      </c>
      <c r="E1208" s="25">
        <f t="shared" si="80"/>
        <v>1</v>
      </c>
      <c r="F1208" s="21" t="s">
        <v>2363</v>
      </c>
      <c r="G1208" s="14" t="s">
        <v>2362</v>
      </c>
      <c r="H1208" s="14" t="str">
        <f t="shared" si="78"/>
        <v>121101</v>
      </c>
      <c r="I1208" s="36" t="str">
        <f t="shared" si="79"/>
        <v>INSERT INTO [dbo].[pmDistrict] ([idDepartment],[idProvince],[idDistrict],[name],[ubigeo]) VALUES (13,11,1,'Cascas','121101')</v>
      </c>
    </row>
    <row r="1209" spans="1:9" ht="15.75" thickBot="1" x14ac:dyDescent="0.3">
      <c r="A1209">
        <f>LOOKUP(B1209,DEPARTAMENTO!$B$2:$B$26,DEPARTAMENTO!$A$2:$A$26)</f>
        <v>13</v>
      </c>
      <c r="B1209" s="21" t="s">
        <v>191</v>
      </c>
      <c r="C1209" s="25">
        <f t="shared" si="81"/>
        <v>11</v>
      </c>
      <c r="D1209" s="21" t="s">
        <v>2364</v>
      </c>
      <c r="E1209" s="25">
        <f t="shared" si="80"/>
        <v>2</v>
      </c>
      <c r="F1209" s="21" t="s">
        <v>383</v>
      </c>
      <c r="G1209" s="14" t="s">
        <v>2365</v>
      </c>
      <c r="H1209" s="14" t="str">
        <f t="shared" si="78"/>
        <v>121102</v>
      </c>
      <c r="I1209" s="36" t="str">
        <f t="shared" si="79"/>
        <v>INSERT INTO [dbo].[pmDistrict] ([idDepartment],[idProvince],[idDistrict],[name],[ubigeo]) VALUES (13,11,2,'Lucma','121102')</v>
      </c>
    </row>
    <row r="1210" spans="1:9" ht="15.75" thickBot="1" x14ac:dyDescent="0.3">
      <c r="A1210">
        <f>LOOKUP(B1210,DEPARTAMENTO!$B$2:$B$26,DEPARTAMENTO!$A$2:$A$26)</f>
        <v>13</v>
      </c>
      <c r="B1210" s="21" t="s">
        <v>191</v>
      </c>
      <c r="C1210" s="25">
        <f t="shared" si="81"/>
        <v>11</v>
      </c>
      <c r="D1210" s="21" t="s">
        <v>2364</v>
      </c>
      <c r="E1210" s="25">
        <f t="shared" si="80"/>
        <v>3</v>
      </c>
      <c r="F1210" s="21" t="s">
        <v>2367</v>
      </c>
      <c r="G1210" s="14" t="s">
        <v>2366</v>
      </c>
      <c r="H1210" s="14" t="str">
        <f t="shared" si="78"/>
        <v>121103</v>
      </c>
      <c r="I1210" s="36" t="str">
        <f t="shared" si="79"/>
        <v>INSERT INTO [dbo].[pmDistrict] ([idDepartment],[idProvince],[idDistrict],[name],[ubigeo]) VALUES (13,11,3,'Marmot','121103')</v>
      </c>
    </row>
    <row r="1211" spans="1:9" ht="15.75" thickBot="1" x14ac:dyDescent="0.3">
      <c r="A1211">
        <f>LOOKUP(B1211,DEPARTAMENTO!$B$2:$B$26,DEPARTAMENTO!$A$2:$A$26)</f>
        <v>13</v>
      </c>
      <c r="B1211" s="21" t="s">
        <v>191</v>
      </c>
      <c r="C1211" s="25">
        <f t="shared" si="81"/>
        <v>11</v>
      </c>
      <c r="D1211" s="21" t="s">
        <v>2364</v>
      </c>
      <c r="E1211" s="25">
        <f t="shared" si="80"/>
        <v>4</v>
      </c>
      <c r="F1211" s="21" t="s">
        <v>2369</v>
      </c>
      <c r="G1211" s="14" t="s">
        <v>2368</v>
      </c>
      <c r="H1211" s="14" t="str">
        <f t="shared" si="78"/>
        <v>121104</v>
      </c>
      <c r="I1211" s="36" t="str">
        <f t="shared" si="79"/>
        <v>INSERT INTO [dbo].[pmDistrict] ([idDepartment],[idProvince],[idDistrict],[name],[ubigeo]) VALUES (13,11,4,'Sayapullo','121104')</v>
      </c>
    </row>
    <row r="1212" spans="1:9" ht="15.75" thickBot="1" x14ac:dyDescent="0.3">
      <c r="A1212">
        <f>LOOKUP(B1212,DEPARTAMENTO!$B$2:$B$26,DEPARTAMENTO!$A$2:$A$26)</f>
        <v>13</v>
      </c>
      <c r="B1212" s="21" t="s">
        <v>191</v>
      </c>
      <c r="C1212" s="25">
        <f t="shared" si="81"/>
        <v>12</v>
      </c>
      <c r="D1212" s="21" t="s">
        <v>2371</v>
      </c>
      <c r="E1212" s="25">
        <f t="shared" si="80"/>
        <v>1</v>
      </c>
      <c r="F1212" s="21" t="s">
        <v>2371</v>
      </c>
      <c r="G1212" s="14" t="s">
        <v>2370</v>
      </c>
      <c r="H1212" s="14" t="str">
        <f t="shared" si="78"/>
        <v>121201</v>
      </c>
      <c r="I1212" s="36" t="str">
        <f t="shared" si="79"/>
        <v>INSERT INTO [dbo].[pmDistrict] ([idDepartment],[idProvince],[idDistrict],[name],[ubigeo]) VALUES (13,12,1,'Viru','121201')</v>
      </c>
    </row>
    <row r="1213" spans="1:9" ht="15.75" thickBot="1" x14ac:dyDescent="0.3">
      <c r="A1213">
        <f>LOOKUP(B1213,DEPARTAMENTO!$B$2:$B$26,DEPARTAMENTO!$A$2:$A$26)</f>
        <v>13</v>
      </c>
      <c r="B1213" s="21" t="s">
        <v>191</v>
      </c>
      <c r="C1213" s="25">
        <f t="shared" si="81"/>
        <v>12</v>
      </c>
      <c r="D1213" s="21" t="s">
        <v>2371</v>
      </c>
      <c r="E1213" s="25">
        <f t="shared" si="80"/>
        <v>2</v>
      </c>
      <c r="F1213" s="21" t="s">
        <v>2373</v>
      </c>
      <c r="G1213" s="14" t="s">
        <v>2372</v>
      </c>
      <c r="H1213" s="14" t="str">
        <f t="shared" si="78"/>
        <v>121202</v>
      </c>
      <c r="I1213" s="36" t="str">
        <f t="shared" si="79"/>
        <v>INSERT INTO [dbo].[pmDistrict] ([idDepartment],[idProvince],[idDistrict],[name],[ubigeo]) VALUES (13,12,2,'Chao','121202')</v>
      </c>
    </row>
    <row r="1214" spans="1:9" ht="15.75" thickBot="1" x14ac:dyDescent="0.3">
      <c r="A1214">
        <f>LOOKUP(B1214,DEPARTAMENTO!$B$2:$B$26,DEPARTAMENTO!$A$2:$A$26)</f>
        <v>13</v>
      </c>
      <c r="B1214" s="21" t="s">
        <v>191</v>
      </c>
      <c r="C1214" s="25">
        <f t="shared" si="81"/>
        <v>12</v>
      </c>
      <c r="D1214" s="21" t="s">
        <v>2371</v>
      </c>
      <c r="E1214" s="25">
        <f t="shared" si="80"/>
        <v>3</v>
      </c>
      <c r="F1214" s="21" t="s">
        <v>2375</v>
      </c>
      <c r="G1214" s="14" t="s">
        <v>2374</v>
      </c>
      <c r="H1214" s="14" t="str">
        <f t="shared" si="78"/>
        <v>121203</v>
      </c>
      <c r="I1214" s="36" t="str">
        <f t="shared" si="79"/>
        <v>INSERT INTO [dbo].[pmDistrict] ([idDepartment],[idProvince],[idDistrict],[name],[ubigeo]) VALUES (13,12,3,'Guadalupito','121203')</v>
      </c>
    </row>
    <row r="1215" spans="1:9" ht="15.75" thickBot="1" x14ac:dyDescent="0.3">
      <c r="A1215">
        <f>LOOKUP(B1215,DEPARTAMENTO!$B$2:$B$26,DEPARTAMENTO!$A$2:$A$26)</f>
        <v>14</v>
      </c>
      <c r="B1215" s="21" t="s">
        <v>2378</v>
      </c>
      <c r="C1215" s="25">
        <f t="shared" si="81"/>
        <v>1</v>
      </c>
      <c r="D1215" s="21" t="s">
        <v>2377</v>
      </c>
      <c r="E1215" s="25">
        <f t="shared" si="80"/>
        <v>1</v>
      </c>
      <c r="F1215" s="21" t="s">
        <v>2377</v>
      </c>
      <c r="G1215" s="14" t="s">
        <v>2376</v>
      </c>
      <c r="H1215" s="14" t="str">
        <f t="shared" si="78"/>
        <v>130101</v>
      </c>
      <c r="I1215" s="36" t="str">
        <f t="shared" si="79"/>
        <v>INSERT INTO [dbo].[pmDistrict] ([idDepartment],[idProvince],[idDistrict],[name],[ubigeo]) VALUES (14,1,1,'Chiclayo','130101')</v>
      </c>
    </row>
    <row r="1216" spans="1:9" ht="15.75" thickBot="1" x14ac:dyDescent="0.3">
      <c r="A1216">
        <f>LOOKUP(B1216,DEPARTAMENTO!$B$2:$B$26,DEPARTAMENTO!$A$2:$A$26)</f>
        <v>14</v>
      </c>
      <c r="B1216" s="21" t="s">
        <v>2378</v>
      </c>
      <c r="C1216" s="25">
        <f t="shared" si="81"/>
        <v>1</v>
      </c>
      <c r="D1216" s="21" t="s">
        <v>2377</v>
      </c>
      <c r="E1216" s="25">
        <f t="shared" si="80"/>
        <v>2</v>
      </c>
      <c r="F1216" s="21" t="s">
        <v>2380</v>
      </c>
      <c r="G1216" s="14" t="s">
        <v>2379</v>
      </c>
      <c r="H1216" s="14" t="str">
        <f t="shared" si="78"/>
        <v>130102</v>
      </c>
      <c r="I1216" s="36" t="str">
        <f t="shared" si="79"/>
        <v>INSERT INTO [dbo].[pmDistrict] ([idDepartment],[idProvince],[idDistrict],[name],[ubigeo]) VALUES (14,1,2,'Chongoyape','130102')</v>
      </c>
    </row>
    <row r="1217" spans="1:9" ht="15.75" thickBot="1" x14ac:dyDescent="0.3">
      <c r="A1217">
        <f>LOOKUP(B1217,DEPARTAMENTO!$B$2:$B$26,DEPARTAMENTO!$A$2:$A$26)</f>
        <v>14</v>
      </c>
      <c r="B1217" s="21" t="s">
        <v>2378</v>
      </c>
      <c r="C1217" s="25">
        <f t="shared" si="81"/>
        <v>1</v>
      </c>
      <c r="D1217" s="21" t="s">
        <v>2377</v>
      </c>
      <c r="E1217" s="25">
        <f t="shared" si="80"/>
        <v>3</v>
      </c>
      <c r="F1217" s="21" t="s">
        <v>2382</v>
      </c>
      <c r="G1217" s="14" t="s">
        <v>2381</v>
      </c>
      <c r="H1217" s="14" t="str">
        <f t="shared" si="78"/>
        <v>130103</v>
      </c>
      <c r="I1217" s="36" t="str">
        <f t="shared" si="79"/>
        <v>INSERT INTO [dbo].[pmDistrict] ([idDepartment],[idProvince],[idDistrict],[name],[ubigeo]) VALUES (14,1,3,'Eten','130103')</v>
      </c>
    </row>
    <row r="1218" spans="1:9" ht="15.75" thickBot="1" x14ac:dyDescent="0.3">
      <c r="A1218">
        <f>LOOKUP(B1218,DEPARTAMENTO!$B$2:$B$26,DEPARTAMENTO!$A$2:$A$26)</f>
        <v>14</v>
      </c>
      <c r="B1218" s="21" t="s">
        <v>2378</v>
      </c>
      <c r="C1218" s="25">
        <f t="shared" si="81"/>
        <v>1</v>
      </c>
      <c r="D1218" s="21" t="s">
        <v>2377</v>
      </c>
      <c r="E1218" s="25">
        <f t="shared" si="80"/>
        <v>4</v>
      </c>
      <c r="F1218" s="21" t="s">
        <v>2384</v>
      </c>
      <c r="G1218" s="14" t="s">
        <v>2383</v>
      </c>
      <c r="H1218" s="14" t="str">
        <f t="shared" si="78"/>
        <v>130104</v>
      </c>
      <c r="I1218" s="36" t="str">
        <f t="shared" si="79"/>
        <v>INSERT INTO [dbo].[pmDistrict] ([idDepartment],[idProvince],[idDistrict],[name],[ubigeo]) VALUES (14,1,4,'Eten Puerto','130104')</v>
      </c>
    </row>
    <row r="1219" spans="1:9" ht="15.75" thickBot="1" x14ac:dyDescent="0.3">
      <c r="A1219">
        <f>LOOKUP(B1219,DEPARTAMENTO!$B$2:$B$26,DEPARTAMENTO!$A$2:$A$26)</f>
        <v>14</v>
      </c>
      <c r="B1219" s="21" t="s">
        <v>2378</v>
      </c>
      <c r="C1219" s="25">
        <f t="shared" si="81"/>
        <v>1</v>
      </c>
      <c r="D1219" s="21" t="s">
        <v>2377</v>
      </c>
      <c r="E1219" s="25">
        <f t="shared" si="80"/>
        <v>5</v>
      </c>
      <c r="F1219" s="21" t="s">
        <v>2386</v>
      </c>
      <c r="G1219" s="14" t="s">
        <v>2385</v>
      </c>
      <c r="H1219" s="14" t="str">
        <f t="shared" ref="H1219:H1282" si="82">RIGHT(G1219,6)</f>
        <v>130112</v>
      </c>
      <c r="I1219" s="36" t="str">
        <f t="shared" ref="I1219:I1282" si="83">$I$1&amp;A1219&amp;","&amp;C1219&amp;","&amp;E1219&amp;",'"&amp;F1219&amp;"','"&amp;H1219&amp;"')"</f>
        <v>INSERT INTO [dbo].[pmDistrict] ([idDepartment],[idProvince],[idDistrict],[name],[ubigeo]) VALUES (14,1,5,'Jose Leonardo Ortiz','130112')</v>
      </c>
    </row>
    <row r="1220" spans="1:9" ht="15.75" thickBot="1" x14ac:dyDescent="0.3">
      <c r="A1220">
        <f>LOOKUP(B1220,DEPARTAMENTO!$B$2:$B$26,DEPARTAMENTO!$A$2:$A$26)</f>
        <v>14</v>
      </c>
      <c r="B1220" s="21" t="s">
        <v>2378</v>
      </c>
      <c r="C1220" s="25">
        <f t="shared" si="81"/>
        <v>1</v>
      </c>
      <c r="D1220" s="21" t="s">
        <v>2377</v>
      </c>
      <c r="E1220" s="25">
        <f t="shared" ref="E1220:E1283" si="84">SUMIF(D1220,D1219,E1219)+1</f>
        <v>6</v>
      </c>
      <c r="F1220" s="21" t="s">
        <v>2388</v>
      </c>
      <c r="G1220" s="14" t="s">
        <v>2387</v>
      </c>
      <c r="H1220" s="14" t="str">
        <f t="shared" si="82"/>
        <v>130115</v>
      </c>
      <c r="I1220" s="36" t="str">
        <f t="shared" si="83"/>
        <v>INSERT INTO [dbo].[pmDistrict] ([idDepartment],[idProvince],[idDistrict],[name],[ubigeo]) VALUES (14,1,6,'La Victoria','130115')</v>
      </c>
    </row>
    <row r="1221" spans="1:9" ht="15.75" thickBot="1" x14ac:dyDescent="0.3">
      <c r="A1221">
        <f>LOOKUP(B1221,DEPARTAMENTO!$B$2:$B$26,DEPARTAMENTO!$A$2:$A$26)</f>
        <v>14</v>
      </c>
      <c r="B1221" s="21" t="s">
        <v>2378</v>
      </c>
      <c r="C1221" s="25">
        <f t="shared" si="81"/>
        <v>1</v>
      </c>
      <c r="D1221" s="21" t="s">
        <v>2377</v>
      </c>
      <c r="E1221" s="25">
        <f t="shared" si="84"/>
        <v>7</v>
      </c>
      <c r="F1221" s="21" t="s">
        <v>2390</v>
      </c>
      <c r="G1221" s="14" t="s">
        <v>2389</v>
      </c>
      <c r="H1221" s="14" t="str">
        <f t="shared" si="82"/>
        <v>130105</v>
      </c>
      <c r="I1221" s="36" t="str">
        <f t="shared" si="83"/>
        <v>INSERT INTO [dbo].[pmDistrict] ([idDepartment],[idProvince],[idDistrict],[name],[ubigeo]) VALUES (14,1,7,'Lagunas','130105')</v>
      </c>
    </row>
    <row r="1222" spans="1:9" ht="15.75" thickBot="1" x14ac:dyDescent="0.3">
      <c r="A1222">
        <f>LOOKUP(B1222,DEPARTAMENTO!$B$2:$B$26,DEPARTAMENTO!$A$2:$A$26)</f>
        <v>14</v>
      </c>
      <c r="B1222" s="21" t="s">
        <v>2378</v>
      </c>
      <c r="C1222" s="25">
        <f t="shared" si="81"/>
        <v>1</v>
      </c>
      <c r="D1222" s="21" t="s">
        <v>2377</v>
      </c>
      <c r="E1222" s="25">
        <f t="shared" si="84"/>
        <v>8</v>
      </c>
      <c r="F1222" s="21" t="s">
        <v>2392</v>
      </c>
      <c r="G1222" s="14" t="s">
        <v>2391</v>
      </c>
      <c r="H1222" s="14" t="str">
        <f t="shared" si="82"/>
        <v>130106</v>
      </c>
      <c r="I1222" s="36" t="str">
        <f t="shared" si="83"/>
        <v>INSERT INTO [dbo].[pmDistrict] ([idDepartment],[idProvince],[idDistrict],[name],[ubigeo]) VALUES (14,1,8,'Monsefu','130106')</v>
      </c>
    </row>
    <row r="1223" spans="1:9" ht="15.75" thickBot="1" x14ac:dyDescent="0.3">
      <c r="A1223">
        <f>LOOKUP(B1223,DEPARTAMENTO!$B$2:$B$26,DEPARTAMENTO!$A$2:$A$26)</f>
        <v>14</v>
      </c>
      <c r="B1223" s="21" t="s">
        <v>2378</v>
      </c>
      <c r="C1223" s="25">
        <f t="shared" si="81"/>
        <v>1</v>
      </c>
      <c r="D1223" s="21" t="s">
        <v>2377</v>
      </c>
      <c r="E1223" s="25">
        <f t="shared" si="84"/>
        <v>9</v>
      </c>
      <c r="F1223" s="21" t="s">
        <v>2394</v>
      </c>
      <c r="G1223" s="14" t="s">
        <v>2393</v>
      </c>
      <c r="H1223" s="14" t="str">
        <f t="shared" si="82"/>
        <v>130107</v>
      </c>
      <c r="I1223" s="36" t="str">
        <f t="shared" si="83"/>
        <v>INSERT INTO [dbo].[pmDistrict] ([idDepartment],[idProvince],[idDistrict],[name],[ubigeo]) VALUES (14,1,9,'Nueva Arica','130107')</v>
      </c>
    </row>
    <row r="1224" spans="1:9" ht="15.75" thickBot="1" x14ac:dyDescent="0.3">
      <c r="A1224">
        <f>LOOKUP(B1224,DEPARTAMENTO!$B$2:$B$26,DEPARTAMENTO!$A$2:$A$26)</f>
        <v>14</v>
      </c>
      <c r="B1224" s="21" t="s">
        <v>2378</v>
      </c>
      <c r="C1224" s="25">
        <f t="shared" si="81"/>
        <v>1</v>
      </c>
      <c r="D1224" s="21" t="s">
        <v>2377</v>
      </c>
      <c r="E1224" s="25">
        <f t="shared" si="84"/>
        <v>10</v>
      </c>
      <c r="F1224" s="21" t="s">
        <v>2396</v>
      </c>
      <c r="G1224" s="14" t="s">
        <v>2395</v>
      </c>
      <c r="H1224" s="14" t="str">
        <f t="shared" si="82"/>
        <v>130108</v>
      </c>
      <c r="I1224" s="36" t="str">
        <f t="shared" si="83"/>
        <v>INSERT INTO [dbo].[pmDistrict] ([idDepartment],[idProvince],[idDistrict],[name],[ubigeo]) VALUES (14,1,10,'Oyotun','130108')</v>
      </c>
    </row>
    <row r="1225" spans="1:9" ht="15.75" thickBot="1" x14ac:dyDescent="0.3">
      <c r="A1225">
        <f>LOOKUP(B1225,DEPARTAMENTO!$B$2:$B$26,DEPARTAMENTO!$A$2:$A$26)</f>
        <v>14</v>
      </c>
      <c r="B1225" s="21" t="s">
        <v>2378</v>
      </c>
      <c r="C1225" s="25">
        <f t="shared" si="81"/>
        <v>1</v>
      </c>
      <c r="D1225" s="21" t="s">
        <v>2377</v>
      </c>
      <c r="E1225" s="25">
        <f t="shared" si="84"/>
        <v>11</v>
      </c>
      <c r="F1225" s="21" t="s">
        <v>2398</v>
      </c>
      <c r="G1225" s="14" t="s">
        <v>2397</v>
      </c>
      <c r="H1225" s="14" t="str">
        <f t="shared" si="82"/>
        <v>130109</v>
      </c>
      <c r="I1225" s="36" t="str">
        <f t="shared" si="83"/>
        <v>INSERT INTO [dbo].[pmDistrict] ([idDepartment],[idProvince],[idDistrict],[name],[ubigeo]) VALUES (14,1,11,'Picsi','130109')</v>
      </c>
    </row>
    <row r="1226" spans="1:9" ht="15.75" thickBot="1" x14ac:dyDescent="0.3">
      <c r="A1226">
        <f>LOOKUP(B1226,DEPARTAMENTO!$B$2:$B$26,DEPARTAMENTO!$A$2:$A$26)</f>
        <v>14</v>
      </c>
      <c r="B1226" s="21" t="s">
        <v>2378</v>
      </c>
      <c r="C1226" s="25">
        <f t="shared" si="81"/>
        <v>1</v>
      </c>
      <c r="D1226" s="21" t="s">
        <v>2377</v>
      </c>
      <c r="E1226" s="25">
        <f t="shared" si="84"/>
        <v>12</v>
      </c>
      <c r="F1226" s="21" t="s">
        <v>2400</v>
      </c>
      <c r="G1226" s="14" t="s">
        <v>2399</v>
      </c>
      <c r="H1226" s="14" t="str">
        <f t="shared" si="82"/>
        <v>130110</v>
      </c>
      <c r="I1226" s="36" t="str">
        <f t="shared" si="83"/>
        <v>INSERT INTO [dbo].[pmDistrict] ([idDepartment],[idProvince],[idDistrict],[name],[ubigeo]) VALUES (14,1,12,'Pimentel','130110')</v>
      </c>
    </row>
    <row r="1227" spans="1:9" ht="15.75" thickBot="1" x14ac:dyDescent="0.3">
      <c r="A1227">
        <f>LOOKUP(B1227,DEPARTAMENTO!$B$2:$B$26,DEPARTAMENTO!$A$2:$A$26)</f>
        <v>14</v>
      </c>
      <c r="B1227" s="21" t="s">
        <v>2378</v>
      </c>
      <c r="C1227" s="25">
        <f t="shared" si="81"/>
        <v>1</v>
      </c>
      <c r="D1227" s="21" t="s">
        <v>2377</v>
      </c>
      <c r="E1227" s="25">
        <f t="shared" si="84"/>
        <v>13</v>
      </c>
      <c r="F1227" s="21" t="s">
        <v>2402</v>
      </c>
      <c r="G1227" s="14" t="s">
        <v>2401</v>
      </c>
      <c r="H1227" s="14" t="str">
        <f t="shared" si="82"/>
        <v>130111</v>
      </c>
      <c r="I1227" s="36" t="str">
        <f t="shared" si="83"/>
        <v>INSERT INTO [dbo].[pmDistrict] ([idDepartment],[idProvince],[idDistrict],[name],[ubigeo]) VALUES (14,1,13,'Reque','130111')</v>
      </c>
    </row>
    <row r="1228" spans="1:9" ht="15.75" thickBot="1" x14ac:dyDescent="0.3">
      <c r="A1228">
        <f>LOOKUP(B1228,DEPARTAMENTO!$B$2:$B$26,DEPARTAMENTO!$A$2:$A$26)</f>
        <v>14</v>
      </c>
      <c r="B1228" s="21" t="s">
        <v>2378</v>
      </c>
      <c r="C1228" s="25">
        <f t="shared" si="81"/>
        <v>1</v>
      </c>
      <c r="D1228" s="21" t="s">
        <v>2377</v>
      </c>
      <c r="E1228" s="25">
        <f t="shared" si="84"/>
        <v>14</v>
      </c>
      <c r="F1228" s="21" t="s">
        <v>157</v>
      </c>
      <c r="G1228" s="14" t="s">
        <v>2403</v>
      </c>
      <c r="H1228" s="14" t="str">
        <f t="shared" si="82"/>
        <v>130113</v>
      </c>
      <c r="I1228" s="36" t="str">
        <f t="shared" si="83"/>
        <v>INSERT INTO [dbo].[pmDistrict] ([idDepartment],[idProvince],[idDistrict],[name],[ubigeo]) VALUES (14,1,14,'Santa Rosa','130113')</v>
      </c>
    </row>
    <row r="1229" spans="1:9" ht="15.75" thickBot="1" x14ac:dyDescent="0.3">
      <c r="A1229">
        <f>LOOKUP(B1229,DEPARTAMENTO!$B$2:$B$26,DEPARTAMENTO!$A$2:$A$26)</f>
        <v>14</v>
      </c>
      <c r="B1229" s="21" t="s">
        <v>2378</v>
      </c>
      <c r="C1229" s="25">
        <f t="shared" si="81"/>
        <v>1</v>
      </c>
      <c r="D1229" s="21" t="s">
        <v>2377</v>
      </c>
      <c r="E1229" s="25">
        <f t="shared" si="84"/>
        <v>15</v>
      </c>
      <c r="F1229" s="21" t="s">
        <v>2405</v>
      </c>
      <c r="G1229" s="14" t="s">
        <v>2404</v>
      </c>
      <c r="H1229" s="14" t="str">
        <f t="shared" si="82"/>
        <v>130114</v>
      </c>
      <c r="I1229" s="36" t="str">
        <f t="shared" si="83"/>
        <v>INSERT INTO [dbo].[pmDistrict] ([idDepartment],[idProvince],[idDistrict],[name],[ubigeo]) VALUES (14,1,15,'Saña','130114')</v>
      </c>
    </row>
    <row r="1230" spans="1:9" ht="15.75" thickBot="1" x14ac:dyDescent="0.3">
      <c r="A1230">
        <f>LOOKUP(B1230,DEPARTAMENTO!$B$2:$B$26,DEPARTAMENTO!$A$2:$A$26)</f>
        <v>14</v>
      </c>
      <c r="B1230" s="21" t="s">
        <v>2378</v>
      </c>
      <c r="C1230" s="25">
        <f t="shared" si="81"/>
        <v>1</v>
      </c>
      <c r="D1230" s="21" t="s">
        <v>2377</v>
      </c>
      <c r="E1230" s="25">
        <f t="shared" si="84"/>
        <v>16</v>
      </c>
      <c r="F1230" s="21" t="s">
        <v>2407</v>
      </c>
      <c r="G1230" s="14" t="s">
        <v>2406</v>
      </c>
      <c r="H1230" s="14" t="str">
        <f t="shared" si="82"/>
        <v>130116</v>
      </c>
      <c r="I1230" s="36" t="str">
        <f t="shared" si="83"/>
        <v>INSERT INTO [dbo].[pmDistrict] ([idDepartment],[idProvince],[idDistrict],[name],[ubigeo]) VALUES (14,1,16,'Cayalti','130116')</v>
      </c>
    </row>
    <row r="1231" spans="1:9" ht="15.75" thickBot="1" x14ac:dyDescent="0.3">
      <c r="A1231">
        <f>LOOKUP(B1231,DEPARTAMENTO!$B$2:$B$26,DEPARTAMENTO!$A$2:$A$26)</f>
        <v>14</v>
      </c>
      <c r="B1231" s="21" t="s">
        <v>2378</v>
      </c>
      <c r="C1231" s="25">
        <f t="shared" si="81"/>
        <v>1</v>
      </c>
      <c r="D1231" s="21" t="s">
        <v>2377</v>
      </c>
      <c r="E1231" s="25">
        <f t="shared" si="84"/>
        <v>17</v>
      </c>
      <c r="F1231" s="21" t="s">
        <v>2409</v>
      </c>
      <c r="G1231" s="14" t="s">
        <v>2408</v>
      </c>
      <c r="H1231" s="14" t="str">
        <f t="shared" si="82"/>
        <v>130117</v>
      </c>
      <c r="I1231" s="36" t="str">
        <f t="shared" si="83"/>
        <v>INSERT INTO [dbo].[pmDistrict] ([idDepartment],[idProvince],[idDistrict],[name],[ubigeo]) VALUES (14,1,17,'Patapo','130117')</v>
      </c>
    </row>
    <row r="1232" spans="1:9" ht="15.75" thickBot="1" x14ac:dyDescent="0.3">
      <c r="A1232">
        <f>LOOKUP(B1232,DEPARTAMENTO!$B$2:$B$26,DEPARTAMENTO!$A$2:$A$26)</f>
        <v>14</v>
      </c>
      <c r="B1232" s="21" t="s">
        <v>2378</v>
      </c>
      <c r="C1232" s="25">
        <f t="shared" si="81"/>
        <v>1</v>
      </c>
      <c r="D1232" s="21" t="s">
        <v>2377</v>
      </c>
      <c r="E1232" s="25">
        <f t="shared" si="84"/>
        <v>18</v>
      </c>
      <c r="F1232" s="21" t="s">
        <v>2411</v>
      </c>
      <c r="G1232" s="14" t="s">
        <v>2410</v>
      </c>
      <c r="H1232" s="14" t="str">
        <f t="shared" si="82"/>
        <v>130118</v>
      </c>
      <c r="I1232" s="36" t="str">
        <f t="shared" si="83"/>
        <v>INSERT INTO [dbo].[pmDistrict] ([idDepartment],[idProvince],[idDistrict],[name],[ubigeo]) VALUES (14,1,18,'Pomalca','130118')</v>
      </c>
    </row>
    <row r="1233" spans="1:9" ht="15.75" thickBot="1" x14ac:dyDescent="0.3">
      <c r="A1233">
        <f>LOOKUP(B1233,DEPARTAMENTO!$B$2:$B$26,DEPARTAMENTO!$A$2:$A$26)</f>
        <v>14</v>
      </c>
      <c r="B1233" s="21" t="s">
        <v>2378</v>
      </c>
      <c r="C1233" s="25">
        <f t="shared" si="81"/>
        <v>1</v>
      </c>
      <c r="D1233" s="21" t="s">
        <v>2377</v>
      </c>
      <c r="E1233" s="25">
        <f t="shared" si="84"/>
        <v>19</v>
      </c>
      <c r="F1233" s="21" t="s">
        <v>2413</v>
      </c>
      <c r="G1233" s="14" t="s">
        <v>2412</v>
      </c>
      <c r="H1233" s="14" t="str">
        <f t="shared" si="82"/>
        <v>130119</v>
      </c>
      <c r="I1233" s="36" t="str">
        <f t="shared" si="83"/>
        <v>INSERT INTO [dbo].[pmDistrict] ([idDepartment],[idProvince],[idDistrict],[name],[ubigeo]) VALUES (14,1,19,'Pucala','130119')</v>
      </c>
    </row>
    <row r="1234" spans="1:9" ht="15.75" thickBot="1" x14ac:dyDescent="0.3">
      <c r="A1234">
        <f>LOOKUP(B1234,DEPARTAMENTO!$B$2:$B$26,DEPARTAMENTO!$A$2:$A$26)</f>
        <v>14</v>
      </c>
      <c r="B1234" s="21" t="s">
        <v>2378</v>
      </c>
      <c r="C1234" s="25">
        <f t="shared" si="81"/>
        <v>1</v>
      </c>
      <c r="D1234" s="21" t="s">
        <v>2377</v>
      </c>
      <c r="E1234" s="25">
        <f t="shared" si="84"/>
        <v>20</v>
      </c>
      <c r="F1234" s="21" t="s">
        <v>2415</v>
      </c>
      <c r="G1234" s="14" t="s">
        <v>2414</v>
      </c>
      <c r="H1234" s="14" t="str">
        <f t="shared" si="82"/>
        <v>130120</v>
      </c>
      <c r="I1234" s="36" t="str">
        <f t="shared" si="83"/>
        <v>INSERT INTO [dbo].[pmDistrict] ([idDepartment],[idProvince],[idDistrict],[name],[ubigeo]) VALUES (14,1,20,'Tuman','130120')</v>
      </c>
    </row>
    <row r="1235" spans="1:9" ht="15.75" thickBot="1" x14ac:dyDescent="0.3">
      <c r="A1235">
        <f>LOOKUP(B1235,DEPARTAMENTO!$B$2:$B$26,DEPARTAMENTO!$A$2:$A$26)</f>
        <v>14</v>
      </c>
      <c r="B1235" s="21" t="s">
        <v>2378</v>
      </c>
      <c r="C1235" s="25">
        <f t="shared" si="81"/>
        <v>2</v>
      </c>
      <c r="D1235" s="21" t="s">
        <v>2417</v>
      </c>
      <c r="E1235" s="25">
        <f t="shared" si="84"/>
        <v>1</v>
      </c>
      <c r="F1235" s="21" t="s">
        <v>2417</v>
      </c>
      <c r="G1235" s="14" t="s">
        <v>2416</v>
      </c>
      <c r="H1235" s="14" t="str">
        <f t="shared" si="82"/>
        <v>130201</v>
      </c>
      <c r="I1235" s="36" t="str">
        <f t="shared" si="83"/>
        <v>INSERT INTO [dbo].[pmDistrict] ([idDepartment],[idProvince],[idDistrict],[name],[ubigeo]) VALUES (14,2,1,'Ferreñafe','130201')</v>
      </c>
    </row>
    <row r="1236" spans="1:9" ht="15.75" thickBot="1" x14ac:dyDescent="0.3">
      <c r="A1236">
        <f>LOOKUP(B1236,DEPARTAMENTO!$B$2:$B$26,DEPARTAMENTO!$A$2:$A$26)</f>
        <v>14</v>
      </c>
      <c r="B1236" s="21" t="s">
        <v>2378</v>
      </c>
      <c r="C1236" s="25">
        <f t="shared" si="81"/>
        <v>2</v>
      </c>
      <c r="D1236" s="21" t="s">
        <v>2417</v>
      </c>
      <c r="E1236" s="25">
        <f t="shared" si="84"/>
        <v>2</v>
      </c>
      <c r="F1236" s="21" t="s">
        <v>2419</v>
      </c>
      <c r="G1236" s="14" t="s">
        <v>2418</v>
      </c>
      <c r="H1236" s="14" t="str">
        <f t="shared" si="82"/>
        <v>130203</v>
      </c>
      <c r="I1236" s="36" t="str">
        <f t="shared" si="83"/>
        <v>INSERT INTO [dbo].[pmDistrict] ([idDepartment],[idProvince],[idDistrict],[name],[ubigeo]) VALUES (14,2,2,'Cañaris','130203')</v>
      </c>
    </row>
    <row r="1237" spans="1:9" ht="15.75" thickBot="1" x14ac:dyDescent="0.3">
      <c r="A1237">
        <f>LOOKUP(B1237,DEPARTAMENTO!$B$2:$B$26,DEPARTAMENTO!$A$2:$A$26)</f>
        <v>14</v>
      </c>
      <c r="B1237" s="21" t="s">
        <v>2378</v>
      </c>
      <c r="C1237" s="25">
        <f t="shared" si="81"/>
        <v>2</v>
      </c>
      <c r="D1237" s="21" t="s">
        <v>2417</v>
      </c>
      <c r="E1237" s="25">
        <f t="shared" si="84"/>
        <v>3</v>
      </c>
      <c r="F1237" s="21" t="s">
        <v>2421</v>
      </c>
      <c r="G1237" s="14" t="s">
        <v>2420</v>
      </c>
      <c r="H1237" s="14" t="str">
        <f t="shared" si="82"/>
        <v>130202</v>
      </c>
      <c r="I1237" s="36" t="str">
        <f t="shared" si="83"/>
        <v>INSERT INTO [dbo].[pmDistrict] ([idDepartment],[idProvince],[idDistrict],[name],[ubigeo]) VALUES (14,2,3,'Incahuasi','130202')</v>
      </c>
    </row>
    <row r="1238" spans="1:9" ht="15.75" thickBot="1" x14ac:dyDescent="0.3">
      <c r="A1238">
        <f>LOOKUP(B1238,DEPARTAMENTO!$B$2:$B$26,DEPARTAMENTO!$A$2:$A$26)</f>
        <v>14</v>
      </c>
      <c r="B1238" s="21" t="s">
        <v>2378</v>
      </c>
      <c r="C1238" s="25">
        <f t="shared" si="81"/>
        <v>2</v>
      </c>
      <c r="D1238" s="21" t="s">
        <v>2417</v>
      </c>
      <c r="E1238" s="25">
        <f t="shared" si="84"/>
        <v>4</v>
      </c>
      <c r="F1238" s="21" t="s">
        <v>2423</v>
      </c>
      <c r="G1238" s="14" t="s">
        <v>2422</v>
      </c>
      <c r="H1238" s="14" t="str">
        <f t="shared" si="82"/>
        <v>130206</v>
      </c>
      <c r="I1238" s="36" t="str">
        <f t="shared" si="83"/>
        <v>INSERT INTO [dbo].[pmDistrict] ([idDepartment],[idProvince],[idDistrict],[name],[ubigeo]) VALUES (14,2,4,'Manuel Antonio Mesones Muro','130206')</v>
      </c>
    </row>
    <row r="1239" spans="1:9" ht="15.75" thickBot="1" x14ac:dyDescent="0.3">
      <c r="A1239">
        <f>LOOKUP(B1239,DEPARTAMENTO!$B$2:$B$26,DEPARTAMENTO!$A$2:$A$26)</f>
        <v>14</v>
      </c>
      <c r="B1239" s="21" t="s">
        <v>2378</v>
      </c>
      <c r="C1239" s="25">
        <f t="shared" si="81"/>
        <v>2</v>
      </c>
      <c r="D1239" s="21" t="s">
        <v>2417</v>
      </c>
      <c r="E1239" s="25">
        <f t="shared" si="84"/>
        <v>5</v>
      </c>
      <c r="F1239" s="21" t="s">
        <v>2425</v>
      </c>
      <c r="G1239" s="14" t="s">
        <v>2424</v>
      </c>
      <c r="H1239" s="14" t="str">
        <f t="shared" si="82"/>
        <v>130204</v>
      </c>
      <c r="I1239" s="36" t="str">
        <f t="shared" si="83"/>
        <v>INSERT INTO [dbo].[pmDistrict] ([idDepartment],[idProvince],[idDistrict],[name],[ubigeo]) VALUES (14,2,5,'Pitipo','130204')</v>
      </c>
    </row>
    <row r="1240" spans="1:9" ht="15.75" thickBot="1" x14ac:dyDescent="0.3">
      <c r="A1240">
        <f>LOOKUP(B1240,DEPARTAMENTO!$B$2:$B$26,DEPARTAMENTO!$A$2:$A$26)</f>
        <v>14</v>
      </c>
      <c r="B1240" s="21" t="s">
        <v>2378</v>
      </c>
      <c r="C1240" s="25">
        <f t="shared" si="81"/>
        <v>2</v>
      </c>
      <c r="D1240" s="21" t="s">
        <v>2417</v>
      </c>
      <c r="E1240" s="25">
        <f t="shared" si="84"/>
        <v>6</v>
      </c>
      <c r="F1240" s="21" t="s">
        <v>1917</v>
      </c>
      <c r="G1240" s="14" t="s">
        <v>2426</v>
      </c>
      <c r="H1240" s="14" t="str">
        <f t="shared" si="82"/>
        <v>130205</v>
      </c>
      <c r="I1240" s="36" t="str">
        <f t="shared" si="83"/>
        <v>INSERT INTO [dbo].[pmDistrict] ([idDepartment],[idProvince],[idDistrict],[name],[ubigeo]) VALUES (14,2,6,'Pueblo Nuevo','130205')</v>
      </c>
    </row>
    <row r="1241" spans="1:9" ht="15.75" thickBot="1" x14ac:dyDescent="0.3">
      <c r="A1241">
        <f>LOOKUP(B1241,DEPARTAMENTO!$B$2:$B$26,DEPARTAMENTO!$A$2:$A$26)</f>
        <v>14</v>
      </c>
      <c r="B1241" s="21" t="s">
        <v>2378</v>
      </c>
      <c r="C1241" s="25">
        <f t="shared" si="81"/>
        <v>3</v>
      </c>
      <c r="D1241" s="21" t="s">
        <v>2378</v>
      </c>
      <c r="E1241" s="25">
        <f t="shared" si="84"/>
        <v>1</v>
      </c>
      <c r="F1241" s="21" t="s">
        <v>2378</v>
      </c>
      <c r="G1241" s="14" t="s">
        <v>2427</v>
      </c>
      <c r="H1241" s="14" t="str">
        <f t="shared" si="82"/>
        <v>130301</v>
      </c>
      <c r="I1241" s="36" t="str">
        <f t="shared" si="83"/>
        <v>INSERT INTO [dbo].[pmDistrict] ([idDepartment],[idProvince],[idDistrict],[name],[ubigeo]) VALUES (14,3,1,'Lambayeque','130301')</v>
      </c>
    </row>
    <row r="1242" spans="1:9" ht="15.75" thickBot="1" x14ac:dyDescent="0.3">
      <c r="A1242">
        <f>LOOKUP(B1242,DEPARTAMENTO!$B$2:$B$26,DEPARTAMENTO!$A$2:$A$26)</f>
        <v>14</v>
      </c>
      <c r="B1242" s="21" t="s">
        <v>2378</v>
      </c>
      <c r="C1242" s="25">
        <f t="shared" si="81"/>
        <v>3</v>
      </c>
      <c r="D1242" s="21" t="s">
        <v>2378</v>
      </c>
      <c r="E1242" s="25">
        <f t="shared" si="84"/>
        <v>2</v>
      </c>
      <c r="F1242" s="21" t="s">
        <v>2429</v>
      </c>
      <c r="G1242" s="14" t="s">
        <v>2428</v>
      </c>
      <c r="H1242" s="14" t="str">
        <f t="shared" si="82"/>
        <v>130302</v>
      </c>
      <c r="I1242" s="36" t="str">
        <f t="shared" si="83"/>
        <v>INSERT INTO [dbo].[pmDistrict] ([idDepartment],[idProvince],[idDistrict],[name],[ubigeo]) VALUES (14,3,2,'Chochope','130302')</v>
      </c>
    </row>
    <row r="1243" spans="1:9" ht="15.75" thickBot="1" x14ac:dyDescent="0.3">
      <c r="A1243">
        <f>LOOKUP(B1243,DEPARTAMENTO!$B$2:$B$26,DEPARTAMENTO!$A$2:$A$26)</f>
        <v>14</v>
      </c>
      <c r="B1243" s="21" t="s">
        <v>2378</v>
      </c>
      <c r="C1243" s="25">
        <f t="shared" si="81"/>
        <v>3</v>
      </c>
      <c r="D1243" s="21" t="s">
        <v>2378</v>
      </c>
      <c r="E1243" s="25">
        <f t="shared" si="84"/>
        <v>3</v>
      </c>
      <c r="F1243" s="21" t="s">
        <v>2431</v>
      </c>
      <c r="G1243" s="14" t="s">
        <v>2430</v>
      </c>
      <c r="H1243" s="14" t="str">
        <f t="shared" si="82"/>
        <v>130303</v>
      </c>
      <c r="I1243" s="36" t="str">
        <f t="shared" si="83"/>
        <v>INSERT INTO [dbo].[pmDistrict] ([idDepartment],[idProvince],[idDistrict],[name],[ubigeo]) VALUES (14,3,3,'Illimo','130303')</v>
      </c>
    </row>
    <row r="1244" spans="1:9" ht="15.75" thickBot="1" x14ac:dyDescent="0.3">
      <c r="A1244">
        <f>LOOKUP(B1244,DEPARTAMENTO!$B$2:$B$26,DEPARTAMENTO!$A$2:$A$26)</f>
        <v>14</v>
      </c>
      <c r="B1244" s="21" t="s">
        <v>2378</v>
      </c>
      <c r="C1244" s="25">
        <f t="shared" si="81"/>
        <v>3</v>
      </c>
      <c r="D1244" s="21" t="s">
        <v>2378</v>
      </c>
      <c r="E1244" s="25">
        <f t="shared" si="84"/>
        <v>4</v>
      </c>
      <c r="F1244" s="21" t="s">
        <v>2433</v>
      </c>
      <c r="G1244" s="14" t="s">
        <v>2432</v>
      </c>
      <c r="H1244" s="14" t="str">
        <f t="shared" si="82"/>
        <v>130304</v>
      </c>
      <c r="I1244" s="36" t="str">
        <f t="shared" si="83"/>
        <v>INSERT INTO [dbo].[pmDistrict] ([idDepartment],[idProvince],[idDistrict],[name],[ubigeo]) VALUES (14,3,4,'Jayanca','130304')</v>
      </c>
    </row>
    <row r="1245" spans="1:9" ht="15.75" thickBot="1" x14ac:dyDescent="0.3">
      <c r="A1245">
        <f>LOOKUP(B1245,DEPARTAMENTO!$B$2:$B$26,DEPARTAMENTO!$A$2:$A$26)</f>
        <v>14</v>
      </c>
      <c r="B1245" s="21" t="s">
        <v>2378</v>
      </c>
      <c r="C1245" s="25">
        <f t="shared" si="81"/>
        <v>3</v>
      </c>
      <c r="D1245" s="21" t="s">
        <v>2378</v>
      </c>
      <c r="E1245" s="25">
        <f t="shared" si="84"/>
        <v>5</v>
      </c>
      <c r="F1245" s="21" t="s">
        <v>2435</v>
      </c>
      <c r="G1245" s="14" t="s">
        <v>2434</v>
      </c>
      <c r="H1245" s="14" t="str">
        <f t="shared" si="82"/>
        <v>130305</v>
      </c>
      <c r="I1245" s="36" t="str">
        <f t="shared" si="83"/>
        <v>INSERT INTO [dbo].[pmDistrict] ([idDepartment],[idProvince],[idDistrict],[name],[ubigeo]) VALUES (14,3,5,'Mochumi','130305')</v>
      </c>
    </row>
    <row r="1246" spans="1:9" ht="15.75" thickBot="1" x14ac:dyDescent="0.3">
      <c r="A1246">
        <f>LOOKUP(B1246,DEPARTAMENTO!$B$2:$B$26,DEPARTAMENTO!$A$2:$A$26)</f>
        <v>14</v>
      </c>
      <c r="B1246" s="21" t="s">
        <v>2378</v>
      </c>
      <c r="C1246" s="25">
        <f t="shared" si="81"/>
        <v>3</v>
      </c>
      <c r="D1246" s="21" t="s">
        <v>2378</v>
      </c>
      <c r="E1246" s="25">
        <f t="shared" si="84"/>
        <v>6</v>
      </c>
      <c r="F1246" s="21" t="s">
        <v>2437</v>
      </c>
      <c r="G1246" s="14" t="s">
        <v>2436</v>
      </c>
      <c r="H1246" s="14" t="str">
        <f t="shared" si="82"/>
        <v>130306</v>
      </c>
      <c r="I1246" s="36" t="str">
        <f t="shared" si="83"/>
        <v>INSERT INTO [dbo].[pmDistrict] ([idDepartment],[idProvince],[idDistrict],[name],[ubigeo]) VALUES (14,3,6,'Morrope','130306')</v>
      </c>
    </row>
    <row r="1247" spans="1:9" ht="15.75" thickBot="1" x14ac:dyDescent="0.3">
      <c r="A1247">
        <f>LOOKUP(B1247,DEPARTAMENTO!$B$2:$B$26,DEPARTAMENTO!$A$2:$A$26)</f>
        <v>14</v>
      </c>
      <c r="B1247" s="21" t="s">
        <v>2378</v>
      </c>
      <c r="C1247" s="25">
        <f t="shared" si="81"/>
        <v>3</v>
      </c>
      <c r="D1247" s="21" t="s">
        <v>2378</v>
      </c>
      <c r="E1247" s="25">
        <f t="shared" si="84"/>
        <v>7</v>
      </c>
      <c r="F1247" s="21" t="s">
        <v>2439</v>
      </c>
      <c r="G1247" s="14" t="s">
        <v>2438</v>
      </c>
      <c r="H1247" s="14" t="str">
        <f t="shared" si="82"/>
        <v>130307</v>
      </c>
      <c r="I1247" s="36" t="str">
        <f t="shared" si="83"/>
        <v>INSERT INTO [dbo].[pmDistrict] ([idDepartment],[idProvince],[idDistrict],[name],[ubigeo]) VALUES (14,3,7,'Motupe','130307')</v>
      </c>
    </row>
    <row r="1248" spans="1:9" ht="15.75" thickBot="1" x14ac:dyDescent="0.3">
      <c r="A1248">
        <f>LOOKUP(B1248,DEPARTAMENTO!$B$2:$B$26,DEPARTAMENTO!$A$2:$A$26)</f>
        <v>14</v>
      </c>
      <c r="B1248" s="21" t="s">
        <v>2378</v>
      </c>
      <c r="C1248" s="25">
        <f t="shared" si="81"/>
        <v>3</v>
      </c>
      <c r="D1248" s="21" t="s">
        <v>2378</v>
      </c>
      <c r="E1248" s="25">
        <f t="shared" si="84"/>
        <v>8</v>
      </c>
      <c r="F1248" s="21" t="s">
        <v>2441</v>
      </c>
      <c r="G1248" s="14" t="s">
        <v>2440</v>
      </c>
      <c r="H1248" s="14" t="str">
        <f t="shared" si="82"/>
        <v>130308</v>
      </c>
      <c r="I1248" s="36" t="str">
        <f t="shared" si="83"/>
        <v>INSERT INTO [dbo].[pmDistrict] ([idDepartment],[idProvince],[idDistrict],[name],[ubigeo]) VALUES (14,3,8,'Olmos','130308')</v>
      </c>
    </row>
    <row r="1249" spans="1:9" ht="15.75" thickBot="1" x14ac:dyDescent="0.3">
      <c r="A1249">
        <f>LOOKUP(B1249,DEPARTAMENTO!$B$2:$B$26,DEPARTAMENTO!$A$2:$A$26)</f>
        <v>14</v>
      </c>
      <c r="B1249" s="21" t="s">
        <v>2378</v>
      </c>
      <c r="C1249" s="25">
        <f t="shared" si="81"/>
        <v>3</v>
      </c>
      <c r="D1249" s="21" t="s">
        <v>2378</v>
      </c>
      <c r="E1249" s="25">
        <f t="shared" si="84"/>
        <v>9</v>
      </c>
      <c r="F1249" s="21" t="s">
        <v>2443</v>
      </c>
      <c r="G1249" s="14" t="s">
        <v>2442</v>
      </c>
      <c r="H1249" s="14" t="str">
        <f t="shared" si="82"/>
        <v>130309</v>
      </c>
      <c r="I1249" s="36" t="str">
        <f t="shared" si="83"/>
        <v>INSERT INTO [dbo].[pmDistrict] ([idDepartment],[idProvince],[idDistrict],[name],[ubigeo]) VALUES (14,3,9,'Pacora','130309')</v>
      </c>
    </row>
    <row r="1250" spans="1:9" ht="15.75" thickBot="1" x14ac:dyDescent="0.3">
      <c r="A1250">
        <f>LOOKUP(B1250,DEPARTAMENTO!$B$2:$B$26,DEPARTAMENTO!$A$2:$A$26)</f>
        <v>14</v>
      </c>
      <c r="B1250" s="21" t="s">
        <v>2378</v>
      </c>
      <c r="C1250" s="25">
        <f t="shared" si="81"/>
        <v>3</v>
      </c>
      <c r="D1250" s="21" t="s">
        <v>2378</v>
      </c>
      <c r="E1250" s="25">
        <f t="shared" si="84"/>
        <v>10</v>
      </c>
      <c r="F1250" s="21" t="s">
        <v>1919</v>
      </c>
      <c r="G1250" s="14" t="s">
        <v>2444</v>
      </c>
      <c r="H1250" s="14" t="str">
        <f t="shared" si="82"/>
        <v>130310</v>
      </c>
      <c r="I1250" s="36" t="str">
        <f t="shared" si="83"/>
        <v>INSERT INTO [dbo].[pmDistrict] ([idDepartment],[idProvince],[idDistrict],[name],[ubigeo]) VALUES (14,3,10,'Salas','130310')</v>
      </c>
    </row>
    <row r="1251" spans="1:9" ht="15.75" thickBot="1" x14ac:dyDescent="0.3">
      <c r="A1251">
        <f>LOOKUP(B1251,DEPARTAMENTO!$B$2:$B$26,DEPARTAMENTO!$A$2:$A$26)</f>
        <v>14</v>
      </c>
      <c r="B1251" s="21" t="s">
        <v>2378</v>
      </c>
      <c r="C1251" s="25">
        <f t="shared" si="81"/>
        <v>3</v>
      </c>
      <c r="D1251" s="21" t="s">
        <v>2378</v>
      </c>
      <c r="E1251" s="25">
        <f t="shared" si="84"/>
        <v>11</v>
      </c>
      <c r="F1251" s="21" t="s">
        <v>2303</v>
      </c>
      <c r="G1251" s="14" t="s">
        <v>2445</v>
      </c>
      <c r="H1251" s="14" t="str">
        <f t="shared" si="82"/>
        <v>130311</v>
      </c>
      <c r="I1251" s="36" t="str">
        <f t="shared" si="83"/>
        <v>INSERT INTO [dbo].[pmDistrict] ([idDepartment],[idProvince],[idDistrict],[name],[ubigeo]) VALUES (14,3,11,'San Jose','130311')</v>
      </c>
    </row>
    <row r="1252" spans="1:9" ht="15.75" thickBot="1" x14ac:dyDescent="0.3">
      <c r="A1252">
        <f>LOOKUP(B1252,DEPARTAMENTO!$B$2:$B$26,DEPARTAMENTO!$A$2:$A$26)</f>
        <v>14</v>
      </c>
      <c r="B1252" s="21" t="s">
        <v>2378</v>
      </c>
      <c r="C1252" s="25">
        <f t="shared" si="81"/>
        <v>3</v>
      </c>
      <c r="D1252" s="21" t="s">
        <v>2378</v>
      </c>
      <c r="E1252" s="25">
        <f t="shared" si="84"/>
        <v>12</v>
      </c>
      <c r="F1252" s="21" t="s">
        <v>2447</v>
      </c>
      <c r="G1252" s="14" t="s">
        <v>2446</v>
      </c>
      <c r="H1252" s="14" t="str">
        <f t="shared" si="82"/>
        <v>130312</v>
      </c>
      <c r="I1252" s="36" t="str">
        <f t="shared" si="83"/>
        <v>INSERT INTO [dbo].[pmDistrict] ([idDepartment],[idProvince],[idDistrict],[name],[ubigeo]) VALUES (14,3,12,'Tucume','130312')</v>
      </c>
    </row>
    <row r="1253" spans="1:9" ht="15.75" thickBot="1" x14ac:dyDescent="0.3">
      <c r="A1253">
        <f>LOOKUP(B1253,DEPARTAMENTO!$B$2:$B$26,DEPARTAMENTO!$A$2:$A$26)</f>
        <v>15</v>
      </c>
      <c r="B1253" s="21" t="s">
        <v>2449</v>
      </c>
      <c r="C1253" s="25">
        <f t="shared" si="81"/>
        <v>1</v>
      </c>
      <c r="D1253" s="21" t="s">
        <v>2449</v>
      </c>
      <c r="E1253" s="25">
        <f t="shared" si="84"/>
        <v>1</v>
      </c>
      <c r="F1253" s="21" t="s">
        <v>2449</v>
      </c>
      <c r="G1253" s="14" t="s">
        <v>2448</v>
      </c>
      <c r="H1253" s="14" t="str">
        <f t="shared" si="82"/>
        <v>140101</v>
      </c>
      <c r="I1253" s="36" t="str">
        <f t="shared" si="83"/>
        <v>INSERT INTO [dbo].[pmDistrict] ([idDepartment],[idProvince],[idDistrict],[name],[ubigeo]) VALUES (15,1,1,'Lima','140101')</v>
      </c>
    </row>
    <row r="1254" spans="1:9" ht="15.75" thickBot="1" x14ac:dyDescent="0.3">
      <c r="A1254">
        <f>LOOKUP(B1254,DEPARTAMENTO!$B$2:$B$26,DEPARTAMENTO!$A$2:$A$26)</f>
        <v>15</v>
      </c>
      <c r="B1254" s="21" t="s">
        <v>2449</v>
      </c>
      <c r="C1254" s="25">
        <f t="shared" si="81"/>
        <v>1</v>
      </c>
      <c r="D1254" s="21" t="s">
        <v>2449</v>
      </c>
      <c r="E1254" s="25">
        <f t="shared" si="84"/>
        <v>2</v>
      </c>
      <c r="F1254" s="21" t="s">
        <v>2451</v>
      </c>
      <c r="G1254" s="14" t="s">
        <v>2450</v>
      </c>
      <c r="H1254" s="14" t="str">
        <f t="shared" si="82"/>
        <v>140102</v>
      </c>
      <c r="I1254" s="36" t="str">
        <f t="shared" si="83"/>
        <v>INSERT INTO [dbo].[pmDistrict] ([idDepartment],[idProvince],[idDistrict],[name],[ubigeo]) VALUES (15,1,2,'Ancon','140102')</v>
      </c>
    </row>
    <row r="1255" spans="1:9" ht="15.75" thickBot="1" x14ac:dyDescent="0.3">
      <c r="A1255">
        <f>LOOKUP(B1255,DEPARTAMENTO!$B$2:$B$26,DEPARTAMENTO!$A$2:$A$26)</f>
        <v>15</v>
      </c>
      <c r="B1255" s="21" t="s">
        <v>2449</v>
      </c>
      <c r="C1255" s="25">
        <f t="shared" si="81"/>
        <v>1</v>
      </c>
      <c r="D1255" s="21" t="s">
        <v>2449</v>
      </c>
      <c r="E1255" s="25">
        <f t="shared" si="84"/>
        <v>3</v>
      </c>
      <c r="F1255" s="21" t="s">
        <v>2453</v>
      </c>
      <c r="G1255" s="14" t="s">
        <v>2452</v>
      </c>
      <c r="H1255" s="14" t="str">
        <f t="shared" si="82"/>
        <v>140103</v>
      </c>
      <c r="I1255" s="36" t="str">
        <f t="shared" si="83"/>
        <v>INSERT INTO [dbo].[pmDistrict] ([idDepartment],[idProvince],[idDistrict],[name],[ubigeo]) VALUES (15,1,3,'Ate','140103')</v>
      </c>
    </row>
    <row r="1256" spans="1:9" ht="15.75" thickBot="1" x14ac:dyDescent="0.3">
      <c r="A1256">
        <f>LOOKUP(B1256,DEPARTAMENTO!$B$2:$B$26,DEPARTAMENTO!$A$2:$A$26)</f>
        <v>15</v>
      </c>
      <c r="B1256" s="21" t="s">
        <v>2449</v>
      </c>
      <c r="C1256" s="25">
        <f t="shared" si="81"/>
        <v>1</v>
      </c>
      <c r="D1256" s="21" t="s">
        <v>2449</v>
      </c>
      <c r="E1256" s="25">
        <f t="shared" si="84"/>
        <v>4</v>
      </c>
      <c r="F1256" s="21" t="s">
        <v>2455</v>
      </c>
      <c r="G1256" s="14" t="s">
        <v>2454</v>
      </c>
      <c r="H1256" s="14" t="str">
        <f t="shared" si="82"/>
        <v>140125</v>
      </c>
      <c r="I1256" s="36" t="str">
        <f t="shared" si="83"/>
        <v>INSERT INTO [dbo].[pmDistrict] ([idDepartment],[idProvince],[idDistrict],[name],[ubigeo]) VALUES (15,1,4,'Barranco','140125')</v>
      </c>
    </row>
    <row r="1257" spans="1:9" ht="15.75" thickBot="1" x14ac:dyDescent="0.3">
      <c r="A1257">
        <f>LOOKUP(B1257,DEPARTAMENTO!$B$2:$B$26,DEPARTAMENTO!$A$2:$A$26)</f>
        <v>15</v>
      </c>
      <c r="B1257" s="21" t="s">
        <v>2449</v>
      </c>
      <c r="C1257" s="25">
        <f t="shared" si="81"/>
        <v>1</v>
      </c>
      <c r="D1257" s="21" t="s">
        <v>2449</v>
      </c>
      <c r="E1257" s="25">
        <f t="shared" si="84"/>
        <v>5</v>
      </c>
      <c r="F1257" s="21" t="s">
        <v>2457</v>
      </c>
      <c r="G1257" s="14" t="s">
        <v>2456</v>
      </c>
      <c r="H1257" s="14" t="str">
        <f t="shared" si="82"/>
        <v>140104</v>
      </c>
      <c r="I1257" s="36" t="str">
        <f t="shared" si="83"/>
        <v>INSERT INTO [dbo].[pmDistrict] ([idDepartment],[idProvince],[idDistrict],[name],[ubigeo]) VALUES (15,1,5,'Breña','140104')</v>
      </c>
    </row>
    <row r="1258" spans="1:9" ht="15.75" thickBot="1" x14ac:dyDescent="0.3">
      <c r="A1258">
        <f>LOOKUP(B1258,DEPARTAMENTO!$B$2:$B$26,DEPARTAMENTO!$A$2:$A$26)</f>
        <v>15</v>
      </c>
      <c r="B1258" s="21" t="s">
        <v>2449</v>
      </c>
      <c r="C1258" s="25">
        <f t="shared" si="81"/>
        <v>1</v>
      </c>
      <c r="D1258" s="21" t="s">
        <v>2449</v>
      </c>
      <c r="E1258" s="25">
        <f t="shared" si="84"/>
        <v>6</v>
      </c>
      <c r="F1258" s="21" t="s">
        <v>2459</v>
      </c>
      <c r="G1258" s="14" t="s">
        <v>2458</v>
      </c>
      <c r="H1258" s="14" t="str">
        <f t="shared" si="82"/>
        <v>140105</v>
      </c>
      <c r="I1258" s="36" t="str">
        <f t="shared" si="83"/>
        <v>INSERT INTO [dbo].[pmDistrict] ([idDepartment],[idProvince],[idDistrict],[name],[ubigeo]) VALUES (15,1,6,'Carabayllo','140105')</v>
      </c>
    </row>
    <row r="1259" spans="1:9" ht="15.75" thickBot="1" x14ac:dyDescent="0.3">
      <c r="A1259">
        <f>LOOKUP(B1259,DEPARTAMENTO!$B$2:$B$26,DEPARTAMENTO!$A$2:$A$26)</f>
        <v>15</v>
      </c>
      <c r="B1259" s="21" t="s">
        <v>2449</v>
      </c>
      <c r="C1259" s="25">
        <f t="shared" si="81"/>
        <v>1</v>
      </c>
      <c r="D1259" s="21" t="s">
        <v>2449</v>
      </c>
      <c r="E1259" s="25">
        <f t="shared" si="84"/>
        <v>7</v>
      </c>
      <c r="F1259" s="21" t="s">
        <v>2461</v>
      </c>
      <c r="G1259" s="14" t="s">
        <v>2460</v>
      </c>
      <c r="H1259" s="14" t="str">
        <f t="shared" si="82"/>
        <v>140107</v>
      </c>
      <c r="I1259" s="36" t="str">
        <f t="shared" si="83"/>
        <v>INSERT INTO [dbo].[pmDistrict] ([idDepartment],[idProvince],[idDistrict],[name],[ubigeo]) VALUES (15,1,7,'Chaclacayo','140107')</v>
      </c>
    </row>
    <row r="1260" spans="1:9" ht="15.75" thickBot="1" x14ac:dyDescent="0.3">
      <c r="A1260">
        <f>LOOKUP(B1260,DEPARTAMENTO!$B$2:$B$26,DEPARTAMENTO!$A$2:$A$26)</f>
        <v>15</v>
      </c>
      <c r="B1260" s="21" t="s">
        <v>2449</v>
      </c>
      <c r="C1260" s="25">
        <f t="shared" si="81"/>
        <v>1</v>
      </c>
      <c r="D1260" s="21" t="s">
        <v>2449</v>
      </c>
      <c r="E1260" s="25">
        <f t="shared" si="84"/>
        <v>8</v>
      </c>
      <c r="F1260" s="21" t="s">
        <v>2463</v>
      </c>
      <c r="G1260" s="14" t="s">
        <v>2462</v>
      </c>
      <c r="H1260" s="14" t="str">
        <f t="shared" si="82"/>
        <v>140108</v>
      </c>
      <c r="I1260" s="36" t="str">
        <f t="shared" si="83"/>
        <v>INSERT INTO [dbo].[pmDistrict] ([idDepartment],[idProvince],[idDistrict],[name],[ubigeo]) VALUES (15,1,8,'Chorrillos','140108')</v>
      </c>
    </row>
    <row r="1261" spans="1:9" ht="15.75" thickBot="1" x14ac:dyDescent="0.3">
      <c r="A1261">
        <f>LOOKUP(B1261,DEPARTAMENTO!$B$2:$B$26,DEPARTAMENTO!$A$2:$A$26)</f>
        <v>15</v>
      </c>
      <c r="B1261" s="21" t="s">
        <v>2449</v>
      </c>
      <c r="C1261" s="25">
        <f t="shared" si="81"/>
        <v>1</v>
      </c>
      <c r="D1261" s="21" t="s">
        <v>2449</v>
      </c>
      <c r="E1261" s="25">
        <f t="shared" si="84"/>
        <v>9</v>
      </c>
      <c r="F1261" s="21" t="s">
        <v>2465</v>
      </c>
      <c r="G1261" s="14" t="s">
        <v>2464</v>
      </c>
      <c r="H1261" s="14" t="str">
        <f t="shared" si="82"/>
        <v>140139</v>
      </c>
      <c r="I1261" s="36" t="str">
        <f t="shared" si="83"/>
        <v>INSERT INTO [dbo].[pmDistrict] ([idDepartment],[idProvince],[idDistrict],[name],[ubigeo]) VALUES (15,1,9,'Cieneguilla','140139')</v>
      </c>
    </row>
    <row r="1262" spans="1:9" ht="15.75" thickBot="1" x14ac:dyDescent="0.3">
      <c r="A1262">
        <f>LOOKUP(B1262,DEPARTAMENTO!$B$2:$B$26,DEPARTAMENTO!$A$2:$A$26)</f>
        <v>15</v>
      </c>
      <c r="B1262" s="21" t="s">
        <v>2449</v>
      </c>
      <c r="C1262" s="25">
        <f t="shared" si="81"/>
        <v>1</v>
      </c>
      <c r="D1262" s="21" t="s">
        <v>2449</v>
      </c>
      <c r="E1262" s="25">
        <f t="shared" si="84"/>
        <v>10</v>
      </c>
      <c r="F1262" s="21" t="s">
        <v>2045</v>
      </c>
      <c r="G1262" s="14" t="s">
        <v>2466</v>
      </c>
      <c r="H1262" s="14" t="str">
        <f t="shared" si="82"/>
        <v>140106</v>
      </c>
      <c r="I1262" s="36" t="str">
        <f t="shared" si="83"/>
        <v>INSERT INTO [dbo].[pmDistrict] ([idDepartment],[idProvince],[idDistrict],[name],[ubigeo]) VALUES (15,1,10,'Comas','140106')</v>
      </c>
    </row>
    <row r="1263" spans="1:9" ht="15.75" thickBot="1" x14ac:dyDescent="0.3">
      <c r="A1263">
        <f>LOOKUP(B1263,DEPARTAMENTO!$B$2:$B$26,DEPARTAMENTO!$A$2:$A$26)</f>
        <v>15</v>
      </c>
      <c r="B1263" s="21" t="s">
        <v>2449</v>
      </c>
      <c r="C1263" s="25">
        <f t="shared" si="81"/>
        <v>1</v>
      </c>
      <c r="D1263" s="21" t="s">
        <v>2449</v>
      </c>
      <c r="E1263" s="25">
        <f t="shared" si="84"/>
        <v>11</v>
      </c>
      <c r="F1263" s="21" t="s">
        <v>2468</v>
      </c>
      <c r="G1263" s="14" t="s">
        <v>2467</v>
      </c>
      <c r="H1263" s="14" t="str">
        <f t="shared" si="82"/>
        <v>140135</v>
      </c>
      <c r="I1263" s="36" t="str">
        <f t="shared" si="83"/>
        <v>INSERT INTO [dbo].[pmDistrict] ([idDepartment],[idProvince],[idDistrict],[name],[ubigeo]) VALUES (15,1,11,'El Agustino','140135')</v>
      </c>
    </row>
    <row r="1264" spans="1:9" ht="15.75" thickBot="1" x14ac:dyDescent="0.3">
      <c r="A1264">
        <f>LOOKUP(B1264,DEPARTAMENTO!$B$2:$B$26,DEPARTAMENTO!$A$2:$A$26)</f>
        <v>15</v>
      </c>
      <c r="B1264" s="21" t="s">
        <v>2449</v>
      </c>
      <c r="C1264" s="25">
        <f t="shared" si="81"/>
        <v>1</v>
      </c>
      <c r="D1264" s="21" t="s">
        <v>2449</v>
      </c>
      <c r="E1264" s="25">
        <f t="shared" si="84"/>
        <v>12</v>
      </c>
      <c r="F1264" s="21" t="s">
        <v>187</v>
      </c>
      <c r="G1264" s="14" t="s">
        <v>2469</v>
      </c>
      <c r="H1264" s="14" t="str">
        <f t="shared" si="82"/>
        <v>140134</v>
      </c>
      <c r="I1264" s="36" t="str">
        <f t="shared" si="83"/>
        <v>INSERT INTO [dbo].[pmDistrict] ([idDepartment],[idProvince],[idDistrict],[name],[ubigeo]) VALUES (15,1,12,'Independencia','140134')</v>
      </c>
    </row>
    <row r="1265" spans="1:9" ht="15.75" thickBot="1" x14ac:dyDescent="0.3">
      <c r="A1265">
        <f>LOOKUP(B1265,DEPARTAMENTO!$B$2:$B$26,DEPARTAMENTO!$A$2:$A$26)</f>
        <v>15</v>
      </c>
      <c r="B1265" s="21" t="s">
        <v>2449</v>
      </c>
      <c r="C1265" s="25">
        <f t="shared" si="81"/>
        <v>1</v>
      </c>
      <c r="D1265" s="21" t="s">
        <v>2449</v>
      </c>
      <c r="E1265" s="25">
        <f t="shared" si="84"/>
        <v>13</v>
      </c>
      <c r="F1265" s="21" t="s">
        <v>2471</v>
      </c>
      <c r="G1265" s="14" t="s">
        <v>2470</v>
      </c>
      <c r="H1265" s="14" t="str">
        <f t="shared" si="82"/>
        <v>140133</v>
      </c>
      <c r="I1265" s="36" t="str">
        <f t="shared" si="83"/>
        <v>INSERT INTO [dbo].[pmDistrict] ([idDepartment],[idProvince],[idDistrict],[name],[ubigeo]) VALUES (15,1,13,'Jesus Maria','140133')</v>
      </c>
    </row>
    <row r="1266" spans="1:9" ht="15.75" thickBot="1" x14ac:dyDescent="0.3">
      <c r="A1266">
        <f>LOOKUP(B1266,DEPARTAMENTO!$B$2:$B$26,DEPARTAMENTO!$A$2:$A$26)</f>
        <v>15</v>
      </c>
      <c r="B1266" s="21" t="s">
        <v>2449</v>
      </c>
      <c r="C1266" s="25">
        <f t="shared" si="81"/>
        <v>1</v>
      </c>
      <c r="D1266" s="21" t="s">
        <v>2449</v>
      </c>
      <c r="E1266" s="25">
        <f t="shared" si="84"/>
        <v>14</v>
      </c>
      <c r="F1266" s="21" t="s">
        <v>2473</v>
      </c>
      <c r="G1266" s="14" t="s">
        <v>2472</v>
      </c>
      <c r="H1266" s="14" t="str">
        <f t="shared" si="82"/>
        <v>140110</v>
      </c>
      <c r="I1266" s="36" t="str">
        <f t="shared" si="83"/>
        <v>INSERT INTO [dbo].[pmDistrict] ([idDepartment],[idProvince],[idDistrict],[name],[ubigeo]) VALUES (15,1,14,'La Molina','140110')</v>
      </c>
    </row>
    <row r="1267" spans="1:9" ht="15.75" thickBot="1" x14ac:dyDescent="0.3">
      <c r="A1267">
        <f>LOOKUP(B1267,DEPARTAMENTO!$B$2:$B$26,DEPARTAMENTO!$A$2:$A$26)</f>
        <v>15</v>
      </c>
      <c r="B1267" s="21" t="s">
        <v>2449</v>
      </c>
      <c r="C1267" s="25">
        <f t="shared" si="81"/>
        <v>1</v>
      </c>
      <c r="D1267" s="21" t="s">
        <v>2449</v>
      </c>
      <c r="E1267" s="25">
        <f t="shared" si="84"/>
        <v>15</v>
      </c>
      <c r="F1267" s="21" t="s">
        <v>2388</v>
      </c>
      <c r="G1267" s="14" t="s">
        <v>2474</v>
      </c>
      <c r="H1267" s="14" t="str">
        <f t="shared" si="82"/>
        <v>140109</v>
      </c>
      <c r="I1267" s="36" t="str">
        <f t="shared" si="83"/>
        <v>INSERT INTO [dbo].[pmDistrict] ([idDepartment],[idProvince],[idDistrict],[name],[ubigeo]) VALUES (15,1,15,'La Victoria','140109')</v>
      </c>
    </row>
    <row r="1268" spans="1:9" ht="15.75" thickBot="1" x14ac:dyDescent="0.3">
      <c r="A1268">
        <f>LOOKUP(B1268,DEPARTAMENTO!$B$2:$B$26,DEPARTAMENTO!$A$2:$A$26)</f>
        <v>15</v>
      </c>
      <c r="B1268" s="21" t="s">
        <v>2449</v>
      </c>
      <c r="C1268" s="25">
        <f t="shared" ref="C1268:C1331" si="85">IF(D1267=D1268,C1267,IF(B1267=B1268,C1267+1,1))</f>
        <v>1</v>
      </c>
      <c r="D1268" s="21" t="s">
        <v>2449</v>
      </c>
      <c r="E1268" s="25">
        <f t="shared" si="84"/>
        <v>16</v>
      </c>
      <c r="F1268" s="21" t="s">
        <v>2476</v>
      </c>
      <c r="G1268" s="14" t="s">
        <v>2475</v>
      </c>
      <c r="H1268" s="14" t="str">
        <f t="shared" si="82"/>
        <v>140111</v>
      </c>
      <c r="I1268" s="36" t="str">
        <f t="shared" si="83"/>
        <v>INSERT INTO [dbo].[pmDistrict] ([idDepartment],[idProvince],[idDistrict],[name],[ubigeo]) VALUES (15,1,16,'Lince','140111')</v>
      </c>
    </row>
    <row r="1269" spans="1:9" ht="15.75" thickBot="1" x14ac:dyDescent="0.3">
      <c r="A1269">
        <f>LOOKUP(B1269,DEPARTAMENTO!$B$2:$B$26,DEPARTAMENTO!$A$2:$A$26)</f>
        <v>15</v>
      </c>
      <c r="B1269" s="21" t="s">
        <v>2449</v>
      </c>
      <c r="C1269" s="25">
        <f t="shared" si="85"/>
        <v>1</v>
      </c>
      <c r="D1269" s="21" t="s">
        <v>2449</v>
      </c>
      <c r="E1269" s="25">
        <f t="shared" si="84"/>
        <v>17</v>
      </c>
      <c r="F1269" s="21" t="s">
        <v>2478</v>
      </c>
      <c r="G1269" s="14" t="s">
        <v>2477</v>
      </c>
      <c r="H1269" s="14" t="str">
        <f t="shared" si="82"/>
        <v>140142</v>
      </c>
      <c r="I1269" s="36" t="str">
        <f t="shared" si="83"/>
        <v>INSERT INTO [dbo].[pmDistrict] ([idDepartment],[idProvince],[idDistrict],[name],[ubigeo]) VALUES (15,1,17,'Los Olivos','140142')</v>
      </c>
    </row>
    <row r="1270" spans="1:9" ht="15.75" thickBot="1" x14ac:dyDescent="0.3">
      <c r="A1270">
        <f>LOOKUP(B1270,DEPARTAMENTO!$B$2:$B$26,DEPARTAMENTO!$A$2:$A$26)</f>
        <v>15</v>
      </c>
      <c r="B1270" s="21" t="s">
        <v>2449</v>
      </c>
      <c r="C1270" s="25">
        <f t="shared" si="85"/>
        <v>1</v>
      </c>
      <c r="D1270" s="21" t="s">
        <v>2449</v>
      </c>
      <c r="E1270" s="25">
        <f t="shared" si="84"/>
        <v>18</v>
      </c>
      <c r="F1270" s="21" t="s">
        <v>2480</v>
      </c>
      <c r="G1270" s="14" t="s">
        <v>2479</v>
      </c>
      <c r="H1270" s="14" t="str">
        <f t="shared" si="82"/>
        <v>140112</v>
      </c>
      <c r="I1270" s="36" t="str">
        <f t="shared" si="83"/>
        <v>INSERT INTO [dbo].[pmDistrict] ([idDepartment],[idProvince],[idDistrict],[name],[ubigeo]) VALUES (15,1,18,'Lurigancho','140112')</v>
      </c>
    </row>
    <row r="1271" spans="1:9" ht="15.75" thickBot="1" x14ac:dyDescent="0.3">
      <c r="A1271">
        <f>LOOKUP(B1271,DEPARTAMENTO!$B$2:$B$26,DEPARTAMENTO!$A$2:$A$26)</f>
        <v>15</v>
      </c>
      <c r="B1271" s="21" t="s">
        <v>2449</v>
      </c>
      <c r="C1271" s="25">
        <f t="shared" si="85"/>
        <v>1</v>
      </c>
      <c r="D1271" s="21" t="s">
        <v>2449</v>
      </c>
      <c r="E1271" s="25">
        <f t="shared" si="84"/>
        <v>19</v>
      </c>
      <c r="F1271" s="21" t="s">
        <v>2482</v>
      </c>
      <c r="G1271" s="14" t="s">
        <v>2481</v>
      </c>
      <c r="H1271" s="14" t="str">
        <f t="shared" si="82"/>
        <v>140113</v>
      </c>
      <c r="I1271" s="36" t="str">
        <f t="shared" si="83"/>
        <v>INSERT INTO [dbo].[pmDistrict] ([idDepartment],[idProvince],[idDistrict],[name],[ubigeo]) VALUES (15,1,19,'Lurin','140113')</v>
      </c>
    </row>
    <row r="1272" spans="1:9" ht="15.75" thickBot="1" x14ac:dyDescent="0.3">
      <c r="A1272">
        <f>LOOKUP(B1272,DEPARTAMENTO!$B$2:$B$26,DEPARTAMENTO!$A$2:$A$26)</f>
        <v>15</v>
      </c>
      <c r="B1272" s="21" t="s">
        <v>2449</v>
      </c>
      <c r="C1272" s="25">
        <f t="shared" si="85"/>
        <v>1</v>
      </c>
      <c r="D1272" s="21" t="s">
        <v>2449</v>
      </c>
      <c r="E1272" s="25">
        <f t="shared" si="84"/>
        <v>20</v>
      </c>
      <c r="F1272" s="21" t="s">
        <v>2484</v>
      </c>
      <c r="G1272" s="14" t="s">
        <v>2483</v>
      </c>
      <c r="H1272" s="14" t="str">
        <f t="shared" si="82"/>
        <v>140114</v>
      </c>
      <c r="I1272" s="36" t="str">
        <f t="shared" si="83"/>
        <v>INSERT INTO [dbo].[pmDistrict] ([idDepartment],[idProvince],[idDistrict],[name],[ubigeo]) VALUES (15,1,20,'Magdalena del Mar','140114')</v>
      </c>
    </row>
    <row r="1273" spans="1:9" ht="15.75" thickBot="1" x14ac:dyDescent="0.3">
      <c r="A1273">
        <f>LOOKUP(B1273,DEPARTAMENTO!$B$2:$B$26,DEPARTAMENTO!$A$2:$A$26)</f>
        <v>15</v>
      </c>
      <c r="B1273" s="21" t="s">
        <v>2449</v>
      </c>
      <c r="C1273" s="25">
        <f t="shared" si="85"/>
        <v>1</v>
      </c>
      <c r="D1273" s="21" t="s">
        <v>2449</v>
      </c>
      <c r="E1273" s="25">
        <f t="shared" si="84"/>
        <v>21</v>
      </c>
      <c r="F1273" s="21" t="s">
        <v>362</v>
      </c>
      <c r="G1273" s="14" t="s">
        <v>2485</v>
      </c>
      <c r="H1273" s="14" t="str">
        <f t="shared" si="82"/>
        <v>140117</v>
      </c>
      <c r="I1273" s="36" t="str">
        <f t="shared" si="83"/>
        <v>INSERT INTO [dbo].[pmDistrict] ([idDepartment],[idProvince],[idDistrict],[name],[ubigeo]) VALUES (15,1,21,'Pueblo Libre','140117')</v>
      </c>
    </row>
    <row r="1274" spans="1:9" ht="15.75" thickBot="1" x14ac:dyDescent="0.3">
      <c r="A1274">
        <f>LOOKUP(B1274,DEPARTAMENTO!$B$2:$B$26,DEPARTAMENTO!$A$2:$A$26)</f>
        <v>15</v>
      </c>
      <c r="B1274" s="21" t="s">
        <v>2449</v>
      </c>
      <c r="C1274" s="25">
        <f t="shared" si="85"/>
        <v>1</v>
      </c>
      <c r="D1274" s="21" t="s">
        <v>2449</v>
      </c>
      <c r="E1274" s="25">
        <f t="shared" si="84"/>
        <v>22</v>
      </c>
      <c r="F1274" s="21" t="s">
        <v>686</v>
      </c>
      <c r="G1274" s="14" t="s">
        <v>2486</v>
      </c>
      <c r="H1274" s="14" t="str">
        <f t="shared" si="82"/>
        <v>140115</v>
      </c>
      <c r="I1274" s="36" t="str">
        <f t="shared" si="83"/>
        <v>INSERT INTO [dbo].[pmDistrict] ([idDepartment],[idProvince],[idDistrict],[name],[ubigeo]) VALUES (15,1,22,'Miraflores','140115')</v>
      </c>
    </row>
    <row r="1275" spans="1:9" ht="15.75" thickBot="1" x14ac:dyDescent="0.3">
      <c r="A1275">
        <f>LOOKUP(B1275,DEPARTAMENTO!$B$2:$B$26,DEPARTAMENTO!$A$2:$A$26)</f>
        <v>15</v>
      </c>
      <c r="B1275" s="21" t="s">
        <v>2449</v>
      </c>
      <c r="C1275" s="25">
        <f t="shared" si="85"/>
        <v>1</v>
      </c>
      <c r="D1275" s="21" t="s">
        <v>2449</v>
      </c>
      <c r="E1275" s="25">
        <f t="shared" si="84"/>
        <v>23</v>
      </c>
      <c r="F1275" s="21" t="s">
        <v>2488</v>
      </c>
      <c r="G1275" s="14" t="s">
        <v>2487</v>
      </c>
      <c r="H1275" s="14" t="str">
        <f t="shared" si="82"/>
        <v>140116</v>
      </c>
      <c r="I1275" s="36" t="str">
        <f t="shared" si="83"/>
        <v>INSERT INTO [dbo].[pmDistrict] ([idDepartment],[idProvince],[idDistrict],[name],[ubigeo]) VALUES (15,1,23,'Pachacamac','140116')</v>
      </c>
    </row>
    <row r="1276" spans="1:9" ht="15.75" thickBot="1" x14ac:dyDescent="0.3">
      <c r="A1276">
        <f>LOOKUP(B1276,DEPARTAMENTO!$B$2:$B$26,DEPARTAMENTO!$A$2:$A$26)</f>
        <v>15</v>
      </c>
      <c r="B1276" s="21" t="s">
        <v>2449</v>
      </c>
      <c r="C1276" s="25">
        <f t="shared" si="85"/>
        <v>1</v>
      </c>
      <c r="D1276" s="21" t="s">
        <v>2449</v>
      </c>
      <c r="E1276" s="25">
        <f t="shared" si="84"/>
        <v>24</v>
      </c>
      <c r="F1276" s="21" t="s">
        <v>2490</v>
      </c>
      <c r="G1276" s="14" t="s">
        <v>2489</v>
      </c>
      <c r="H1276" s="14" t="str">
        <f t="shared" si="82"/>
        <v>140118</v>
      </c>
      <c r="I1276" s="36" t="str">
        <f t="shared" si="83"/>
        <v>INSERT INTO [dbo].[pmDistrict] ([idDepartment],[idProvince],[idDistrict],[name],[ubigeo]) VALUES (15,1,24,'Pucusana','140118')</v>
      </c>
    </row>
    <row r="1277" spans="1:9" ht="15.75" thickBot="1" x14ac:dyDescent="0.3">
      <c r="A1277">
        <f>LOOKUP(B1277,DEPARTAMENTO!$B$2:$B$26,DEPARTAMENTO!$A$2:$A$26)</f>
        <v>15</v>
      </c>
      <c r="B1277" s="21" t="s">
        <v>2449</v>
      </c>
      <c r="C1277" s="25">
        <f t="shared" si="85"/>
        <v>1</v>
      </c>
      <c r="D1277" s="21" t="s">
        <v>2449</v>
      </c>
      <c r="E1277" s="25">
        <f t="shared" si="84"/>
        <v>25</v>
      </c>
      <c r="F1277" s="21" t="s">
        <v>2492</v>
      </c>
      <c r="G1277" s="14" t="s">
        <v>2491</v>
      </c>
      <c r="H1277" s="14" t="str">
        <f t="shared" si="82"/>
        <v>140119</v>
      </c>
      <c r="I1277" s="36" t="str">
        <f t="shared" si="83"/>
        <v>INSERT INTO [dbo].[pmDistrict] ([idDepartment],[idProvince],[idDistrict],[name],[ubigeo]) VALUES (15,1,25,'Puente Piedra','140119')</v>
      </c>
    </row>
    <row r="1278" spans="1:9" ht="15.75" thickBot="1" x14ac:dyDescent="0.3">
      <c r="A1278">
        <f>LOOKUP(B1278,DEPARTAMENTO!$B$2:$B$26,DEPARTAMENTO!$A$2:$A$26)</f>
        <v>15</v>
      </c>
      <c r="B1278" s="21" t="s">
        <v>2449</v>
      </c>
      <c r="C1278" s="25">
        <f t="shared" si="85"/>
        <v>1</v>
      </c>
      <c r="D1278" s="21" t="s">
        <v>2449</v>
      </c>
      <c r="E1278" s="25">
        <f t="shared" si="84"/>
        <v>26</v>
      </c>
      <c r="F1278" s="21" t="s">
        <v>2494</v>
      </c>
      <c r="G1278" s="14" t="s">
        <v>2493</v>
      </c>
      <c r="H1278" s="14" t="str">
        <f t="shared" si="82"/>
        <v>140120</v>
      </c>
      <c r="I1278" s="36" t="str">
        <f t="shared" si="83"/>
        <v>INSERT INTO [dbo].[pmDistrict] ([idDepartment],[idProvince],[idDistrict],[name],[ubigeo]) VALUES (15,1,26,'Punta Hermosa','140120')</v>
      </c>
    </row>
    <row r="1279" spans="1:9" ht="15.75" thickBot="1" x14ac:dyDescent="0.3">
      <c r="A1279">
        <f>LOOKUP(B1279,DEPARTAMENTO!$B$2:$B$26,DEPARTAMENTO!$A$2:$A$26)</f>
        <v>15</v>
      </c>
      <c r="B1279" s="21" t="s">
        <v>2449</v>
      </c>
      <c r="C1279" s="25">
        <f t="shared" si="85"/>
        <v>1</v>
      </c>
      <c r="D1279" s="21" t="s">
        <v>2449</v>
      </c>
      <c r="E1279" s="25">
        <f t="shared" si="84"/>
        <v>27</v>
      </c>
      <c r="F1279" s="21" t="s">
        <v>2496</v>
      </c>
      <c r="G1279" s="14" t="s">
        <v>2495</v>
      </c>
      <c r="H1279" s="14" t="str">
        <f t="shared" si="82"/>
        <v>140121</v>
      </c>
      <c r="I1279" s="36" t="str">
        <f t="shared" si="83"/>
        <v>INSERT INTO [dbo].[pmDistrict] ([idDepartment],[idProvince],[idDistrict],[name],[ubigeo]) VALUES (15,1,27,'Punta Negra','140121')</v>
      </c>
    </row>
    <row r="1280" spans="1:9" ht="15.75" thickBot="1" x14ac:dyDescent="0.3">
      <c r="A1280">
        <f>LOOKUP(B1280,DEPARTAMENTO!$B$2:$B$26,DEPARTAMENTO!$A$2:$A$26)</f>
        <v>15</v>
      </c>
      <c r="B1280" s="21" t="s">
        <v>2449</v>
      </c>
      <c r="C1280" s="25">
        <f t="shared" si="85"/>
        <v>1</v>
      </c>
      <c r="D1280" s="21" t="s">
        <v>2449</v>
      </c>
      <c r="E1280" s="25">
        <f t="shared" si="84"/>
        <v>28</v>
      </c>
      <c r="F1280" s="21" t="s">
        <v>2498</v>
      </c>
      <c r="G1280" s="14" t="s">
        <v>2497</v>
      </c>
      <c r="H1280" s="14" t="str">
        <f t="shared" si="82"/>
        <v>140122</v>
      </c>
      <c r="I1280" s="36" t="str">
        <f t="shared" si="83"/>
        <v>INSERT INTO [dbo].[pmDistrict] ([idDepartment],[idProvince],[idDistrict],[name],[ubigeo]) VALUES (15,1,28,'Rimac','140122')</v>
      </c>
    </row>
    <row r="1281" spans="1:9" ht="15.75" thickBot="1" x14ac:dyDescent="0.3">
      <c r="A1281">
        <f>LOOKUP(B1281,DEPARTAMENTO!$B$2:$B$26,DEPARTAMENTO!$A$2:$A$26)</f>
        <v>15</v>
      </c>
      <c r="B1281" s="21" t="s">
        <v>2449</v>
      </c>
      <c r="C1281" s="25">
        <f t="shared" si="85"/>
        <v>1</v>
      </c>
      <c r="D1281" s="21" t="s">
        <v>2449</v>
      </c>
      <c r="E1281" s="25">
        <f t="shared" si="84"/>
        <v>29</v>
      </c>
      <c r="F1281" s="21" t="s">
        <v>2500</v>
      </c>
      <c r="G1281" s="14" t="s">
        <v>2499</v>
      </c>
      <c r="H1281" s="14" t="str">
        <f t="shared" si="82"/>
        <v>140123</v>
      </c>
      <c r="I1281" s="36" t="str">
        <f t="shared" si="83"/>
        <v>INSERT INTO [dbo].[pmDistrict] ([idDepartment],[idProvince],[idDistrict],[name],[ubigeo]) VALUES (15,1,29,'San Bartolo','140123')</v>
      </c>
    </row>
    <row r="1282" spans="1:9" ht="15.75" thickBot="1" x14ac:dyDescent="0.3">
      <c r="A1282">
        <f>LOOKUP(B1282,DEPARTAMENTO!$B$2:$B$26,DEPARTAMENTO!$A$2:$A$26)</f>
        <v>15</v>
      </c>
      <c r="B1282" s="21" t="s">
        <v>2449</v>
      </c>
      <c r="C1282" s="25">
        <f t="shared" si="85"/>
        <v>1</v>
      </c>
      <c r="D1282" s="21" t="s">
        <v>2449</v>
      </c>
      <c r="E1282" s="25">
        <f t="shared" si="84"/>
        <v>30</v>
      </c>
      <c r="F1282" s="21" t="s">
        <v>2502</v>
      </c>
      <c r="G1282" s="14" t="s">
        <v>2501</v>
      </c>
      <c r="H1282" s="14" t="str">
        <f t="shared" si="82"/>
        <v>140140</v>
      </c>
      <c r="I1282" s="36" t="str">
        <f t="shared" si="83"/>
        <v>INSERT INTO [dbo].[pmDistrict] ([idDepartment],[idProvince],[idDistrict],[name],[ubigeo]) VALUES (15,1,30,'San Borja','140140')</v>
      </c>
    </row>
    <row r="1283" spans="1:9" ht="15.75" thickBot="1" x14ac:dyDescent="0.3">
      <c r="A1283">
        <f>LOOKUP(B1283,DEPARTAMENTO!$B$2:$B$26,DEPARTAMENTO!$A$2:$A$26)</f>
        <v>15</v>
      </c>
      <c r="B1283" s="21" t="s">
        <v>2449</v>
      </c>
      <c r="C1283" s="25">
        <f t="shared" si="85"/>
        <v>1</v>
      </c>
      <c r="D1283" s="21" t="s">
        <v>2449</v>
      </c>
      <c r="E1283" s="25">
        <f t="shared" si="84"/>
        <v>31</v>
      </c>
      <c r="F1283" s="21" t="s">
        <v>1711</v>
      </c>
      <c r="G1283" s="14" t="s">
        <v>2503</v>
      </c>
      <c r="H1283" s="14" t="str">
        <f t="shared" ref="H1283:H1346" si="86">RIGHT(G1283,6)</f>
        <v>140124</v>
      </c>
      <c r="I1283" s="36" t="str">
        <f t="shared" ref="I1283:I1346" si="87">$I$1&amp;A1283&amp;","&amp;C1283&amp;","&amp;E1283&amp;",'"&amp;F1283&amp;"','"&amp;H1283&amp;"')"</f>
        <v>INSERT INTO [dbo].[pmDistrict] ([idDepartment],[idProvince],[idDistrict],[name],[ubigeo]) VALUES (15,1,31,'San Isidro','140124')</v>
      </c>
    </row>
    <row r="1284" spans="1:9" ht="15.75" thickBot="1" x14ac:dyDescent="0.3">
      <c r="A1284">
        <f>LOOKUP(B1284,DEPARTAMENTO!$B$2:$B$26,DEPARTAMENTO!$A$2:$A$26)</f>
        <v>15</v>
      </c>
      <c r="B1284" s="21" t="s">
        <v>2449</v>
      </c>
      <c r="C1284" s="25">
        <f t="shared" si="85"/>
        <v>1</v>
      </c>
      <c r="D1284" s="21" t="s">
        <v>2449</v>
      </c>
      <c r="E1284" s="25">
        <f t="shared" ref="E1284:E1347" si="88">SUMIF(D1284,D1283,E1283)+1</f>
        <v>32</v>
      </c>
      <c r="F1284" s="21" t="s">
        <v>2505</v>
      </c>
      <c r="G1284" s="14" t="s">
        <v>2504</v>
      </c>
      <c r="H1284" s="14" t="str">
        <f t="shared" si="86"/>
        <v>140137</v>
      </c>
      <c r="I1284" s="36" t="str">
        <f t="shared" si="87"/>
        <v>INSERT INTO [dbo].[pmDistrict] ([idDepartment],[idProvince],[idDistrict],[name],[ubigeo]) VALUES (15,1,32,'San Juan de Lurigancho','140137')</v>
      </c>
    </row>
    <row r="1285" spans="1:9" ht="15.75" thickBot="1" x14ac:dyDescent="0.3">
      <c r="A1285">
        <f>LOOKUP(B1285,DEPARTAMENTO!$B$2:$B$26,DEPARTAMENTO!$A$2:$A$26)</f>
        <v>15</v>
      </c>
      <c r="B1285" s="21" t="s">
        <v>2449</v>
      </c>
      <c r="C1285" s="25">
        <f t="shared" si="85"/>
        <v>1</v>
      </c>
      <c r="D1285" s="21" t="s">
        <v>2449</v>
      </c>
      <c r="E1285" s="25">
        <f t="shared" si="88"/>
        <v>33</v>
      </c>
      <c r="F1285" s="21" t="s">
        <v>2507</v>
      </c>
      <c r="G1285" s="14" t="s">
        <v>2506</v>
      </c>
      <c r="H1285" s="14" t="str">
        <f t="shared" si="86"/>
        <v>140136</v>
      </c>
      <c r="I1285" s="36" t="str">
        <f t="shared" si="87"/>
        <v>INSERT INTO [dbo].[pmDistrict] ([idDepartment],[idProvince],[idDistrict],[name],[ubigeo]) VALUES (15,1,33,'San Juan de Miraflores','140136')</v>
      </c>
    </row>
    <row r="1286" spans="1:9" ht="15.75" thickBot="1" x14ac:dyDescent="0.3">
      <c r="A1286">
        <f>LOOKUP(B1286,DEPARTAMENTO!$B$2:$B$26,DEPARTAMENTO!$A$2:$A$26)</f>
        <v>15</v>
      </c>
      <c r="B1286" s="21" t="s">
        <v>2449</v>
      </c>
      <c r="C1286" s="25">
        <f t="shared" si="85"/>
        <v>1</v>
      </c>
      <c r="D1286" s="21" t="s">
        <v>2449</v>
      </c>
      <c r="E1286" s="25">
        <f t="shared" si="88"/>
        <v>34</v>
      </c>
      <c r="F1286" s="21" t="s">
        <v>281</v>
      </c>
      <c r="G1286" s="14" t="s">
        <v>2508</v>
      </c>
      <c r="H1286" s="14" t="str">
        <f t="shared" si="86"/>
        <v>140138</v>
      </c>
      <c r="I1286" s="36" t="str">
        <f t="shared" si="87"/>
        <v>INSERT INTO [dbo].[pmDistrict] ([idDepartment],[idProvince],[idDistrict],[name],[ubigeo]) VALUES (15,1,34,'San Luis','140138')</v>
      </c>
    </row>
    <row r="1287" spans="1:9" ht="15.75" thickBot="1" x14ac:dyDescent="0.3">
      <c r="A1287">
        <f>LOOKUP(B1287,DEPARTAMENTO!$B$2:$B$26,DEPARTAMENTO!$A$2:$A$26)</f>
        <v>15</v>
      </c>
      <c r="B1287" s="21" t="s">
        <v>2449</v>
      </c>
      <c r="C1287" s="25">
        <f t="shared" si="85"/>
        <v>1</v>
      </c>
      <c r="D1287" s="21" t="s">
        <v>2449</v>
      </c>
      <c r="E1287" s="25">
        <f t="shared" si="88"/>
        <v>35</v>
      </c>
      <c r="F1287" s="21" t="s">
        <v>2510</v>
      </c>
      <c r="G1287" s="14" t="s">
        <v>2509</v>
      </c>
      <c r="H1287" s="14" t="str">
        <f t="shared" si="86"/>
        <v>140126</v>
      </c>
      <c r="I1287" s="36" t="str">
        <f t="shared" si="87"/>
        <v>INSERT INTO [dbo].[pmDistrict] ([idDepartment],[idProvince],[idDistrict],[name],[ubigeo]) VALUES (15,1,35,'San Martin de Porres','140126')</v>
      </c>
    </row>
    <row r="1288" spans="1:9" ht="15.75" thickBot="1" x14ac:dyDescent="0.3">
      <c r="A1288">
        <f>LOOKUP(B1288,DEPARTAMENTO!$B$2:$B$26,DEPARTAMENTO!$A$2:$A$26)</f>
        <v>15</v>
      </c>
      <c r="B1288" s="21" t="s">
        <v>2449</v>
      </c>
      <c r="C1288" s="25">
        <f t="shared" si="85"/>
        <v>1</v>
      </c>
      <c r="D1288" s="21" t="s">
        <v>2449</v>
      </c>
      <c r="E1288" s="25">
        <f t="shared" si="88"/>
        <v>36</v>
      </c>
      <c r="F1288" s="21" t="s">
        <v>953</v>
      </c>
      <c r="G1288" s="14" t="s">
        <v>2511</v>
      </c>
      <c r="H1288" s="14" t="str">
        <f t="shared" si="86"/>
        <v>140127</v>
      </c>
      <c r="I1288" s="36" t="str">
        <f t="shared" si="87"/>
        <v>INSERT INTO [dbo].[pmDistrict] ([idDepartment],[idProvince],[idDistrict],[name],[ubigeo]) VALUES (15,1,36,'San Miguel','140127')</v>
      </c>
    </row>
    <row r="1289" spans="1:9" ht="15.75" thickBot="1" x14ac:dyDescent="0.3">
      <c r="A1289">
        <f>LOOKUP(B1289,DEPARTAMENTO!$B$2:$B$26,DEPARTAMENTO!$A$2:$A$26)</f>
        <v>15</v>
      </c>
      <c r="B1289" s="21" t="s">
        <v>2449</v>
      </c>
      <c r="C1289" s="25">
        <f t="shared" si="85"/>
        <v>1</v>
      </c>
      <c r="D1289" s="21" t="s">
        <v>2449</v>
      </c>
      <c r="E1289" s="25">
        <f t="shared" si="88"/>
        <v>37</v>
      </c>
      <c r="F1289" s="21" t="s">
        <v>2513</v>
      </c>
      <c r="G1289" s="14" t="s">
        <v>2512</v>
      </c>
      <c r="H1289" s="14" t="str">
        <f t="shared" si="86"/>
        <v>140143</v>
      </c>
      <c r="I1289" s="36" t="str">
        <f t="shared" si="87"/>
        <v>INSERT INTO [dbo].[pmDistrict] ([idDepartment],[idProvince],[idDistrict],[name],[ubigeo]) VALUES (15,1,37,'Santa Anita','140143')</v>
      </c>
    </row>
    <row r="1290" spans="1:9" ht="15.75" thickBot="1" x14ac:dyDescent="0.3">
      <c r="A1290">
        <f>LOOKUP(B1290,DEPARTAMENTO!$B$2:$B$26,DEPARTAMENTO!$A$2:$A$26)</f>
        <v>15</v>
      </c>
      <c r="B1290" s="21" t="s">
        <v>2449</v>
      </c>
      <c r="C1290" s="25">
        <f t="shared" si="85"/>
        <v>1</v>
      </c>
      <c r="D1290" s="21" t="s">
        <v>2449</v>
      </c>
      <c r="E1290" s="25">
        <f t="shared" si="88"/>
        <v>38</v>
      </c>
      <c r="F1290" s="21" t="s">
        <v>2515</v>
      </c>
      <c r="G1290" s="14" t="s">
        <v>2514</v>
      </c>
      <c r="H1290" s="14" t="str">
        <f t="shared" si="86"/>
        <v>140128</v>
      </c>
      <c r="I1290" s="36" t="str">
        <f t="shared" si="87"/>
        <v>INSERT INTO [dbo].[pmDistrict] ([idDepartment],[idProvince],[idDistrict],[name],[ubigeo]) VALUES (15,1,38,'Santa Maria del Mar','140128')</v>
      </c>
    </row>
    <row r="1291" spans="1:9" ht="15.75" thickBot="1" x14ac:dyDescent="0.3">
      <c r="A1291">
        <f>LOOKUP(B1291,DEPARTAMENTO!$B$2:$B$26,DEPARTAMENTO!$A$2:$A$26)</f>
        <v>15</v>
      </c>
      <c r="B1291" s="21" t="s">
        <v>2449</v>
      </c>
      <c r="C1291" s="25">
        <f t="shared" si="85"/>
        <v>1</v>
      </c>
      <c r="D1291" s="21" t="s">
        <v>2449</v>
      </c>
      <c r="E1291" s="25">
        <f t="shared" si="88"/>
        <v>39</v>
      </c>
      <c r="F1291" s="21" t="s">
        <v>157</v>
      </c>
      <c r="G1291" s="14" t="s">
        <v>2516</v>
      </c>
      <c r="H1291" s="14" t="str">
        <f t="shared" si="86"/>
        <v>140129</v>
      </c>
      <c r="I1291" s="36" t="str">
        <f t="shared" si="87"/>
        <v>INSERT INTO [dbo].[pmDistrict] ([idDepartment],[idProvince],[idDistrict],[name],[ubigeo]) VALUES (15,1,39,'Santa Rosa','140129')</v>
      </c>
    </row>
    <row r="1292" spans="1:9" ht="15.75" thickBot="1" x14ac:dyDescent="0.3">
      <c r="A1292">
        <f>LOOKUP(B1292,DEPARTAMENTO!$B$2:$B$26,DEPARTAMENTO!$A$2:$A$26)</f>
        <v>15</v>
      </c>
      <c r="B1292" s="21" t="s">
        <v>2449</v>
      </c>
      <c r="C1292" s="25">
        <f t="shared" si="85"/>
        <v>1</v>
      </c>
      <c r="D1292" s="21" t="s">
        <v>2449</v>
      </c>
      <c r="E1292" s="25">
        <f t="shared" si="88"/>
        <v>40</v>
      </c>
      <c r="F1292" s="21" t="s">
        <v>2518</v>
      </c>
      <c r="G1292" s="14" t="s">
        <v>2517</v>
      </c>
      <c r="H1292" s="14" t="str">
        <f t="shared" si="86"/>
        <v>140130</v>
      </c>
      <c r="I1292" s="36" t="str">
        <f t="shared" si="87"/>
        <v>INSERT INTO [dbo].[pmDistrict] ([idDepartment],[idProvince],[idDistrict],[name],[ubigeo]) VALUES (15,1,40,'Santiago de Surco','140130')</v>
      </c>
    </row>
    <row r="1293" spans="1:9" ht="15.75" thickBot="1" x14ac:dyDescent="0.3">
      <c r="A1293">
        <f>LOOKUP(B1293,DEPARTAMENTO!$B$2:$B$26,DEPARTAMENTO!$A$2:$A$26)</f>
        <v>15</v>
      </c>
      <c r="B1293" s="21" t="s">
        <v>2449</v>
      </c>
      <c r="C1293" s="25">
        <f t="shared" si="85"/>
        <v>1</v>
      </c>
      <c r="D1293" s="21" t="s">
        <v>2449</v>
      </c>
      <c r="E1293" s="25">
        <f t="shared" si="88"/>
        <v>41</v>
      </c>
      <c r="F1293" s="21" t="s">
        <v>2520</v>
      </c>
      <c r="G1293" s="14" t="s">
        <v>2519</v>
      </c>
      <c r="H1293" s="14" t="str">
        <f t="shared" si="86"/>
        <v>140131</v>
      </c>
      <c r="I1293" s="36" t="str">
        <f t="shared" si="87"/>
        <v>INSERT INTO [dbo].[pmDistrict] ([idDepartment],[idProvince],[idDistrict],[name],[ubigeo]) VALUES (15,1,41,'Surquillo','140131')</v>
      </c>
    </row>
    <row r="1294" spans="1:9" ht="15.75" thickBot="1" x14ac:dyDescent="0.3">
      <c r="A1294">
        <f>LOOKUP(B1294,DEPARTAMENTO!$B$2:$B$26,DEPARTAMENTO!$A$2:$A$26)</f>
        <v>15</v>
      </c>
      <c r="B1294" s="21" t="s">
        <v>2449</v>
      </c>
      <c r="C1294" s="25">
        <f t="shared" si="85"/>
        <v>1</v>
      </c>
      <c r="D1294" s="21" t="s">
        <v>2449</v>
      </c>
      <c r="E1294" s="25">
        <f t="shared" si="88"/>
        <v>42</v>
      </c>
      <c r="F1294" s="21" t="s">
        <v>2522</v>
      </c>
      <c r="G1294" s="14" t="s">
        <v>2521</v>
      </c>
      <c r="H1294" s="14" t="str">
        <f t="shared" si="86"/>
        <v>140141</v>
      </c>
      <c r="I1294" s="36" t="str">
        <f t="shared" si="87"/>
        <v>INSERT INTO [dbo].[pmDistrict] ([idDepartment],[idProvince],[idDistrict],[name],[ubigeo]) VALUES (15,1,42,'Villa El Salvador','140141')</v>
      </c>
    </row>
    <row r="1295" spans="1:9" ht="15.75" thickBot="1" x14ac:dyDescent="0.3">
      <c r="A1295">
        <f>LOOKUP(B1295,DEPARTAMENTO!$B$2:$B$26,DEPARTAMENTO!$A$2:$A$26)</f>
        <v>15</v>
      </c>
      <c r="B1295" s="21" t="s">
        <v>2449</v>
      </c>
      <c r="C1295" s="25">
        <f t="shared" si="85"/>
        <v>1</v>
      </c>
      <c r="D1295" s="21" t="s">
        <v>2449</v>
      </c>
      <c r="E1295" s="25">
        <f t="shared" si="88"/>
        <v>43</v>
      </c>
      <c r="F1295" s="21" t="s">
        <v>2524</v>
      </c>
      <c r="G1295" s="14" t="s">
        <v>2523</v>
      </c>
      <c r="H1295" s="14" t="str">
        <f t="shared" si="86"/>
        <v>140132</v>
      </c>
      <c r="I1295" s="36" t="str">
        <f t="shared" si="87"/>
        <v>INSERT INTO [dbo].[pmDistrict] ([idDepartment],[idProvince],[idDistrict],[name],[ubigeo]) VALUES (15,1,43,'Villa Maria del Triunfo','140132')</v>
      </c>
    </row>
    <row r="1296" spans="1:9" ht="15.75" thickBot="1" x14ac:dyDescent="0.3">
      <c r="A1296">
        <f>LOOKUP(B1296,DEPARTAMENTO!$B$2:$B$26,DEPARTAMENTO!$A$2:$A$26)</f>
        <v>15</v>
      </c>
      <c r="B1296" s="21" t="s">
        <v>2449</v>
      </c>
      <c r="C1296" s="25">
        <f t="shared" si="85"/>
        <v>2</v>
      </c>
      <c r="D1296" s="21" t="s">
        <v>2526</v>
      </c>
      <c r="E1296" s="25">
        <f t="shared" si="88"/>
        <v>1</v>
      </c>
      <c r="F1296" s="21" t="s">
        <v>2526</v>
      </c>
      <c r="G1296" s="14" t="s">
        <v>2525</v>
      </c>
      <c r="H1296" s="14" t="str">
        <f t="shared" si="86"/>
        <v>140901</v>
      </c>
      <c r="I1296" s="36" t="str">
        <f t="shared" si="87"/>
        <v>INSERT INTO [dbo].[pmDistrict] ([idDepartment],[idProvince],[idDistrict],[name],[ubigeo]) VALUES (15,2,1,'Barranca','140901')</v>
      </c>
    </row>
    <row r="1297" spans="1:9" ht="15.75" thickBot="1" x14ac:dyDescent="0.3">
      <c r="A1297">
        <f>LOOKUP(B1297,DEPARTAMENTO!$B$2:$B$26,DEPARTAMENTO!$A$2:$A$26)</f>
        <v>15</v>
      </c>
      <c r="B1297" s="21" t="s">
        <v>2449</v>
      </c>
      <c r="C1297" s="25">
        <f t="shared" si="85"/>
        <v>2</v>
      </c>
      <c r="D1297" s="21" t="s">
        <v>2526</v>
      </c>
      <c r="E1297" s="25">
        <f t="shared" si="88"/>
        <v>2</v>
      </c>
      <c r="F1297" s="21" t="s">
        <v>2528</v>
      </c>
      <c r="G1297" s="14" t="s">
        <v>2527</v>
      </c>
      <c r="H1297" s="14" t="str">
        <f t="shared" si="86"/>
        <v>140902</v>
      </c>
      <c r="I1297" s="36" t="str">
        <f t="shared" si="87"/>
        <v>INSERT INTO [dbo].[pmDistrict] ([idDepartment],[idProvince],[idDistrict],[name],[ubigeo]) VALUES (15,2,2,'Paramonga','140902')</v>
      </c>
    </row>
    <row r="1298" spans="1:9" ht="15.75" thickBot="1" x14ac:dyDescent="0.3">
      <c r="A1298">
        <f>LOOKUP(B1298,DEPARTAMENTO!$B$2:$B$26,DEPARTAMENTO!$A$2:$A$26)</f>
        <v>15</v>
      </c>
      <c r="B1298" s="21" t="s">
        <v>2449</v>
      </c>
      <c r="C1298" s="25">
        <f t="shared" si="85"/>
        <v>2</v>
      </c>
      <c r="D1298" s="21" t="s">
        <v>2526</v>
      </c>
      <c r="E1298" s="25">
        <f t="shared" si="88"/>
        <v>3</v>
      </c>
      <c r="F1298" s="21" t="s">
        <v>2530</v>
      </c>
      <c r="G1298" s="14" t="s">
        <v>2529</v>
      </c>
      <c r="H1298" s="14" t="str">
        <f t="shared" si="86"/>
        <v>140903</v>
      </c>
      <c r="I1298" s="36" t="str">
        <f t="shared" si="87"/>
        <v>INSERT INTO [dbo].[pmDistrict] ([idDepartment],[idProvince],[idDistrict],[name],[ubigeo]) VALUES (15,2,3,'Pativilca','140903')</v>
      </c>
    </row>
    <row r="1299" spans="1:9" ht="15.75" thickBot="1" x14ac:dyDescent="0.3">
      <c r="A1299">
        <f>LOOKUP(B1299,DEPARTAMENTO!$B$2:$B$26,DEPARTAMENTO!$A$2:$A$26)</f>
        <v>15</v>
      </c>
      <c r="B1299" s="21" t="s">
        <v>2449</v>
      </c>
      <c r="C1299" s="25">
        <f t="shared" si="85"/>
        <v>2</v>
      </c>
      <c r="D1299" s="21" t="s">
        <v>2526</v>
      </c>
      <c r="E1299" s="25">
        <f t="shared" si="88"/>
        <v>4</v>
      </c>
      <c r="F1299" s="21" t="s">
        <v>2532</v>
      </c>
      <c r="G1299" s="14" t="s">
        <v>2531</v>
      </c>
      <c r="H1299" s="14" t="str">
        <f t="shared" si="86"/>
        <v>140904</v>
      </c>
      <c r="I1299" s="36" t="str">
        <f t="shared" si="87"/>
        <v>INSERT INTO [dbo].[pmDistrict] ([idDepartment],[idProvince],[idDistrict],[name],[ubigeo]) VALUES (15,2,4,'Supe','140904')</v>
      </c>
    </row>
    <row r="1300" spans="1:9" ht="15.75" thickBot="1" x14ac:dyDescent="0.3">
      <c r="A1300">
        <f>LOOKUP(B1300,DEPARTAMENTO!$B$2:$B$26,DEPARTAMENTO!$A$2:$A$26)</f>
        <v>15</v>
      </c>
      <c r="B1300" s="21" t="s">
        <v>2449</v>
      </c>
      <c r="C1300" s="25">
        <f t="shared" si="85"/>
        <v>2</v>
      </c>
      <c r="D1300" s="21" t="s">
        <v>2526</v>
      </c>
      <c r="E1300" s="25">
        <f t="shared" si="88"/>
        <v>5</v>
      </c>
      <c r="F1300" s="21" t="s">
        <v>2534</v>
      </c>
      <c r="G1300" s="14" t="s">
        <v>2533</v>
      </c>
      <c r="H1300" s="14" t="str">
        <f t="shared" si="86"/>
        <v>140905</v>
      </c>
      <c r="I1300" s="36" t="str">
        <f t="shared" si="87"/>
        <v>INSERT INTO [dbo].[pmDistrict] ([idDepartment],[idProvince],[idDistrict],[name],[ubigeo]) VALUES (15,2,5,'Supe Puerto','140905')</v>
      </c>
    </row>
    <row r="1301" spans="1:9" ht="15.75" thickBot="1" x14ac:dyDescent="0.3">
      <c r="A1301">
        <f>LOOKUP(B1301,DEPARTAMENTO!$B$2:$B$26,DEPARTAMENTO!$A$2:$A$26)</f>
        <v>15</v>
      </c>
      <c r="B1301" s="21" t="s">
        <v>2449</v>
      </c>
      <c r="C1301" s="25">
        <f t="shared" si="85"/>
        <v>3</v>
      </c>
      <c r="D1301" s="21" t="s">
        <v>2536</v>
      </c>
      <c r="E1301" s="25">
        <f t="shared" si="88"/>
        <v>1</v>
      </c>
      <c r="F1301" s="21" t="s">
        <v>2536</v>
      </c>
      <c r="G1301" s="14" t="s">
        <v>2535</v>
      </c>
      <c r="H1301" s="14" t="str">
        <f t="shared" si="86"/>
        <v>140201</v>
      </c>
      <c r="I1301" s="36" t="str">
        <f t="shared" si="87"/>
        <v>INSERT INTO [dbo].[pmDistrict] ([idDepartment],[idProvince],[idDistrict],[name],[ubigeo]) VALUES (15,3,1,'Cajatambo','140201')</v>
      </c>
    </row>
    <row r="1302" spans="1:9" ht="15.75" thickBot="1" x14ac:dyDescent="0.3">
      <c r="A1302">
        <f>LOOKUP(B1302,DEPARTAMENTO!$B$2:$B$26,DEPARTAMENTO!$A$2:$A$26)</f>
        <v>15</v>
      </c>
      <c r="B1302" s="21" t="s">
        <v>2449</v>
      </c>
      <c r="C1302" s="25">
        <f t="shared" si="85"/>
        <v>3</v>
      </c>
      <c r="D1302" s="21" t="s">
        <v>2536</v>
      </c>
      <c r="E1302" s="25">
        <f t="shared" si="88"/>
        <v>2</v>
      </c>
      <c r="F1302" s="21" t="s">
        <v>2538</v>
      </c>
      <c r="G1302" s="14" t="s">
        <v>2537</v>
      </c>
      <c r="H1302" s="14" t="str">
        <f t="shared" si="86"/>
        <v>140205</v>
      </c>
      <c r="I1302" s="36" t="str">
        <f t="shared" si="87"/>
        <v>INSERT INTO [dbo].[pmDistrict] ([idDepartment],[idProvince],[idDistrict],[name],[ubigeo]) VALUES (15,3,2,'Copa','140205')</v>
      </c>
    </row>
    <row r="1303" spans="1:9" ht="15.75" thickBot="1" x14ac:dyDescent="0.3">
      <c r="A1303">
        <f>LOOKUP(B1303,DEPARTAMENTO!$B$2:$B$26,DEPARTAMENTO!$A$2:$A$26)</f>
        <v>15</v>
      </c>
      <c r="B1303" s="21" t="s">
        <v>2449</v>
      </c>
      <c r="C1303" s="25">
        <f t="shared" si="85"/>
        <v>3</v>
      </c>
      <c r="D1303" s="21" t="s">
        <v>2536</v>
      </c>
      <c r="E1303" s="25">
        <f t="shared" si="88"/>
        <v>3</v>
      </c>
      <c r="F1303" s="21" t="s">
        <v>2540</v>
      </c>
      <c r="G1303" s="14" t="s">
        <v>2539</v>
      </c>
      <c r="H1303" s="14" t="str">
        <f t="shared" si="86"/>
        <v>140206</v>
      </c>
      <c r="I1303" s="36" t="str">
        <f t="shared" si="87"/>
        <v>INSERT INTO [dbo].[pmDistrict] ([idDepartment],[idProvince],[idDistrict],[name],[ubigeo]) VALUES (15,3,3,'Gorgor','140206')</v>
      </c>
    </row>
    <row r="1304" spans="1:9" ht="15.75" thickBot="1" x14ac:dyDescent="0.3">
      <c r="A1304">
        <f>LOOKUP(B1304,DEPARTAMENTO!$B$2:$B$26,DEPARTAMENTO!$A$2:$A$26)</f>
        <v>15</v>
      </c>
      <c r="B1304" s="21" t="s">
        <v>2449</v>
      </c>
      <c r="C1304" s="25">
        <f t="shared" si="85"/>
        <v>3</v>
      </c>
      <c r="D1304" s="21" t="s">
        <v>2536</v>
      </c>
      <c r="E1304" s="25">
        <f t="shared" si="88"/>
        <v>4</v>
      </c>
      <c r="F1304" s="21" t="s">
        <v>2542</v>
      </c>
      <c r="G1304" s="14" t="s">
        <v>2541</v>
      </c>
      <c r="H1304" s="14" t="str">
        <f t="shared" si="86"/>
        <v>140207</v>
      </c>
      <c r="I1304" s="36" t="str">
        <f t="shared" si="87"/>
        <v>INSERT INTO [dbo].[pmDistrict] ([idDepartment],[idProvince],[idDistrict],[name],[ubigeo]) VALUES (15,3,4,'Huancapon','140207')</v>
      </c>
    </row>
    <row r="1305" spans="1:9" ht="15.75" thickBot="1" x14ac:dyDescent="0.3">
      <c r="A1305">
        <f>LOOKUP(B1305,DEPARTAMENTO!$B$2:$B$26,DEPARTAMENTO!$A$2:$A$26)</f>
        <v>15</v>
      </c>
      <c r="B1305" s="21" t="s">
        <v>2449</v>
      </c>
      <c r="C1305" s="25">
        <f t="shared" si="85"/>
        <v>3</v>
      </c>
      <c r="D1305" s="21" t="s">
        <v>2536</v>
      </c>
      <c r="E1305" s="25">
        <f t="shared" si="88"/>
        <v>5</v>
      </c>
      <c r="F1305" s="21" t="s">
        <v>2544</v>
      </c>
      <c r="G1305" s="14" t="s">
        <v>2543</v>
      </c>
      <c r="H1305" s="14" t="str">
        <f t="shared" si="86"/>
        <v>140208</v>
      </c>
      <c r="I1305" s="36" t="str">
        <f t="shared" si="87"/>
        <v>INSERT INTO [dbo].[pmDistrict] ([idDepartment],[idProvince],[idDistrict],[name],[ubigeo]) VALUES (15,3,5,'Manas','140208')</v>
      </c>
    </row>
    <row r="1306" spans="1:9" ht="15.75" thickBot="1" x14ac:dyDescent="0.3">
      <c r="A1306">
        <f>LOOKUP(B1306,DEPARTAMENTO!$B$2:$B$26,DEPARTAMENTO!$A$2:$A$26)</f>
        <v>15</v>
      </c>
      <c r="B1306" s="21" t="s">
        <v>2449</v>
      </c>
      <c r="C1306" s="25">
        <f t="shared" si="85"/>
        <v>4</v>
      </c>
      <c r="D1306" s="21" t="s">
        <v>2546</v>
      </c>
      <c r="E1306" s="25">
        <f t="shared" si="88"/>
        <v>1</v>
      </c>
      <c r="F1306" s="21" t="s">
        <v>2546</v>
      </c>
      <c r="G1306" s="14" t="s">
        <v>2545</v>
      </c>
      <c r="H1306" s="14" t="str">
        <f t="shared" si="86"/>
        <v>140301</v>
      </c>
      <c r="I1306" s="36" t="str">
        <f t="shared" si="87"/>
        <v>INSERT INTO [dbo].[pmDistrict] ([idDepartment],[idProvince],[idDistrict],[name],[ubigeo]) VALUES (15,4,1,'Canta','140301')</v>
      </c>
    </row>
    <row r="1307" spans="1:9" ht="15.75" thickBot="1" x14ac:dyDescent="0.3">
      <c r="A1307">
        <f>LOOKUP(B1307,DEPARTAMENTO!$B$2:$B$26,DEPARTAMENTO!$A$2:$A$26)</f>
        <v>15</v>
      </c>
      <c r="B1307" s="21" t="s">
        <v>2449</v>
      </c>
      <c r="C1307" s="25">
        <f t="shared" si="85"/>
        <v>4</v>
      </c>
      <c r="D1307" s="21" t="s">
        <v>2546</v>
      </c>
      <c r="E1307" s="25">
        <f t="shared" si="88"/>
        <v>2</v>
      </c>
      <c r="F1307" s="21" t="s">
        <v>2548</v>
      </c>
      <c r="G1307" s="14" t="s">
        <v>2547</v>
      </c>
      <c r="H1307" s="14" t="str">
        <f t="shared" si="86"/>
        <v>140302</v>
      </c>
      <c r="I1307" s="36" t="str">
        <f t="shared" si="87"/>
        <v>INSERT INTO [dbo].[pmDistrict] ([idDepartment],[idProvince],[idDistrict],[name],[ubigeo]) VALUES (15,4,2,'Arahuay','140302')</v>
      </c>
    </row>
    <row r="1308" spans="1:9" ht="15.75" thickBot="1" x14ac:dyDescent="0.3">
      <c r="A1308">
        <f>LOOKUP(B1308,DEPARTAMENTO!$B$2:$B$26,DEPARTAMENTO!$A$2:$A$26)</f>
        <v>15</v>
      </c>
      <c r="B1308" s="21" t="s">
        <v>2449</v>
      </c>
      <c r="C1308" s="25">
        <f t="shared" si="85"/>
        <v>4</v>
      </c>
      <c r="D1308" s="21" t="s">
        <v>2546</v>
      </c>
      <c r="E1308" s="25">
        <f t="shared" si="88"/>
        <v>3</v>
      </c>
      <c r="F1308" s="21" t="s">
        <v>2550</v>
      </c>
      <c r="G1308" s="14" t="s">
        <v>2549</v>
      </c>
      <c r="H1308" s="14" t="str">
        <f t="shared" si="86"/>
        <v>140303</v>
      </c>
      <c r="I1308" s="36" t="str">
        <f t="shared" si="87"/>
        <v>INSERT INTO [dbo].[pmDistrict] ([idDepartment],[idProvince],[idDistrict],[name],[ubigeo]) VALUES (15,4,3,'Huamantanga','140303')</v>
      </c>
    </row>
    <row r="1309" spans="1:9" ht="15.75" thickBot="1" x14ac:dyDescent="0.3">
      <c r="A1309">
        <f>LOOKUP(B1309,DEPARTAMENTO!$B$2:$B$26,DEPARTAMENTO!$A$2:$A$26)</f>
        <v>15</v>
      </c>
      <c r="B1309" s="21" t="s">
        <v>2449</v>
      </c>
      <c r="C1309" s="25">
        <f t="shared" si="85"/>
        <v>4</v>
      </c>
      <c r="D1309" s="21" t="s">
        <v>2546</v>
      </c>
      <c r="E1309" s="25">
        <f t="shared" si="88"/>
        <v>4</v>
      </c>
      <c r="F1309" s="21" t="s">
        <v>2552</v>
      </c>
      <c r="G1309" s="14" t="s">
        <v>2551</v>
      </c>
      <c r="H1309" s="14" t="str">
        <f t="shared" si="86"/>
        <v>140304</v>
      </c>
      <c r="I1309" s="36" t="str">
        <f t="shared" si="87"/>
        <v>INSERT INTO [dbo].[pmDistrict] ([idDepartment],[idProvince],[idDistrict],[name],[ubigeo]) VALUES (15,4,4,'Huaros','140304')</v>
      </c>
    </row>
    <row r="1310" spans="1:9" ht="15.75" thickBot="1" x14ac:dyDescent="0.3">
      <c r="A1310">
        <f>LOOKUP(B1310,DEPARTAMENTO!$B$2:$B$26,DEPARTAMENTO!$A$2:$A$26)</f>
        <v>15</v>
      </c>
      <c r="B1310" s="21" t="s">
        <v>2449</v>
      </c>
      <c r="C1310" s="25">
        <f t="shared" si="85"/>
        <v>4</v>
      </c>
      <c r="D1310" s="21" t="s">
        <v>2546</v>
      </c>
      <c r="E1310" s="25">
        <f t="shared" si="88"/>
        <v>5</v>
      </c>
      <c r="F1310" s="21" t="s">
        <v>2554</v>
      </c>
      <c r="G1310" s="14" t="s">
        <v>2553</v>
      </c>
      <c r="H1310" s="14" t="str">
        <f t="shared" si="86"/>
        <v>140305</v>
      </c>
      <c r="I1310" s="36" t="str">
        <f t="shared" si="87"/>
        <v>INSERT INTO [dbo].[pmDistrict] ([idDepartment],[idProvince],[idDistrict],[name],[ubigeo]) VALUES (15,4,5,'Lachaqui','140305')</v>
      </c>
    </row>
    <row r="1311" spans="1:9" ht="15.75" thickBot="1" x14ac:dyDescent="0.3">
      <c r="A1311">
        <f>LOOKUP(B1311,DEPARTAMENTO!$B$2:$B$26,DEPARTAMENTO!$A$2:$A$26)</f>
        <v>15</v>
      </c>
      <c r="B1311" s="21" t="s">
        <v>2449</v>
      </c>
      <c r="C1311" s="25">
        <f t="shared" si="85"/>
        <v>4</v>
      </c>
      <c r="D1311" s="21" t="s">
        <v>2546</v>
      </c>
      <c r="E1311" s="25">
        <f t="shared" si="88"/>
        <v>6</v>
      </c>
      <c r="F1311" s="21" t="s">
        <v>1854</v>
      </c>
      <c r="G1311" s="14" t="s">
        <v>2555</v>
      </c>
      <c r="H1311" s="14" t="str">
        <f t="shared" si="86"/>
        <v>140306</v>
      </c>
      <c r="I1311" s="36" t="str">
        <f t="shared" si="87"/>
        <v>INSERT INTO [dbo].[pmDistrict] ([idDepartment],[idProvince],[idDistrict],[name],[ubigeo]) VALUES (15,4,6,'San Buenaventura','140306')</v>
      </c>
    </row>
    <row r="1312" spans="1:9" ht="15.75" thickBot="1" x14ac:dyDescent="0.3">
      <c r="A1312">
        <f>LOOKUP(B1312,DEPARTAMENTO!$B$2:$B$26,DEPARTAMENTO!$A$2:$A$26)</f>
        <v>15</v>
      </c>
      <c r="B1312" s="21" t="s">
        <v>2449</v>
      </c>
      <c r="C1312" s="25">
        <f t="shared" si="85"/>
        <v>4</v>
      </c>
      <c r="D1312" s="21" t="s">
        <v>2546</v>
      </c>
      <c r="E1312" s="25">
        <f t="shared" si="88"/>
        <v>7</v>
      </c>
      <c r="F1312" s="21" t="s">
        <v>2557</v>
      </c>
      <c r="G1312" s="14" t="s">
        <v>2556</v>
      </c>
      <c r="H1312" s="14" t="str">
        <f t="shared" si="86"/>
        <v>140307</v>
      </c>
      <c r="I1312" s="36" t="str">
        <f t="shared" si="87"/>
        <v>INSERT INTO [dbo].[pmDistrict] ([idDepartment],[idProvince],[idDistrict],[name],[ubigeo]) VALUES (15,4,7,'Santa Rosa de Quives','140307')</v>
      </c>
    </row>
    <row r="1313" spans="1:9" ht="15.75" thickBot="1" x14ac:dyDescent="0.3">
      <c r="A1313">
        <f>LOOKUP(B1313,DEPARTAMENTO!$B$2:$B$26,DEPARTAMENTO!$A$2:$A$26)</f>
        <v>15</v>
      </c>
      <c r="B1313" s="21" t="s">
        <v>2449</v>
      </c>
      <c r="C1313" s="25">
        <f t="shared" si="85"/>
        <v>5</v>
      </c>
      <c r="D1313" s="21" t="s">
        <v>2560</v>
      </c>
      <c r="E1313" s="25">
        <f t="shared" si="88"/>
        <v>1</v>
      </c>
      <c r="F1313" s="21" t="s">
        <v>2559</v>
      </c>
      <c r="G1313" s="14" t="s">
        <v>2558</v>
      </c>
      <c r="H1313" s="14" t="str">
        <f t="shared" si="86"/>
        <v>140401</v>
      </c>
      <c r="I1313" s="36" t="str">
        <f t="shared" si="87"/>
        <v>INSERT INTO [dbo].[pmDistrict] ([idDepartment],[idProvince],[idDistrict],[name],[ubigeo]) VALUES (15,5,1,'San Vicente de Cañete','140401')</v>
      </c>
    </row>
    <row r="1314" spans="1:9" ht="15.75" thickBot="1" x14ac:dyDescent="0.3">
      <c r="A1314">
        <f>LOOKUP(B1314,DEPARTAMENTO!$B$2:$B$26,DEPARTAMENTO!$A$2:$A$26)</f>
        <v>15</v>
      </c>
      <c r="B1314" s="21" t="s">
        <v>2449</v>
      </c>
      <c r="C1314" s="25">
        <f t="shared" si="85"/>
        <v>5</v>
      </c>
      <c r="D1314" s="21" t="s">
        <v>2560</v>
      </c>
      <c r="E1314" s="25">
        <f t="shared" si="88"/>
        <v>2</v>
      </c>
      <c r="F1314" s="21" t="s">
        <v>2562</v>
      </c>
      <c r="G1314" s="14" t="s">
        <v>2561</v>
      </c>
      <c r="H1314" s="14" t="str">
        <f t="shared" si="86"/>
        <v>140416</v>
      </c>
      <c r="I1314" s="36" t="str">
        <f t="shared" si="87"/>
        <v>INSERT INTO [dbo].[pmDistrict] ([idDepartment],[idProvince],[idDistrict],[name],[ubigeo]) VALUES (15,5,2,'Asia','140416')</v>
      </c>
    </row>
    <row r="1315" spans="1:9" ht="15.75" thickBot="1" x14ac:dyDescent="0.3">
      <c r="A1315">
        <f>LOOKUP(B1315,DEPARTAMENTO!$B$2:$B$26,DEPARTAMENTO!$A$2:$A$26)</f>
        <v>15</v>
      </c>
      <c r="B1315" s="21" t="s">
        <v>2449</v>
      </c>
      <c r="C1315" s="25">
        <f t="shared" si="85"/>
        <v>5</v>
      </c>
      <c r="D1315" s="21" t="s">
        <v>2560</v>
      </c>
      <c r="E1315" s="25">
        <f t="shared" si="88"/>
        <v>3</v>
      </c>
      <c r="F1315" s="21" t="s">
        <v>2564</v>
      </c>
      <c r="G1315" s="14" t="s">
        <v>2563</v>
      </c>
      <c r="H1315" s="14" t="str">
        <f t="shared" si="86"/>
        <v>140402</v>
      </c>
      <c r="I1315" s="36" t="str">
        <f t="shared" si="87"/>
        <v>INSERT INTO [dbo].[pmDistrict] ([idDepartment],[idProvince],[idDistrict],[name],[ubigeo]) VALUES (15,5,3,'Calango','140402')</v>
      </c>
    </row>
    <row r="1316" spans="1:9" ht="15.75" thickBot="1" x14ac:dyDescent="0.3">
      <c r="A1316">
        <f>LOOKUP(B1316,DEPARTAMENTO!$B$2:$B$26,DEPARTAMENTO!$A$2:$A$26)</f>
        <v>15</v>
      </c>
      <c r="B1316" s="21" t="s">
        <v>2449</v>
      </c>
      <c r="C1316" s="25">
        <f t="shared" si="85"/>
        <v>5</v>
      </c>
      <c r="D1316" s="21" t="s">
        <v>2560</v>
      </c>
      <c r="E1316" s="25">
        <f t="shared" si="88"/>
        <v>4</v>
      </c>
      <c r="F1316" s="21" t="s">
        <v>2566</v>
      </c>
      <c r="G1316" s="14" t="s">
        <v>2565</v>
      </c>
      <c r="H1316" s="14" t="str">
        <f t="shared" si="86"/>
        <v>140403</v>
      </c>
      <c r="I1316" s="36" t="str">
        <f t="shared" si="87"/>
        <v>INSERT INTO [dbo].[pmDistrict] ([idDepartment],[idProvince],[idDistrict],[name],[ubigeo]) VALUES (15,5,4,'Cerro Azul','140403')</v>
      </c>
    </row>
    <row r="1317" spans="1:9" ht="15.75" thickBot="1" x14ac:dyDescent="0.3">
      <c r="A1317">
        <f>LOOKUP(B1317,DEPARTAMENTO!$B$2:$B$26,DEPARTAMENTO!$A$2:$A$26)</f>
        <v>15</v>
      </c>
      <c r="B1317" s="21" t="s">
        <v>2449</v>
      </c>
      <c r="C1317" s="25">
        <f t="shared" si="85"/>
        <v>5</v>
      </c>
      <c r="D1317" s="21" t="s">
        <v>2560</v>
      </c>
      <c r="E1317" s="25">
        <f t="shared" si="88"/>
        <v>5</v>
      </c>
      <c r="F1317" s="21" t="s">
        <v>1993</v>
      </c>
      <c r="G1317" s="14" t="s">
        <v>2567</v>
      </c>
      <c r="H1317" s="14" t="str">
        <f t="shared" si="86"/>
        <v>140405</v>
      </c>
      <c r="I1317" s="36" t="str">
        <f t="shared" si="87"/>
        <v>INSERT INTO [dbo].[pmDistrict] ([idDepartment],[idProvince],[idDistrict],[name],[ubigeo]) VALUES (15,5,5,'Chilca','140405')</v>
      </c>
    </row>
    <row r="1318" spans="1:9" ht="15.75" thickBot="1" x14ac:dyDescent="0.3">
      <c r="A1318">
        <f>LOOKUP(B1318,DEPARTAMENTO!$B$2:$B$26,DEPARTAMENTO!$A$2:$A$26)</f>
        <v>15</v>
      </c>
      <c r="B1318" s="21" t="s">
        <v>2449</v>
      </c>
      <c r="C1318" s="25">
        <f t="shared" si="85"/>
        <v>5</v>
      </c>
      <c r="D1318" s="21" t="s">
        <v>2560</v>
      </c>
      <c r="E1318" s="25">
        <f t="shared" si="88"/>
        <v>6</v>
      </c>
      <c r="F1318" s="21" t="s">
        <v>2569</v>
      </c>
      <c r="G1318" s="14" t="s">
        <v>2568</v>
      </c>
      <c r="H1318" s="14" t="str">
        <f t="shared" si="86"/>
        <v>140404</v>
      </c>
      <c r="I1318" s="36" t="str">
        <f t="shared" si="87"/>
        <v>INSERT INTO [dbo].[pmDistrict] ([idDepartment],[idProvince],[idDistrict],[name],[ubigeo]) VALUES (15,5,6,'Coayllo','140404')</v>
      </c>
    </row>
    <row r="1319" spans="1:9" ht="15.75" thickBot="1" x14ac:dyDescent="0.3">
      <c r="A1319">
        <f>LOOKUP(B1319,DEPARTAMENTO!$B$2:$B$26,DEPARTAMENTO!$A$2:$A$26)</f>
        <v>15</v>
      </c>
      <c r="B1319" s="21" t="s">
        <v>2449</v>
      </c>
      <c r="C1319" s="25">
        <f t="shared" si="85"/>
        <v>5</v>
      </c>
      <c r="D1319" s="21" t="s">
        <v>2560</v>
      </c>
      <c r="E1319" s="25">
        <f t="shared" si="88"/>
        <v>7</v>
      </c>
      <c r="F1319" s="21" t="s">
        <v>2571</v>
      </c>
      <c r="G1319" s="14" t="s">
        <v>2570</v>
      </c>
      <c r="H1319" s="14" t="str">
        <f t="shared" si="86"/>
        <v>140406</v>
      </c>
      <c r="I1319" s="36" t="str">
        <f t="shared" si="87"/>
        <v>INSERT INTO [dbo].[pmDistrict] ([idDepartment],[idProvince],[idDistrict],[name],[ubigeo]) VALUES (15,5,7,'Imperial','140406')</v>
      </c>
    </row>
    <row r="1320" spans="1:9" ht="15.75" thickBot="1" x14ac:dyDescent="0.3">
      <c r="A1320">
        <f>LOOKUP(B1320,DEPARTAMENTO!$B$2:$B$26,DEPARTAMENTO!$A$2:$A$26)</f>
        <v>15</v>
      </c>
      <c r="B1320" s="21" t="s">
        <v>2449</v>
      </c>
      <c r="C1320" s="25">
        <f t="shared" si="85"/>
        <v>5</v>
      </c>
      <c r="D1320" s="21" t="s">
        <v>2560</v>
      </c>
      <c r="E1320" s="25">
        <f t="shared" si="88"/>
        <v>8</v>
      </c>
      <c r="F1320" s="21" t="s">
        <v>2573</v>
      </c>
      <c r="G1320" s="14" t="s">
        <v>2572</v>
      </c>
      <c r="H1320" s="14" t="str">
        <f t="shared" si="86"/>
        <v>140407</v>
      </c>
      <c r="I1320" s="36" t="str">
        <f t="shared" si="87"/>
        <v>INSERT INTO [dbo].[pmDistrict] ([idDepartment],[idProvince],[idDistrict],[name],[ubigeo]) VALUES (15,5,8,'Lunahuana','140407')</v>
      </c>
    </row>
    <row r="1321" spans="1:9" ht="15.75" thickBot="1" x14ac:dyDescent="0.3">
      <c r="A1321">
        <f>LOOKUP(B1321,DEPARTAMENTO!$B$2:$B$26,DEPARTAMENTO!$A$2:$A$26)</f>
        <v>15</v>
      </c>
      <c r="B1321" s="21" t="s">
        <v>2449</v>
      </c>
      <c r="C1321" s="25">
        <f t="shared" si="85"/>
        <v>5</v>
      </c>
      <c r="D1321" s="21" t="s">
        <v>2560</v>
      </c>
      <c r="E1321" s="25">
        <f t="shared" si="88"/>
        <v>9</v>
      </c>
      <c r="F1321" s="21" t="s">
        <v>2575</v>
      </c>
      <c r="G1321" s="14" t="s">
        <v>2574</v>
      </c>
      <c r="H1321" s="14" t="str">
        <f t="shared" si="86"/>
        <v>140408</v>
      </c>
      <c r="I1321" s="36" t="str">
        <f t="shared" si="87"/>
        <v>INSERT INTO [dbo].[pmDistrict] ([idDepartment],[idProvince],[idDistrict],[name],[ubigeo]) VALUES (15,5,9,'Mala','140408')</v>
      </c>
    </row>
    <row r="1322" spans="1:9" ht="15.75" thickBot="1" x14ac:dyDescent="0.3">
      <c r="A1322">
        <f>LOOKUP(B1322,DEPARTAMENTO!$B$2:$B$26,DEPARTAMENTO!$A$2:$A$26)</f>
        <v>15</v>
      </c>
      <c r="B1322" s="21" t="s">
        <v>2449</v>
      </c>
      <c r="C1322" s="25">
        <f t="shared" si="85"/>
        <v>5</v>
      </c>
      <c r="D1322" s="21" t="s">
        <v>2560</v>
      </c>
      <c r="E1322" s="25">
        <f t="shared" si="88"/>
        <v>10</v>
      </c>
      <c r="F1322" s="21" t="s">
        <v>2577</v>
      </c>
      <c r="G1322" s="14" t="s">
        <v>2576</v>
      </c>
      <c r="H1322" s="14" t="str">
        <f t="shared" si="86"/>
        <v>140409</v>
      </c>
      <c r="I1322" s="36" t="str">
        <f t="shared" si="87"/>
        <v>INSERT INTO [dbo].[pmDistrict] ([idDepartment],[idProvince],[idDistrict],[name],[ubigeo]) VALUES (15,5,10,'Nuevo Imperial','140409')</v>
      </c>
    </row>
    <row r="1323" spans="1:9" ht="15.75" thickBot="1" x14ac:dyDescent="0.3">
      <c r="A1323">
        <f>LOOKUP(B1323,DEPARTAMENTO!$B$2:$B$26,DEPARTAMENTO!$A$2:$A$26)</f>
        <v>15</v>
      </c>
      <c r="B1323" s="21" t="s">
        <v>2449</v>
      </c>
      <c r="C1323" s="25">
        <f t="shared" si="85"/>
        <v>5</v>
      </c>
      <c r="D1323" s="21" t="s">
        <v>2560</v>
      </c>
      <c r="E1323" s="25">
        <f t="shared" si="88"/>
        <v>11</v>
      </c>
      <c r="F1323" s="21" t="s">
        <v>2579</v>
      </c>
      <c r="G1323" s="14" t="s">
        <v>2578</v>
      </c>
      <c r="H1323" s="14" t="str">
        <f t="shared" si="86"/>
        <v>140410</v>
      </c>
      <c r="I1323" s="36" t="str">
        <f t="shared" si="87"/>
        <v>INSERT INTO [dbo].[pmDistrict] ([idDepartment],[idProvince],[idDistrict],[name],[ubigeo]) VALUES (15,5,11,'Pacaran','140410')</v>
      </c>
    </row>
    <row r="1324" spans="1:9" ht="15.75" thickBot="1" x14ac:dyDescent="0.3">
      <c r="A1324">
        <f>LOOKUP(B1324,DEPARTAMENTO!$B$2:$B$26,DEPARTAMENTO!$A$2:$A$26)</f>
        <v>15</v>
      </c>
      <c r="B1324" s="21" t="s">
        <v>2449</v>
      </c>
      <c r="C1324" s="25">
        <f t="shared" si="85"/>
        <v>5</v>
      </c>
      <c r="D1324" s="21" t="s">
        <v>2560</v>
      </c>
      <c r="E1324" s="25">
        <f t="shared" si="88"/>
        <v>12</v>
      </c>
      <c r="F1324" s="21" t="s">
        <v>2581</v>
      </c>
      <c r="G1324" s="14" t="s">
        <v>2580</v>
      </c>
      <c r="H1324" s="14" t="str">
        <f t="shared" si="86"/>
        <v>140411</v>
      </c>
      <c r="I1324" s="36" t="str">
        <f t="shared" si="87"/>
        <v>INSERT INTO [dbo].[pmDistrict] ([idDepartment],[idProvince],[idDistrict],[name],[ubigeo]) VALUES (15,5,12,'Quilmana','140411')</v>
      </c>
    </row>
    <row r="1325" spans="1:9" ht="15.75" thickBot="1" x14ac:dyDescent="0.3">
      <c r="A1325">
        <f>LOOKUP(B1325,DEPARTAMENTO!$B$2:$B$26,DEPARTAMENTO!$A$2:$A$26)</f>
        <v>15</v>
      </c>
      <c r="B1325" s="21" t="s">
        <v>2449</v>
      </c>
      <c r="C1325" s="25">
        <f t="shared" si="85"/>
        <v>5</v>
      </c>
      <c r="D1325" s="21" t="s">
        <v>2560</v>
      </c>
      <c r="E1325" s="25">
        <f t="shared" si="88"/>
        <v>13</v>
      </c>
      <c r="F1325" s="21" t="s">
        <v>657</v>
      </c>
      <c r="G1325" s="14" t="s">
        <v>2582</v>
      </c>
      <c r="H1325" s="14" t="str">
        <f t="shared" si="86"/>
        <v>140412</v>
      </c>
      <c r="I1325" s="36" t="str">
        <f t="shared" si="87"/>
        <v>INSERT INTO [dbo].[pmDistrict] ([idDepartment],[idProvince],[idDistrict],[name],[ubigeo]) VALUES (15,5,13,'San Antonio','140412')</v>
      </c>
    </row>
    <row r="1326" spans="1:9" ht="15.75" thickBot="1" x14ac:dyDescent="0.3">
      <c r="A1326">
        <f>LOOKUP(B1326,DEPARTAMENTO!$B$2:$B$26,DEPARTAMENTO!$A$2:$A$26)</f>
        <v>15</v>
      </c>
      <c r="B1326" s="21" t="s">
        <v>2449</v>
      </c>
      <c r="C1326" s="25">
        <f t="shared" si="85"/>
        <v>5</v>
      </c>
      <c r="D1326" s="21" t="s">
        <v>2560</v>
      </c>
      <c r="E1326" s="25">
        <f t="shared" si="88"/>
        <v>14</v>
      </c>
      <c r="F1326" s="21" t="s">
        <v>281</v>
      </c>
      <c r="G1326" s="14" t="s">
        <v>2583</v>
      </c>
      <c r="H1326" s="14" t="str">
        <f t="shared" si="86"/>
        <v>140413</v>
      </c>
      <c r="I1326" s="36" t="str">
        <f t="shared" si="87"/>
        <v>INSERT INTO [dbo].[pmDistrict] ([idDepartment],[idProvince],[idDistrict],[name],[ubigeo]) VALUES (15,5,14,'San Luis','140413')</v>
      </c>
    </row>
    <row r="1327" spans="1:9" ht="15.75" thickBot="1" x14ac:dyDescent="0.3">
      <c r="A1327">
        <f>LOOKUP(B1327,DEPARTAMENTO!$B$2:$B$26,DEPARTAMENTO!$A$2:$A$26)</f>
        <v>15</v>
      </c>
      <c r="B1327" s="21" t="s">
        <v>2449</v>
      </c>
      <c r="C1327" s="25">
        <f t="shared" si="85"/>
        <v>5</v>
      </c>
      <c r="D1327" s="21" t="s">
        <v>2560</v>
      </c>
      <c r="E1327" s="25">
        <f t="shared" si="88"/>
        <v>15</v>
      </c>
      <c r="F1327" s="21" t="s">
        <v>2585</v>
      </c>
      <c r="G1327" s="14" t="s">
        <v>2584</v>
      </c>
      <c r="H1327" s="14" t="str">
        <f t="shared" si="86"/>
        <v>140414</v>
      </c>
      <c r="I1327" s="36" t="str">
        <f t="shared" si="87"/>
        <v>INSERT INTO [dbo].[pmDistrict] ([idDepartment],[idProvince],[idDistrict],[name],[ubigeo]) VALUES (15,5,15,'Santa Cruz de Flores','140414')</v>
      </c>
    </row>
    <row r="1328" spans="1:9" ht="15.75" thickBot="1" x14ac:dyDescent="0.3">
      <c r="A1328">
        <f>LOOKUP(B1328,DEPARTAMENTO!$B$2:$B$26,DEPARTAMENTO!$A$2:$A$26)</f>
        <v>15</v>
      </c>
      <c r="B1328" s="21" t="s">
        <v>2449</v>
      </c>
      <c r="C1328" s="25">
        <f t="shared" si="85"/>
        <v>5</v>
      </c>
      <c r="D1328" s="21" t="s">
        <v>2560</v>
      </c>
      <c r="E1328" s="25">
        <f t="shared" si="88"/>
        <v>16</v>
      </c>
      <c r="F1328" s="21" t="s">
        <v>2587</v>
      </c>
      <c r="G1328" s="14" t="s">
        <v>2586</v>
      </c>
      <c r="H1328" s="14" t="str">
        <f t="shared" si="86"/>
        <v>140415</v>
      </c>
      <c r="I1328" s="36" t="str">
        <f t="shared" si="87"/>
        <v>INSERT INTO [dbo].[pmDistrict] ([idDepartment],[idProvince],[idDistrict],[name],[ubigeo]) VALUES (15,5,16,'Zuñiga','140415')</v>
      </c>
    </row>
    <row r="1329" spans="1:9" ht="15.75" thickBot="1" x14ac:dyDescent="0.3">
      <c r="A1329">
        <f>LOOKUP(B1329,DEPARTAMENTO!$B$2:$B$26,DEPARTAMENTO!$A$2:$A$26)</f>
        <v>15</v>
      </c>
      <c r="B1329" s="21" t="s">
        <v>2449</v>
      </c>
      <c r="C1329" s="25">
        <f t="shared" si="85"/>
        <v>6</v>
      </c>
      <c r="D1329" s="21" t="s">
        <v>2589</v>
      </c>
      <c r="E1329" s="25">
        <f t="shared" si="88"/>
        <v>1</v>
      </c>
      <c r="F1329" s="21" t="s">
        <v>2589</v>
      </c>
      <c r="G1329" s="14" t="s">
        <v>2588</v>
      </c>
      <c r="H1329" s="14" t="str">
        <f t="shared" si="86"/>
        <v>140801</v>
      </c>
      <c r="I1329" s="36" t="str">
        <f t="shared" si="87"/>
        <v>INSERT INTO [dbo].[pmDistrict] ([idDepartment],[idProvince],[idDistrict],[name],[ubigeo]) VALUES (15,6,1,'Huaral','140801')</v>
      </c>
    </row>
    <row r="1330" spans="1:9" ht="15.75" thickBot="1" x14ac:dyDescent="0.3">
      <c r="A1330">
        <f>LOOKUP(B1330,DEPARTAMENTO!$B$2:$B$26,DEPARTAMENTO!$A$2:$A$26)</f>
        <v>15</v>
      </c>
      <c r="B1330" s="21" t="s">
        <v>2449</v>
      </c>
      <c r="C1330" s="25">
        <f t="shared" si="85"/>
        <v>6</v>
      </c>
      <c r="D1330" s="21" t="s">
        <v>2589</v>
      </c>
      <c r="E1330" s="25">
        <f t="shared" si="88"/>
        <v>2</v>
      </c>
      <c r="F1330" s="21" t="s">
        <v>2591</v>
      </c>
      <c r="G1330" s="14" t="s">
        <v>2590</v>
      </c>
      <c r="H1330" s="14" t="str">
        <f t="shared" si="86"/>
        <v>140802</v>
      </c>
      <c r="I1330" s="36" t="str">
        <f t="shared" si="87"/>
        <v>INSERT INTO [dbo].[pmDistrict] ([idDepartment],[idProvince],[idDistrict],[name],[ubigeo]) VALUES (15,6,2,'Atavillos Alto','140802')</v>
      </c>
    </row>
    <row r="1331" spans="1:9" ht="15.75" thickBot="1" x14ac:dyDescent="0.3">
      <c r="A1331">
        <f>LOOKUP(B1331,DEPARTAMENTO!$B$2:$B$26,DEPARTAMENTO!$A$2:$A$26)</f>
        <v>15</v>
      </c>
      <c r="B1331" s="21" t="s">
        <v>2449</v>
      </c>
      <c r="C1331" s="25">
        <f t="shared" si="85"/>
        <v>6</v>
      </c>
      <c r="D1331" s="21" t="s">
        <v>2589</v>
      </c>
      <c r="E1331" s="25">
        <f t="shared" si="88"/>
        <v>3</v>
      </c>
      <c r="F1331" s="21" t="s">
        <v>2593</v>
      </c>
      <c r="G1331" s="14" t="s">
        <v>2592</v>
      </c>
      <c r="H1331" s="14" t="str">
        <f t="shared" si="86"/>
        <v>140803</v>
      </c>
      <c r="I1331" s="36" t="str">
        <f t="shared" si="87"/>
        <v>INSERT INTO [dbo].[pmDistrict] ([idDepartment],[idProvince],[idDistrict],[name],[ubigeo]) VALUES (15,6,3,'Atavillos Bajo','140803')</v>
      </c>
    </row>
    <row r="1332" spans="1:9" ht="15.75" thickBot="1" x14ac:dyDescent="0.3">
      <c r="A1332">
        <f>LOOKUP(B1332,DEPARTAMENTO!$B$2:$B$26,DEPARTAMENTO!$A$2:$A$26)</f>
        <v>15</v>
      </c>
      <c r="B1332" s="21" t="s">
        <v>2449</v>
      </c>
      <c r="C1332" s="25">
        <f t="shared" ref="C1332:C1395" si="89">IF(D1331=D1332,C1331,IF(B1331=B1332,C1331+1,1))</f>
        <v>6</v>
      </c>
      <c r="D1332" s="21" t="s">
        <v>2589</v>
      </c>
      <c r="E1332" s="25">
        <f t="shared" si="88"/>
        <v>4</v>
      </c>
      <c r="F1332" s="21" t="s">
        <v>2595</v>
      </c>
      <c r="G1332" s="14" t="s">
        <v>2594</v>
      </c>
      <c r="H1332" s="14" t="str">
        <f t="shared" si="86"/>
        <v>140804</v>
      </c>
      <c r="I1332" s="36" t="str">
        <f t="shared" si="87"/>
        <v>INSERT INTO [dbo].[pmDistrict] ([idDepartment],[idProvince],[idDistrict],[name],[ubigeo]) VALUES (15,6,4,'Aucallama','140804')</v>
      </c>
    </row>
    <row r="1333" spans="1:9" ht="15.75" thickBot="1" x14ac:dyDescent="0.3">
      <c r="A1333">
        <f>LOOKUP(B1333,DEPARTAMENTO!$B$2:$B$26,DEPARTAMENTO!$A$2:$A$26)</f>
        <v>15</v>
      </c>
      <c r="B1333" s="21" t="s">
        <v>2449</v>
      </c>
      <c r="C1333" s="25">
        <f t="shared" si="89"/>
        <v>6</v>
      </c>
      <c r="D1333" s="21" t="s">
        <v>2589</v>
      </c>
      <c r="E1333" s="25">
        <f t="shared" si="88"/>
        <v>5</v>
      </c>
      <c r="F1333" s="21" t="s">
        <v>1286</v>
      </c>
      <c r="G1333" s="14" t="s">
        <v>2596</v>
      </c>
      <c r="H1333" s="14" t="str">
        <f t="shared" si="86"/>
        <v>140805</v>
      </c>
      <c r="I1333" s="36" t="str">
        <f t="shared" si="87"/>
        <v>INSERT INTO [dbo].[pmDistrict] ([idDepartment],[idProvince],[idDistrict],[name],[ubigeo]) VALUES (15,6,5,'Chancay','140805')</v>
      </c>
    </row>
    <row r="1334" spans="1:9" ht="15.75" thickBot="1" x14ac:dyDescent="0.3">
      <c r="A1334">
        <f>LOOKUP(B1334,DEPARTAMENTO!$B$2:$B$26,DEPARTAMENTO!$A$2:$A$26)</f>
        <v>15</v>
      </c>
      <c r="B1334" s="21" t="s">
        <v>2449</v>
      </c>
      <c r="C1334" s="25">
        <f t="shared" si="89"/>
        <v>6</v>
      </c>
      <c r="D1334" s="21" t="s">
        <v>2589</v>
      </c>
      <c r="E1334" s="25">
        <f t="shared" si="88"/>
        <v>6</v>
      </c>
      <c r="F1334" s="21" t="s">
        <v>2598</v>
      </c>
      <c r="G1334" s="14" t="s">
        <v>2597</v>
      </c>
      <c r="H1334" s="14" t="str">
        <f t="shared" si="86"/>
        <v>140806</v>
      </c>
      <c r="I1334" s="36" t="str">
        <f t="shared" si="87"/>
        <v>INSERT INTO [dbo].[pmDistrict] ([idDepartment],[idProvince],[idDistrict],[name],[ubigeo]) VALUES (15,6,6,'Ihuari','140806')</v>
      </c>
    </row>
    <row r="1335" spans="1:9" ht="15.75" thickBot="1" x14ac:dyDescent="0.3">
      <c r="A1335">
        <f>LOOKUP(B1335,DEPARTAMENTO!$B$2:$B$26,DEPARTAMENTO!$A$2:$A$26)</f>
        <v>15</v>
      </c>
      <c r="B1335" s="21" t="s">
        <v>2449</v>
      </c>
      <c r="C1335" s="25">
        <f t="shared" si="89"/>
        <v>6</v>
      </c>
      <c r="D1335" s="21" t="s">
        <v>2589</v>
      </c>
      <c r="E1335" s="25">
        <f t="shared" si="88"/>
        <v>7</v>
      </c>
      <c r="F1335" s="21" t="s">
        <v>2600</v>
      </c>
      <c r="G1335" s="14" t="s">
        <v>2599</v>
      </c>
      <c r="H1335" s="14" t="str">
        <f t="shared" si="86"/>
        <v>140807</v>
      </c>
      <c r="I1335" s="36" t="str">
        <f t="shared" si="87"/>
        <v>INSERT INTO [dbo].[pmDistrict] ([idDepartment],[idProvince],[idDistrict],[name],[ubigeo]) VALUES (15,6,7,'Lampian','140807')</v>
      </c>
    </row>
    <row r="1336" spans="1:9" ht="15.75" thickBot="1" x14ac:dyDescent="0.3">
      <c r="A1336">
        <f>LOOKUP(B1336,DEPARTAMENTO!$B$2:$B$26,DEPARTAMENTO!$A$2:$A$26)</f>
        <v>15</v>
      </c>
      <c r="B1336" s="21" t="s">
        <v>2449</v>
      </c>
      <c r="C1336" s="25">
        <f t="shared" si="89"/>
        <v>6</v>
      </c>
      <c r="D1336" s="21" t="s">
        <v>2589</v>
      </c>
      <c r="E1336" s="25">
        <f t="shared" si="88"/>
        <v>8</v>
      </c>
      <c r="F1336" s="21" t="s">
        <v>2602</v>
      </c>
      <c r="G1336" s="14" t="s">
        <v>2601</v>
      </c>
      <c r="H1336" s="14" t="str">
        <f t="shared" si="86"/>
        <v>140808</v>
      </c>
      <c r="I1336" s="36" t="str">
        <f t="shared" si="87"/>
        <v>INSERT INTO [dbo].[pmDistrict] ([idDepartment],[idProvince],[idDistrict],[name],[ubigeo]) VALUES (15,6,8,'Pacaraos','140808')</v>
      </c>
    </row>
    <row r="1337" spans="1:9" ht="15.75" thickBot="1" x14ac:dyDescent="0.3">
      <c r="A1337">
        <f>LOOKUP(B1337,DEPARTAMENTO!$B$2:$B$26,DEPARTAMENTO!$A$2:$A$26)</f>
        <v>15</v>
      </c>
      <c r="B1337" s="21" t="s">
        <v>2449</v>
      </c>
      <c r="C1337" s="25">
        <f t="shared" si="89"/>
        <v>6</v>
      </c>
      <c r="D1337" s="21" t="s">
        <v>2589</v>
      </c>
      <c r="E1337" s="25">
        <f t="shared" si="88"/>
        <v>9</v>
      </c>
      <c r="F1337" s="21" t="s">
        <v>2604</v>
      </c>
      <c r="G1337" s="14" t="s">
        <v>2603</v>
      </c>
      <c r="H1337" s="14" t="str">
        <f t="shared" si="86"/>
        <v>140809</v>
      </c>
      <c r="I1337" s="36" t="str">
        <f t="shared" si="87"/>
        <v>INSERT INTO [dbo].[pmDistrict] ([idDepartment],[idProvince],[idDistrict],[name],[ubigeo]) VALUES (15,6,9,'San Miguel de Acos','140809')</v>
      </c>
    </row>
    <row r="1338" spans="1:9" ht="15.75" thickBot="1" x14ac:dyDescent="0.3">
      <c r="A1338">
        <f>LOOKUP(B1338,DEPARTAMENTO!$B$2:$B$26,DEPARTAMENTO!$A$2:$A$26)</f>
        <v>15</v>
      </c>
      <c r="B1338" s="21" t="s">
        <v>2449</v>
      </c>
      <c r="C1338" s="25">
        <f t="shared" si="89"/>
        <v>6</v>
      </c>
      <c r="D1338" s="21" t="s">
        <v>2589</v>
      </c>
      <c r="E1338" s="25">
        <f t="shared" si="88"/>
        <v>10</v>
      </c>
      <c r="F1338" s="21" t="s">
        <v>2606</v>
      </c>
      <c r="G1338" s="14" t="s">
        <v>2605</v>
      </c>
      <c r="H1338" s="14" t="str">
        <f t="shared" si="86"/>
        <v>140811</v>
      </c>
      <c r="I1338" s="36" t="str">
        <f t="shared" si="87"/>
        <v>INSERT INTO [dbo].[pmDistrict] ([idDepartment],[idProvince],[idDistrict],[name],[ubigeo]) VALUES (15,6,10,'Santa Cruz de Andamarca','140811')</v>
      </c>
    </row>
    <row r="1339" spans="1:9" ht="15.75" thickBot="1" x14ac:dyDescent="0.3">
      <c r="A1339">
        <f>LOOKUP(B1339,DEPARTAMENTO!$B$2:$B$26,DEPARTAMENTO!$A$2:$A$26)</f>
        <v>15</v>
      </c>
      <c r="B1339" s="21" t="s">
        <v>2449</v>
      </c>
      <c r="C1339" s="25">
        <f t="shared" si="89"/>
        <v>6</v>
      </c>
      <c r="D1339" s="21" t="s">
        <v>2589</v>
      </c>
      <c r="E1339" s="25">
        <f t="shared" si="88"/>
        <v>11</v>
      </c>
      <c r="F1339" s="21" t="s">
        <v>2608</v>
      </c>
      <c r="G1339" s="14" t="s">
        <v>2607</v>
      </c>
      <c r="H1339" s="14" t="str">
        <f t="shared" si="86"/>
        <v>140812</v>
      </c>
      <c r="I1339" s="36" t="str">
        <f t="shared" si="87"/>
        <v>INSERT INTO [dbo].[pmDistrict] ([idDepartment],[idProvince],[idDistrict],[name],[ubigeo]) VALUES (15,6,11,'Sumbilca','140812')</v>
      </c>
    </row>
    <row r="1340" spans="1:9" ht="15.75" thickBot="1" x14ac:dyDescent="0.3">
      <c r="A1340">
        <f>LOOKUP(B1340,DEPARTAMENTO!$B$2:$B$26,DEPARTAMENTO!$A$2:$A$26)</f>
        <v>15</v>
      </c>
      <c r="B1340" s="21" t="s">
        <v>2449</v>
      </c>
      <c r="C1340" s="25">
        <f t="shared" si="89"/>
        <v>6</v>
      </c>
      <c r="D1340" s="21" t="s">
        <v>2589</v>
      </c>
      <c r="E1340" s="25">
        <f t="shared" si="88"/>
        <v>12</v>
      </c>
      <c r="F1340" s="21" t="s">
        <v>2610</v>
      </c>
      <c r="G1340" s="14" t="s">
        <v>2609</v>
      </c>
      <c r="H1340" s="14" t="str">
        <f t="shared" si="86"/>
        <v>140810</v>
      </c>
      <c r="I1340" s="36" t="str">
        <f t="shared" si="87"/>
        <v>INSERT INTO [dbo].[pmDistrict] ([idDepartment],[idProvince],[idDistrict],[name],[ubigeo]) VALUES (15,6,12,'Veintisiete de Noviembre','140810')</v>
      </c>
    </row>
    <row r="1341" spans="1:9" ht="15.75" thickBot="1" x14ac:dyDescent="0.3">
      <c r="A1341">
        <f>LOOKUP(B1341,DEPARTAMENTO!$B$2:$B$26,DEPARTAMENTO!$A$2:$A$26)</f>
        <v>15</v>
      </c>
      <c r="B1341" s="21" t="s">
        <v>2449</v>
      </c>
      <c r="C1341" s="25">
        <f t="shared" si="89"/>
        <v>7</v>
      </c>
      <c r="D1341" s="21" t="s">
        <v>2613</v>
      </c>
      <c r="E1341" s="25">
        <f t="shared" si="88"/>
        <v>1</v>
      </c>
      <c r="F1341" s="21" t="s">
        <v>2612</v>
      </c>
      <c r="G1341" s="14" t="s">
        <v>2611</v>
      </c>
      <c r="H1341" s="14" t="str">
        <f t="shared" si="86"/>
        <v>140601</v>
      </c>
      <c r="I1341" s="36" t="str">
        <f t="shared" si="87"/>
        <v>INSERT INTO [dbo].[pmDistrict] ([idDepartment],[idProvince],[idDistrict],[name],[ubigeo]) VALUES (15,7,1,'Matucana','140601')</v>
      </c>
    </row>
    <row r="1342" spans="1:9" ht="15.75" thickBot="1" x14ac:dyDescent="0.3">
      <c r="A1342">
        <f>LOOKUP(B1342,DEPARTAMENTO!$B$2:$B$26,DEPARTAMENTO!$A$2:$A$26)</f>
        <v>15</v>
      </c>
      <c r="B1342" s="21" t="s">
        <v>2449</v>
      </c>
      <c r="C1342" s="25">
        <f t="shared" si="89"/>
        <v>7</v>
      </c>
      <c r="D1342" s="21" t="s">
        <v>2613</v>
      </c>
      <c r="E1342" s="25">
        <f t="shared" si="88"/>
        <v>2</v>
      </c>
      <c r="F1342" s="21" t="s">
        <v>2615</v>
      </c>
      <c r="G1342" s="14" t="s">
        <v>2614</v>
      </c>
      <c r="H1342" s="14" t="str">
        <f t="shared" si="86"/>
        <v>140602</v>
      </c>
      <c r="I1342" s="36" t="str">
        <f t="shared" si="87"/>
        <v>INSERT INTO [dbo].[pmDistrict] ([idDepartment],[idProvince],[idDistrict],[name],[ubigeo]) VALUES (15,7,2,'Antioquia','140602')</v>
      </c>
    </row>
    <row r="1343" spans="1:9" ht="15.75" thickBot="1" x14ac:dyDescent="0.3">
      <c r="A1343">
        <f>LOOKUP(B1343,DEPARTAMENTO!$B$2:$B$26,DEPARTAMENTO!$A$2:$A$26)</f>
        <v>15</v>
      </c>
      <c r="B1343" s="21" t="s">
        <v>2449</v>
      </c>
      <c r="C1343" s="25">
        <f t="shared" si="89"/>
        <v>7</v>
      </c>
      <c r="D1343" s="21" t="s">
        <v>2613</v>
      </c>
      <c r="E1343" s="25">
        <f t="shared" si="88"/>
        <v>3</v>
      </c>
      <c r="F1343" s="21" t="s">
        <v>2617</v>
      </c>
      <c r="G1343" s="14" t="s">
        <v>2616</v>
      </c>
      <c r="H1343" s="14" t="str">
        <f t="shared" si="86"/>
        <v>140603</v>
      </c>
      <c r="I1343" s="36" t="str">
        <f t="shared" si="87"/>
        <v>INSERT INTO [dbo].[pmDistrict] ([idDepartment],[idProvince],[idDistrict],[name],[ubigeo]) VALUES (15,7,3,'Callahuanca','140603')</v>
      </c>
    </row>
    <row r="1344" spans="1:9" ht="15.75" thickBot="1" x14ac:dyDescent="0.3">
      <c r="A1344">
        <f>LOOKUP(B1344,DEPARTAMENTO!$B$2:$B$26,DEPARTAMENTO!$A$2:$A$26)</f>
        <v>15</v>
      </c>
      <c r="B1344" s="21" t="s">
        <v>2449</v>
      </c>
      <c r="C1344" s="25">
        <f t="shared" si="89"/>
        <v>7</v>
      </c>
      <c r="D1344" s="21" t="s">
        <v>2613</v>
      </c>
      <c r="E1344" s="25">
        <f t="shared" si="88"/>
        <v>4</v>
      </c>
      <c r="F1344" s="21" t="s">
        <v>2619</v>
      </c>
      <c r="G1344" s="14" t="s">
        <v>2618</v>
      </c>
      <c r="H1344" s="14" t="str">
        <f t="shared" si="86"/>
        <v>140604</v>
      </c>
      <c r="I1344" s="36" t="str">
        <f t="shared" si="87"/>
        <v>INSERT INTO [dbo].[pmDistrict] ([idDepartment],[idProvince],[idDistrict],[name],[ubigeo]) VALUES (15,7,4,'Carampoma','140604')</v>
      </c>
    </row>
    <row r="1345" spans="1:9" ht="15.75" thickBot="1" x14ac:dyDescent="0.3">
      <c r="A1345">
        <f>LOOKUP(B1345,DEPARTAMENTO!$B$2:$B$26,DEPARTAMENTO!$A$2:$A$26)</f>
        <v>15</v>
      </c>
      <c r="B1345" s="21" t="s">
        <v>2449</v>
      </c>
      <c r="C1345" s="25">
        <f t="shared" si="89"/>
        <v>7</v>
      </c>
      <c r="D1345" s="21" t="s">
        <v>2613</v>
      </c>
      <c r="E1345" s="25">
        <f t="shared" si="88"/>
        <v>5</v>
      </c>
      <c r="F1345" s="21" t="s">
        <v>2621</v>
      </c>
      <c r="G1345" s="14" t="s">
        <v>2620</v>
      </c>
      <c r="H1345" s="14" t="str">
        <f t="shared" si="86"/>
        <v>140607</v>
      </c>
      <c r="I1345" s="36" t="str">
        <f t="shared" si="87"/>
        <v>INSERT INTO [dbo].[pmDistrict] ([idDepartment],[idProvince],[idDistrict],[name],[ubigeo]) VALUES (15,7,5,'Chicla','140607')</v>
      </c>
    </row>
    <row r="1346" spans="1:9" ht="15.75" thickBot="1" x14ac:dyDescent="0.3">
      <c r="A1346">
        <f>LOOKUP(B1346,DEPARTAMENTO!$B$2:$B$26,DEPARTAMENTO!$A$2:$A$26)</f>
        <v>15</v>
      </c>
      <c r="B1346" s="21" t="s">
        <v>2449</v>
      </c>
      <c r="C1346" s="25">
        <f t="shared" si="89"/>
        <v>7</v>
      </c>
      <c r="D1346" s="21" t="s">
        <v>2613</v>
      </c>
      <c r="E1346" s="25">
        <f t="shared" si="88"/>
        <v>6</v>
      </c>
      <c r="F1346" s="21" t="s">
        <v>1579</v>
      </c>
      <c r="G1346" s="14" t="s">
        <v>2622</v>
      </c>
      <c r="H1346" s="14" t="str">
        <f t="shared" si="86"/>
        <v>140606</v>
      </c>
      <c r="I1346" s="36" t="str">
        <f t="shared" si="87"/>
        <v>INSERT INTO [dbo].[pmDistrict] ([idDepartment],[idProvince],[idDistrict],[name],[ubigeo]) VALUES (15,7,6,'Cuenca','140606')</v>
      </c>
    </row>
    <row r="1347" spans="1:9" ht="15.75" thickBot="1" x14ac:dyDescent="0.3">
      <c r="A1347">
        <f>LOOKUP(B1347,DEPARTAMENTO!$B$2:$B$26,DEPARTAMENTO!$A$2:$A$26)</f>
        <v>15</v>
      </c>
      <c r="B1347" s="21" t="s">
        <v>2449</v>
      </c>
      <c r="C1347" s="25">
        <f t="shared" si="89"/>
        <v>7</v>
      </c>
      <c r="D1347" s="21" t="s">
        <v>2613</v>
      </c>
      <c r="E1347" s="25">
        <f t="shared" si="88"/>
        <v>7</v>
      </c>
      <c r="F1347" s="21" t="s">
        <v>2624</v>
      </c>
      <c r="G1347" s="14" t="s">
        <v>2623</v>
      </c>
      <c r="H1347" s="14" t="str">
        <f t="shared" ref="H1347:H1410" si="90">RIGHT(G1347,6)</f>
        <v>140630</v>
      </c>
      <c r="I1347" s="36" t="str">
        <f t="shared" ref="I1347:I1410" si="91">$I$1&amp;A1347&amp;","&amp;C1347&amp;","&amp;E1347&amp;",'"&amp;F1347&amp;"','"&amp;H1347&amp;"')"</f>
        <v>INSERT INTO [dbo].[pmDistrict] ([idDepartment],[idProvince],[idDistrict],[name],[ubigeo]) VALUES (15,7,7,'Huachupampa','140630')</v>
      </c>
    </row>
    <row r="1348" spans="1:9" ht="15.75" thickBot="1" x14ac:dyDescent="0.3">
      <c r="A1348">
        <f>LOOKUP(B1348,DEPARTAMENTO!$B$2:$B$26,DEPARTAMENTO!$A$2:$A$26)</f>
        <v>15</v>
      </c>
      <c r="B1348" s="21" t="s">
        <v>2449</v>
      </c>
      <c r="C1348" s="25">
        <f t="shared" si="89"/>
        <v>7</v>
      </c>
      <c r="D1348" s="21" t="s">
        <v>2613</v>
      </c>
      <c r="E1348" s="25">
        <f t="shared" ref="E1348:E1411" si="92">SUMIF(D1348,D1347,E1347)+1</f>
        <v>8</v>
      </c>
      <c r="F1348" s="21" t="s">
        <v>2626</v>
      </c>
      <c r="G1348" s="14" t="s">
        <v>2625</v>
      </c>
      <c r="H1348" s="14" t="str">
        <f t="shared" si="90"/>
        <v>140608</v>
      </c>
      <c r="I1348" s="36" t="str">
        <f t="shared" si="91"/>
        <v>INSERT INTO [dbo].[pmDistrict] ([idDepartment],[idProvince],[idDistrict],[name],[ubigeo]) VALUES (15,7,8,'Huanza','140608')</v>
      </c>
    </row>
    <row r="1349" spans="1:9" ht="15.75" thickBot="1" x14ac:dyDescent="0.3">
      <c r="A1349">
        <f>LOOKUP(B1349,DEPARTAMENTO!$B$2:$B$26,DEPARTAMENTO!$A$2:$A$26)</f>
        <v>15</v>
      </c>
      <c r="B1349" s="21" t="s">
        <v>2449</v>
      </c>
      <c r="C1349" s="25">
        <f t="shared" si="89"/>
        <v>7</v>
      </c>
      <c r="D1349" s="21" t="s">
        <v>2613</v>
      </c>
      <c r="E1349" s="25">
        <f t="shared" si="92"/>
        <v>9</v>
      </c>
      <c r="F1349" s="21" t="s">
        <v>2613</v>
      </c>
      <c r="G1349" s="14" t="s">
        <v>2627</v>
      </c>
      <c r="H1349" s="14" t="str">
        <f t="shared" si="90"/>
        <v>140609</v>
      </c>
      <c r="I1349" s="36" t="str">
        <f t="shared" si="91"/>
        <v>INSERT INTO [dbo].[pmDistrict] ([idDepartment],[idProvince],[idDistrict],[name],[ubigeo]) VALUES (15,7,9,'Huarochiri','140609')</v>
      </c>
    </row>
    <row r="1350" spans="1:9" ht="15.75" thickBot="1" x14ac:dyDescent="0.3">
      <c r="A1350">
        <f>LOOKUP(B1350,DEPARTAMENTO!$B$2:$B$26,DEPARTAMENTO!$A$2:$A$26)</f>
        <v>15</v>
      </c>
      <c r="B1350" s="21" t="s">
        <v>2449</v>
      </c>
      <c r="C1350" s="25">
        <f t="shared" si="89"/>
        <v>7</v>
      </c>
      <c r="D1350" s="21" t="s">
        <v>2613</v>
      </c>
      <c r="E1350" s="25">
        <f t="shared" si="92"/>
        <v>10</v>
      </c>
      <c r="F1350" s="21" t="s">
        <v>2629</v>
      </c>
      <c r="G1350" s="14" t="s">
        <v>2628</v>
      </c>
      <c r="H1350" s="14" t="str">
        <f t="shared" si="90"/>
        <v>140610</v>
      </c>
      <c r="I1350" s="36" t="str">
        <f t="shared" si="91"/>
        <v>INSERT INTO [dbo].[pmDistrict] ([idDepartment],[idProvince],[idDistrict],[name],[ubigeo]) VALUES (15,7,10,'Lahuaytambo','140610')</v>
      </c>
    </row>
    <row r="1351" spans="1:9" ht="15.75" thickBot="1" x14ac:dyDescent="0.3">
      <c r="A1351">
        <f>LOOKUP(B1351,DEPARTAMENTO!$B$2:$B$26,DEPARTAMENTO!$A$2:$A$26)</f>
        <v>15</v>
      </c>
      <c r="B1351" s="21" t="s">
        <v>2449</v>
      </c>
      <c r="C1351" s="25">
        <f t="shared" si="89"/>
        <v>7</v>
      </c>
      <c r="D1351" s="21" t="s">
        <v>2613</v>
      </c>
      <c r="E1351" s="25">
        <f t="shared" si="92"/>
        <v>11</v>
      </c>
      <c r="F1351" s="21" t="s">
        <v>2631</v>
      </c>
      <c r="G1351" s="14" t="s">
        <v>2630</v>
      </c>
      <c r="H1351" s="14" t="str">
        <f t="shared" si="90"/>
        <v>140611</v>
      </c>
      <c r="I1351" s="36" t="str">
        <f t="shared" si="91"/>
        <v>INSERT INTO [dbo].[pmDistrict] ([idDepartment],[idProvince],[idDistrict],[name],[ubigeo]) VALUES (15,7,11,'Langa','140611')</v>
      </c>
    </row>
    <row r="1352" spans="1:9" ht="15.75" thickBot="1" x14ac:dyDescent="0.3">
      <c r="A1352">
        <f>LOOKUP(B1352,DEPARTAMENTO!$B$2:$B$26,DEPARTAMENTO!$A$2:$A$26)</f>
        <v>15</v>
      </c>
      <c r="B1352" s="21" t="s">
        <v>2449</v>
      </c>
      <c r="C1352" s="25">
        <f t="shared" si="89"/>
        <v>7</v>
      </c>
      <c r="D1352" s="21" t="s">
        <v>2613</v>
      </c>
      <c r="E1352" s="25">
        <f t="shared" si="92"/>
        <v>12</v>
      </c>
      <c r="F1352" s="21" t="s">
        <v>2633</v>
      </c>
      <c r="G1352" s="14" t="s">
        <v>2632</v>
      </c>
      <c r="H1352" s="14" t="str">
        <f t="shared" si="90"/>
        <v>140631</v>
      </c>
      <c r="I1352" s="36" t="str">
        <f t="shared" si="91"/>
        <v>INSERT INTO [dbo].[pmDistrict] ([idDepartment],[idProvince],[idDistrict],[name],[ubigeo]) VALUES (15,7,12,'Laraos','140631')</v>
      </c>
    </row>
    <row r="1353" spans="1:9" ht="15.75" thickBot="1" x14ac:dyDescent="0.3">
      <c r="A1353">
        <f>LOOKUP(B1353,DEPARTAMENTO!$B$2:$B$26,DEPARTAMENTO!$A$2:$A$26)</f>
        <v>15</v>
      </c>
      <c r="B1353" s="21" t="s">
        <v>2449</v>
      </c>
      <c r="C1353" s="25">
        <f t="shared" si="89"/>
        <v>7</v>
      </c>
      <c r="D1353" s="21" t="s">
        <v>2613</v>
      </c>
      <c r="E1353" s="25">
        <f t="shared" si="92"/>
        <v>13</v>
      </c>
      <c r="F1353" s="21" t="s">
        <v>2635</v>
      </c>
      <c r="G1353" s="14" t="s">
        <v>2634</v>
      </c>
      <c r="H1353" s="14" t="str">
        <f t="shared" si="90"/>
        <v>140612</v>
      </c>
      <c r="I1353" s="36" t="str">
        <f t="shared" si="91"/>
        <v>INSERT INTO [dbo].[pmDistrict] ([idDepartment],[idProvince],[idDistrict],[name],[ubigeo]) VALUES (15,7,13,'Mariatana','140612')</v>
      </c>
    </row>
    <row r="1354" spans="1:9" ht="15.75" thickBot="1" x14ac:dyDescent="0.3">
      <c r="A1354">
        <f>LOOKUP(B1354,DEPARTAMENTO!$B$2:$B$26,DEPARTAMENTO!$A$2:$A$26)</f>
        <v>15</v>
      </c>
      <c r="B1354" s="21" t="s">
        <v>2449</v>
      </c>
      <c r="C1354" s="25">
        <f t="shared" si="89"/>
        <v>7</v>
      </c>
      <c r="D1354" s="21" t="s">
        <v>2613</v>
      </c>
      <c r="E1354" s="25">
        <f t="shared" si="92"/>
        <v>14</v>
      </c>
      <c r="F1354" s="21" t="s">
        <v>2637</v>
      </c>
      <c r="G1354" s="14" t="s">
        <v>2636</v>
      </c>
      <c r="H1354" s="14" t="str">
        <f t="shared" si="90"/>
        <v>140613</v>
      </c>
      <c r="I1354" s="36" t="str">
        <f t="shared" si="91"/>
        <v>INSERT INTO [dbo].[pmDistrict] ([idDepartment],[idProvince],[idDistrict],[name],[ubigeo]) VALUES (15,7,14,'Ricardo Palma','140613')</v>
      </c>
    </row>
    <row r="1355" spans="1:9" ht="15.75" thickBot="1" x14ac:dyDescent="0.3">
      <c r="A1355">
        <f>LOOKUP(B1355,DEPARTAMENTO!$B$2:$B$26,DEPARTAMENTO!$A$2:$A$26)</f>
        <v>15</v>
      </c>
      <c r="B1355" s="21" t="s">
        <v>2449</v>
      </c>
      <c r="C1355" s="25">
        <f t="shared" si="89"/>
        <v>7</v>
      </c>
      <c r="D1355" s="21" t="s">
        <v>2613</v>
      </c>
      <c r="E1355" s="25">
        <f t="shared" si="92"/>
        <v>15</v>
      </c>
      <c r="F1355" s="21" t="s">
        <v>2639</v>
      </c>
      <c r="G1355" s="14" t="s">
        <v>2638</v>
      </c>
      <c r="H1355" s="14" t="str">
        <f t="shared" si="90"/>
        <v>140614</v>
      </c>
      <c r="I1355" s="36" t="str">
        <f t="shared" si="91"/>
        <v>INSERT INTO [dbo].[pmDistrict] ([idDepartment],[idProvince],[idDistrict],[name],[ubigeo]) VALUES (15,7,15,'San Andres de Tupicocha','140614')</v>
      </c>
    </row>
    <row r="1356" spans="1:9" ht="15.75" thickBot="1" x14ac:dyDescent="0.3">
      <c r="A1356">
        <f>LOOKUP(B1356,DEPARTAMENTO!$B$2:$B$26,DEPARTAMENTO!$A$2:$A$26)</f>
        <v>15</v>
      </c>
      <c r="B1356" s="21" t="s">
        <v>2449</v>
      </c>
      <c r="C1356" s="25">
        <f t="shared" si="89"/>
        <v>7</v>
      </c>
      <c r="D1356" s="21" t="s">
        <v>2613</v>
      </c>
      <c r="E1356" s="25">
        <f t="shared" si="92"/>
        <v>16</v>
      </c>
      <c r="F1356" s="21" t="s">
        <v>657</v>
      </c>
      <c r="G1356" s="14" t="s">
        <v>2640</v>
      </c>
      <c r="H1356" s="14" t="str">
        <f t="shared" si="90"/>
        <v>140615</v>
      </c>
      <c r="I1356" s="36" t="str">
        <f t="shared" si="91"/>
        <v>INSERT INTO [dbo].[pmDistrict] ([idDepartment],[idProvince],[idDistrict],[name],[ubigeo]) VALUES (15,7,16,'San Antonio','140615')</v>
      </c>
    </row>
    <row r="1357" spans="1:9" ht="15.75" thickBot="1" x14ac:dyDescent="0.3">
      <c r="A1357">
        <f>LOOKUP(B1357,DEPARTAMENTO!$B$2:$B$26,DEPARTAMENTO!$A$2:$A$26)</f>
        <v>15</v>
      </c>
      <c r="B1357" s="21" t="s">
        <v>2449</v>
      </c>
      <c r="C1357" s="25">
        <f t="shared" si="89"/>
        <v>7</v>
      </c>
      <c r="D1357" s="21" t="s">
        <v>2613</v>
      </c>
      <c r="E1357" s="25">
        <f t="shared" si="92"/>
        <v>17</v>
      </c>
      <c r="F1357" s="21" t="s">
        <v>2642</v>
      </c>
      <c r="G1357" s="14" t="s">
        <v>2641</v>
      </c>
      <c r="H1357" s="14" t="str">
        <f t="shared" si="90"/>
        <v>140616</v>
      </c>
      <c r="I1357" s="36" t="str">
        <f t="shared" si="91"/>
        <v>INSERT INTO [dbo].[pmDistrict] ([idDepartment],[idProvince],[idDistrict],[name],[ubigeo]) VALUES (15,7,17,'San Bartolome','140616')</v>
      </c>
    </row>
    <row r="1358" spans="1:9" ht="15.75" thickBot="1" x14ac:dyDescent="0.3">
      <c r="A1358">
        <f>LOOKUP(B1358,DEPARTAMENTO!$B$2:$B$26,DEPARTAMENTO!$A$2:$A$26)</f>
        <v>15</v>
      </c>
      <c r="B1358" s="21" t="s">
        <v>2449</v>
      </c>
      <c r="C1358" s="25">
        <f t="shared" si="89"/>
        <v>7</v>
      </c>
      <c r="D1358" s="21" t="s">
        <v>2613</v>
      </c>
      <c r="E1358" s="25">
        <f t="shared" si="92"/>
        <v>18</v>
      </c>
      <c r="F1358" s="21" t="s">
        <v>2644</v>
      </c>
      <c r="G1358" s="14" t="s">
        <v>2643</v>
      </c>
      <c r="H1358" s="14" t="str">
        <f t="shared" si="90"/>
        <v>140617</v>
      </c>
      <c r="I1358" s="36" t="str">
        <f t="shared" si="91"/>
        <v>INSERT INTO [dbo].[pmDistrict] ([idDepartment],[idProvince],[idDistrict],[name],[ubigeo]) VALUES (15,7,18,'San Damian','140617')</v>
      </c>
    </row>
    <row r="1359" spans="1:9" ht="15.75" thickBot="1" x14ac:dyDescent="0.3">
      <c r="A1359">
        <f>LOOKUP(B1359,DEPARTAMENTO!$B$2:$B$26,DEPARTAMENTO!$A$2:$A$26)</f>
        <v>15</v>
      </c>
      <c r="B1359" s="21" t="s">
        <v>2449</v>
      </c>
      <c r="C1359" s="25">
        <f t="shared" si="89"/>
        <v>7</v>
      </c>
      <c r="D1359" s="21" t="s">
        <v>2613</v>
      </c>
      <c r="E1359" s="25">
        <f t="shared" si="92"/>
        <v>19</v>
      </c>
      <c r="F1359" s="21" t="s">
        <v>2646</v>
      </c>
      <c r="G1359" s="14" t="s">
        <v>2645</v>
      </c>
      <c r="H1359" s="14" t="str">
        <f t="shared" si="90"/>
        <v>140632</v>
      </c>
      <c r="I1359" s="36" t="str">
        <f t="shared" si="91"/>
        <v>INSERT INTO [dbo].[pmDistrict] ([idDepartment],[idProvince],[idDistrict],[name],[ubigeo]) VALUES (15,7,19,'San Juan de Iris','140632')</v>
      </c>
    </row>
    <row r="1360" spans="1:9" ht="15.75" thickBot="1" x14ac:dyDescent="0.3">
      <c r="A1360">
        <f>LOOKUP(B1360,DEPARTAMENTO!$B$2:$B$26,DEPARTAMENTO!$A$2:$A$26)</f>
        <v>15</v>
      </c>
      <c r="B1360" s="21" t="s">
        <v>2449</v>
      </c>
      <c r="C1360" s="25">
        <f t="shared" si="89"/>
        <v>7</v>
      </c>
      <c r="D1360" s="21" t="s">
        <v>2613</v>
      </c>
      <c r="E1360" s="25">
        <f t="shared" si="92"/>
        <v>20</v>
      </c>
      <c r="F1360" s="21" t="s">
        <v>2648</v>
      </c>
      <c r="G1360" s="14" t="s">
        <v>2647</v>
      </c>
      <c r="H1360" s="14" t="str">
        <f t="shared" si="90"/>
        <v>140619</v>
      </c>
      <c r="I1360" s="36" t="str">
        <f t="shared" si="91"/>
        <v>INSERT INTO [dbo].[pmDistrict] ([idDepartment],[idProvince],[idDistrict],[name],[ubigeo]) VALUES (15,7,20,'San Juan de Tantaranche','140619')</v>
      </c>
    </row>
    <row r="1361" spans="1:9" ht="15.75" thickBot="1" x14ac:dyDescent="0.3">
      <c r="A1361">
        <f>LOOKUP(B1361,DEPARTAMENTO!$B$2:$B$26,DEPARTAMENTO!$A$2:$A$26)</f>
        <v>15</v>
      </c>
      <c r="B1361" s="21" t="s">
        <v>2449</v>
      </c>
      <c r="C1361" s="25">
        <f t="shared" si="89"/>
        <v>7</v>
      </c>
      <c r="D1361" s="21" t="s">
        <v>2613</v>
      </c>
      <c r="E1361" s="25">
        <f t="shared" si="92"/>
        <v>21</v>
      </c>
      <c r="F1361" s="21" t="s">
        <v>2650</v>
      </c>
      <c r="G1361" s="14" t="s">
        <v>2649</v>
      </c>
      <c r="H1361" s="14" t="str">
        <f t="shared" si="90"/>
        <v>140620</v>
      </c>
      <c r="I1361" s="36" t="str">
        <f t="shared" si="91"/>
        <v>INSERT INTO [dbo].[pmDistrict] ([idDepartment],[idProvince],[idDistrict],[name],[ubigeo]) VALUES (15,7,21,'San Lorenzo de Quinti','140620')</v>
      </c>
    </row>
    <row r="1362" spans="1:9" ht="15.75" thickBot="1" x14ac:dyDescent="0.3">
      <c r="A1362">
        <f>LOOKUP(B1362,DEPARTAMENTO!$B$2:$B$26,DEPARTAMENTO!$A$2:$A$26)</f>
        <v>15</v>
      </c>
      <c r="B1362" s="21" t="s">
        <v>2449</v>
      </c>
      <c r="C1362" s="25">
        <f t="shared" si="89"/>
        <v>7</v>
      </c>
      <c r="D1362" s="21" t="s">
        <v>2613</v>
      </c>
      <c r="E1362" s="25">
        <f t="shared" si="92"/>
        <v>22</v>
      </c>
      <c r="F1362" s="21" t="s">
        <v>2652</v>
      </c>
      <c r="G1362" s="14" t="s">
        <v>2651</v>
      </c>
      <c r="H1362" s="14" t="str">
        <f t="shared" si="90"/>
        <v>140621</v>
      </c>
      <c r="I1362" s="36" t="str">
        <f t="shared" si="91"/>
        <v>INSERT INTO [dbo].[pmDistrict] ([idDepartment],[idProvince],[idDistrict],[name],[ubigeo]) VALUES (15,7,22,'San Mateo','140621')</v>
      </c>
    </row>
    <row r="1363" spans="1:9" ht="15.75" thickBot="1" x14ac:dyDescent="0.3">
      <c r="A1363">
        <f>LOOKUP(B1363,DEPARTAMENTO!$B$2:$B$26,DEPARTAMENTO!$A$2:$A$26)</f>
        <v>15</v>
      </c>
      <c r="B1363" s="21" t="s">
        <v>2449</v>
      </c>
      <c r="C1363" s="25">
        <f t="shared" si="89"/>
        <v>7</v>
      </c>
      <c r="D1363" s="21" t="s">
        <v>2613</v>
      </c>
      <c r="E1363" s="25">
        <f t="shared" si="92"/>
        <v>23</v>
      </c>
      <c r="F1363" s="21" t="s">
        <v>2654</v>
      </c>
      <c r="G1363" s="14" t="s">
        <v>2653</v>
      </c>
      <c r="H1363" s="14" t="str">
        <f t="shared" si="90"/>
        <v>140622</v>
      </c>
      <c r="I1363" s="36" t="str">
        <f t="shared" si="91"/>
        <v>INSERT INTO [dbo].[pmDistrict] ([idDepartment],[idProvince],[idDistrict],[name],[ubigeo]) VALUES (15,7,23,'San Mateo de Otao','140622')</v>
      </c>
    </row>
    <row r="1364" spans="1:9" ht="15.75" thickBot="1" x14ac:dyDescent="0.3">
      <c r="A1364">
        <f>LOOKUP(B1364,DEPARTAMENTO!$B$2:$B$26,DEPARTAMENTO!$A$2:$A$26)</f>
        <v>15</v>
      </c>
      <c r="B1364" s="21" t="s">
        <v>2449</v>
      </c>
      <c r="C1364" s="25">
        <f t="shared" si="89"/>
        <v>7</v>
      </c>
      <c r="D1364" s="21" t="s">
        <v>2613</v>
      </c>
      <c r="E1364" s="25">
        <f t="shared" si="92"/>
        <v>24</v>
      </c>
      <c r="F1364" s="21" t="s">
        <v>2656</v>
      </c>
      <c r="G1364" s="14" t="s">
        <v>2655</v>
      </c>
      <c r="H1364" s="14" t="str">
        <f t="shared" si="90"/>
        <v>140605</v>
      </c>
      <c r="I1364" s="36" t="str">
        <f t="shared" si="91"/>
        <v>INSERT INTO [dbo].[pmDistrict] ([idDepartment],[idProvince],[idDistrict],[name],[ubigeo]) VALUES (15,7,24,'San Pedro de Casta','140605')</v>
      </c>
    </row>
    <row r="1365" spans="1:9" ht="15.75" thickBot="1" x14ac:dyDescent="0.3">
      <c r="A1365">
        <f>LOOKUP(B1365,DEPARTAMENTO!$B$2:$B$26,DEPARTAMENTO!$A$2:$A$26)</f>
        <v>15</v>
      </c>
      <c r="B1365" s="21" t="s">
        <v>2449</v>
      </c>
      <c r="C1365" s="25">
        <f t="shared" si="89"/>
        <v>7</v>
      </c>
      <c r="D1365" s="21" t="s">
        <v>2613</v>
      </c>
      <c r="E1365" s="25">
        <f t="shared" si="92"/>
        <v>25</v>
      </c>
      <c r="F1365" s="21" t="s">
        <v>2658</v>
      </c>
      <c r="G1365" s="14" t="s">
        <v>2657</v>
      </c>
      <c r="H1365" s="14" t="str">
        <f t="shared" si="90"/>
        <v>140623</v>
      </c>
      <c r="I1365" s="36" t="str">
        <f t="shared" si="91"/>
        <v>INSERT INTO [dbo].[pmDistrict] ([idDepartment],[idProvince],[idDistrict],[name],[ubigeo]) VALUES (15,7,25,'San Pedro de Huancayre','140623')</v>
      </c>
    </row>
    <row r="1366" spans="1:9" ht="15.75" thickBot="1" x14ac:dyDescent="0.3">
      <c r="A1366">
        <f>LOOKUP(B1366,DEPARTAMENTO!$B$2:$B$26,DEPARTAMENTO!$A$2:$A$26)</f>
        <v>15</v>
      </c>
      <c r="B1366" s="21" t="s">
        <v>2449</v>
      </c>
      <c r="C1366" s="25">
        <f t="shared" si="89"/>
        <v>7</v>
      </c>
      <c r="D1366" s="21" t="s">
        <v>2613</v>
      </c>
      <c r="E1366" s="25">
        <f t="shared" si="92"/>
        <v>26</v>
      </c>
      <c r="F1366" s="21" t="s">
        <v>2660</v>
      </c>
      <c r="G1366" s="14" t="s">
        <v>2659</v>
      </c>
      <c r="H1366" s="14" t="str">
        <f t="shared" si="90"/>
        <v>140618</v>
      </c>
      <c r="I1366" s="36" t="str">
        <f t="shared" si="91"/>
        <v>INSERT INTO [dbo].[pmDistrict] ([idDepartment],[idProvince],[idDistrict],[name],[ubigeo]) VALUES (15,7,26,'Sangallaya','140618')</v>
      </c>
    </row>
    <row r="1367" spans="1:9" ht="15.75" thickBot="1" x14ac:dyDescent="0.3">
      <c r="A1367">
        <f>LOOKUP(B1367,DEPARTAMENTO!$B$2:$B$26,DEPARTAMENTO!$A$2:$A$26)</f>
        <v>15</v>
      </c>
      <c r="B1367" s="21" t="s">
        <v>2449</v>
      </c>
      <c r="C1367" s="25">
        <f t="shared" si="89"/>
        <v>7</v>
      </c>
      <c r="D1367" s="21" t="s">
        <v>2613</v>
      </c>
      <c r="E1367" s="25">
        <f t="shared" si="92"/>
        <v>27</v>
      </c>
      <c r="F1367" s="21" t="s">
        <v>2662</v>
      </c>
      <c r="G1367" s="14" t="s">
        <v>2661</v>
      </c>
      <c r="H1367" s="14" t="str">
        <f t="shared" si="90"/>
        <v>140624</v>
      </c>
      <c r="I1367" s="36" t="str">
        <f t="shared" si="91"/>
        <v>INSERT INTO [dbo].[pmDistrict] ([idDepartment],[idProvince],[idDistrict],[name],[ubigeo]) VALUES (15,7,27,'Santa Cruz de Cocachacra','140624')</v>
      </c>
    </row>
    <row r="1368" spans="1:9" ht="15.75" thickBot="1" x14ac:dyDescent="0.3">
      <c r="A1368">
        <f>LOOKUP(B1368,DEPARTAMENTO!$B$2:$B$26,DEPARTAMENTO!$A$2:$A$26)</f>
        <v>15</v>
      </c>
      <c r="B1368" s="21" t="s">
        <v>2449</v>
      </c>
      <c r="C1368" s="25">
        <f t="shared" si="89"/>
        <v>7</v>
      </c>
      <c r="D1368" s="21" t="s">
        <v>2613</v>
      </c>
      <c r="E1368" s="25">
        <f t="shared" si="92"/>
        <v>28</v>
      </c>
      <c r="F1368" s="21" t="s">
        <v>2664</v>
      </c>
      <c r="G1368" s="14" t="s">
        <v>2663</v>
      </c>
      <c r="H1368" s="14" t="str">
        <f t="shared" si="90"/>
        <v>140625</v>
      </c>
      <c r="I1368" s="36" t="str">
        <f t="shared" si="91"/>
        <v>INSERT INTO [dbo].[pmDistrict] ([idDepartment],[idProvince],[idDistrict],[name],[ubigeo]) VALUES (15,7,28,'Santa Eulalia','140625')</v>
      </c>
    </row>
    <row r="1369" spans="1:9" ht="15.75" thickBot="1" x14ac:dyDescent="0.3">
      <c r="A1369">
        <f>LOOKUP(B1369,DEPARTAMENTO!$B$2:$B$26,DEPARTAMENTO!$A$2:$A$26)</f>
        <v>15</v>
      </c>
      <c r="B1369" s="21" t="s">
        <v>2449</v>
      </c>
      <c r="C1369" s="25">
        <f t="shared" si="89"/>
        <v>7</v>
      </c>
      <c r="D1369" s="21" t="s">
        <v>2613</v>
      </c>
      <c r="E1369" s="25">
        <f t="shared" si="92"/>
        <v>29</v>
      </c>
      <c r="F1369" s="21" t="s">
        <v>2666</v>
      </c>
      <c r="G1369" s="14" t="s">
        <v>2665</v>
      </c>
      <c r="H1369" s="14" t="str">
        <f t="shared" si="90"/>
        <v>140626</v>
      </c>
      <c r="I1369" s="36" t="str">
        <f t="shared" si="91"/>
        <v>INSERT INTO [dbo].[pmDistrict] ([idDepartment],[idProvince],[idDistrict],[name],[ubigeo]) VALUES (15,7,29,'Santiago de Anchucaya','140626')</v>
      </c>
    </row>
    <row r="1370" spans="1:9" ht="15.75" thickBot="1" x14ac:dyDescent="0.3">
      <c r="A1370">
        <f>LOOKUP(B1370,DEPARTAMENTO!$B$2:$B$26,DEPARTAMENTO!$A$2:$A$26)</f>
        <v>15</v>
      </c>
      <c r="B1370" s="21" t="s">
        <v>2449</v>
      </c>
      <c r="C1370" s="25">
        <f t="shared" si="89"/>
        <v>7</v>
      </c>
      <c r="D1370" s="21" t="s">
        <v>2613</v>
      </c>
      <c r="E1370" s="25">
        <f t="shared" si="92"/>
        <v>30</v>
      </c>
      <c r="F1370" s="21" t="s">
        <v>2668</v>
      </c>
      <c r="G1370" s="14" t="s">
        <v>2667</v>
      </c>
      <c r="H1370" s="14" t="str">
        <f t="shared" si="90"/>
        <v>140627</v>
      </c>
      <c r="I1370" s="36" t="str">
        <f t="shared" si="91"/>
        <v>INSERT INTO [dbo].[pmDistrict] ([idDepartment],[idProvince],[idDistrict],[name],[ubigeo]) VALUES (15,7,30,'Santiago de Tuna','140627')</v>
      </c>
    </row>
    <row r="1371" spans="1:9" ht="15.75" thickBot="1" x14ac:dyDescent="0.3">
      <c r="A1371">
        <f>LOOKUP(B1371,DEPARTAMENTO!$B$2:$B$26,DEPARTAMENTO!$A$2:$A$26)</f>
        <v>15</v>
      </c>
      <c r="B1371" s="21" t="s">
        <v>2449</v>
      </c>
      <c r="C1371" s="25">
        <f t="shared" si="89"/>
        <v>7</v>
      </c>
      <c r="D1371" s="21" t="s">
        <v>2613</v>
      </c>
      <c r="E1371" s="25">
        <f t="shared" si="92"/>
        <v>31</v>
      </c>
      <c r="F1371" s="21" t="s">
        <v>2670</v>
      </c>
      <c r="G1371" s="14" t="s">
        <v>2669</v>
      </c>
      <c r="H1371" s="14" t="str">
        <f t="shared" si="90"/>
        <v>140628</v>
      </c>
      <c r="I1371" s="36" t="str">
        <f t="shared" si="91"/>
        <v>INSERT INTO [dbo].[pmDistrict] ([idDepartment],[idProvince],[idDistrict],[name],[ubigeo]) VALUES (15,7,31,'Santo Domingo de los Olleros','140628')</v>
      </c>
    </row>
    <row r="1372" spans="1:9" ht="15.75" thickBot="1" x14ac:dyDescent="0.3">
      <c r="A1372">
        <f>LOOKUP(B1372,DEPARTAMENTO!$B$2:$B$26,DEPARTAMENTO!$A$2:$A$26)</f>
        <v>15</v>
      </c>
      <c r="B1372" s="21" t="s">
        <v>2449</v>
      </c>
      <c r="C1372" s="25">
        <f t="shared" si="89"/>
        <v>7</v>
      </c>
      <c r="D1372" s="21" t="s">
        <v>2613</v>
      </c>
      <c r="E1372" s="25">
        <f t="shared" si="92"/>
        <v>32</v>
      </c>
      <c r="F1372" s="21" t="s">
        <v>2672</v>
      </c>
      <c r="G1372" s="14" t="s">
        <v>2671</v>
      </c>
      <c r="H1372" s="14" t="str">
        <f t="shared" si="90"/>
        <v>140629</v>
      </c>
      <c r="I1372" s="36" t="str">
        <f t="shared" si="91"/>
        <v>INSERT INTO [dbo].[pmDistrict] ([idDepartment],[idProvince],[idDistrict],[name],[ubigeo]) VALUES (15,7,32,'Surco','140629')</v>
      </c>
    </row>
    <row r="1373" spans="1:9" ht="15.75" thickBot="1" x14ac:dyDescent="0.3">
      <c r="A1373">
        <f>LOOKUP(B1373,DEPARTAMENTO!$B$2:$B$26,DEPARTAMENTO!$A$2:$A$26)</f>
        <v>15</v>
      </c>
      <c r="B1373" s="21" t="s">
        <v>2449</v>
      </c>
      <c r="C1373" s="25">
        <f t="shared" si="89"/>
        <v>8</v>
      </c>
      <c r="D1373" s="21" t="s">
        <v>2675</v>
      </c>
      <c r="E1373" s="25">
        <f t="shared" si="92"/>
        <v>1</v>
      </c>
      <c r="F1373" s="21" t="s">
        <v>2674</v>
      </c>
      <c r="G1373" s="14" t="s">
        <v>2673</v>
      </c>
      <c r="H1373" s="14" t="str">
        <f t="shared" si="90"/>
        <v>140501</v>
      </c>
      <c r="I1373" s="36" t="str">
        <f t="shared" si="91"/>
        <v>INSERT INTO [dbo].[pmDistrict] ([idDepartment],[idProvince],[idDistrict],[name],[ubigeo]) VALUES (15,8,1,'Huacho','140501')</v>
      </c>
    </row>
    <row r="1374" spans="1:9" ht="15.75" thickBot="1" x14ac:dyDescent="0.3">
      <c r="A1374">
        <f>LOOKUP(B1374,DEPARTAMENTO!$B$2:$B$26,DEPARTAMENTO!$A$2:$A$26)</f>
        <v>15</v>
      </c>
      <c r="B1374" s="21" t="s">
        <v>2449</v>
      </c>
      <c r="C1374" s="25">
        <f t="shared" si="89"/>
        <v>8</v>
      </c>
      <c r="D1374" s="21" t="s">
        <v>2675</v>
      </c>
      <c r="E1374" s="25">
        <f t="shared" si="92"/>
        <v>2</v>
      </c>
      <c r="F1374" s="21" t="s">
        <v>2677</v>
      </c>
      <c r="G1374" s="14" t="s">
        <v>2676</v>
      </c>
      <c r="H1374" s="14" t="str">
        <f t="shared" si="90"/>
        <v>140502</v>
      </c>
      <c r="I1374" s="36" t="str">
        <f t="shared" si="91"/>
        <v>INSERT INTO [dbo].[pmDistrict] ([idDepartment],[idProvince],[idDistrict],[name],[ubigeo]) VALUES (15,8,2,'Ambar','140502')</v>
      </c>
    </row>
    <row r="1375" spans="1:9" ht="15.75" thickBot="1" x14ac:dyDescent="0.3">
      <c r="A1375">
        <f>LOOKUP(B1375,DEPARTAMENTO!$B$2:$B$26,DEPARTAMENTO!$A$2:$A$26)</f>
        <v>15</v>
      </c>
      <c r="B1375" s="21" t="s">
        <v>2449</v>
      </c>
      <c r="C1375" s="25">
        <f t="shared" si="89"/>
        <v>8</v>
      </c>
      <c r="D1375" s="21" t="s">
        <v>2675</v>
      </c>
      <c r="E1375" s="25">
        <f t="shared" si="92"/>
        <v>3</v>
      </c>
      <c r="F1375" s="21" t="s">
        <v>2679</v>
      </c>
      <c r="G1375" s="14" t="s">
        <v>2678</v>
      </c>
      <c r="H1375" s="14" t="str">
        <f t="shared" si="90"/>
        <v>140504</v>
      </c>
      <c r="I1375" s="36" t="str">
        <f t="shared" si="91"/>
        <v>INSERT INTO [dbo].[pmDistrict] ([idDepartment],[idProvince],[idDistrict],[name],[ubigeo]) VALUES (15,8,3,'Caleta de Carquin','140504')</v>
      </c>
    </row>
    <row r="1376" spans="1:9" ht="15.75" thickBot="1" x14ac:dyDescent="0.3">
      <c r="A1376">
        <f>LOOKUP(B1376,DEPARTAMENTO!$B$2:$B$26,DEPARTAMENTO!$A$2:$A$26)</f>
        <v>15</v>
      </c>
      <c r="B1376" s="21" t="s">
        <v>2449</v>
      </c>
      <c r="C1376" s="25">
        <f t="shared" si="89"/>
        <v>8</v>
      </c>
      <c r="D1376" s="21" t="s">
        <v>2675</v>
      </c>
      <c r="E1376" s="25">
        <f t="shared" si="92"/>
        <v>4</v>
      </c>
      <c r="F1376" s="21" t="s">
        <v>2681</v>
      </c>
      <c r="G1376" s="14" t="s">
        <v>2680</v>
      </c>
      <c r="H1376" s="14" t="str">
        <f t="shared" si="90"/>
        <v>140505</v>
      </c>
      <c r="I1376" s="36" t="str">
        <f t="shared" si="91"/>
        <v>INSERT INTO [dbo].[pmDistrict] ([idDepartment],[idProvince],[idDistrict],[name],[ubigeo]) VALUES (15,8,4,'Checras','140505')</v>
      </c>
    </row>
    <row r="1377" spans="1:9" ht="15.75" thickBot="1" x14ac:dyDescent="0.3">
      <c r="A1377">
        <f>LOOKUP(B1377,DEPARTAMENTO!$B$2:$B$26,DEPARTAMENTO!$A$2:$A$26)</f>
        <v>15</v>
      </c>
      <c r="B1377" s="21" t="s">
        <v>2449</v>
      </c>
      <c r="C1377" s="25">
        <f t="shared" si="89"/>
        <v>8</v>
      </c>
      <c r="D1377" s="21" t="s">
        <v>2675</v>
      </c>
      <c r="E1377" s="25">
        <f t="shared" si="92"/>
        <v>5</v>
      </c>
      <c r="F1377" s="21" t="s">
        <v>2683</v>
      </c>
      <c r="G1377" s="14" t="s">
        <v>2682</v>
      </c>
      <c r="H1377" s="14" t="str">
        <f t="shared" si="90"/>
        <v>140506</v>
      </c>
      <c r="I1377" s="36" t="str">
        <f t="shared" si="91"/>
        <v>INSERT INTO [dbo].[pmDistrict] ([idDepartment],[idProvince],[idDistrict],[name],[ubigeo]) VALUES (15,8,5,'Hualmay','140506')</v>
      </c>
    </row>
    <row r="1378" spans="1:9" ht="15.75" thickBot="1" x14ac:dyDescent="0.3">
      <c r="A1378">
        <f>LOOKUP(B1378,DEPARTAMENTO!$B$2:$B$26,DEPARTAMENTO!$A$2:$A$26)</f>
        <v>15</v>
      </c>
      <c r="B1378" s="21" t="s">
        <v>2449</v>
      </c>
      <c r="C1378" s="25">
        <f t="shared" si="89"/>
        <v>8</v>
      </c>
      <c r="D1378" s="21" t="s">
        <v>2675</v>
      </c>
      <c r="E1378" s="25">
        <f t="shared" si="92"/>
        <v>6</v>
      </c>
      <c r="F1378" s="21" t="s">
        <v>2675</v>
      </c>
      <c r="G1378" s="14" t="s">
        <v>2684</v>
      </c>
      <c r="H1378" s="14" t="str">
        <f t="shared" si="90"/>
        <v>140507</v>
      </c>
      <c r="I1378" s="36" t="str">
        <f t="shared" si="91"/>
        <v>INSERT INTO [dbo].[pmDistrict] ([idDepartment],[idProvince],[idDistrict],[name],[ubigeo]) VALUES (15,8,6,'Huaura','140507')</v>
      </c>
    </row>
    <row r="1379" spans="1:9" ht="15.75" thickBot="1" x14ac:dyDescent="0.3">
      <c r="A1379">
        <f>LOOKUP(B1379,DEPARTAMENTO!$B$2:$B$26,DEPARTAMENTO!$A$2:$A$26)</f>
        <v>15</v>
      </c>
      <c r="B1379" s="21" t="s">
        <v>2449</v>
      </c>
      <c r="C1379" s="25">
        <f t="shared" si="89"/>
        <v>8</v>
      </c>
      <c r="D1379" s="21" t="s">
        <v>2675</v>
      </c>
      <c r="E1379" s="25">
        <f t="shared" si="92"/>
        <v>7</v>
      </c>
      <c r="F1379" s="21" t="s">
        <v>987</v>
      </c>
      <c r="G1379" s="14" t="s">
        <v>2685</v>
      </c>
      <c r="H1379" s="14" t="str">
        <f t="shared" si="90"/>
        <v>140508</v>
      </c>
      <c r="I1379" s="36" t="str">
        <f t="shared" si="91"/>
        <v>INSERT INTO [dbo].[pmDistrict] ([idDepartment],[idProvince],[idDistrict],[name],[ubigeo]) VALUES (15,8,7,'Leoncio Prado','140508')</v>
      </c>
    </row>
    <row r="1380" spans="1:9" ht="15.75" thickBot="1" x14ac:dyDescent="0.3">
      <c r="A1380">
        <f>LOOKUP(B1380,DEPARTAMENTO!$B$2:$B$26,DEPARTAMENTO!$A$2:$A$26)</f>
        <v>15</v>
      </c>
      <c r="B1380" s="21" t="s">
        <v>2449</v>
      </c>
      <c r="C1380" s="25">
        <f t="shared" si="89"/>
        <v>8</v>
      </c>
      <c r="D1380" s="21" t="s">
        <v>2675</v>
      </c>
      <c r="E1380" s="25">
        <f t="shared" si="92"/>
        <v>8</v>
      </c>
      <c r="F1380" s="21" t="s">
        <v>2687</v>
      </c>
      <c r="G1380" s="14" t="s">
        <v>2686</v>
      </c>
      <c r="H1380" s="14" t="str">
        <f t="shared" si="90"/>
        <v>140509</v>
      </c>
      <c r="I1380" s="36" t="str">
        <f t="shared" si="91"/>
        <v>INSERT INTO [dbo].[pmDistrict] ([idDepartment],[idProvince],[idDistrict],[name],[ubigeo]) VALUES (15,8,8,'Paccho','140509')</v>
      </c>
    </row>
    <row r="1381" spans="1:9" ht="15.75" thickBot="1" x14ac:dyDescent="0.3">
      <c r="A1381">
        <f>LOOKUP(B1381,DEPARTAMENTO!$B$2:$B$26,DEPARTAMENTO!$A$2:$A$26)</f>
        <v>15</v>
      </c>
      <c r="B1381" s="21" t="s">
        <v>2449</v>
      </c>
      <c r="C1381" s="25">
        <f t="shared" si="89"/>
        <v>8</v>
      </c>
      <c r="D1381" s="21" t="s">
        <v>2675</v>
      </c>
      <c r="E1381" s="25">
        <f t="shared" si="92"/>
        <v>9</v>
      </c>
      <c r="F1381" s="21" t="s">
        <v>2689</v>
      </c>
      <c r="G1381" s="14" t="s">
        <v>2688</v>
      </c>
      <c r="H1381" s="14" t="str">
        <f t="shared" si="90"/>
        <v>140511</v>
      </c>
      <c r="I1381" s="36" t="str">
        <f t="shared" si="91"/>
        <v>INSERT INTO [dbo].[pmDistrict] ([idDepartment],[idProvince],[idDistrict],[name],[ubigeo]) VALUES (15,8,9,'Santa Leonor','140511')</v>
      </c>
    </row>
    <row r="1382" spans="1:9" ht="15.75" thickBot="1" x14ac:dyDescent="0.3">
      <c r="A1382">
        <f>LOOKUP(B1382,DEPARTAMENTO!$B$2:$B$26,DEPARTAMENTO!$A$2:$A$26)</f>
        <v>15</v>
      </c>
      <c r="B1382" s="21" t="s">
        <v>2449</v>
      </c>
      <c r="C1382" s="25">
        <f t="shared" si="89"/>
        <v>8</v>
      </c>
      <c r="D1382" s="21" t="s">
        <v>2675</v>
      </c>
      <c r="E1382" s="25">
        <f t="shared" si="92"/>
        <v>10</v>
      </c>
      <c r="F1382" s="21" t="s">
        <v>2691</v>
      </c>
      <c r="G1382" s="14" t="s">
        <v>2690</v>
      </c>
      <c r="H1382" s="14" t="str">
        <f t="shared" si="90"/>
        <v>140512</v>
      </c>
      <c r="I1382" s="36" t="str">
        <f t="shared" si="91"/>
        <v>INSERT INTO [dbo].[pmDistrict] ([idDepartment],[idProvince],[idDistrict],[name],[ubigeo]) VALUES (15,8,10,'Santa Maria','140512')</v>
      </c>
    </row>
    <row r="1383" spans="1:9" ht="15.75" thickBot="1" x14ac:dyDescent="0.3">
      <c r="A1383">
        <f>LOOKUP(B1383,DEPARTAMENTO!$B$2:$B$26,DEPARTAMENTO!$A$2:$A$26)</f>
        <v>15</v>
      </c>
      <c r="B1383" s="21" t="s">
        <v>2449</v>
      </c>
      <c r="C1383" s="25">
        <f t="shared" si="89"/>
        <v>8</v>
      </c>
      <c r="D1383" s="21" t="s">
        <v>2675</v>
      </c>
      <c r="E1383" s="25">
        <f t="shared" si="92"/>
        <v>11</v>
      </c>
      <c r="F1383" s="21" t="s">
        <v>2693</v>
      </c>
      <c r="G1383" s="14" t="s">
        <v>2692</v>
      </c>
      <c r="H1383" s="14" t="str">
        <f t="shared" si="90"/>
        <v>140513</v>
      </c>
      <c r="I1383" s="36" t="str">
        <f t="shared" si="91"/>
        <v>INSERT INTO [dbo].[pmDistrict] ([idDepartment],[idProvince],[idDistrict],[name],[ubigeo]) VALUES (15,8,11,'Sayan','140513')</v>
      </c>
    </row>
    <row r="1384" spans="1:9" ht="15.75" thickBot="1" x14ac:dyDescent="0.3">
      <c r="A1384">
        <f>LOOKUP(B1384,DEPARTAMENTO!$B$2:$B$26,DEPARTAMENTO!$A$2:$A$26)</f>
        <v>15</v>
      </c>
      <c r="B1384" s="21" t="s">
        <v>2449</v>
      </c>
      <c r="C1384" s="25">
        <f t="shared" si="89"/>
        <v>8</v>
      </c>
      <c r="D1384" s="21" t="s">
        <v>2675</v>
      </c>
      <c r="E1384" s="25">
        <f t="shared" si="92"/>
        <v>12</v>
      </c>
      <c r="F1384" s="21" t="s">
        <v>2695</v>
      </c>
      <c r="G1384" s="14" t="s">
        <v>2694</v>
      </c>
      <c r="H1384" s="14" t="str">
        <f t="shared" si="90"/>
        <v>140516</v>
      </c>
      <c r="I1384" s="36" t="str">
        <f t="shared" si="91"/>
        <v>INSERT INTO [dbo].[pmDistrict] ([idDepartment],[idProvince],[idDistrict],[name],[ubigeo]) VALUES (15,8,12,'Vegueta','140516')</v>
      </c>
    </row>
    <row r="1385" spans="1:9" ht="15.75" thickBot="1" x14ac:dyDescent="0.3">
      <c r="A1385">
        <f>LOOKUP(B1385,DEPARTAMENTO!$B$2:$B$26,DEPARTAMENTO!$A$2:$A$26)</f>
        <v>15</v>
      </c>
      <c r="B1385" s="21" t="s">
        <v>2449</v>
      </c>
      <c r="C1385" s="25">
        <f t="shared" si="89"/>
        <v>9</v>
      </c>
      <c r="D1385" s="21" t="s">
        <v>2697</v>
      </c>
      <c r="E1385" s="25">
        <f t="shared" si="92"/>
        <v>1</v>
      </c>
      <c r="F1385" s="21" t="s">
        <v>2697</v>
      </c>
      <c r="G1385" s="14" t="s">
        <v>2696</v>
      </c>
      <c r="H1385" s="14" t="str">
        <f t="shared" si="90"/>
        <v>141001</v>
      </c>
      <c r="I1385" s="36" t="str">
        <f t="shared" si="91"/>
        <v>INSERT INTO [dbo].[pmDistrict] ([idDepartment],[idProvince],[idDistrict],[name],[ubigeo]) VALUES (15,9,1,'Oyon','141001')</v>
      </c>
    </row>
    <row r="1386" spans="1:9" ht="15.75" thickBot="1" x14ac:dyDescent="0.3">
      <c r="A1386">
        <f>LOOKUP(B1386,DEPARTAMENTO!$B$2:$B$26,DEPARTAMENTO!$A$2:$A$26)</f>
        <v>15</v>
      </c>
      <c r="B1386" s="21" t="s">
        <v>2449</v>
      </c>
      <c r="C1386" s="25">
        <f t="shared" si="89"/>
        <v>9</v>
      </c>
      <c r="D1386" s="21" t="s">
        <v>2697</v>
      </c>
      <c r="E1386" s="25">
        <f t="shared" si="92"/>
        <v>2</v>
      </c>
      <c r="F1386" s="21" t="s">
        <v>2699</v>
      </c>
      <c r="G1386" s="14" t="s">
        <v>2698</v>
      </c>
      <c r="H1386" s="14" t="str">
        <f t="shared" si="90"/>
        <v>141004</v>
      </c>
      <c r="I1386" s="36" t="str">
        <f t="shared" si="91"/>
        <v>INSERT INTO [dbo].[pmDistrict] ([idDepartment],[idProvince],[idDistrict],[name],[ubigeo]) VALUES (15,9,2,'Andajes','141004')</v>
      </c>
    </row>
    <row r="1387" spans="1:9" ht="15.75" thickBot="1" x14ac:dyDescent="0.3">
      <c r="A1387">
        <f>LOOKUP(B1387,DEPARTAMENTO!$B$2:$B$26,DEPARTAMENTO!$A$2:$A$26)</f>
        <v>15</v>
      </c>
      <c r="B1387" s="21" t="s">
        <v>2449</v>
      </c>
      <c r="C1387" s="25">
        <f t="shared" si="89"/>
        <v>9</v>
      </c>
      <c r="D1387" s="21" t="s">
        <v>2697</v>
      </c>
      <c r="E1387" s="25">
        <f t="shared" si="92"/>
        <v>3</v>
      </c>
      <c r="F1387" s="21" t="s">
        <v>2701</v>
      </c>
      <c r="G1387" s="14" t="s">
        <v>2700</v>
      </c>
      <c r="H1387" s="14" t="str">
        <f t="shared" si="90"/>
        <v>141003</v>
      </c>
      <c r="I1387" s="36" t="str">
        <f t="shared" si="91"/>
        <v>INSERT INTO [dbo].[pmDistrict] ([idDepartment],[idProvince],[idDistrict],[name],[ubigeo]) VALUES (15,9,3,'Caujul','141003')</v>
      </c>
    </row>
    <row r="1388" spans="1:9" ht="15.75" thickBot="1" x14ac:dyDescent="0.3">
      <c r="A1388">
        <f>LOOKUP(B1388,DEPARTAMENTO!$B$2:$B$26,DEPARTAMENTO!$A$2:$A$26)</f>
        <v>15</v>
      </c>
      <c r="B1388" s="21" t="s">
        <v>2449</v>
      </c>
      <c r="C1388" s="25">
        <f t="shared" si="89"/>
        <v>9</v>
      </c>
      <c r="D1388" s="21" t="s">
        <v>2697</v>
      </c>
      <c r="E1388" s="25">
        <f t="shared" si="92"/>
        <v>4</v>
      </c>
      <c r="F1388" s="21" t="s">
        <v>2703</v>
      </c>
      <c r="G1388" s="14" t="s">
        <v>2702</v>
      </c>
      <c r="H1388" s="14" t="str">
        <f t="shared" si="90"/>
        <v>141006</v>
      </c>
      <c r="I1388" s="36" t="str">
        <f t="shared" si="91"/>
        <v>INSERT INTO [dbo].[pmDistrict] ([idDepartment],[idProvince],[idDistrict],[name],[ubigeo]) VALUES (15,9,4,'Cochamarca','141006')</v>
      </c>
    </row>
    <row r="1389" spans="1:9" ht="15.75" thickBot="1" x14ac:dyDescent="0.3">
      <c r="A1389">
        <f>LOOKUP(B1389,DEPARTAMENTO!$B$2:$B$26,DEPARTAMENTO!$A$2:$A$26)</f>
        <v>15</v>
      </c>
      <c r="B1389" s="21" t="s">
        <v>2449</v>
      </c>
      <c r="C1389" s="25">
        <f t="shared" si="89"/>
        <v>9</v>
      </c>
      <c r="D1389" s="21" t="s">
        <v>2697</v>
      </c>
      <c r="E1389" s="25">
        <f t="shared" si="92"/>
        <v>5</v>
      </c>
      <c r="F1389" s="21" t="s">
        <v>2705</v>
      </c>
      <c r="G1389" s="14" t="s">
        <v>2704</v>
      </c>
      <c r="H1389" s="14" t="str">
        <f t="shared" si="90"/>
        <v>141002</v>
      </c>
      <c r="I1389" s="36" t="str">
        <f t="shared" si="91"/>
        <v>INSERT INTO [dbo].[pmDistrict] ([idDepartment],[idProvince],[idDistrict],[name],[ubigeo]) VALUES (15,9,5,'Navan','141002')</v>
      </c>
    </row>
    <row r="1390" spans="1:9" ht="15.75" thickBot="1" x14ac:dyDescent="0.3">
      <c r="A1390">
        <f>LOOKUP(B1390,DEPARTAMENTO!$B$2:$B$26,DEPARTAMENTO!$A$2:$A$26)</f>
        <v>15</v>
      </c>
      <c r="B1390" s="21" t="s">
        <v>2449</v>
      </c>
      <c r="C1390" s="25">
        <f t="shared" si="89"/>
        <v>9</v>
      </c>
      <c r="D1390" s="21" t="s">
        <v>2697</v>
      </c>
      <c r="E1390" s="25">
        <f t="shared" si="92"/>
        <v>6</v>
      </c>
      <c r="F1390" s="21" t="s">
        <v>2707</v>
      </c>
      <c r="G1390" s="14" t="s">
        <v>2706</v>
      </c>
      <c r="H1390" s="14" t="str">
        <f t="shared" si="90"/>
        <v>141005</v>
      </c>
      <c r="I1390" s="36" t="str">
        <f t="shared" si="91"/>
        <v>INSERT INTO [dbo].[pmDistrict] ([idDepartment],[idProvince],[idDistrict],[name],[ubigeo]) VALUES (15,9,6,'Pachangara','141005')</v>
      </c>
    </row>
    <row r="1391" spans="1:9" ht="15.75" thickBot="1" x14ac:dyDescent="0.3">
      <c r="A1391">
        <f>LOOKUP(B1391,DEPARTAMENTO!$B$2:$B$26,DEPARTAMENTO!$A$2:$A$26)</f>
        <v>15</v>
      </c>
      <c r="B1391" s="21" t="s">
        <v>2449</v>
      </c>
      <c r="C1391" s="25">
        <f t="shared" si="89"/>
        <v>10</v>
      </c>
      <c r="D1391" s="21" t="s">
        <v>2140</v>
      </c>
      <c r="E1391" s="25">
        <f t="shared" si="92"/>
        <v>1</v>
      </c>
      <c r="F1391" s="21" t="s">
        <v>2140</v>
      </c>
      <c r="G1391" s="14" t="s">
        <v>2708</v>
      </c>
      <c r="H1391" s="14" t="str">
        <f t="shared" si="90"/>
        <v>140701</v>
      </c>
      <c r="I1391" s="36" t="str">
        <f t="shared" si="91"/>
        <v>INSERT INTO [dbo].[pmDistrict] ([idDepartment],[idProvince],[idDistrict],[name],[ubigeo]) VALUES (15,10,1,'Yauyos','140701')</v>
      </c>
    </row>
    <row r="1392" spans="1:9" ht="15.75" thickBot="1" x14ac:dyDescent="0.3">
      <c r="A1392">
        <f>LOOKUP(B1392,DEPARTAMENTO!$B$2:$B$26,DEPARTAMENTO!$A$2:$A$26)</f>
        <v>15</v>
      </c>
      <c r="B1392" s="21" t="s">
        <v>2449</v>
      </c>
      <c r="C1392" s="25">
        <f t="shared" si="89"/>
        <v>10</v>
      </c>
      <c r="D1392" s="21" t="s">
        <v>2140</v>
      </c>
      <c r="E1392" s="25">
        <f t="shared" si="92"/>
        <v>2</v>
      </c>
      <c r="F1392" s="21" t="s">
        <v>2710</v>
      </c>
      <c r="G1392" s="14" t="s">
        <v>2709</v>
      </c>
      <c r="H1392" s="14" t="str">
        <f t="shared" si="90"/>
        <v>140702</v>
      </c>
      <c r="I1392" s="36" t="str">
        <f t="shared" si="91"/>
        <v>INSERT INTO [dbo].[pmDistrict] ([idDepartment],[idProvince],[idDistrict],[name],[ubigeo]) VALUES (15,10,2,'Alis','140702')</v>
      </c>
    </row>
    <row r="1393" spans="1:9" ht="15.75" thickBot="1" x14ac:dyDescent="0.3">
      <c r="A1393">
        <f>LOOKUP(B1393,DEPARTAMENTO!$B$2:$B$26,DEPARTAMENTO!$A$2:$A$26)</f>
        <v>15</v>
      </c>
      <c r="B1393" s="21" t="s">
        <v>2449</v>
      </c>
      <c r="C1393" s="25">
        <f t="shared" si="89"/>
        <v>10</v>
      </c>
      <c r="D1393" s="21" t="s">
        <v>2140</v>
      </c>
      <c r="E1393" s="25">
        <f t="shared" si="92"/>
        <v>3</v>
      </c>
      <c r="F1393" s="21" t="s">
        <v>2712</v>
      </c>
      <c r="G1393" s="14" t="s">
        <v>2711</v>
      </c>
      <c r="H1393" s="14" t="str">
        <f t="shared" si="90"/>
        <v>140703</v>
      </c>
      <c r="I1393" s="36" t="str">
        <f t="shared" si="91"/>
        <v>INSERT INTO [dbo].[pmDistrict] ([idDepartment],[idProvince],[idDistrict],[name],[ubigeo]) VALUES (15,10,3,'Ayauca','140703')</v>
      </c>
    </row>
    <row r="1394" spans="1:9" ht="15.75" thickBot="1" x14ac:dyDescent="0.3">
      <c r="A1394">
        <f>LOOKUP(B1394,DEPARTAMENTO!$B$2:$B$26,DEPARTAMENTO!$A$2:$A$26)</f>
        <v>15</v>
      </c>
      <c r="B1394" s="21" t="s">
        <v>2449</v>
      </c>
      <c r="C1394" s="25">
        <f t="shared" si="89"/>
        <v>10</v>
      </c>
      <c r="D1394" s="21" t="s">
        <v>2140</v>
      </c>
      <c r="E1394" s="25">
        <f t="shared" si="92"/>
        <v>4</v>
      </c>
      <c r="F1394" s="21" t="s">
        <v>2714</v>
      </c>
      <c r="G1394" s="14" t="s">
        <v>2713</v>
      </c>
      <c r="H1394" s="14" t="str">
        <f t="shared" si="90"/>
        <v>140704</v>
      </c>
      <c r="I1394" s="36" t="str">
        <f t="shared" si="91"/>
        <v>INSERT INTO [dbo].[pmDistrict] ([idDepartment],[idProvince],[idDistrict],[name],[ubigeo]) VALUES (15,10,4,'Ayaviri','140704')</v>
      </c>
    </row>
    <row r="1395" spans="1:9" ht="15.75" thickBot="1" x14ac:dyDescent="0.3">
      <c r="A1395">
        <f>LOOKUP(B1395,DEPARTAMENTO!$B$2:$B$26,DEPARTAMENTO!$A$2:$A$26)</f>
        <v>15</v>
      </c>
      <c r="B1395" s="21" t="s">
        <v>2449</v>
      </c>
      <c r="C1395" s="25">
        <f t="shared" si="89"/>
        <v>10</v>
      </c>
      <c r="D1395" s="21" t="s">
        <v>2140</v>
      </c>
      <c r="E1395" s="25">
        <f t="shared" si="92"/>
        <v>5</v>
      </c>
      <c r="F1395" s="21" t="s">
        <v>2716</v>
      </c>
      <c r="G1395" s="14" t="s">
        <v>2715</v>
      </c>
      <c r="H1395" s="14" t="str">
        <f t="shared" si="90"/>
        <v>140705</v>
      </c>
      <c r="I1395" s="36" t="str">
        <f t="shared" si="91"/>
        <v>INSERT INTO [dbo].[pmDistrict] ([idDepartment],[idProvince],[idDistrict],[name],[ubigeo]) VALUES (15,10,5,'Azangaro','140705')</v>
      </c>
    </row>
    <row r="1396" spans="1:9" ht="15.75" thickBot="1" x14ac:dyDescent="0.3">
      <c r="A1396">
        <f>LOOKUP(B1396,DEPARTAMENTO!$B$2:$B$26,DEPARTAMENTO!$A$2:$A$26)</f>
        <v>15</v>
      </c>
      <c r="B1396" s="21" t="s">
        <v>2449</v>
      </c>
      <c r="C1396" s="25">
        <f t="shared" ref="C1396:C1461" si="93">IF(D1395=D1396,C1395,IF(B1395=B1396,C1395+1,1))</f>
        <v>10</v>
      </c>
      <c r="D1396" s="21" t="s">
        <v>2140</v>
      </c>
      <c r="E1396" s="25">
        <f t="shared" si="92"/>
        <v>6</v>
      </c>
      <c r="F1396" s="21" t="s">
        <v>2718</v>
      </c>
      <c r="G1396" s="14" t="s">
        <v>2717</v>
      </c>
      <c r="H1396" s="14" t="str">
        <f t="shared" si="90"/>
        <v>140706</v>
      </c>
      <c r="I1396" s="36" t="str">
        <f t="shared" si="91"/>
        <v>INSERT INTO [dbo].[pmDistrict] ([idDepartment],[idProvince],[idDistrict],[name],[ubigeo]) VALUES (15,10,6,'Cacra','140706')</v>
      </c>
    </row>
    <row r="1397" spans="1:9" ht="15.75" thickBot="1" x14ac:dyDescent="0.3">
      <c r="A1397">
        <f>LOOKUP(B1397,DEPARTAMENTO!$B$2:$B$26,DEPARTAMENTO!$A$2:$A$26)</f>
        <v>15</v>
      </c>
      <c r="B1397" s="21" t="s">
        <v>2449</v>
      </c>
      <c r="C1397" s="25">
        <f t="shared" si="93"/>
        <v>10</v>
      </c>
      <c r="D1397" s="21" t="s">
        <v>2140</v>
      </c>
      <c r="E1397" s="25">
        <f t="shared" si="92"/>
        <v>7</v>
      </c>
      <c r="F1397" s="21" t="s">
        <v>2720</v>
      </c>
      <c r="G1397" s="14" t="s">
        <v>2719</v>
      </c>
      <c r="H1397" s="14" t="str">
        <f t="shared" si="90"/>
        <v>140707</v>
      </c>
      <c r="I1397" s="36" t="str">
        <f t="shared" si="91"/>
        <v>INSERT INTO [dbo].[pmDistrict] ([idDepartment],[idProvince],[idDistrict],[name],[ubigeo]) VALUES (15,10,7,'Carania','140707')</v>
      </c>
    </row>
    <row r="1398" spans="1:9" ht="15.75" thickBot="1" x14ac:dyDescent="0.3">
      <c r="A1398">
        <f>LOOKUP(B1398,DEPARTAMENTO!$B$2:$B$26,DEPARTAMENTO!$A$2:$A$26)</f>
        <v>15</v>
      </c>
      <c r="B1398" s="21" t="s">
        <v>2449</v>
      </c>
      <c r="C1398" s="25">
        <f t="shared" si="93"/>
        <v>10</v>
      </c>
      <c r="D1398" s="21" t="s">
        <v>2140</v>
      </c>
      <c r="E1398" s="25">
        <f t="shared" si="92"/>
        <v>8</v>
      </c>
      <c r="F1398" s="21" t="s">
        <v>2722</v>
      </c>
      <c r="G1398" s="14" t="s">
        <v>2721</v>
      </c>
      <c r="H1398" s="14" t="str">
        <f t="shared" si="90"/>
        <v>140733</v>
      </c>
      <c r="I1398" s="36" t="str">
        <f t="shared" si="91"/>
        <v>INSERT INTO [dbo].[pmDistrict] ([idDepartment],[idProvince],[idDistrict],[name],[ubigeo]) VALUES (15,10,8,'Catahuasi','140733')</v>
      </c>
    </row>
    <row r="1399" spans="1:9" ht="15.75" thickBot="1" x14ac:dyDescent="0.3">
      <c r="A1399">
        <f>LOOKUP(B1399,DEPARTAMENTO!$B$2:$B$26,DEPARTAMENTO!$A$2:$A$26)</f>
        <v>15</v>
      </c>
      <c r="B1399" s="21" t="s">
        <v>2449</v>
      </c>
      <c r="C1399" s="25">
        <f t="shared" si="93"/>
        <v>10</v>
      </c>
      <c r="D1399" s="21" t="s">
        <v>2140</v>
      </c>
      <c r="E1399" s="25">
        <f t="shared" si="92"/>
        <v>9</v>
      </c>
      <c r="F1399" s="21" t="s">
        <v>2724</v>
      </c>
      <c r="G1399" s="14" t="s">
        <v>2723</v>
      </c>
      <c r="H1399" s="14" t="str">
        <f t="shared" si="90"/>
        <v>140710</v>
      </c>
      <c r="I1399" s="36" t="str">
        <f t="shared" si="91"/>
        <v>INSERT INTO [dbo].[pmDistrict] ([idDepartment],[idProvince],[idDistrict],[name],[ubigeo]) VALUES (15,10,9,'Chocos','140710')</v>
      </c>
    </row>
    <row r="1400" spans="1:9" ht="15.75" thickBot="1" x14ac:dyDescent="0.3">
      <c r="A1400">
        <f>LOOKUP(B1400,DEPARTAMENTO!$B$2:$B$26,DEPARTAMENTO!$A$2:$A$26)</f>
        <v>15</v>
      </c>
      <c r="B1400" s="21" t="s">
        <v>2449</v>
      </c>
      <c r="C1400" s="25">
        <f t="shared" si="93"/>
        <v>10</v>
      </c>
      <c r="D1400" s="21" t="s">
        <v>2140</v>
      </c>
      <c r="E1400" s="25">
        <f t="shared" si="92"/>
        <v>10</v>
      </c>
      <c r="F1400" s="21" t="s">
        <v>395</v>
      </c>
      <c r="G1400" s="14" t="s">
        <v>2725</v>
      </c>
      <c r="H1400" s="14" t="str">
        <f t="shared" si="90"/>
        <v>140708</v>
      </c>
      <c r="I1400" s="36" t="str">
        <f t="shared" si="91"/>
        <v>INSERT INTO [dbo].[pmDistrict] ([idDepartment],[idProvince],[idDistrict],[name],[ubigeo]) VALUES (15,10,10,'Cochas','140708')</v>
      </c>
    </row>
    <row r="1401" spans="1:9" ht="15.75" thickBot="1" x14ac:dyDescent="0.3">
      <c r="A1401">
        <f>LOOKUP(B1401,DEPARTAMENTO!$B$2:$B$26,DEPARTAMENTO!$A$2:$A$26)</f>
        <v>15</v>
      </c>
      <c r="B1401" s="21" t="s">
        <v>2449</v>
      </c>
      <c r="C1401" s="25">
        <f t="shared" si="93"/>
        <v>10</v>
      </c>
      <c r="D1401" s="21" t="s">
        <v>2140</v>
      </c>
      <c r="E1401" s="25">
        <f t="shared" si="92"/>
        <v>11</v>
      </c>
      <c r="F1401" s="21" t="s">
        <v>2727</v>
      </c>
      <c r="G1401" s="14" t="s">
        <v>2726</v>
      </c>
      <c r="H1401" s="14" t="str">
        <f t="shared" si="90"/>
        <v>140709</v>
      </c>
      <c r="I1401" s="36" t="str">
        <f t="shared" si="91"/>
        <v>INSERT INTO [dbo].[pmDistrict] ([idDepartment],[idProvince],[idDistrict],[name],[ubigeo]) VALUES (15,10,11,'Colonia','140709')</v>
      </c>
    </row>
    <row r="1402" spans="1:9" ht="15.75" thickBot="1" x14ac:dyDescent="0.3">
      <c r="A1402">
        <f>LOOKUP(B1402,DEPARTAMENTO!$B$2:$B$26,DEPARTAMENTO!$A$2:$A$26)</f>
        <v>15</v>
      </c>
      <c r="B1402" s="21" t="s">
        <v>2449</v>
      </c>
      <c r="C1402" s="25">
        <f t="shared" si="93"/>
        <v>10</v>
      </c>
      <c r="D1402" s="21" t="s">
        <v>2140</v>
      </c>
      <c r="E1402" s="25">
        <f t="shared" si="92"/>
        <v>12</v>
      </c>
      <c r="F1402" s="21" t="s">
        <v>2729</v>
      </c>
      <c r="G1402" s="14" t="s">
        <v>2728</v>
      </c>
      <c r="H1402" s="14" t="str">
        <f t="shared" si="90"/>
        <v>140730</v>
      </c>
      <c r="I1402" s="36" t="str">
        <f t="shared" si="91"/>
        <v>INSERT INTO [dbo].[pmDistrict] ([idDepartment],[idProvince],[idDistrict],[name],[ubigeo]) VALUES (15,10,12,'Hongos','140730')</v>
      </c>
    </row>
    <row r="1403" spans="1:9" ht="15.75" thickBot="1" x14ac:dyDescent="0.3">
      <c r="A1403">
        <f>LOOKUP(B1403,DEPARTAMENTO!$B$2:$B$26,DEPARTAMENTO!$A$2:$A$26)</f>
        <v>15</v>
      </c>
      <c r="B1403" s="21" t="s">
        <v>2449</v>
      </c>
      <c r="C1403" s="25">
        <f t="shared" si="93"/>
        <v>10</v>
      </c>
      <c r="D1403" s="21" t="s">
        <v>2140</v>
      </c>
      <c r="E1403" s="25">
        <f t="shared" si="92"/>
        <v>13</v>
      </c>
      <c r="F1403" s="21" t="s">
        <v>2731</v>
      </c>
      <c r="G1403" s="14" t="s">
        <v>2730</v>
      </c>
      <c r="H1403" s="14" t="str">
        <f t="shared" si="90"/>
        <v>140711</v>
      </c>
      <c r="I1403" s="36" t="str">
        <f t="shared" si="91"/>
        <v>INSERT INTO [dbo].[pmDistrict] ([idDepartment],[idProvince],[idDistrict],[name],[ubigeo]) VALUES (15,10,13,'Huampara','140711')</v>
      </c>
    </row>
    <row r="1404" spans="1:9" ht="15.75" thickBot="1" x14ac:dyDescent="0.3">
      <c r="A1404">
        <f>LOOKUP(B1404,DEPARTAMENTO!$B$2:$B$26,DEPARTAMENTO!$A$2:$A$26)</f>
        <v>15</v>
      </c>
      <c r="B1404" s="21" t="s">
        <v>2449</v>
      </c>
      <c r="C1404" s="25">
        <f t="shared" si="93"/>
        <v>10</v>
      </c>
      <c r="D1404" s="21" t="s">
        <v>2140</v>
      </c>
      <c r="E1404" s="25">
        <f t="shared" si="92"/>
        <v>14</v>
      </c>
      <c r="F1404" s="21" t="s">
        <v>2733</v>
      </c>
      <c r="G1404" s="14" t="s">
        <v>2732</v>
      </c>
      <c r="H1404" s="14" t="str">
        <f t="shared" si="90"/>
        <v>140712</v>
      </c>
      <c r="I1404" s="36" t="str">
        <f t="shared" si="91"/>
        <v>INSERT INTO [dbo].[pmDistrict] ([idDepartment],[idProvince],[idDistrict],[name],[ubigeo]) VALUES (15,10,14,'Huancaya','140712')</v>
      </c>
    </row>
    <row r="1405" spans="1:9" ht="15.75" thickBot="1" x14ac:dyDescent="0.3">
      <c r="A1405">
        <f>LOOKUP(B1405,DEPARTAMENTO!$B$2:$B$26,DEPARTAMENTO!$A$2:$A$26)</f>
        <v>15</v>
      </c>
      <c r="B1405" s="21" t="s">
        <v>2449</v>
      </c>
      <c r="C1405" s="25">
        <f t="shared" si="93"/>
        <v>10</v>
      </c>
      <c r="D1405" s="21" t="s">
        <v>2140</v>
      </c>
      <c r="E1405" s="25">
        <f t="shared" si="92"/>
        <v>15</v>
      </c>
      <c r="F1405" s="21" t="s">
        <v>2735</v>
      </c>
      <c r="G1405" s="14" t="s">
        <v>2734</v>
      </c>
      <c r="H1405" s="14" t="str">
        <f t="shared" si="90"/>
        <v>140713</v>
      </c>
      <c r="I1405" s="36" t="str">
        <f t="shared" si="91"/>
        <v>INSERT INTO [dbo].[pmDistrict] ([idDepartment],[idProvince],[idDistrict],[name],[ubigeo]) VALUES (15,10,15,'Huangascar','140713')</v>
      </c>
    </row>
    <row r="1406" spans="1:9" ht="15.75" thickBot="1" x14ac:dyDescent="0.3">
      <c r="A1406">
        <f>LOOKUP(B1406,DEPARTAMENTO!$B$2:$B$26,DEPARTAMENTO!$A$2:$A$26)</f>
        <v>15</v>
      </c>
      <c r="B1406" s="21" t="s">
        <v>2449</v>
      </c>
      <c r="C1406" s="25">
        <f t="shared" si="93"/>
        <v>10</v>
      </c>
      <c r="D1406" s="21" t="s">
        <v>2140</v>
      </c>
      <c r="E1406" s="25">
        <f t="shared" si="92"/>
        <v>16</v>
      </c>
      <c r="F1406" s="21" t="s">
        <v>2737</v>
      </c>
      <c r="G1406" s="14" t="s">
        <v>2736</v>
      </c>
      <c r="H1406" s="14" t="str">
        <f t="shared" si="90"/>
        <v>140714</v>
      </c>
      <c r="I1406" s="36" t="str">
        <f t="shared" si="91"/>
        <v>INSERT INTO [dbo].[pmDistrict] ([idDepartment],[idProvince],[idDistrict],[name],[ubigeo]) VALUES (15,10,16,'Huantan','140714')</v>
      </c>
    </row>
    <row r="1407" spans="1:9" ht="15.75" thickBot="1" x14ac:dyDescent="0.3">
      <c r="A1407">
        <f>LOOKUP(B1407,DEPARTAMENTO!$B$2:$B$26,DEPARTAMENTO!$A$2:$A$26)</f>
        <v>15</v>
      </c>
      <c r="B1407" s="21" t="s">
        <v>2449</v>
      </c>
      <c r="C1407" s="25">
        <f t="shared" si="93"/>
        <v>10</v>
      </c>
      <c r="D1407" s="21" t="s">
        <v>2140</v>
      </c>
      <c r="E1407" s="25">
        <f t="shared" si="92"/>
        <v>17</v>
      </c>
      <c r="F1407" s="21" t="s">
        <v>2739</v>
      </c>
      <c r="G1407" s="14" t="s">
        <v>2738</v>
      </c>
      <c r="H1407" s="14" t="str">
        <f t="shared" si="90"/>
        <v>140715</v>
      </c>
      <c r="I1407" s="36" t="str">
        <f t="shared" si="91"/>
        <v>INSERT INTO [dbo].[pmDistrict] ([idDepartment],[idProvince],[idDistrict],[name],[ubigeo]) VALUES (15,10,17,'Huañec','140715')</v>
      </c>
    </row>
    <row r="1408" spans="1:9" ht="15.75" thickBot="1" x14ac:dyDescent="0.3">
      <c r="A1408">
        <f>LOOKUP(B1408,DEPARTAMENTO!$B$2:$B$26,DEPARTAMENTO!$A$2:$A$26)</f>
        <v>15</v>
      </c>
      <c r="B1408" s="21" t="s">
        <v>2449</v>
      </c>
      <c r="C1408" s="25">
        <f t="shared" si="93"/>
        <v>10</v>
      </c>
      <c r="D1408" s="21" t="s">
        <v>2140</v>
      </c>
      <c r="E1408" s="25">
        <f t="shared" si="92"/>
        <v>18</v>
      </c>
      <c r="F1408" s="21" t="s">
        <v>2633</v>
      </c>
      <c r="G1408" s="14" t="s">
        <v>2740</v>
      </c>
      <c r="H1408" s="14" t="str">
        <f t="shared" si="90"/>
        <v>140716</v>
      </c>
      <c r="I1408" s="36" t="str">
        <f t="shared" si="91"/>
        <v>INSERT INTO [dbo].[pmDistrict] ([idDepartment],[idProvince],[idDistrict],[name],[ubigeo]) VALUES (15,10,18,'Laraos','140716')</v>
      </c>
    </row>
    <row r="1409" spans="1:9" ht="15.75" thickBot="1" x14ac:dyDescent="0.3">
      <c r="A1409">
        <f>LOOKUP(B1409,DEPARTAMENTO!$B$2:$B$26,DEPARTAMENTO!$A$2:$A$26)</f>
        <v>15</v>
      </c>
      <c r="B1409" s="21" t="s">
        <v>2449</v>
      </c>
      <c r="C1409" s="25">
        <f t="shared" si="93"/>
        <v>10</v>
      </c>
      <c r="D1409" s="21" t="s">
        <v>2140</v>
      </c>
      <c r="E1409" s="25">
        <f t="shared" si="92"/>
        <v>19</v>
      </c>
      <c r="F1409" s="21" t="s">
        <v>2742</v>
      </c>
      <c r="G1409" s="14" t="s">
        <v>2741</v>
      </c>
      <c r="H1409" s="14" t="str">
        <f t="shared" si="90"/>
        <v>140717</v>
      </c>
      <c r="I1409" s="36" t="str">
        <f t="shared" si="91"/>
        <v>INSERT INTO [dbo].[pmDistrict] ([idDepartment],[idProvince],[idDistrict],[name],[ubigeo]) VALUES (15,10,19,'Lincha','140717')</v>
      </c>
    </row>
    <row r="1410" spans="1:9" ht="15.75" thickBot="1" x14ac:dyDescent="0.3">
      <c r="A1410">
        <f>LOOKUP(B1410,DEPARTAMENTO!$B$2:$B$26,DEPARTAMENTO!$A$2:$A$26)</f>
        <v>15</v>
      </c>
      <c r="B1410" s="21" t="s">
        <v>2449</v>
      </c>
      <c r="C1410" s="25">
        <f t="shared" si="93"/>
        <v>10</v>
      </c>
      <c r="D1410" s="21" t="s">
        <v>2140</v>
      </c>
      <c r="E1410" s="25">
        <f t="shared" si="92"/>
        <v>20</v>
      </c>
      <c r="F1410" s="21" t="s">
        <v>2744</v>
      </c>
      <c r="G1410" s="14" t="s">
        <v>2743</v>
      </c>
      <c r="H1410" s="14" t="str">
        <f t="shared" si="90"/>
        <v>140731</v>
      </c>
      <c r="I1410" s="36" t="str">
        <f t="shared" si="91"/>
        <v>INSERT INTO [dbo].[pmDistrict] ([idDepartment],[idProvince],[idDistrict],[name],[ubigeo]) VALUES (15,10,20,'Madean','140731')</v>
      </c>
    </row>
    <row r="1411" spans="1:9" ht="15.75" thickBot="1" x14ac:dyDescent="0.3">
      <c r="A1411">
        <f>LOOKUP(B1411,DEPARTAMENTO!$B$2:$B$26,DEPARTAMENTO!$A$2:$A$26)</f>
        <v>15</v>
      </c>
      <c r="B1411" s="21" t="s">
        <v>2449</v>
      </c>
      <c r="C1411" s="25">
        <f t="shared" si="93"/>
        <v>10</v>
      </c>
      <c r="D1411" s="21" t="s">
        <v>2140</v>
      </c>
      <c r="E1411" s="25">
        <f t="shared" si="92"/>
        <v>21</v>
      </c>
      <c r="F1411" s="21" t="s">
        <v>686</v>
      </c>
      <c r="G1411" s="14" t="s">
        <v>2745</v>
      </c>
      <c r="H1411" s="14" t="str">
        <f t="shared" ref="H1411:H1474" si="94">RIGHT(G1411,6)</f>
        <v>140718</v>
      </c>
      <c r="I1411" s="36" t="str">
        <f t="shared" ref="I1411:I1474" si="95">$I$1&amp;A1411&amp;","&amp;C1411&amp;","&amp;E1411&amp;",'"&amp;F1411&amp;"','"&amp;H1411&amp;"')"</f>
        <v>INSERT INTO [dbo].[pmDistrict] ([idDepartment],[idProvince],[idDistrict],[name],[ubigeo]) VALUES (15,10,21,'Miraflores','140718')</v>
      </c>
    </row>
    <row r="1412" spans="1:9" ht="15.75" thickBot="1" x14ac:dyDescent="0.3">
      <c r="A1412">
        <f>LOOKUP(B1412,DEPARTAMENTO!$B$2:$B$26,DEPARTAMENTO!$A$2:$A$26)</f>
        <v>15</v>
      </c>
      <c r="B1412" s="21" t="s">
        <v>2449</v>
      </c>
      <c r="C1412" s="25">
        <f t="shared" si="93"/>
        <v>10</v>
      </c>
      <c r="D1412" s="21" t="s">
        <v>2140</v>
      </c>
      <c r="E1412" s="25">
        <f t="shared" ref="E1412:E1474" si="96">SUMIF(D1412,D1411,E1411)+1</f>
        <v>22</v>
      </c>
      <c r="F1412" s="21" t="s">
        <v>2747</v>
      </c>
      <c r="G1412" s="14" t="s">
        <v>2746</v>
      </c>
      <c r="H1412" s="14" t="str">
        <f t="shared" si="94"/>
        <v>140719</v>
      </c>
      <c r="I1412" s="36" t="str">
        <f t="shared" si="95"/>
        <v>INSERT INTO [dbo].[pmDistrict] ([idDepartment],[idProvince],[idDistrict],[name],[ubigeo]) VALUES (15,10,22,'Omas','140719')</v>
      </c>
    </row>
    <row r="1413" spans="1:9" ht="15.75" thickBot="1" x14ac:dyDescent="0.3">
      <c r="A1413">
        <f>LOOKUP(B1413,DEPARTAMENTO!$B$2:$B$26,DEPARTAMENTO!$A$2:$A$26)</f>
        <v>15</v>
      </c>
      <c r="B1413" s="21" t="s">
        <v>2449</v>
      </c>
      <c r="C1413" s="25">
        <f t="shared" si="93"/>
        <v>10</v>
      </c>
      <c r="D1413" s="21" t="s">
        <v>2140</v>
      </c>
      <c r="E1413" s="25">
        <f t="shared" si="96"/>
        <v>23</v>
      </c>
      <c r="F1413" s="21" t="s">
        <v>2749</v>
      </c>
      <c r="G1413" s="14" t="s">
        <v>2748</v>
      </c>
      <c r="H1413" s="14" t="str">
        <f t="shared" si="94"/>
        <v>140732</v>
      </c>
      <c r="I1413" s="36" t="str">
        <f t="shared" si="95"/>
        <v>INSERT INTO [dbo].[pmDistrict] ([idDepartment],[idProvince],[idDistrict],[name],[ubigeo]) VALUES (15,10,23,'Putinza','140732')</v>
      </c>
    </row>
    <row r="1414" spans="1:9" ht="15.75" thickBot="1" x14ac:dyDescent="0.3">
      <c r="A1414">
        <f>LOOKUP(B1414,DEPARTAMENTO!$B$2:$B$26,DEPARTAMENTO!$A$2:$A$26)</f>
        <v>15</v>
      </c>
      <c r="B1414" s="21" t="s">
        <v>2449</v>
      </c>
      <c r="C1414" s="25">
        <f t="shared" si="93"/>
        <v>10</v>
      </c>
      <c r="D1414" s="21" t="s">
        <v>2140</v>
      </c>
      <c r="E1414" s="25">
        <f t="shared" si="96"/>
        <v>24</v>
      </c>
      <c r="F1414" s="21" t="s">
        <v>2751</v>
      </c>
      <c r="G1414" s="14" t="s">
        <v>2750</v>
      </c>
      <c r="H1414" s="14" t="str">
        <f t="shared" si="94"/>
        <v>140720</v>
      </c>
      <c r="I1414" s="36" t="str">
        <f t="shared" si="95"/>
        <v>INSERT INTO [dbo].[pmDistrict] ([idDepartment],[idProvince],[idDistrict],[name],[ubigeo]) VALUES (15,10,24,'Quinches','140720')</v>
      </c>
    </row>
    <row r="1415" spans="1:9" ht="15.75" thickBot="1" x14ac:dyDescent="0.3">
      <c r="A1415">
        <f>LOOKUP(B1415,DEPARTAMENTO!$B$2:$B$26,DEPARTAMENTO!$A$2:$A$26)</f>
        <v>15</v>
      </c>
      <c r="B1415" s="21" t="s">
        <v>2449</v>
      </c>
      <c r="C1415" s="25">
        <f t="shared" si="93"/>
        <v>10</v>
      </c>
      <c r="D1415" s="21" t="s">
        <v>2140</v>
      </c>
      <c r="E1415" s="25">
        <f t="shared" si="96"/>
        <v>25</v>
      </c>
      <c r="F1415" s="21" t="s">
        <v>2753</v>
      </c>
      <c r="G1415" s="14" t="s">
        <v>2752</v>
      </c>
      <c r="H1415" s="14" t="str">
        <f t="shared" si="94"/>
        <v>140721</v>
      </c>
      <c r="I1415" s="36" t="str">
        <f t="shared" si="95"/>
        <v>INSERT INTO [dbo].[pmDistrict] ([idDepartment],[idProvince],[idDistrict],[name],[ubigeo]) VALUES (15,10,25,'Quinocay','140721')</v>
      </c>
    </row>
    <row r="1416" spans="1:9" ht="15.75" thickBot="1" x14ac:dyDescent="0.3">
      <c r="A1416">
        <f>LOOKUP(B1416,DEPARTAMENTO!$B$2:$B$26,DEPARTAMENTO!$A$2:$A$26)</f>
        <v>15</v>
      </c>
      <c r="B1416" s="21" t="s">
        <v>2449</v>
      </c>
      <c r="C1416" s="25">
        <f t="shared" si="93"/>
        <v>10</v>
      </c>
      <c r="D1416" s="21" t="s">
        <v>2140</v>
      </c>
      <c r="E1416" s="25">
        <f t="shared" si="96"/>
        <v>26</v>
      </c>
      <c r="F1416" s="21" t="s">
        <v>2755</v>
      </c>
      <c r="G1416" s="14" t="s">
        <v>2754</v>
      </c>
      <c r="H1416" s="14" t="str">
        <f t="shared" si="94"/>
        <v>140722</v>
      </c>
      <c r="I1416" s="36" t="str">
        <f t="shared" si="95"/>
        <v>INSERT INTO [dbo].[pmDistrict] ([idDepartment],[idProvince],[idDistrict],[name],[ubigeo]) VALUES (15,10,26,'San Joaquin','140722')</v>
      </c>
    </row>
    <row r="1417" spans="1:9" ht="15.75" thickBot="1" x14ac:dyDescent="0.3">
      <c r="A1417">
        <f>LOOKUP(B1417,DEPARTAMENTO!$B$2:$B$26,DEPARTAMENTO!$A$2:$A$26)</f>
        <v>15</v>
      </c>
      <c r="B1417" s="21" t="s">
        <v>2449</v>
      </c>
      <c r="C1417" s="25">
        <f t="shared" si="93"/>
        <v>10</v>
      </c>
      <c r="D1417" s="21" t="s">
        <v>2140</v>
      </c>
      <c r="E1417" s="25">
        <f t="shared" si="96"/>
        <v>27</v>
      </c>
      <c r="F1417" s="21" t="s">
        <v>2757</v>
      </c>
      <c r="G1417" s="14" t="s">
        <v>2756</v>
      </c>
      <c r="H1417" s="14" t="str">
        <f t="shared" si="94"/>
        <v>140723</v>
      </c>
      <c r="I1417" s="36" t="str">
        <f t="shared" si="95"/>
        <v>INSERT INTO [dbo].[pmDistrict] ([idDepartment],[idProvince],[idDistrict],[name],[ubigeo]) VALUES (15,10,27,'San Pedro de Pilas','140723')</v>
      </c>
    </row>
    <row r="1418" spans="1:9" ht="15.75" thickBot="1" x14ac:dyDescent="0.3">
      <c r="A1418">
        <f>LOOKUP(B1418,DEPARTAMENTO!$B$2:$B$26,DEPARTAMENTO!$A$2:$A$26)</f>
        <v>15</v>
      </c>
      <c r="B1418" s="21" t="s">
        <v>2449</v>
      </c>
      <c r="C1418" s="25">
        <f t="shared" si="93"/>
        <v>10</v>
      </c>
      <c r="D1418" s="21" t="s">
        <v>2140</v>
      </c>
      <c r="E1418" s="25">
        <f t="shared" si="96"/>
        <v>28</v>
      </c>
      <c r="F1418" s="21" t="s">
        <v>2759</v>
      </c>
      <c r="G1418" s="14" t="s">
        <v>2758</v>
      </c>
      <c r="H1418" s="14" t="str">
        <f t="shared" si="94"/>
        <v>140724</v>
      </c>
      <c r="I1418" s="36" t="str">
        <f t="shared" si="95"/>
        <v>INSERT INTO [dbo].[pmDistrict] ([idDepartment],[idProvince],[idDistrict],[name],[ubigeo]) VALUES (15,10,28,'Tanta','140724')</v>
      </c>
    </row>
    <row r="1419" spans="1:9" ht="15.75" thickBot="1" x14ac:dyDescent="0.3">
      <c r="A1419">
        <f>LOOKUP(B1419,DEPARTAMENTO!$B$2:$B$26,DEPARTAMENTO!$A$2:$A$26)</f>
        <v>15</v>
      </c>
      <c r="B1419" s="21" t="s">
        <v>2449</v>
      </c>
      <c r="C1419" s="25">
        <f t="shared" si="93"/>
        <v>10</v>
      </c>
      <c r="D1419" s="21" t="s">
        <v>2140</v>
      </c>
      <c r="E1419" s="25">
        <f t="shared" si="96"/>
        <v>29</v>
      </c>
      <c r="F1419" s="21" t="s">
        <v>2761</v>
      </c>
      <c r="G1419" s="14" t="s">
        <v>2760</v>
      </c>
      <c r="H1419" s="14" t="str">
        <f t="shared" si="94"/>
        <v>140725</v>
      </c>
      <c r="I1419" s="36" t="str">
        <f t="shared" si="95"/>
        <v>INSERT INTO [dbo].[pmDistrict] ([idDepartment],[idProvince],[idDistrict],[name],[ubigeo]) VALUES (15,10,29,'Tauripampa','140725')</v>
      </c>
    </row>
    <row r="1420" spans="1:9" ht="15.75" thickBot="1" x14ac:dyDescent="0.3">
      <c r="A1420">
        <f>LOOKUP(B1420,DEPARTAMENTO!$B$2:$B$26,DEPARTAMENTO!$A$2:$A$26)</f>
        <v>15</v>
      </c>
      <c r="B1420" s="21" t="s">
        <v>2449</v>
      </c>
      <c r="C1420" s="25">
        <f t="shared" si="93"/>
        <v>10</v>
      </c>
      <c r="D1420" s="21" t="s">
        <v>2140</v>
      </c>
      <c r="E1420" s="25">
        <f t="shared" si="96"/>
        <v>30</v>
      </c>
      <c r="F1420" s="21" t="s">
        <v>2763</v>
      </c>
      <c r="G1420" s="14" t="s">
        <v>2762</v>
      </c>
      <c r="H1420" s="14" t="str">
        <f t="shared" si="94"/>
        <v>140727</v>
      </c>
      <c r="I1420" s="36" t="str">
        <f t="shared" si="95"/>
        <v>INSERT INTO [dbo].[pmDistrict] ([idDepartment],[idProvince],[idDistrict],[name],[ubigeo]) VALUES (15,10,30,'Tomas','140727')</v>
      </c>
    </row>
    <row r="1421" spans="1:9" ht="15.75" thickBot="1" x14ac:dyDescent="0.3">
      <c r="A1421">
        <f>LOOKUP(B1421,DEPARTAMENTO!$B$2:$B$26,DEPARTAMENTO!$A$2:$A$26)</f>
        <v>15</v>
      </c>
      <c r="B1421" s="21" t="s">
        <v>2449</v>
      </c>
      <c r="C1421" s="25">
        <f t="shared" si="93"/>
        <v>10</v>
      </c>
      <c r="D1421" s="21" t="s">
        <v>2140</v>
      </c>
      <c r="E1421" s="25">
        <f t="shared" si="96"/>
        <v>31</v>
      </c>
      <c r="F1421" s="21" t="s">
        <v>2765</v>
      </c>
      <c r="G1421" s="14" t="s">
        <v>2764</v>
      </c>
      <c r="H1421" s="14" t="str">
        <f t="shared" si="94"/>
        <v>140726</v>
      </c>
      <c r="I1421" s="36" t="str">
        <f t="shared" si="95"/>
        <v>INSERT INTO [dbo].[pmDistrict] ([idDepartment],[idProvince],[idDistrict],[name],[ubigeo]) VALUES (15,10,31,'Tupe','140726')</v>
      </c>
    </row>
    <row r="1422" spans="1:9" ht="15.75" thickBot="1" x14ac:dyDescent="0.3">
      <c r="A1422">
        <f>LOOKUP(B1422,DEPARTAMENTO!$B$2:$B$26,DEPARTAMENTO!$A$2:$A$26)</f>
        <v>15</v>
      </c>
      <c r="B1422" s="21" t="s">
        <v>2449</v>
      </c>
      <c r="C1422" s="25">
        <f t="shared" si="93"/>
        <v>10</v>
      </c>
      <c r="D1422" s="21" t="s">
        <v>2140</v>
      </c>
      <c r="E1422" s="25">
        <f t="shared" si="96"/>
        <v>32</v>
      </c>
      <c r="F1422" s="21" t="s">
        <v>2767</v>
      </c>
      <c r="G1422" s="14" t="s">
        <v>2766</v>
      </c>
      <c r="H1422" s="14" t="str">
        <f t="shared" si="94"/>
        <v>140728</v>
      </c>
      <c r="I1422" s="36" t="str">
        <f t="shared" si="95"/>
        <v>INSERT INTO [dbo].[pmDistrict] ([idDepartment],[idProvince],[idDistrict],[name],[ubigeo]) VALUES (15,10,32,'Viñac','140728')</v>
      </c>
    </row>
    <row r="1423" spans="1:9" ht="15.75" thickBot="1" x14ac:dyDescent="0.3">
      <c r="A1423">
        <f>LOOKUP(B1423,DEPARTAMENTO!$B$2:$B$26,DEPARTAMENTO!$A$2:$A$26)</f>
        <v>15</v>
      </c>
      <c r="B1423" s="21" t="s">
        <v>2449</v>
      </c>
      <c r="C1423" s="25">
        <f t="shared" si="93"/>
        <v>10</v>
      </c>
      <c r="D1423" s="21" t="s">
        <v>2140</v>
      </c>
      <c r="E1423" s="25">
        <f t="shared" si="96"/>
        <v>33</v>
      </c>
      <c r="F1423" s="21" t="s">
        <v>2769</v>
      </c>
      <c r="G1423" s="14" t="s">
        <v>2768</v>
      </c>
      <c r="H1423" s="14" t="str">
        <f t="shared" si="94"/>
        <v>140729</v>
      </c>
      <c r="I1423" s="36" t="str">
        <f t="shared" si="95"/>
        <v>INSERT INTO [dbo].[pmDistrict] ([idDepartment],[idProvince],[idDistrict],[name],[ubigeo]) VALUES (15,10,33,'Vitis','140729')</v>
      </c>
    </row>
    <row r="1424" spans="1:9" ht="15.75" thickBot="1" x14ac:dyDescent="0.3">
      <c r="A1424">
        <f>LOOKUP(B1424,DEPARTAMENTO!$B$2:$B$26,DEPARTAMENTO!$A$2:$A$26)</f>
        <v>16</v>
      </c>
      <c r="B1424" s="21" t="s">
        <v>2773</v>
      </c>
      <c r="C1424" s="25">
        <f t="shared" si="93"/>
        <v>1</v>
      </c>
      <c r="D1424" s="21" t="s">
        <v>2772</v>
      </c>
      <c r="E1424" s="25">
        <f t="shared" si="96"/>
        <v>1</v>
      </c>
      <c r="F1424" s="21" t="s">
        <v>2771</v>
      </c>
      <c r="G1424" s="14" t="s">
        <v>2770</v>
      </c>
      <c r="H1424" s="14" t="str">
        <f t="shared" si="94"/>
        <v>150101</v>
      </c>
      <c r="I1424" s="36" t="str">
        <f t="shared" si="95"/>
        <v>INSERT INTO [dbo].[pmDistrict] ([idDepartment],[idProvince],[idDistrict],[name],[ubigeo]) VALUES (16,1,1,'Iquitos','150101')</v>
      </c>
    </row>
    <row r="1425" spans="1:9" ht="15.75" thickBot="1" x14ac:dyDescent="0.3">
      <c r="A1425">
        <f>LOOKUP(B1425,DEPARTAMENTO!$B$2:$B$26,DEPARTAMENTO!$A$2:$A$26)</f>
        <v>16</v>
      </c>
      <c r="B1425" s="21" t="s">
        <v>2773</v>
      </c>
      <c r="C1425" s="25">
        <f t="shared" si="93"/>
        <v>1</v>
      </c>
      <c r="D1425" s="21" t="s">
        <v>2772</v>
      </c>
      <c r="E1425" s="25">
        <f t="shared" si="96"/>
        <v>2</v>
      </c>
      <c r="F1425" s="21" t="s">
        <v>2775</v>
      </c>
      <c r="G1425" s="14" t="s">
        <v>2774</v>
      </c>
      <c r="H1425" s="14" t="str">
        <f t="shared" si="94"/>
        <v>150102</v>
      </c>
      <c r="I1425" s="36" t="str">
        <f t="shared" si="95"/>
        <v>INSERT INTO [dbo].[pmDistrict] ([idDepartment],[idProvince],[idDistrict],[name],[ubigeo]) VALUES (16,1,2,'Alto Nanay','150102')</v>
      </c>
    </row>
    <row r="1426" spans="1:9" ht="15.75" thickBot="1" x14ac:dyDescent="0.3">
      <c r="A1426">
        <f>LOOKUP(B1426,DEPARTAMENTO!$B$2:$B$26,DEPARTAMENTO!$A$2:$A$26)</f>
        <v>16</v>
      </c>
      <c r="B1426" s="21" t="s">
        <v>2773</v>
      </c>
      <c r="C1426" s="25">
        <f t="shared" si="93"/>
        <v>1</v>
      </c>
      <c r="D1426" s="21" t="s">
        <v>2772</v>
      </c>
      <c r="E1426" s="25">
        <f t="shared" si="96"/>
        <v>3</v>
      </c>
      <c r="F1426" s="21" t="s">
        <v>2777</v>
      </c>
      <c r="G1426" s="14" t="s">
        <v>2776</v>
      </c>
      <c r="H1426" s="14" t="str">
        <f t="shared" si="94"/>
        <v>150103</v>
      </c>
      <c r="I1426" s="36" t="str">
        <f t="shared" si="95"/>
        <v>INSERT INTO [dbo].[pmDistrict] ([idDepartment],[idProvince],[idDistrict],[name],[ubigeo]) VALUES (16,1,3,'Fernando Lores','150103')</v>
      </c>
    </row>
    <row r="1427" spans="1:9" ht="15.75" thickBot="1" x14ac:dyDescent="0.3">
      <c r="A1427">
        <f>LOOKUP(B1427,DEPARTAMENTO!$B$2:$B$26,DEPARTAMENTO!$A$2:$A$26)</f>
        <v>16</v>
      </c>
      <c r="B1427" s="21" t="s">
        <v>2773</v>
      </c>
      <c r="C1427" s="25">
        <f t="shared" si="93"/>
        <v>1</v>
      </c>
      <c r="D1427" s="21" t="s">
        <v>2772</v>
      </c>
      <c r="E1427" s="25">
        <f t="shared" si="96"/>
        <v>4</v>
      </c>
      <c r="F1427" s="21" t="s">
        <v>2779</v>
      </c>
      <c r="G1427" s="14" t="s">
        <v>2778</v>
      </c>
      <c r="H1427" s="14" t="str">
        <f t="shared" si="94"/>
        <v>150110</v>
      </c>
      <c r="I1427" s="36" t="str">
        <f t="shared" si="95"/>
        <v>INSERT INTO [dbo].[pmDistrict] ([idDepartment],[idProvince],[idDistrict],[name],[ubigeo]) VALUES (16,1,4,'Indiana','150110')</v>
      </c>
    </row>
    <row r="1428" spans="1:9" ht="15.75" thickBot="1" x14ac:dyDescent="0.3">
      <c r="A1428">
        <f>LOOKUP(B1428,DEPARTAMENTO!$B$2:$B$26,DEPARTAMENTO!$A$2:$A$26)</f>
        <v>16</v>
      </c>
      <c r="B1428" s="21" t="s">
        <v>2773</v>
      </c>
      <c r="C1428" s="25">
        <f t="shared" si="93"/>
        <v>1</v>
      </c>
      <c r="D1428" s="21" t="s">
        <v>2772</v>
      </c>
      <c r="E1428" s="25">
        <f t="shared" si="96"/>
        <v>5</v>
      </c>
      <c r="F1428" s="21" t="s">
        <v>2781</v>
      </c>
      <c r="G1428" s="14" t="s">
        <v>2780</v>
      </c>
      <c r="H1428" s="14" t="str">
        <f t="shared" si="94"/>
        <v>150104</v>
      </c>
      <c r="I1428" s="36" t="str">
        <f t="shared" si="95"/>
        <v>INSERT INTO [dbo].[pmDistrict] ([idDepartment],[idProvince],[idDistrict],[name],[ubigeo]) VALUES (16,1,5,'Las Amazonas','150104')</v>
      </c>
    </row>
    <row r="1429" spans="1:9" ht="15.75" thickBot="1" x14ac:dyDescent="0.3">
      <c r="A1429">
        <f>LOOKUP(B1429,DEPARTAMENTO!$B$2:$B$26,DEPARTAMENTO!$A$2:$A$26)</f>
        <v>16</v>
      </c>
      <c r="B1429" s="21" t="s">
        <v>2773</v>
      </c>
      <c r="C1429" s="25">
        <f t="shared" si="93"/>
        <v>1</v>
      </c>
      <c r="D1429" s="21" t="s">
        <v>2772</v>
      </c>
      <c r="E1429" s="25">
        <f t="shared" si="96"/>
        <v>6</v>
      </c>
      <c r="F1429" s="21" t="s">
        <v>2783</v>
      </c>
      <c r="G1429" s="14" t="s">
        <v>2782</v>
      </c>
      <c r="H1429" s="14" t="str">
        <f t="shared" si="94"/>
        <v>150105</v>
      </c>
      <c r="I1429" s="36" t="str">
        <f t="shared" si="95"/>
        <v>INSERT INTO [dbo].[pmDistrict] ([idDepartment],[idProvince],[idDistrict],[name],[ubigeo]) VALUES (16,1,6,'Mazan','150105')</v>
      </c>
    </row>
    <row r="1430" spans="1:9" ht="15.75" thickBot="1" x14ac:dyDescent="0.3">
      <c r="A1430">
        <f>LOOKUP(B1430,DEPARTAMENTO!$B$2:$B$26,DEPARTAMENTO!$A$2:$A$26)</f>
        <v>16</v>
      </c>
      <c r="B1430" s="21" t="s">
        <v>2773</v>
      </c>
      <c r="C1430" s="25">
        <f t="shared" si="93"/>
        <v>1</v>
      </c>
      <c r="D1430" s="21" t="s">
        <v>2772</v>
      </c>
      <c r="E1430" s="25">
        <f t="shared" si="96"/>
        <v>7</v>
      </c>
      <c r="F1430" s="21" t="s">
        <v>2785</v>
      </c>
      <c r="G1430" s="14" t="s">
        <v>2784</v>
      </c>
      <c r="H1430" s="14" t="str">
        <f t="shared" si="94"/>
        <v>150106</v>
      </c>
      <c r="I1430" s="36" t="str">
        <f t="shared" si="95"/>
        <v>INSERT INTO [dbo].[pmDistrict] ([idDepartment],[idProvince],[idDistrict],[name],[ubigeo]) VALUES (16,1,7,'Napo','150106')</v>
      </c>
    </row>
    <row r="1431" spans="1:9" ht="15.75" thickBot="1" x14ac:dyDescent="0.3">
      <c r="A1431">
        <f>LOOKUP(B1431,DEPARTAMENTO!$B$2:$B$26,DEPARTAMENTO!$A$2:$A$26)</f>
        <v>16</v>
      </c>
      <c r="B1431" s="21" t="s">
        <v>2773</v>
      </c>
      <c r="C1431" s="25">
        <f t="shared" si="93"/>
        <v>1</v>
      </c>
      <c r="D1431" s="21" t="s">
        <v>2772</v>
      </c>
      <c r="E1431" s="25">
        <f t="shared" si="96"/>
        <v>8</v>
      </c>
      <c r="F1431" s="21" t="s">
        <v>2787</v>
      </c>
      <c r="G1431" s="14" t="s">
        <v>2786</v>
      </c>
      <c r="H1431" s="14" t="str">
        <f t="shared" si="94"/>
        <v>150111</v>
      </c>
      <c r="I1431" s="36" t="str">
        <f t="shared" si="95"/>
        <v>INSERT INTO [dbo].[pmDistrict] ([idDepartment],[idProvince],[idDistrict],[name],[ubigeo]) VALUES (16,1,8,'Punchana','150111')</v>
      </c>
    </row>
    <row r="1432" spans="1:9" ht="15.75" thickBot="1" x14ac:dyDescent="0.3">
      <c r="A1432">
        <f>LOOKUP(B1432,DEPARTAMENTO!$B$2:$B$26,DEPARTAMENTO!$A$2:$A$26)</f>
        <v>16</v>
      </c>
      <c r="B1432" s="21" t="s">
        <v>2773</v>
      </c>
      <c r="C1432" s="25">
        <f t="shared" si="93"/>
        <v>1</v>
      </c>
      <c r="D1432" s="21" t="s">
        <v>2772</v>
      </c>
      <c r="E1432" s="25">
        <f t="shared" si="96"/>
        <v>9</v>
      </c>
      <c r="F1432" s="21" t="s">
        <v>2789</v>
      </c>
      <c r="G1432" s="14" t="s">
        <v>2788</v>
      </c>
      <c r="H1432" s="14" t="str">
        <f t="shared" si="94"/>
        <v>150108</v>
      </c>
      <c r="I1432" s="36" t="str">
        <f t="shared" si="95"/>
        <v>INSERT INTO [dbo].[pmDistrict] ([idDepartment],[idProvince],[idDistrict],[name],[ubigeo]) VALUES (16,1,9,'Torres Causana','150108')</v>
      </c>
    </row>
    <row r="1433" spans="1:9" ht="15.75" thickBot="1" x14ac:dyDescent="0.3">
      <c r="A1433">
        <f>LOOKUP(B1433,DEPARTAMENTO!$B$2:$B$26,DEPARTAMENTO!$A$2:$A$26)</f>
        <v>16</v>
      </c>
      <c r="B1433" s="21" t="s">
        <v>2773</v>
      </c>
      <c r="C1433" s="25">
        <f t="shared" si="93"/>
        <v>1</v>
      </c>
      <c r="D1433" s="21" t="s">
        <v>2772</v>
      </c>
      <c r="E1433" s="25">
        <f t="shared" si="96"/>
        <v>10</v>
      </c>
      <c r="F1433" s="21" t="s">
        <v>1049</v>
      </c>
      <c r="G1433" s="14" t="s">
        <v>2790</v>
      </c>
      <c r="H1433" s="14" t="str">
        <f t="shared" si="94"/>
        <v>150112</v>
      </c>
      <c r="I1433" s="36" t="str">
        <f t="shared" si="95"/>
        <v>INSERT INTO [dbo].[pmDistrict] ([idDepartment],[idProvince],[idDistrict],[name],[ubigeo]) VALUES (16,1,10,'Belen','150112')</v>
      </c>
    </row>
    <row r="1434" spans="1:9" ht="15.75" thickBot="1" x14ac:dyDescent="0.3">
      <c r="A1434">
        <f>LOOKUP(B1434,DEPARTAMENTO!$B$2:$B$26,DEPARTAMENTO!$A$2:$A$26)</f>
        <v>16</v>
      </c>
      <c r="B1434" s="21" t="s">
        <v>2773</v>
      </c>
      <c r="C1434" s="25">
        <f t="shared" si="93"/>
        <v>1</v>
      </c>
      <c r="D1434" s="21" t="s">
        <v>2772</v>
      </c>
      <c r="E1434" s="25">
        <f t="shared" si="96"/>
        <v>11</v>
      </c>
      <c r="F1434" s="21" t="s">
        <v>904</v>
      </c>
      <c r="G1434" s="14" t="s">
        <v>2791</v>
      </c>
      <c r="H1434" s="14" t="str">
        <f t="shared" si="94"/>
        <v>150113</v>
      </c>
      <c r="I1434" s="36" t="str">
        <f t="shared" si="95"/>
        <v>INSERT INTO [dbo].[pmDistrict] ([idDepartment],[idProvince],[idDistrict],[name],[ubigeo]) VALUES (16,1,11,'San Juan Bautista','150113')</v>
      </c>
    </row>
    <row r="1435" spans="1:9" ht="15.75" thickBot="1" x14ac:dyDescent="0.3">
      <c r="A1435">
        <f>LOOKUP(B1435,DEPARTAMENTO!$B$2:$B$26,DEPARTAMENTO!$A$2:$A$26)</f>
        <v>16</v>
      </c>
      <c r="B1435" s="21" t="s">
        <v>2773</v>
      </c>
      <c r="C1435" s="25">
        <f t="shared" si="93"/>
        <v>1</v>
      </c>
      <c r="D1435" s="21" t="s">
        <v>2772</v>
      </c>
      <c r="E1435" s="25">
        <f t="shared" si="96"/>
        <v>12</v>
      </c>
      <c r="F1435" s="21" t="s">
        <v>2868</v>
      </c>
      <c r="G1435" s="14" t="s">
        <v>2867</v>
      </c>
      <c r="H1435" s="14" t="str">
        <f>RIGHT(G1435,6)</f>
        <v>150107</v>
      </c>
      <c r="I1435" s="36" t="str">
        <f>$I$1&amp;A1435&amp;","&amp;C1435&amp;","&amp;E1435&amp;",'"&amp;F1435&amp;"','"&amp;H1435&amp;"')"</f>
        <v>INSERT INTO [dbo].[pmDistrict] ([idDepartment],[idProvince],[idDistrict],[name],[ubigeo]) VALUES (16,1,12,'Putumayo','150107')</v>
      </c>
    </row>
    <row r="1436" spans="1:9" ht="15.75" thickBot="1" x14ac:dyDescent="0.3">
      <c r="A1436">
        <f>LOOKUP(B1436,DEPARTAMENTO!$B$2:$B$26,DEPARTAMENTO!$A$2:$A$26)</f>
        <v>16</v>
      </c>
      <c r="B1436" s="21" t="s">
        <v>2773</v>
      </c>
      <c r="C1436" s="25">
        <f t="shared" si="93"/>
        <v>1</v>
      </c>
      <c r="D1436" s="21" t="s">
        <v>2772</v>
      </c>
      <c r="E1436" s="25">
        <f t="shared" si="96"/>
        <v>13</v>
      </c>
      <c r="F1436" s="21" t="s">
        <v>2870</v>
      </c>
      <c r="G1436" s="14" t="s">
        <v>2869</v>
      </c>
      <c r="H1436" s="14" t="str">
        <f>RIGHT(G1436,6)</f>
        <v>150114</v>
      </c>
      <c r="I1436" s="36" t="str">
        <f>$I$1&amp;A1436&amp;","&amp;C1436&amp;","&amp;E1436&amp;",'"&amp;F1436&amp;"','"&amp;H1436&amp;"')"</f>
        <v>INSERT INTO [dbo].[pmDistrict] ([idDepartment],[idProvince],[idDistrict],[name],[ubigeo]) VALUES (16,1,13,'Teniente Manuel Clavero','150114')</v>
      </c>
    </row>
    <row r="1437" spans="1:9" ht="15.75" thickBot="1" x14ac:dyDescent="0.3">
      <c r="A1437">
        <f>LOOKUP(B1437,DEPARTAMENTO!$B$2:$B$26,DEPARTAMENTO!$A$2:$A$26)</f>
        <v>16</v>
      </c>
      <c r="B1437" s="21" t="s">
        <v>2773</v>
      </c>
      <c r="C1437" s="25">
        <f>IF(D1434=D1437,C1434,IF(B1434=B1437,C1434+1,1))</f>
        <v>2</v>
      </c>
      <c r="D1437" s="21" t="s">
        <v>2794</v>
      </c>
      <c r="E1437" s="25">
        <f>SUMIF(D1437,D1434,E1434)+1</f>
        <v>1</v>
      </c>
      <c r="F1437" s="21" t="s">
        <v>2793</v>
      </c>
      <c r="G1437" s="14" t="s">
        <v>2792</v>
      </c>
      <c r="H1437" s="14" t="str">
        <f t="shared" si="94"/>
        <v>150201</v>
      </c>
      <c r="I1437" s="36" t="str">
        <f t="shared" si="95"/>
        <v>INSERT INTO [dbo].[pmDistrict] ([idDepartment],[idProvince],[idDistrict],[name],[ubigeo]) VALUES (16,2,1,'Yurimaguas','150201')</v>
      </c>
    </row>
    <row r="1438" spans="1:9" ht="15.75" thickBot="1" x14ac:dyDescent="0.3">
      <c r="A1438">
        <f>LOOKUP(B1438,DEPARTAMENTO!$B$2:$B$26,DEPARTAMENTO!$A$2:$A$26)</f>
        <v>16</v>
      </c>
      <c r="B1438" s="21" t="s">
        <v>2773</v>
      </c>
      <c r="C1438" s="25">
        <f t="shared" si="93"/>
        <v>2</v>
      </c>
      <c r="D1438" s="21" t="s">
        <v>2794</v>
      </c>
      <c r="E1438" s="25">
        <f t="shared" si="96"/>
        <v>2</v>
      </c>
      <c r="F1438" s="21" t="s">
        <v>2796</v>
      </c>
      <c r="G1438" s="14" t="s">
        <v>2795</v>
      </c>
      <c r="H1438" s="14" t="str">
        <f t="shared" si="94"/>
        <v>150202</v>
      </c>
      <c r="I1438" s="36" t="str">
        <f t="shared" si="95"/>
        <v>INSERT INTO [dbo].[pmDistrict] ([idDepartment],[idProvince],[idDistrict],[name],[ubigeo]) VALUES (16,2,2,'Balsapuerto','150202')</v>
      </c>
    </row>
    <row r="1439" spans="1:9" ht="15.75" thickBot="1" x14ac:dyDescent="0.3">
      <c r="A1439">
        <f>LOOKUP(B1439,DEPARTAMENTO!$B$2:$B$26,DEPARTAMENTO!$A$2:$A$26)</f>
        <v>16</v>
      </c>
      <c r="B1439" s="21" t="s">
        <v>2773</v>
      </c>
      <c r="C1439" s="25">
        <f t="shared" si="93"/>
        <v>2</v>
      </c>
      <c r="D1439" s="21" t="s">
        <v>2794</v>
      </c>
      <c r="E1439" s="25">
        <f t="shared" si="96"/>
        <v>3</v>
      </c>
      <c r="F1439" s="21" t="s">
        <v>2798</v>
      </c>
      <c r="G1439" s="14" t="s">
        <v>2797</v>
      </c>
      <c r="H1439" s="14" t="str">
        <f t="shared" si="94"/>
        <v>150205</v>
      </c>
      <c r="I1439" s="36" t="str">
        <f t="shared" si="95"/>
        <v>INSERT INTO [dbo].[pmDistrict] ([idDepartment],[idProvince],[idDistrict],[name],[ubigeo]) VALUES (16,2,3,'Jeberos','150205')</v>
      </c>
    </row>
    <row r="1440" spans="1:9" ht="15.75" thickBot="1" x14ac:dyDescent="0.3">
      <c r="A1440">
        <f>LOOKUP(B1440,DEPARTAMENTO!$B$2:$B$26,DEPARTAMENTO!$A$2:$A$26)</f>
        <v>16</v>
      </c>
      <c r="B1440" s="21" t="s">
        <v>2773</v>
      </c>
      <c r="C1440" s="25">
        <f t="shared" si="93"/>
        <v>2</v>
      </c>
      <c r="D1440" s="21" t="s">
        <v>2794</v>
      </c>
      <c r="E1440" s="25">
        <f t="shared" si="96"/>
        <v>4</v>
      </c>
      <c r="F1440" s="21" t="s">
        <v>2390</v>
      </c>
      <c r="G1440" s="14" t="s">
        <v>2799</v>
      </c>
      <c r="H1440" s="14" t="str">
        <f t="shared" si="94"/>
        <v>150206</v>
      </c>
      <c r="I1440" s="36" t="str">
        <f t="shared" si="95"/>
        <v>INSERT INTO [dbo].[pmDistrict] ([idDepartment],[idProvince],[idDistrict],[name],[ubigeo]) VALUES (16,2,4,'Lagunas','150206')</v>
      </c>
    </row>
    <row r="1441" spans="1:9" ht="15.75" thickBot="1" x14ac:dyDescent="0.3">
      <c r="A1441">
        <f>LOOKUP(B1441,DEPARTAMENTO!$B$2:$B$26,DEPARTAMENTO!$A$2:$A$26)</f>
        <v>16</v>
      </c>
      <c r="B1441" s="21" t="s">
        <v>2773</v>
      </c>
      <c r="C1441" s="25">
        <f t="shared" si="93"/>
        <v>2</v>
      </c>
      <c r="D1441" s="21" t="s">
        <v>2794</v>
      </c>
      <c r="E1441" s="25">
        <f t="shared" si="96"/>
        <v>5</v>
      </c>
      <c r="F1441" s="21" t="s">
        <v>364</v>
      </c>
      <c r="G1441" s="14" t="s">
        <v>2800</v>
      </c>
      <c r="H1441" s="14" t="str">
        <f t="shared" si="94"/>
        <v>150210</v>
      </c>
      <c r="I1441" s="36" t="str">
        <f t="shared" si="95"/>
        <v>INSERT INTO [dbo].[pmDistrict] ([idDepartment],[idProvince],[idDistrict],[name],[ubigeo]) VALUES (16,2,5,'Santa Cruz','150210')</v>
      </c>
    </row>
    <row r="1442" spans="1:9" ht="15.75" thickBot="1" x14ac:dyDescent="0.3">
      <c r="A1442">
        <f>LOOKUP(B1442,DEPARTAMENTO!$B$2:$B$26,DEPARTAMENTO!$A$2:$A$26)</f>
        <v>16</v>
      </c>
      <c r="B1442" s="21" t="s">
        <v>2773</v>
      </c>
      <c r="C1442" s="25">
        <f t="shared" si="93"/>
        <v>2</v>
      </c>
      <c r="D1442" s="21" t="s">
        <v>2794</v>
      </c>
      <c r="E1442" s="25">
        <f t="shared" si="96"/>
        <v>6</v>
      </c>
      <c r="F1442" s="21" t="s">
        <v>2802</v>
      </c>
      <c r="G1442" s="14" t="s">
        <v>2801</v>
      </c>
      <c r="H1442" s="14" t="str">
        <f t="shared" si="94"/>
        <v>150211</v>
      </c>
      <c r="I1442" s="36" t="str">
        <f t="shared" si="95"/>
        <v>INSERT INTO [dbo].[pmDistrict] ([idDepartment],[idProvince],[idDistrict],[name],[ubigeo]) VALUES (16,2,6,'Teniente Cesar Lopez Rojas','150211')</v>
      </c>
    </row>
    <row r="1443" spans="1:9" ht="15.75" thickBot="1" x14ac:dyDescent="0.3">
      <c r="A1443">
        <f>LOOKUP(B1443,DEPARTAMENTO!$B$2:$B$26,DEPARTAMENTO!$A$2:$A$26)</f>
        <v>16</v>
      </c>
      <c r="B1443" s="21" t="s">
        <v>2773</v>
      </c>
      <c r="C1443" s="25">
        <f t="shared" si="93"/>
        <v>3</v>
      </c>
      <c r="D1443" s="21" t="s">
        <v>2773</v>
      </c>
      <c r="E1443" s="25">
        <f t="shared" si="96"/>
        <v>1</v>
      </c>
      <c r="F1443" s="21" t="s">
        <v>2804</v>
      </c>
      <c r="G1443" s="14" t="s">
        <v>2803</v>
      </c>
      <c r="H1443" s="14" t="str">
        <f t="shared" si="94"/>
        <v>150301</v>
      </c>
      <c r="I1443" s="36" t="str">
        <f t="shared" si="95"/>
        <v>INSERT INTO [dbo].[pmDistrict] ([idDepartment],[idProvince],[idDistrict],[name],[ubigeo]) VALUES (16,3,1,'Nauta','150301')</v>
      </c>
    </row>
    <row r="1444" spans="1:9" ht="15.75" thickBot="1" x14ac:dyDescent="0.3">
      <c r="A1444">
        <f>LOOKUP(B1444,DEPARTAMENTO!$B$2:$B$26,DEPARTAMENTO!$A$2:$A$26)</f>
        <v>16</v>
      </c>
      <c r="B1444" s="21" t="s">
        <v>2773</v>
      </c>
      <c r="C1444" s="25">
        <f t="shared" si="93"/>
        <v>3</v>
      </c>
      <c r="D1444" s="21" t="s">
        <v>2773</v>
      </c>
      <c r="E1444" s="25">
        <f t="shared" si="96"/>
        <v>2</v>
      </c>
      <c r="F1444" s="21" t="s">
        <v>2806</v>
      </c>
      <c r="G1444" s="14" t="s">
        <v>2805</v>
      </c>
      <c r="H1444" s="14" t="str">
        <f t="shared" si="94"/>
        <v>150302</v>
      </c>
      <c r="I1444" s="36" t="str">
        <f t="shared" si="95"/>
        <v>INSERT INTO [dbo].[pmDistrict] ([idDepartment],[idProvince],[idDistrict],[name],[ubigeo]) VALUES (16,3,2,'Parinari','150302')</v>
      </c>
    </row>
    <row r="1445" spans="1:9" ht="15.75" thickBot="1" x14ac:dyDescent="0.3">
      <c r="A1445">
        <f>LOOKUP(B1445,DEPARTAMENTO!$B$2:$B$26,DEPARTAMENTO!$A$2:$A$26)</f>
        <v>16</v>
      </c>
      <c r="B1445" s="21" t="s">
        <v>2773</v>
      </c>
      <c r="C1445" s="25">
        <f t="shared" si="93"/>
        <v>3</v>
      </c>
      <c r="D1445" s="21" t="s">
        <v>2773</v>
      </c>
      <c r="E1445" s="25">
        <f t="shared" si="96"/>
        <v>3</v>
      </c>
      <c r="F1445" s="21" t="s">
        <v>2808</v>
      </c>
      <c r="G1445" s="14" t="s">
        <v>2807</v>
      </c>
      <c r="H1445" s="14" t="str">
        <f t="shared" si="94"/>
        <v>150303</v>
      </c>
      <c r="I1445" s="36" t="str">
        <f t="shared" si="95"/>
        <v>INSERT INTO [dbo].[pmDistrict] ([idDepartment],[idProvince],[idDistrict],[name],[ubigeo]) VALUES (16,3,3,'Tigre','150303')</v>
      </c>
    </row>
    <row r="1446" spans="1:9" ht="15.75" thickBot="1" x14ac:dyDescent="0.3">
      <c r="A1446">
        <f>LOOKUP(B1446,DEPARTAMENTO!$B$2:$B$26,DEPARTAMENTO!$A$2:$A$26)</f>
        <v>16</v>
      </c>
      <c r="B1446" s="21" t="s">
        <v>2773</v>
      </c>
      <c r="C1446" s="25">
        <f t="shared" si="93"/>
        <v>3</v>
      </c>
      <c r="D1446" s="21" t="s">
        <v>2773</v>
      </c>
      <c r="E1446" s="25">
        <f t="shared" si="96"/>
        <v>4</v>
      </c>
      <c r="F1446" s="21" t="s">
        <v>2810</v>
      </c>
      <c r="G1446" s="14" t="s">
        <v>2809</v>
      </c>
      <c r="H1446" s="14" t="str">
        <f t="shared" si="94"/>
        <v>150305</v>
      </c>
      <c r="I1446" s="36" t="str">
        <f t="shared" si="95"/>
        <v>INSERT INTO [dbo].[pmDistrict] ([idDepartment],[idProvince],[idDistrict],[name],[ubigeo]) VALUES (16,3,4,'Trompeteros','150305')</v>
      </c>
    </row>
    <row r="1447" spans="1:9" ht="15.75" thickBot="1" x14ac:dyDescent="0.3">
      <c r="A1447">
        <f>LOOKUP(B1447,DEPARTAMENTO!$B$2:$B$26,DEPARTAMENTO!$A$2:$A$26)</f>
        <v>16</v>
      </c>
      <c r="B1447" s="21" t="s">
        <v>2773</v>
      </c>
      <c r="C1447" s="25">
        <f t="shared" si="93"/>
        <v>3</v>
      </c>
      <c r="D1447" s="21" t="s">
        <v>2773</v>
      </c>
      <c r="E1447" s="25">
        <f t="shared" si="96"/>
        <v>5</v>
      </c>
      <c r="F1447" s="21" t="s">
        <v>2812</v>
      </c>
      <c r="G1447" s="14" t="s">
        <v>2811</v>
      </c>
      <c r="H1447" s="14" t="str">
        <f t="shared" si="94"/>
        <v>150304</v>
      </c>
      <c r="I1447" s="36" t="str">
        <f t="shared" si="95"/>
        <v>INSERT INTO [dbo].[pmDistrict] ([idDepartment],[idProvince],[idDistrict],[name],[ubigeo]) VALUES (16,3,5,'Urarinas','150304')</v>
      </c>
    </row>
    <row r="1448" spans="1:9" ht="15.75" thickBot="1" x14ac:dyDescent="0.3">
      <c r="A1448">
        <f>LOOKUP(B1448,DEPARTAMENTO!$B$2:$B$26,DEPARTAMENTO!$A$2:$A$26)</f>
        <v>16</v>
      </c>
      <c r="B1448" s="21" t="s">
        <v>2773</v>
      </c>
      <c r="C1448" s="25">
        <f t="shared" si="93"/>
        <v>4</v>
      </c>
      <c r="D1448" s="21" t="s">
        <v>2815</v>
      </c>
      <c r="E1448" s="25">
        <f t="shared" si="96"/>
        <v>1</v>
      </c>
      <c r="F1448" s="21" t="s">
        <v>2814</v>
      </c>
      <c r="G1448" s="14" t="s">
        <v>2813</v>
      </c>
      <c r="H1448" s="14" t="str">
        <f t="shared" si="94"/>
        <v>150601</v>
      </c>
      <c r="I1448" s="36" t="str">
        <f t="shared" si="95"/>
        <v>INSERT INTO [dbo].[pmDistrict] ([idDepartment],[idProvince],[idDistrict],[name],[ubigeo]) VALUES (16,4,1,'Ramon Castilla','150601')</v>
      </c>
    </row>
    <row r="1449" spans="1:9" ht="15.75" thickBot="1" x14ac:dyDescent="0.3">
      <c r="A1449">
        <f>LOOKUP(B1449,DEPARTAMENTO!$B$2:$B$26,DEPARTAMENTO!$A$2:$A$26)</f>
        <v>16</v>
      </c>
      <c r="B1449" s="21" t="s">
        <v>2773</v>
      </c>
      <c r="C1449" s="25">
        <f t="shared" si="93"/>
        <v>4</v>
      </c>
      <c r="D1449" s="21" t="s">
        <v>2815</v>
      </c>
      <c r="E1449" s="25">
        <f t="shared" si="96"/>
        <v>2</v>
      </c>
      <c r="F1449" s="21" t="s">
        <v>2817</v>
      </c>
      <c r="G1449" s="14" t="s">
        <v>2816</v>
      </c>
      <c r="H1449" s="14" t="str">
        <f t="shared" si="94"/>
        <v>150602</v>
      </c>
      <c r="I1449" s="36" t="str">
        <f t="shared" si="95"/>
        <v>INSERT INTO [dbo].[pmDistrict] ([idDepartment],[idProvince],[idDistrict],[name],[ubigeo]) VALUES (16,4,2,'Pebas','150602')</v>
      </c>
    </row>
    <row r="1450" spans="1:9" ht="15.75" thickBot="1" x14ac:dyDescent="0.3">
      <c r="A1450">
        <f>LOOKUP(B1450,DEPARTAMENTO!$B$2:$B$26,DEPARTAMENTO!$A$2:$A$26)</f>
        <v>16</v>
      </c>
      <c r="B1450" s="21" t="s">
        <v>2773</v>
      </c>
      <c r="C1450" s="25">
        <f t="shared" si="93"/>
        <v>4</v>
      </c>
      <c r="D1450" s="21" t="s">
        <v>2815</v>
      </c>
      <c r="E1450" s="25">
        <f t="shared" si="96"/>
        <v>3</v>
      </c>
      <c r="F1450" s="21" t="s">
        <v>2819</v>
      </c>
      <c r="G1450" s="14" t="s">
        <v>2818</v>
      </c>
      <c r="H1450" s="14" t="str">
        <f t="shared" si="94"/>
        <v>150603</v>
      </c>
      <c r="I1450" s="36" t="str">
        <f t="shared" si="95"/>
        <v>INSERT INTO [dbo].[pmDistrict] ([idDepartment],[idProvince],[idDistrict],[name],[ubigeo]) VALUES (16,4,3,'Yavari','150603')</v>
      </c>
    </row>
    <row r="1451" spans="1:9" ht="15.75" thickBot="1" x14ac:dyDescent="0.3">
      <c r="A1451">
        <f>LOOKUP(B1451,DEPARTAMENTO!$B$2:$B$26,DEPARTAMENTO!$A$2:$A$26)</f>
        <v>16</v>
      </c>
      <c r="B1451" s="21" t="s">
        <v>2773</v>
      </c>
      <c r="C1451" s="25">
        <f t="shared" si="93"/>
        <v>4</v>
      </c>
      <c r="D1451" s="21" t="s">
        <v>2815</v>
      </c>
      <c r="E1451" s="25">
        <f t="shared" si="96"/>
        <v>4</v>
      </c>
      <c r="F1451" s="21" t="s">
        <v>1323</v>
      </c>
      <c r="G1451" s="14" t="s">
        <v>2820</v>
      </c>
      <c r="H1451" s="14" t="str">
        <f t="shared" si="94"/>
        <v>150604</v>
      </c>
      <c r="I1451" s="36" t="str">
        <f t="shared" si="95"/>
        <v>INSERT INTO [dbo].[pmDistrict] ([idDepartment],[idProvince],[idDistrict],[name],[ubigeo]) VALUES (16,4,4,'San Pablo','150604')</v>
      </c>
    </row>
    <row r="1452" spans="1:9" ht="15.75" thickBot="1" x14ac:dyDescent="0.3">
      <c r="A1452">
        <f>LOOKUP(B1452,DEPARTAMENTO!$B$2:$B$26,DEPARTAMENTO!$A$2:$A$26)</f>
        <v>16</v>
      </c>
      <c r="B1452" s="21" t="s">
        <v>2773</v>
      </c>
      <c r="C1452" s="25">
        <f t="shared" si="93"/>
        <v>5</v>
      </c>
      <c r="D1452" s="21" t="s">
        <v>2822</v>
      </c>
      <c r="E1452" s="25">
        <f t="shared" si="96"/>
        <v>1</v>
      </c>
      <c r="F1452" s="21" t="s">
        <v>2822</v>
      </c>
      <c r="G1452" s="14" t="s">
        <v>2821</v>
      </c>
      <c r="H1452" s="14" t="str">
        <f t="shared" si="94"/>
        <v>150401</v>
      </c>
      <c r="I1452" s="36" t="str">
        <f t="shared" si="95"/>
        <v>INSERT INTO [dbo].[pmDistrict] ([idDepartment],[idProvince],[idDistrict],[name],[ubigeo]) VALUES (16,5,1,'Requena','150401')</v>
      </c>
    </row>
    <row r="1453" spans="1:9" ht="15.75" thickBot="1" x14ac:dyDescent="0.3">
      <c r="A1453">
        <f>LOOKUP(B1453,DEPARTAMENTO!$B$2:$B$26,DEPARTAMENTO!$A$2:$A$26)</f>
        <v>16</v>
      </c>
      <c r="B1453" s="21" t="s">
        <v>2773</v>
      </c>
      <c r="C1453" s="25">
        <f t="shared" si="93"/>
        <v>5</v>
      </c>
      <c r="D1453" s="21" t="s">
        <v>2822</v>
      </c>
      <c r="E1453" s="25">
        <f t="shared" si="96"/>
        <v>2</v>
      </c>
      <c r="F1453" s="21" t="s">
        <v>2824</v>
      </c>
      <c r="G1453" s="14" t="s">
        <v>2823</v>
      </c>
      <c r="H1453" s="14" t="str">
        <f t="shared" si="94"/>
        <v>150402</v>
      </c>
      <c r="I1453" s="36" t="str">
        <f t="shared" si="95"/>
        <v>INSERT INTO [dbo].[pmDistrict] ([idDepartment],[idProvince],[idDistrict],[name],[ubigeo]) VALUES (16,5,2,'Alto Tapiche','150402')</v>
      </c>
    </row>
    <row r="1454" spans="1:9" ht="15.75" thickBot="1" x14ac:dyDescent="0.3">
      <c r="A1454">
        <f>LOOKUP(B1454,DEPARTAMENTO!$B$2:$B$26,DEPARTAMENTO!$A$2:$A$26)</f>
        <v>16</v>
      </c>
      <c r="B1454" s="21" t="s">
        <v>2773</v>
      </c>
      <c r="C1454" s="25">
        <f t="shared" si="93"/>
        <v>5</v>
      </c>
      <c r="D1454" s="21" t="s">
        <v>2822</v>
      </c>
      <c r="E1454" s="25">
        <f t="shared" si="96"/>
        <v>3</v>
      </c>
      <c r="F1454" s="21" t="s">
        <v>2826</v>
      </c>
      <c r="G1454" s="14" t="s">
        <v>2825</v>
      </c>
      <c r="H1454" s="14" t="str">
        <f t="shared" si="94"/>
        <v>150403</v>
      </c>
      <c r="I1454" s="36" t="str">
        <f t="shared" si="95"/>
        <v>INSERT INTO [dbo].[pmDistrict] ([idDepartment],[idProvince],[idDistrict],[name],[ubigeo]) VALUES (16,5,3,'Capelo','150403')</v>
      </c>
    </row>
    <row r="1455" spans="1:9" ht="15.75" thickBot="1" x14ac:dyDescent="0.3">
      <c r="A1455">
        <f>LOOKUP(B1455,DEPARTAMENTO!$B$2:$B$26,DEPARTAMENTO!$A$2:$A$26)</f>
        <v>16</v>
      </c>
      <c r="B1455" s="21" t="s">
        <v>2773</v>
      </c>
      <c r="C1455" s="25">
        <f t="shared" si="93"/>
        <v>5</v>
      </c>
      <c r="D1455" s="21" t="s">
        <v>2822</v>
      </c>
      <c r="E1455" s="25">
        <f t="shared" si="96"/>
        <v>4</v>
      </c>
      <c r="F1455" s="21" t="s">
        <v>2828</v>
      </c>
      <c r="G1455" s="14" t="s">
        <v>2827</v>
      </c>
      <c r="H1455" s="14" t="str">
        <f t="shared" si="94"/>
        <v>150404</v>
      </c>
      <c r="I1455" s="36" t="str">
        <f t="shared" si="95"/>
        <v>INSERT INTO [dbo].[pmDistrict] ([idDepartment],[idProvince],[idDistrict],[name],[ubigeo]) VALUES (16,5,4,'Emilio San Martin','150404')</v>
      </c>
    </row>
    <row r="1456" spans="1:9" ht="15.75" thickBot="1" x14ac:dyDescent="0.3">
      <c r="A1456">
        <f>LOOKUP(B1456,DEPARTAMENTO!$B$2:$B$26,DEPARTAMENTO!$A$2:$A$26)</f>
        <v>16</v>
      </c>
      <c r="B1456" s="21" t="s">
        <v>2773</v>
      </c>
      <c r="C1456" s="25">
        <f t="shared" si="93"/>
        <v>5</v>
      </c>
      <c r="D1456" s="21" t="s">
        <v>2822</v>
      </c>
      <c r="E1456" s="25">
        <f t="shared" si="96"/>
        <v>5</v>
      </c>
      <c r="F1456" s="21" t="s">
        <v>2830</v>
      </c>
      <c r="G1456" s="14" t="s">
        <v>2829</v>
      </c>
      <c r="H1456" s="14" t="str">
        <f t="shared" si="94"/>
        <v>150405</v>
      </c>
      <c r="I1456" s="36" t="str">
        <f t="shared" si="95"/>
        <v>INSERT INTO [dbo].[pmDistrict] ([idDepartment],[idProvince],[idDistrict],[name],[ubigeo]) VALUES (16,5,5,'Maquia','150405')</v>
      </c>
    </row>
    <row r="1457" spans="1:9" ht="15.75" thickBot="1" x14ac:dyDescent="0.3">
      <c r="A1457">
        <f>LOOKUP(B1457,DEPARTAMENTO!$B$2:$B$26,DEPARTAMENTO!$A$2:$A$26)</f>
        <v>16</v>
      </c>
      <c r="B1457" s="21" t="s">
        <v>2773</v>
      </c>
      <c r="C1457" s="25">
        <f t="shared" si="93"/>
        <v>5</v>
      </c>
      <c r="D1457" s="21" t="s">
        <v>2822</v>
      </c>
      <c r="E1457" s="25">
        <f t="shared" si="96"/>
        <v>6</v>
      </c>
      <c r="F1457" s="21" t="s">
        <v>2832</v>
      </c>
      <c r="G1457" s="14" t="s">
        <v>2831</v>
      </c>
      <c r="H1457" s="14" t="str">
        <f t="shared" si="94"/>
        <v>150406</v>
      </c>
      <c r="I1457" s="36" t="str">
        <f t="shared" si="95"/>
        <v>INSERT INTO [dbo].[pmDistrict] ([idDepartment],[idProvince],[idDistrict],[name],[ubigeo]) VALUES (16,5,6,'Puinahua','150406')</v>
      </c>
    </row>
    <row r="1458" spans="1:9" ht="15.75" thickBot="1" x14ac:dyDescent="0.3">
      <c r="A1458">
        <f>LOOKUP(B1458,DEPARTAMENTO!$B$2:$B$26,DEPARTAMENTO!$A$2:$A$26)</f>
        <v>16</v>
      </c>
      <c r="B1458" s="21" t="s">
        <v>2773</v>
      </c>
      <c r="C1458" s="25">
        <f t="shared" si="93"/>
        <v>5</v>
      </c>
      <c r="D1458" s="21" t="s">
        <v>2822</v>
      </c>
      <c r="E1458" s="25">
        <f t="shared" si="96"/>
        <v>7</v>
      </c>
      <c r="F1458" s="21" t="s">
        <v>2834</v>
      </c>
      <c r="G1458" s="14" t="s">
        <v>2833</v>
      </c>
      <c r="H1458" s="14" t="str">
        <f t="shared" si="94"/>
        <v>150407</v>
      </c>
      <c r="I1458" s="36" t="str">
        <f t="shared" si="95"/>
        <v>INSERT INTO [dbo].[pmDistrict] ([idDepartment],[idProvince],[idDistrict],[name],[ubigeo]) VALUES (16,5,7,'Saquena','150407')</v>
      </c>
    </row>
    <row r="1459" spans="1:9" ht="15.75" thickBot="1" x14ac:dyDescent="0.3">
      <c r="A1459">
        <f>LOOKUP(B1459,DEPARTAMENTO!$B$2:$B$26,DEPARTAMENTO!$A$2:$A$26)</f>
        <v>16</v>
      </c>
      <c r="B1459" s="21" t="s">
        <v>2773</v>
      </c>
      <c r="C1459" s="25">
        <f t="shared" si="93"/>
        <v>5</v>
      </c>
      <c r="D1459" s="21" t="s">
        <v>2822</v>
      </c>
      <c r="E1459" s="25">
        <f t="shared" si="96"/>
        <v>8</v>
      </c>
      <c r="F1459" s="21" t="s">
        <v>2836</v>
      </c>
      <c r="G1459" s="14" t="s">
        <v>2835</v>
      </c>
      <c r="H1459" s="14" t="str">
        <f t="shared" si="94"/>
        <v>150408</v>
      </c>
      <c r="I1459" s="36" t="str">
        <f t="shared" si="95"/>
        <v>INSERT INTO [dbo].[pmDistrict] ([idDepartment],[idProvince],[idDistrict],[name],[ubigeo]) VALUES (16,5,8,'Soplin','150408')</v>
      </c>
    </row>
    <row r="1460" spans="1:9" ht="15.75" thickBot="1" x14ac:dyDescent="0.3">
      <c r="A1460">
        <f>LOOKUP(B1460,DEPARTAMENTO!$B$2:$B$26,DEPARTAMENTO!$A$2:$A$26)</f>
        <v>16</v>
      </c>
      <c r="B1460" s="21" t="s">
        <v>2773</v>
      </c>
      <c r="C1460" s="25">
        <f t="shared" si="93"/>
        <v>5</v>
      </c>
      <c r="D1460" s="21" t="s">
        <v>2822</v>
      </c>
      <c r="E1460" s="25">
        <f t="shared" si="96"/>
        <v>9</v>
      </c>
      <c r="F1460" s="21" t="s">
        <v>2838</v>
      </c>
      <c r="G1460" s="14" t="s">
        <v>2837</v>
      </c>
      <c r="H1460" s="14" t="str">
        <f t="shared" si="94"/>
        <v>150409</v>
      </c>
      <c r="I1460" s="36" t="str">
        <f t="shared" si="95"/>
        <v>INSERT INTO [dbo].[pmDistrict] ([idDepartment],[idProvince],[idDistrict],[name],[ubigeo]) VALUES (16,5,9,'Tapiche','150409')</v>
      </c>
    </row>
    <row r="1461" spans="1:9" ht="15.75" thickBot="1" x14ac:dyDescent="0.3">
      <c r="A1461">
        <f>LOOKUP(B1461,DEPARTAMENTO!$B$2:$B$26,DEPARTAMENTO!$A$2:$A$26)</f>
        <v>16</v>
      </c>
      <c r="B1461" s="21" t="s">
        <v>2773</v>
      </c>
      <c r="C1461" s="25">
        <f t="shared" si="93"/>
        <v>5</v>
      </c>
      <c r="D1461" s="21" t="s">
        <v>2822</v>
      </c>
      <c r="E1461" s="25">
        <f t="shared" si="96"/>
        <v>10</v>
      </c>
      <c r="F1461" s="21" t="s">
        <v>2840</v>
      </c>
      <c r="G1461" s="14" t="s">
        <v>2839</v>
      </c>
      <c r="H1461" s="14" t="str">
        <f t="shared" si="94"/>
        <v>150410</v>
      </c>
      <c r="I1461" s="36" t="str">
        <f t="shared" si="95"/>
        <v>INSERT INTO [dbo].[pmDistrict] ([idDepartment],[idProvince],[idDistrict],[name],[ubigeo]) VALUES (16,5,10,'Jenaro Herrera','150410')</v>
      </c>
    </row>
    <row r="1462" spans="1:9" ht="15.75" thickBot="1" x14ac:dyDescent="0.3">
      <c r="A1462">
        <f>LOOKUP(B1462,DEPARTAMENTO!$B$2:$B$26,DEPARTAMENTO!$A$2:$A$26)</f>
        <v>16</v>
      </c>
      <c r="B1462" s="21" t="s">
        <v>2773</v>
      </c>
      <c r="C1462" s="25">
        <f t="shared" ref="C1462:C1523" si="97">IF(D1461=D1462,C1461,IF(B1461=B1462,C1461+1,1))</f>
        <v>5</v>
      </c>
      <c r="D1462" s="21" t="s">
        <v>2822</v>
      </c>
      <c r="E1462" s="25">
        <f t="shared" si="96"/>
        <v>11</v>
      </c>
      <c r="F1462" s="21" t="s">
        <v>2842</v>
      </c>
      <c r="G1462" s="14" t="s">
        <v>2841</v>
      </c>
      <c r="H1462" s="14" t="str">
        <f t="shared" si="94"/>
        <v>150411</v>
      </c>
      <c r="I1462" s="36" t="str">
        <f t="shared" si="95"/>
        <v>INSERT INTO [dbo].[pmDistrict] ([idDepartment],[idProvince],[idDistrict],[name],[ubigeo]) VALUES (16,5,11,'Yaquerana','150411')</v>
      </c>
    </row>
    <row r="1463" spans="1:9" ht="15.75" thickBot="1" x14ac:dyDescent="0.3">
      <c r="A1463">
        <f>LOOKUP(B1463,DEPARTAMENTO!$B$2:$B$26,DEPARTAMENTO!$A$2:$A$26)</f>
        <v>16</v>
      </c>
      <c r="B1463" s="21" t="s">
        <v>2773</v>
      </c>
      <c r="C1463" s="25">
        <f t="shared" si="97"/>
        <v>6</v>
      </c>
      <c r="D1463" s="21" t="s">
        <v>2845</v>
      </c>
      <c r="E1463" s="25">
        <f t="shared" si="96"/>
        <v>1</v>
      </c>
      <c r="F1463" s="21" t="s">
        <v>2844</v>
      </c>
      <c r="G1463" s="14" t="s">
        <v>2843</v>
      </c>
      <c r="H1463" s="14" t="str">
        <f t="shared" si="94"/>
        <v>150501</v>
      </c>
      <c r="I1463" s="36" t="str">
        <f t="shared" si="95"/>
        <v>INSERT INTO [dbo].[pmDistrict] ([idDepartment],[idProvince],[idDistrict],[name],[ubigeo]) VALUES (16,6,1,'Contamana','150501')</v>
      </c>
    </row>
    <row r="1464" spans="1:9" ht="15.75" thickBot="1" x14ac:dyDescent="0.3">
      <c r="A1464">
        <f>LOOKUP(B1464,DEPARTAMENTO!$B$2:$B$26,DEPARTAMENTO!$A$2:$A$26)</f>
        <v>16</v>
      </c>
      <c r="B1464" s="21" t="s">
        <v>2773</v>
      </c>
      <c r="C1464" s="25">
        <f t="shared" si="97"/>
        <v>6</v>
      </c>
      <c r="D1464" s="21" t="s">
        <v>2845</v>
      </c>
      <c r="E1464" s="25">
        <f t="shared" si="96"/>
        <v>2</v>
      </c>
      <c r="F1464" s="21" t="s">
        <v>2847</v>
      </c>
      <c r="G1464" s="14" t="s">
        <v>2846</v>
      </c>
      <c r="H1464" s="14" t="str">
        <f t="shared" si="94"/>
        <v>150506</v>
      </c>
      <c r="I1464" s="36" t="str">
        <f t="shared" si="95"/>
        <v>INSERT INTO [dbo].[pmDistrict] ([idDepartment],[idProvince],[idDistrict],[name],[ubigeo]) VALUES (16,6,2,'Inahuaya','150506')</v>
      </c>
    </row>
    <row r="1465" spans="1:9" ht="15.75" thickBot="1" x14ac:dyDescent="0.3">
      <c r="A1465">
        <f>LOOKUP(B1465,DEPARTAMENTO!$B$2:$B$26,DEPARTAMENTO!$A$2:$A$26)</f>
        <v>16</v>
      </c>
      <c r="B1465" s="21" t="s">
        <v>2773</v>
      </c>
      <c r="C1465" s="25">
        <f t="shared" si="97"/>
        <v>6</v>
      </c>
      <c r="D1465" s="21" t="s">
        <v>2845</v>
      </c>
      <c r="E1465" s="25">
        <f t="shared" si="96"/>
        <v>3</v>
      </c>
      <c r="F1465" s="21" t="s">
        <v>2849</v>
      </c>
      <c r="G1465" s="14" t="s">
        <v>2848</v>
      </c>
      <c r="H1465" s="14" t="str">
        <f t="shared" si="94"/>
        <v>150503</v>
      </c>
      <c r="I1465" s="36" t="str">
        <f t="shared" si="95"/>
        <v>INSERT INTO [dbo].[pmDistrict] ([idDepartment],[idProvince],[idDistrict],[name],[ubigeo]) VALUES (16,6,3,'Padre Marquez','150503')</v>
      </c>
    </row>
    <row r="1466" spans="1:9" ht="15.75" thickBot="1" x14ac:dyDescent="0.3">
      <c r="A1466">
        <f>LOOKUP(B1466,DEPARTAMENTO!$B$2:$B$26,DEPARTAMENTO!$A$2:$A$26)</f>
        <v>16</v>
      </c>
      <c r="B1466" s="21" t="s">
        <v>2773</v>
      </c>
      <c r="C1466" s="25">
        <f t="shared" si="97"/>
        <v>6</v>
      </c>
      <c r="D1466" s="21" t="s">
        <v>2845</v>
      </c>
      <c r="E1466" s="25">
        <f t="shared" si="96"/>
        <v>4</v>
      </c>
      <c r="F1466" s="21" t="s">
        <v>2157</v>
      </c>
      <c r="G1466" s="14" t="s">
        <v>2850</v>
      </c>
      <c r="H1466" s="14" t="str">
        <f t="shared" si="94"/>
        <v>150504</v>
      </c>
      <c r="I1466" s="36" t="str">
        <f t="shared" si="95"/>
        <v>INSERT INTO [dbo].[pmDistrict] ([idDepartment],[idProvince],[idDistrict],[name],[ubigeo]) VALUES (16,6,4,'Pampa Hermosa','150504')</v>
      </c>
    </row>
    <row r="1467" spans="1:9" ht="15.75" thickBot="1" x14ac:dyDescent="0.3">
      <c r="A1467">
        <f>LOOKUP(B1467,DEPARTAMENTO!$B$2:$B$26,DEPARTAMENTO!$A$2:$A$26)</f>
        <v>16</v>
      </c>
      <c r="B1467" s="21" t="s">
        <v>2773</v>
      </c>
      <c r="C1467" s="25">
        <f t="shared" si="97"/>
        <v>6</v>
      </c>
      <c r="D1467" s="21" t="s">
        <v>2845</v>
      </c>
      <c r="E1467" s="25">
        <f t="shared" si="96"/>
        <v>5</v>
      </c>
      <c r="F1467" s="21" t="s">
        <v>2852</v>
      </c>
      <c r="G1467" s="14" t="s">
        <v>2851</v>
      </c>
      <c r="H1467" s="14" t="str">
        <f t="shared" si="94"/>
        <v>150505</v>
      </c>
      <c r="I1467" s="36" t="str">
        <f t="shared" si="95"/>
        <v>INSERT INTO [dbo].[pmDistrict] ([idDepartment],[idProvince],[idDistrict],[name],[ubigeo]) VALUES (16,6,5,'Sarayacu','150505')</v>
      </c>
    </row>
    <row r="1468" spans="1:9" ht="15.75" thickBot="1" x14ac:dyDescent="0.3">
      <c r="A1468">
        <f>LOOKUP(B1468,DEPARTAMENTO!$B$2:$B$26,DEPARTAMENTO!$A$2:$A$26)</f>
        <v>16</v>
      </c>
      <c r="B1468" s="21" t="s">
        <v>2773</v>
      </c>
      <c r="C1468" s="25">
        <f t="shared" si="97"/>
        <v>6</v>
      </c>
      <c r="D1468" s="21" t="s">
        <v>2845</v>
      </c>
      <c r="E1468" s="25">
        <f t="shared" si="96"/>
        <v>6</v>
      </c>
      <c r="F1468" s="21" t="s">
        <v>2854</v>
      </c>
      <c r="G1468" s="14" t="s">
        <v>2853</v>
      </c>
      <c r="H1468" s="14" t="str">
        <f t="shared" si="94"/>
        <v>150502</v>
      </c>
      <c r="I1468" s="36" t="str">
        <f t="shared" si="95"/>
        <v>INSERT INTO [dbo].[pmDistrict] ([idDepartment],[idProvince],[idDistrict],[name],[ubigeo]) VALUES (16,6,6,'Vargas Guerra','150502')</v>
      </c>
    </row>
    <row r="1469" spans="1:9" ht="15.75" thickBot="1" x14ac:dyDescent="0.3">
      <c r="A1469">
        <f>LOOKUP(B1469,DEPARTAMENTO!$B$2:$B$26,DEPARTAMENTO!$A$2:$A$26)</f>
        <v>16</v>
      </c>
      <c r="B1469" s="21" t="s">
        <v>2773</v>
      </c>
      <c r="C1469" s="25">
        <f t="shared" si="97"/>
        <v>7</v>
      </c>
      <c r="D1469" s="21" t="s">
        <v>2856</v>
      </c>
      <c r="E1469" s="25">
        <f t="shared" si="96"/>
        <v>1</v>
      </c>
      <c r="F1469" s="21" t="s">
        <v>2526</v>
      </c>
      <c r="G1469" s="14" t="s">
        <v>2855</v>
      </c>
      <c r="H1469" s="14" t="str">
        <f t="shared" si="94"/>
        <v>150701</v>
      </c>
      <c r="I1469" s="36" t="str">
        <f t="shared" si="95"/>
        <v>INSERT INTO [dbo].[pmDistrict] ([idDepartment],[idProvince],[idDistrict],[name],[ubigeo]) VALUES (16,7,1,'Barranca','150701')</v>
      </c>
    </row>
    <row r="1470" spans="1:9" ht="15.75" thickBot="1" x14ac:dyDescent="0.3">
      <c r="A1470">
        <f>LOOKUP(B1470,DEPARTAMENTO!$B$2:$B$26,DEPARTAMENTO!$A$2:$A$26)</f>
        <v>16</v>
      </c>
      <c r="B1470" s="21" t="s">
        <v>2773</v>
      </c>
      <c r="C1470" s="25">
        <f t="shared" si="97"/>
        <v>7</v>
      </c>
      <c r="D1470" s="21" t="s">
        <v>2856</v>
      </c>
      <c r="E1470" s="25">
        <f t="shared" si="96"/>
        <v>2</v>
      </c>
      <c r="F1470" s="21" t="s">
        <v>2858</v>
      </c>
      <c r="G1470" s="14" t="s">
        <v>2857</v>
      </c>
      <c r="H1470" s="14" t="str">
        <f t="shared" si="94"/>
        <v>150703</v>
      </c>
      <c r="I1470" s="36" t="str">
        <f t="shared" si="95"/>
        <v>INSERT INTO [dbo].[pmDistrict] ([idDepartment],[idProvince],[idDistrict],[name],[ubigeo]) VALUES (16,7,2,'Cahuapanas','150703')</v>
      </c>
    </row>
    <row r="1471" spans="1:9" ht="15.75" thickBot="1" x14ac:dyDescent="0.3">
      <c r="A1471">
        <f>LOOKUP(B1471,DEPARTAMENTO!$B$2:$B$26,DEPARTAMENTO!$A$2:$A$26)</f>
        <v>16</v>
      </c>
      <c r="B1471" s="21" t="s">
        <v>2773</v>
      </c>
      <c r="C1471" s="25">
        <f t="shared" si="97"/>
        <v>7</v>
      </c>
      <c r="D1471" s="21" t="s">
        <v>2856</v>
      </c>
      <c r="E1471" s="25">
        <f t="shared" si="96"/>
        <v>3</v>
      </c>
      <c r="F1471" s="21" t="s">
        <v>2860</v>
      </c>
      <c r="G1471" s="14" t="s">
        <v>2859</v>
      </c>
      <c r="H1471" s="14" t="str">
        <f t="shared" si="94"/>
        <v>150704</v>
      </c>
      <c r="I1471" s="36" t="str">
        <f t="shared" si="95"/>
        <v>INSERT INTO [dbo].[pmDistrict] ([idDepartment],[idProvince],[idDistrict],[name],[ubigeo]) VALUES (16,7,3,'Manseriche','150704')</v>
      </c>
    </row>
    <row r="1472" spans="1:9" ht="15.75" thickBot="1" x14ac:dyDescent="0.3">
      <c r="A1472">
        <f>LOOKUP(B1472,DEPARTAMENTO!$B$2:$B$26,DEPARTAMENTO!$A$2:$A$26)</f>
        <v>16</v>
      </c>
      <c r="B1472" s="21" t="s">
        <v>2773</v>
      </c>
      <c r="C1472" s="25">
        <f t="shared" si="97"/>
        <v>7</v>
      </c>
      <c r="D1472" s="21" t="s">
        <v>2856</v>
      </c>
      <c r="E1472" s="25">
        <f t="shared" si="96"/>
        <v>4</v>
      </c>
      <c r="F1472" s="21" t="s">
        <v>2862</v>
      </c>
      <c r="G1472" s="14" t="s">
        <v>2861</v>
      </c>
      <c r="H1472" s="14" t="str">
        <f t="shared" si="94"/>
        <v>150705</v>
      </c>
      <c r="I1472" s="36" t="str">
        <f t="shared" si="95"/>
        <v>INSERT INTO [dbo].[pmDistrict] ([idDepartment],[idProvince],[idDistrict],[name],[ubigeo]) VALUES (16,7,4,'Morona','150705')</v>
      </c>
    </row>
    <row r="1473" spans="1:9" ht="15.75" thickBot="1" x14ac:dyDescent="0.3">
      <c r="A1473">
        <f>LOOKUP(B1473,DEPARTAMENTO!$B$2:$B$26,DEPARTAMENTO!$A$2:$A$26)</f>
        <v>16</v>
      </c>
      <c r="B1473" s="21" t="s">
        <v>2773</v>
      </c>
      <c r="C1473" s="25">
        <f t="shared" si="97"/>
        <v>7</v>
      </c>
      <c r="D1473" s="21" t="s">
        <v>2856</v>
      </c>
      <c r="E1473" s="25">
        <f t="shared" si="96"/>
        <v>5</v>
      </c>
      <c r="F1473" s="21" t="s">
        <v>2864</v>
      </c>
      <c r="G1473" s="14" t="s">
        <v>2863</v>
      </c>
      <c r="H1473" s="14" t="str">
        <f t="shared" si="94"/>
        <v>150706</v>
      </c>
      <c r="I1473" s="36" t="str">
        <f t="shared" si="95"/>
        <v>INSERT INTO [dbo].[pmDistrict] ([idDepartment],[idProvince],[idDistrict],[name],[ubigeo]) VALUES (16,7,5,'Pastaza','150706')</v>
      </c>
    </row>
    <row r="1474" spans="1:9" ht="15.75" thickBot="1" x14ac:dyDescent="0.3">
      <c r="A1474">
        <f>LOOKUP(B1474,DEPARTAMENTO!$B$2:$B$26,DEPARTAMENTO!$A$2:$A$26)</f>
        <v>16</v>
      </c>
      <c r="B1474" s="21" t="s">
        <v>2773</v>
      </c>
      <c r="C1474" s="25">
        <f t="shared" si="97"/>
        <v>7</v>
      </c>
      <c r="D1474" s="21" t="s">
        <v>2856</v>
      </c>
      <c r="E1474" s="25">
        <f t="shared" si="96"/>
        <v>6</v>
      </c>
      <c r="F1474" s="21" t="s">
        <v>2866</v>
      </c>
      <c r="G1474" s="14" t="s">
        <v>2865</v>
      </c>
      <c r="H1474" s="14" t="str">
        <f t="shared" si="94"/>
        <v>150702</v>
      </c>
      <c r="I1474" s="36" t="str">
        <f t="shared" si="95"/>
        <v>INSERT INTO [dbo].[pmDistrict] ([idDepartment],[idProvince],[idDistrict],[name],[ubigeo]) VALUES (16,7,6,'Andoas','150702')</v>
      </c>
    </row>
    <row r="1475" spans="1:9" ht="15.75" thickBot="1" x14ac:dyDescent="0.3">
      <c r="A1475">
        <f>LOOKUP(B1475,DEPARTAMENTO!$B$2:$B$26,DEPARTAMENTO!$A$2:$A$26)</f>
        <v>17</v>
      </c>
      <c r="B1475" s="21" t="s">
        <v>2873</v>
      </c>
      <c r="C1475" s="25">
        <f>IF(D1436=D1475,C1436,IF(B1436=B1475,C1436+1,1))</f>
        <v>1</v>
      </c>
      <c r="D1475" s="21" t="s">
        <v>2872</v>
      </c>
      <c r="E1475" s="25">
        <f>SUMIF(D1475,D1436,E1436)+1</f>
        <v>1</v>
      </c>
      <c r="F1475" s="21" t="s">
        <v>2872</v>
      </c>
      <c r="G1475" s="14" t="s">
        <v>2871</v>
      </c>
      <c r="H1475" s="14" t="str">
        <f t="shared" ref="H1475:H1538" si="98">RIGHT(G1475,6)</f>
        <v>160101</v>
      </c>
      <c r="I1475" s="36" t="str">
        <f t="shared" ref="I1475:I1538" si="99">$I$1&amp;A1475&amp;","&amp;C1475&amp;","&amp;E1475&amp;",'"&amp;F1475&amp;"','"&amp;H1475&amp;"')"</f>
        <v>INSERT INTO [dbo].[pmDistrict] ([idDepartment],[idProvince],[idDistrict],[name],[ubigeo]) VALUES (17,1,1,'Tambopata','160101')</v>
      </c>
    </row>
    <row r="1476" spans="1:9" ht="15.75" thickBot="1" x14ac:dyDescent="0.3">
      <c r="A1476">
        <f>LOOKUP(B1476,DEPARTAMENTO!$B$2:$B$26,DEPARTAMENTO!$A$2:$A$26)</f>
        <v>17</v>
      </c>
      <c r="B1476" s="21" t="s">
        <v>2873</v>
      </c>
      <c r="C1476" s="25">
        <f t="shared" si="97"/>
        <v>1</v>
      </c>
      <c r="D1476" s="21" t="s">
        <v>2872</v>
      </c>
      <c r="E1476" s="25">
        <f t="shared" ref="E1476:E1539" si="100">SUMIF(D1476,D1475,E1475)+1</f>
        <v>2</v>
      </c>
      <c r="F1476" s="21" t="s">
        <v>2875</v>
      </c>
      <c r="G1476" s="14" t="s">
        <v>2874</v>
      </c>
      <c r="H1476" s="14" t="str">
        <f t="shared" si="98"/>
        <v>160102</v>
      </c>
      <c r="I1476" s="36" t="str">
        <f t="shared" si="99"/>
        <v>INSERT INTO [dbo].[pmDistrict] ([idDepartment],[idProvince],[idDistrict],[name],[ubigeo]) VALUES (17,1,2,'Inambari','160102')</v>
      </c>
    </row>
    <row r="1477" spans="1:9" ht="15.75" thickBot="1" x14ac:dyDescent="0.3">
      <c r="A1477">
        <f>LOOKUP(B1477,DEPARTAMENTO!$B$2:$B$26,DEPARTAMENTO!$A$2:$A$26)</f>
        <v>17</v>
      </c>
      <c r="B1477" s="21" t="s">
        <v>2873</v>
      </c>
      <c r="C1477" s="25">
        <f t="shared" si="97"/>
        <v>1</v>
      </c>
      <c r="D1477" s="21" t="s">
        <v>2872</v>
      </c>
      <c r="E1477" s="25">
        <f t="shared" si="100"/>
        <v>3</v>
      </c>
      <c r="F1477" s="21" t="s">
        <v>2877</v>
      </c>
      <c r="G1477" s="14" t="s">
        <v>2876</v>
      </c>
      <c r="H1477" s="14" t="str">
        <f t="shared" si="98"/>
        <v>160103</v>
      </c>
      <c r="I1477" s="36" t="str">
        <f t="shared" si="99"/>
        <v>INSERT INTO [dbo].[pmDistrict] ([idDepartment],[idProvince],[idDistrict],[name],[ubigeo]) VALUES (17,1,3,'Las Piedras','160103')</v>
      </c>
    </row>
    <row r="1478" spans="1:9" ht="15.75" thickBot="1" x14ac:dyDescent="0.3">
      <c r="A1478">
        <f>LOOKUP(B1478,DEPARTAMENTO!$B$2:$B$26,DEPARTAMENTO!$A$2:$A$26)</f>
        <v>17</v>
      </c>
      <c r="B1478" s="21" t="s">
        <v>2873</v>
      </c>
      <c r="C1478" s="25">
        <f t="shared" si="97"/>
        <v>1</v>
      </c>
      <c r="D1478" s="21" t="s">
        <v>2872</v>
      </c>
      <c r="E1478" s="25">
        <f t="shared" si="100"/>
        <v>4</v>
      </c>
      <c r="F1478" s="21" t="s">
        <v>2879</v>
      </c>
      <c r="G1478" s="14" t="s">
        <v>2878</v>
      </c>
      <c r="H1478" s="14" t="str">
        <f t="shared" si="98"/>
        <v>160104</v>
      </c>
      <c r="I1478" s="36" t="str">
        <f t="shared" si="99"/>
        <v>INSERT INTO [dbo].[pmDistrict] ([idDepartment],[idProvince],[idDistrict],[name],[ubigeo]) VALUES (17,1,4,'Laberinto','160104')</v>
      </c>
    </row>
    <row r="1479" spans="1:9" ht="15.75" thickBot="1" x14ac:dyDescent="0.3">
      <c r="A1479">
        <f>LOOKUP(B1479,DEPARTAMENTO!$B$2:$B$26,DEPARTAMENTO!$A$2:$A$26)</f>
        <v>17</v>
      </c>
      <c r="B1479" s="21" t="s">
        <v>2873</v>
      </c>
      <c r="C1479" s="25">
        <f t="shared" si="97"/>
        <v>2</v>
      </c>
      <c r="D1479" s="21" t="s">
        <v>2881</v>
      </c>
      <c r="E1479" s="25">
        <f t="shared" si="100"/>
        <v>1</v>
      </c>
      <c r="F1479" s="21" t="s">
        <v>2881</v>
      </c>
      <c r="G1479" s="14" t="s">
        <v>2880</v>
      </c>
      <c r="H1479" s="14" t="str">
        <f t="shared" si="98"/>
        <v>160201</v>
      </c>
      <c r="I1479" s="36" t="str">
        <f t="shared" si="99"/>
        <v>INSERT INTO [dbo].[pmDistrict] ([idDepartment],[idProvince],[idDistrict],[name],[ubigeo]) VALUES (17,2,1,'Manu','160201')</v>
      </c>
    </row>
    <row r="1480" spans="1:9" ht="15.75" thickBot="1" x14ac:dyDescent="0.3">
      <c r="A1480">
        <f>LOOKUP(B1480,DEPARTAMENTO!$B$2:$B$26,DEPARTAMENTO!$A$2:$A$26)</f>
        <v>17</v>
      </c>
      <c r="B1480" s="21" t="s">
        <v>2873</v>
      </c>
      <c r="C1480" s="25">
        <f t="shared" si="97"/>
        <v>2</v>
      </c>
      <c r="D1480" s="21" t="s">
        <v>2881</v>
      </c>
      <c r="E1480" s="25">
        <f t="shared" si="100"/>
        <v>2</v>
      </c>
      <c r="F1480" s="21" t="s">
        <v>2883</v>
      </c>
      <c r="G1480" s="14" t="s">
        <v>2882</v>
      </c>
      <c r="H1480" s="14" t="str">
        <f t="shared" si="98"/>
        <v>160202</v>
      </c>
      <c r="I1480" s="36" t="str">
        <f t="shared" si="99"/>
        <v>INSERT INTO [dbo].[pmDistrict] ([idDepartment],[idProvince],[idDistrict],[name],[ubigeo]) VALUES (17,2,2,'Fitzcarrald','160202')</v>
      </c>
    </row>
    <row r="1481" spans="1:9" ht="15.75" thickBot="1" x14ac:dyDescent="0.3">
      <c r="A1481">
        <f>LOOKUP(B1481,DEPARTAMENTO!$B$2:$B$26,DEPARTAMENTO!$A$2:$A$26)</f>
        <v>17</v>
      </c>
      <c r="B1481" s="21" t="s">
        <v>2873</v>
      </c>
      <c r="C1481" s="25">
        <f t="shared" si="97"/>
        <v>2</v>
      </c>
      <c r="D1481" s="21" t="s">
        <v>2881</v>
      </c>
      <c r="E1481" s="25">
        <f t="shared" si="100"/>
        <v>3</v>
      </c>
      <c r="F1481" s="21" t="s">
        <v>2873</v>
      </c>
      <c r="G1481" s="14" t="s">
        <v>2884</v>
      </c>
      <c r="H1481" s="14" t="str">
        <f t="shared" si="98"/>
        <v>160203</v>
      </c>
      <c r="I1481" s="36" t="str">
        <f t="shared" si="99"/>
        <v>INSERT INTO [dbo].[pmDistrict] ([idDepartment],[idProvince],[idDistrict],[name],[ubigeo]) VALUES (17,2,3,'Madre de Dios','160203')</v>
      </c>
    </row>
    <row r="1482" spans="1:9" ht="15.75" thickBot="1" x14ac:dyDescent="0.3">
      <c r="A1482">
        <f>LOOKUP(B1482,DEPARTAMENTO!$B$2:$B$26,DEPARTAMENTO!$A$2:$A$26)</f>
        <v>17</v>
      </c>
      <c r="B1482" s="21" t="s">
        <v>2873</v>
      </c>
      <c r="C1482" s="25">
        <f t="shared" si="97"/>
        <v>2</v>
      </c>
      <c r="D1482" s="21" t="s">
        <v>2881</v>
      </c>
      <c r="E1482" s="25">
        <f t="shared" si="100"/>
        <v>4</v>
      </c>
      <c r="F1482" s="21" t="s">
        <v>2886</v>
      </c>
      <c r="G1482" s="14" t="s">
        <v>2885</v>
      </c>
      <c r="H1482" s="14" t="str">
        <f t="shared" si="98"/>
        <v>160204</v>
      </c>
      <c r="I1482" s="36" t="str">
        <f t="shared" si="99"/>
        <v>INSERT INTO [dbo].[pmDistrict] ([idDepartment],[idProvince],[idDistrict],[name],[ubigeo]) VALUES (17,2,4,'Huepetuhe','160204')</v>
      </c>
    </row>
    <row r="1483" spans="1:9" ht="15.75" thickBot="1" x14ac:dyDescent="0.3">
      <c r="A1483">
        <f>LOOKUP(B1483,DEPARTAMENTO!$B$2:$B$26,DEPARTAMENTO!$A$2:$A$26)</f>
        <v>17</v>
      </c>
      <c r="B1483" s="21" t="s">
        <v>2873</v>
      </c>
      <c r="C1483" s="25">
        <f t="shared" si="97"/>
        <v>3</v>
      </c>
      <c r="D1483" s="21" t="s">
        <v>2889</v>
      </c>
      <c r="E1483" s="25">
        <f t="shared" si="100"/>
        <v>1</v>
      </c>
      <c r="F1483" s="21" t="s">
        <v>2888</v>
      </c>
      <c r="G1483" s="14" t="s">
        <v>2887</v>
      </c>
      <c r="H1483" s="14" t="str">
        <f t="shared" si="98"/>
        <v>160301</v>
      </c>
      <c r="I1483" s="36" t="str">
        <f t="shared" si="99"/>
        <v>INSERT INTO [dbo].[pmDistrict] ([idDepartment],[idProvince],[idDistrict],[name],[ubigeo]) VALUES (17,3,1,'Iñapari','160301')</v>
      </c>
    </row>
    <row r="1484" spans="1:9" ht="15.75" thickBot="1" x14ac:dyDescent="0.3">
      <c r="A1484">
        <f>LOOKUP(B1484,DEPARTAMENTO!$B$2:$B$26,DEPARTAMENTO!$A$2:$A$26)</f>
        <v>17</v>
      </c>
      <c r="B1484" s="21" t="s">
        <v>2873</v>
      </c>
      <c r="C1484" s="25">
        <f t="shared" si="97"/>
        <v>3</v>
      </c>
      <c r="D1484" s="21" t="s">
        <v>2889</v>
      </c>
      <c r="E1484" s="25">
        <f t="shared" si="100"/>
        <v>2</v>
      </c>
      <c r="F1484" s="21" t="s">
        <v>2891</v>
      </c>
      <c r="G1484" s="14" t="s">
        <v>2890</v>
      </c>
      <c r="H1484" s="14" t="str">
        <f t="shared" si="98"/>
        <v>160302</v>
      </c>
      <c r="I1484" s="36" t="str">
        <f t="shared" si="99"/>
        <v>INSERT INTO [dbo].[pmDistrict] ([idDepartment],[idProvince],[idDistrict],[name],[ubigeo]) VALUES (17,3,2,'Iberia','160302')</v>
      </c>
    </row>
    <row r="1485" spans="1:9" ht="15.75" thickBot="1" x14ac:dyDescent="0.3">
      <c r="A1485">
        <f>LOOKUP(B1485,DEPARTAMENTO!$B$2:$B$26,DEPARTAMENTO!$A$2:$A$26)</f>
        <v>17</v>
      </c>
      <c r="B1485" s="21" t="s">
        <v>2873</v>
      </c>
      <c r="C1485" s="25">
        <f t="shared" si="97"/>
        <v>3</v>
      </c>
      <c r="D1485" s="21" t="s">
        <v>2889</v>
      </c>
      <c r="E1485" s="25">
        <f t="shared" si="100"/>
        <v>3</v>
      </c>
      <c r="F1485" s="21" t="s">
        <v>2889</v>
      </c>
      <c r="G1485" s="14" t="s">
        <v>2892</v>
      </c>
      <c r="H1485" s="14" t="str">
        <f t="shared" si="98"/>
        <v>160303</v>
      </c>
      <c r="I1485" s="36" t="str">
        <f t="shared" si="99"/>
        <v>INSERT INTO [dbo].[pmDistrict] ([idDepartment],[idProvince],[idDistrict],[name],[ubigeo]) VALUES (17,3,3,'Tahuamanu','160303')</v>
      </c>
    </row>
    <row r="1486" spans="1:9" ht="15.75" thickBot="1" x14ac:dyDescent="0.3">
      <c r="A1486">
        <f>LOOKUP(B1486,DEPARTAMENTO!$B$2:$B$26,DEPARTAMENTO!$A$2:$A$26)</f>
        <v>18</v>
      </c>
      <c r="B1486" s="21" t="s">
        <v>2894</v>
      </c>
      <c r="C1486" s="25">
        <f t="shared" si="97"/>
        <v>1</v>
      </c>
      <c r="D1486" s="21" t="s">
        <v>2895</v>
      </c>
      <c r="E1486" s="25">
        <f t="shared" si="100"/>
        <v>1</v>
      </c>
      <c r="F1486" s="21" t="s">
        <v>2894</v>
      </c>
      <c r="G1486" s="14" t="s">
        <v>2893</v>
      </c>
      <c r="H1486" s="14" t="str">
        <f t="shared" si="98"/>
        <v>170101</v>
      </c>
      <c r="I1486" s="36" t="str">
        <f t="shared" si="99"/>
        <v>INSERT INTO [dbo].[pmDistrict] ([idDepartment],[idProvince],[idDistrict],[name],[ubigeo]) VALUES (18,1,1,'Moquegua','170101')</v>
      </c>
    </row>
    <row r="1487" spans="1:9" ht="15.75" thickBot="1" x14ac:dyDescent="0.3">
      <c r="A1487">
        <f>LOOKUP(B1487,DEPARTAMENTO!$B$2:$B$26,DEPARTAMENTO!$A$2:$A$26)</f>
        <v>18</v>
      </c>
      <c r="B1487" s="21" t="s">
        <v>2894</v>
      </c>
      <c r="C1487" s="25">
        <f t="shared" si="97"/>
        <v>1</v>
      </c>
      <c r="D1487" s="21" t="s">
        <v>2895</v>
      </c>
      <c r="E1487" s="25">
        <f t="shared" si="100"/>
        <v>2</v>
      </c>
      <c r="F1487" s="21" t="s">
        <v>2897</v>
      </c>
      <c r="G1487" s="14" t="s">
        <v>2896</v>
      </c>
      <c r="H1487" s="14" t="str">
        <f t="shared" si="98"/>
        <v>170102</v>
      </c>
      <c r="I1487" s="36" t="str">
        <f t="shared" si="99"/>
        <v>INSERT INTO [dbo].[pmDistrict] ([idDepartment],[idProvince],[idDistrict],[name],[ubigeo]) VALUES (18,1,2,'Carumas','170102')</v>
      </c>
    </row>
    <row r="1488" spans="1:9" ht="15.75" thickBot="1" x14ac:dyDescent="0.3">
      <c r="A1488">
        <f>LOOKUP(B1488,DEPARTAMENTO!$B$2:$B$26,DEPARTAMENTO!$A$2:$A$26)</f>
        <v>18</v>
      </c>
      <c r="B1488" s="21" t="s">
        <v>2894</v>
      </c>
      <c r="C1488" s="25">
        <f t="shared" si="97"/>
        <v>1</v>
      </c>
      <c r="D1488" s="21" t="s">
        <v>2895</v>
      </c>
      <c r="E1488" s="25">
        <f t="shared" si="100"/>
        <v>3</v>
      </c>
      <c r="F1488" s="21" t="s">
        <v>2899</v>
      </c>
      <c r="G1488" s="14" t="s">
        <v>2898</v>
      </c>
      <c r="H1488" s="14" t="str">
        <f t="shared" si="98"/>
        <v>170103</v>
      </c>
      <c r="I1488" s="36" t="str">
        <f t="shared" si="99"/>
        <v>INSERT INTO [dbo].[pmDistrict] ([idDepartment],[idProvince],[idDistrict],[name],[ubigeo]) VALUES (18,1,3,'Cuchumbaya','170103')</v>
      </c>
    </row>
    <row r="1489" spans="1:9" ht="15.75" thickBot="1" x14ac:dyDescent="0.3">
      <c r="A1489">
        <f>LOOKUP(B1489,DEPARTAMENTO!$B$2:$B$26,DEPARTAMENTO!$A$2:$A$26)</f>
        <v>18</v>
      </c>
      <c r="B1489" s="21" t="s">
        <v>2894</v>
      </c>
      <c r="C1489" s="25">
        <f t="shared" si="97"/>
        <v>1</v>
      </c>
      <c r="D1489" s="21" t="s">
        <v>2895</v>
      </c>
      <c r="E1489" s="25">
        <f t="shared" si="100"/>
        <v>4</v>
      </c>
      <c r="F1489" s="21" t="s">
        <v>2901</v>
      </c>
      <c r="G1489" s="14" t="s">
        <v>2900</v>
      </c>
      <c r="H1489" s="14" t="str">
        <f t="shared" si="98"/>
        <v>170106</v>
      </c>
      <c r="I1489" s="36" t="str">
        <f t="shared" si="99"/>
        <v>INSERT INTO [dbo].[pmDistrict] ([idDepartment],[idProvince],[idDistrict],[name],[ubigeo]) VALUES (18,1,4,'Samegua','170106')</v>
      </c>
    </row>
    <row r="1490" spans="1:9" ht="15.75" thickBot="1" x14ac:dyDescent="0.3">
      <c r="A1490">
        <f>LOOKUP(B1490,DEPARTAMENTO!$B$2:$B$26,DEPARTAMENTO!$A$2:$A$26)</f>
        <v>18</v>
      </c>
      <c r="B1490" s="21" t="s">
        <v>2894</v>
      </c>
      <c r="C1490" s="25">
        <f t="shared" si="97"/>
        <v>1</v>
      </c>
      <c r="D1490" s="21" t="s">
        <v>2895</v>
      </c>
      <c r="E1490" s="25">
        <f t="shared" si="100"/>
        <v>5</v>
      </c>
      <c r="F1490" s="21" t="s">
        <v>122</v>
      </c>
      <c r="G1490" s="14" t="s">
        <v>2902</v>
      </c>
      <c r="H1490" s="14" t="str">
        <f t="shared" si="98"/>
        <v>170104</v>
      </c>
      <c r="I1490" s="36" t="str">
        <f t="shared" si="99"/>
        <v>INSERT INTO [dbo].[pmDistrict] ([idDepartment],[idProvince],[idDistrict],[name],[ubigeo]) VALUES (18,1,5,'San Cristobal','170104')</v>
      </c>
    </row>
    <row r="1491" spans="1:9" ht="15.75" thickBot="1" x14ac:dyDescent="0.3">
      <c r="A1491">
        <f>LOOKUP(B1491,DEPARTAMENTO!$B$2:$B$26,DEPARTAMENTO!$A$2:$A$26)</f>
        <v>18</v>
      </c>
      <c r="B1491" s="21" t="s">
        <v>2894</v>
      </c>
      <c r="C1491" s="25">
        <f t="shared" si="97"/>
        <v>1</v>
      </c>
      <c r="D1491" s="21" t="s">
        <v>2895</v>
      </c>
      <c r="E1491" s="25">
        <f t="shared" si="100"/>
        <v>6</v>
      </c>
      <c r="F1491" s="21" t="s">
        <v>2904</v>
      </c>
      <c r="G1491" s="14" t="s">
        <v>2903</v>
      </c>
      <c r="H1491" s="14" t="str">
        <f t="shared" si="98"/>
        <v>170105</v>
      </c>
      <c r="I1491" s="36" t="str">
        <f t="shared" si="99"/>
        <v>INSERT INTO [dbo].[pmDistrict] ([idDepartment],[idProvince],[idDistrict],[name],[ubigeo]) VALUES (18,1,6,'Torata','170105')</v>
      </c>
    </row>
    <row r="1492" spans="1:9" ht="15.75" thickBot="1" x14ac:dyDescent="0.3">
      <c r="A1492">
        <f>LOOKUP(B1492,DEPARTAMENTO!$B$2:$B$26,DEPARTAMENTO!$A$2:$A$26)</f>
        <v>18</v>
      </c>
      <c r="B1492" s="21" t="s">
        <v>2894</v>
      </c>
      <c r="C1492" s="25">
        <f t="shared" si="97"/>
        <v>2</v>
      </c>
      <c r="D1492" s="21" t="s">
        <v>2907</v>
      </c>
      <c r="E1492" s="25">
        <f t="shared" si="100"/>
        <v>1</v>
      </c>
      <c r="F1492" s="21" t="s">
        <v>2906</v>
      </c>
      <c r="G1492" s="14" t="s">
        <v>2905</v>
      </c>
      <c r="H1492" s="14" t="str">
        <f t="shared" si="98"/>
        <v>170201</v>
      </c>
      <c r="I1492" s="36" t="str">
        <f t="shared" si="99"/>
        <v>INSERT INTO [dbo].[pmDistrict] ([idDepartment],[idProvince],[idDistrict],[name],[ubigeo]) VALUES (18,2,1,'Omate','170201')</v>
      </c>
    </row>
    <row r="1493" spans="1:9" ht="15.75" thickBot="1" x14ac:dyDescent="0.3">
      <c r="A1493">
        <f>LOOKUP(B1493,DEPARTAMENTO!$B$2:$B$26,DEPARTAMENTO!$A$2:$A$26)</f>
        <v>18</v>
      </c>
      <c r="B1493" s="21" t="s">
        <v>2894</v>
      </c>
      <c r="C1493" s="25">
        <f t="shared" si="97"/>
        <v>2</v>
      </c>
      <c r="D1493" s="21" t="s">
        <v>2907</v>
      </c>
      <c r="E1493" s="25">
        <f t="shared" si="100"/>
        <v>2</v>
      </c>
      <c r="F1493" s="21" t="s">
        <v>2909</v>
      </c>
      <c r="G1493" s="14" t="s">
        <v>2908</v>
      </c>
      <c r="H1493" s="14" t="str">
        <f t="shared" si="98"/>
        <v>170203</v>
      </c>
      <c r="I1493" s="36" t="str">
        <f t="shared" si="99"/>
        <v>INSERT INTO [dbo].[pmDistrict] ([idDepartment],[idProvince],[idDistrict],[name],[ubigeo]) VALUES (18,2,2,'Chojata','170203')</v>
      </c>
    </row>
    <row r="1494" spans="1:9" ht="15.75" thickBot="1" x14ac:dyDescent="0.3">
      <c r="A1494">
        <f>LOOKUP(B1494,DEPARTAMENTO!$B$2:$B$26,DEPARTAMENTO!$A$2:$A$26)</f>
        <v>18</v>
      </c>
      <c r="B1494" s="21" t="s">
        <v>2894</v>
      </c>
      <c r="C1494" s="25">
        <f t="shared" si="97"/>
        <v>2</v>
      </c>
      <c r="D1494" s="21" t="s">
        <v>2907</v>
      </c>
      <c r="E1494" s="25">
        <f t="shared" si="100"/>
        <v>3</v>
      </c>
      <c r="F1494" s="21" t="s">
        <v>2911</v>
      </c>
      <c r="G1494" s="14" t="s">
        <v>2910</v>
      </c>
      <c r="H1494" s="14" t="str">
        <f t="shared" si="98"/>
        <v>170202</v>
      </c>
      <c r="I1494" s="36" t="str">
        <f t="shared" si="99"/>
        <v>INSERT INTO [dbo].[pmDistrict] ([idDepartment],[idProvince],[idDistrict],[name],[ubigeo]) VALUES (18,2,3,'Coalaque','170202')</v>
      </c>
    </row>
    <row r="1495" spans="1:9" ht="15.75" thickBot="1" x14ac:dyDescent="0.3">
      <c r="A1495">
        <f>LOOKUP(B1495,DEPARTAMENTO!$B$2:$B$26,DEPARTAMENTO!$A$2:$A$26)</f>
        <v>18</v>
      </c>
      <c r="B1495" s="21" t="s">
        <v>2894</v>
      </c>
      <c r="C1495" s="25">
        <f t="shared" si="97"/>
        <v>2</v>
      </c>
      <c r="D1495" s="21" t="s">
        <v>2907</v>
      </c>
      <c r="E1495" s="25">
        <f t="shared" si="100"/>
        <v>4</v>
      </c>
      <c r="F1495" s="21" t="s">
        <v>2913</v>
      </c>
      <c r="G1495" s="14" t="s">
        <v>2912</v>
      </c>
      <c r="H1495" s="14" t="str">
        <f t="shared" si="98"/>
        <v>170204</v>
      </c>
      <c r="I1495" s="36" t="str">
        <f t="shared" si="99"/>
        <v>INSERT INTO [dbo].[pmDistrict] ([idDepartment],[idProvince],[idDistrict],[name],[ubigeo]) VALUES (18,2,4,'Ichuña','170204')</v>
      </c>
    </row>
    <row r="1496" spans="1:9" ht="15.75" thickBot="1" x14ac:dyDescent="0.3">
      <c r="A1496">
        <f>LOOKUP(B1496,DEPARTAMENTO!$B$2:$B$26,DEPARTAMENTO!$A$2:$A$26)</f>
        <v>18</v>
      </c>
      <c r="B1496" s="21" t="s">
        <v>2894</v>
      </c>
      <c r="C1496" s="25">
        <f t="shared" si="97"/>
        <v>2</v>
      </c>
      <c r="D1496" s="21" t="s">
        <v>2907</v>
      </c>
      <c r="E1496" s="25">
        <f t="shared" si="100"/>
        <v>5</v>
      </c>
      <c r="F1496" s="21" t="s">
        <v>2915</v>
      </c>
      <c r="G1496" s="14" t="s">
        <v>2914</v>
      </c>
      <c r="H1496" s="14" t="str">
        <f t="shared" si="98"/>
        <v>170205</v>
      </c>
      <c r="I1496" s="36" t="str">
        <f t="shared" si="99"/>
        <v>INSERT INTO [dbo].[pmDistrict] ([idDepartment],[idProvince],[idDistrict],[name],[ubigeo]) VALUES (18,2,5,'La Capilla','170205')</v>
      </c>
    </row>
    <row r="1497" spans="1:9" ht="15.75" thickBot="1" x14ac:dyDescent="0.3">
      <c r="A1497">
        <f>LOOKUP(B1497,DEPARTAMENTO!$B$2:$B$26,DEPARTAMENTO!$A$2:$A$26)</f>
        <v>18</v>
      </c>
      <c r="B1497" s="21" t="s">
        <v>2894</v>
      </c>
      <c r="C1497" s="25">
        <f t="shared" si="97"/>
        <v>2</v>
      </c>
      <c r="D1497" s="21" t="s">
        <v>2907</v>
      </c>
      <c r="E1497" s="25">
        <f t="shared" si="100"/>
        <v>6</v>
      </c>
      <c r="F1497" s="21" t="s">
        <v>2917</v>
      </c>
      <c r="G1497" s="14" t="s">
        <v>2916</v>
      </c>
      <c r="H1497" s="14" t="str">
        <f t="shared" si="98"/>
        <v>170206</v>
      </c>
      <c r="I1497" s="36" t="str">
        <f t="shared" si="99"/>
        <v>INSERT INTO [dbo].[pmDistrict] ([idDepartment],[idProvince],[idDistrict],[name],[ubigeo]) VALUES (18,2,6,'Lloque','170206')</v>
      </c>
    </row>
    <row r="1498" spans="1:9" ht="15.75" thickBot="1" x14ac:dyDescent="0.3">
      <c r="A1498">
        <f>LOOKUP(B1498,DEPARTAMENTO!$B$2:$B$26,DEPARTAMENTO!$A$2:$A$26)</f>
        <v>18</v>
      </c>
      <c r="B1498" s="21" t="s">
        <v>2894</v>
      </c>
      <c r="C1498" s="25">
        <f t="shared" si="97"/>
        <v>2</v>
      </c>
      <c r="D1498" s="21" t="s">
        <v>2907</v>
      </c>
      <c r="E1498" s="25">
        <f t="shared" si="100"/>
        <v>7</v>
      </c>
      <c r="F1498" s="21" t="s">
        <v>2919</v>
      </c>
      <c r="G1498" s="14" t="s">
        <v>2918</v>
      </c>
      <c r="H1498" s="14" t="str">
        <f t="shared" si="98"/>
        <v>170207</v>
      </c>
      <c r="I1498" s="36" t="str">
        <f t="shared" si="99"/>
        <v>INSERT INTO [dbo].[pmDistrict] ([idDepartment],[idProvince],[idDistrict],[name],[ubigeo]) VALUES (18,2,7,'Matalaque','170207')</v>
      </c>
    </row>
    <row r="1499" spans="1:9" ht="15.75" thickBot="1" x14ac:dyDescent="0.3">
      <c r="A1499">
        <f>LOOKUP(B1499,DEPARTAMENTO!$B$2:$B$26,DEPARTAMENTO!$A$2:$A$26)</f>
        <v>18</v>
      </c>
      <c r="B1499" s="21" t="s">
        <v>2894</v>
      </c>
      <c r="C1499" s="25">
        <f t="shared" si="97"/>
        <v>2</v>
      </c>
      <c r="D1499" s="21" t="s">
        <v>2907</v>
      </c>
      <c r="E1499" s="25">
        <f t="shared" si="100"/>
        <v>8</v>
      </c>
      <c r="F1499" s="21" t="s">
        <v>2921</v>
      </c>
      <c r="G1499" s="14" t="s">
        <v>2920</v>
      </c>
      <c r="H1499" s="14" t="str">
        <f t="shared" si="98"/>
        <v>170208</v>
      </c>
      <c r="I1499" s="36" t="str">
        <f t="shared" si="99"/>
        <v>INSERT INTO [dbo].[pmDistrict] ([idDepartment],[idProvince],[idDistrict],[name],[ubigeo]) VALUES (18,2,8,'Puquina','170208')</v>
      </c>
    </row>
    <row r="1500" spans="1:9" ht="15.75" thickBot="1" x14ac:dyDescent="0.3">
      <c r="A1500">
        <f>LOOKUP(B1500,DEPARTAMENTO!$B$2:$B$26,DEPARTAMENTO!$A$2:$A$26)</f>
        <v>18</v>
      </c>
      <c r="B1500" s="21" t="s">
        <v>2894</v>
      </c>
      <c r="C1500" s="25">
        <f t="shared" si="97"/>
        <v>2</v>
      </c>
      <c r="D1500" s="21" t="s">
        <v>2907</v>
      </c>
      <c r="E1500" s="25">
        <f t="shared" si="100"/>
        <v>9</v>
      </c>
      <c r="F1500" s="21" t="s">
        <v>2923</v>
      </c>
      <c r="G1500" s="14" t="s">
        <v>2922</v>
      </c>
      <c r="H1500" s="14" t="str">
        <f t="shared" si="98"/>
        <v>170209</v>
      </c>
      <c r="I1500" s="36" t="str">
        <f t="shared" si="99"/>
        <v>INSERT INTO [dbo].[pmDistrict] ([idDepartment],[idProvince],[idDistrict],[name],[ubigeo]) VALUES (18,2,9,'Quinistaquillas','170209')</v>
      </c>
    </row>
    <row r="1501" spans="1:9" ht="15.75" thickBot="1" x14ac:dyDescent="0.3">
      <c r="A1501">
        <f>LOOKUP(B1501,DEPARTAMENTO!$B$2:$B$26,DEPARTAMENTO!$A$2:$A$26)</f>
        <v>18</v>
      </c>
      <c r="B1501" s="21" t="s">
        <v>2894</v>
      </c>
      <c r="C1501" s="25">
        <f t="shared" si="97"/>
        <v>2</v>
      </c>
      <c r="D1501" s="21" t="s">
        <v>2907</v>
      </c>
      <c r="E1501" s="25">
        <f t="shared" si="100"/>
        <v>10</v>
      </c>
      <c r="F1501" s="21" t="s">
        <v>2925</v>
      </c>
      <c r="G1501" s="14" t="s">
        <v>2924</v>
      </c>
      <c r="H1501" s="14" t="str">
        <f t="shared" si="98"/>
        <v>170210</v>
      </c>
      <c r="I1501" s="36" t="str">
        <f t="shared" si="99"/>
        <v>INSERT INTO [dbo].[pmDistrict] ([idDepartment],[idProvince],[idDistrict],[name],[ubigeo]) VALUES (18,2,10,'Ubinas','170210')</v>
      </c>
    </row>
    <row r="1502" spans="1:9" ht="15.75" thickBot="1" x14ac:dyDescent="0.3">
      <c r="A1502">
        <f>LOOKUP(B1502,DEPARTAMENTO!$B$2:$B$26,DEPARTAMENTO!$A$2:$A$26)</f>
        <v>18</v>
      </c>
      <c r="B1502" s="21" t="s">
        <v>2894</v>
      </c>
      <c r="C1502" s="25">
        <f t="shared" si="97"/>
        <v>2</v>
      </c>
      <c r="D1502" s="21" t="s">
        <v>2907</v>
      </c>
      <c r="E1502" s="25">
        <f t="shared" si="100"/>
        <v>11</v>
      </c>
      <c r="F1502" s="21" t="s">
        <v>2927</v>
      </c>
      <c r="G1502" s="14" t="s">
        <v>2926</v>
      </c>
      <c r="H1502" s="14" t="str">
        <f t="shared" si="98"/>
        <v>170211</v>
      </c>
      <c r="I1502" s="36" t="str">
        <f t="shared" si="99"/>
        <v>INSERT INTO [dbo].[pmDistrict] ([idDepartment],[idProvince],[idDistrict],[name],[ubigeo]) VALUES (18,2,11,'Yunga','170211')</v>
      </c>
    </row>
    <row r="1503" spans="1:9" ht="15.75" thickBot="1" x14ac:dyDescent="0.3">
      <c r="A1503">
        <f>LOOKUP(B1503,DEPARTAMENTO!$B$2:$B$26,DEPARTAMENTO!$A$2:$A$26)</f>
        <v>18</v>
      </c>
      <c r="B1503" s="21" t="s">
        <v>2894</v>
      </c>
      <c r="C1503" s="25">
        <f t="shared" si="97"/>
        <v>3</v>
      </c>
      <c r="D1503" s="21" t="s">
        <v>2929</v>
      </c>
      <c r="E1503" s="25">
        <f t="shared" si="100"/>
        <v>1</v>
      </c>
      <c r="F1503" s="21" t="s">
        <v>2929</v>
      </c>
      <c r="G1503" s="14" t="s">
        <v>2928</v>
      </c>
      <c r="H1503" s="14" t="str">
        <f t="shared" si="98"/>
        <v>170301</v>
      </c>
      <c r="I1503" s="36" t="str">
        <f t="shared" si="99"/>
        <v>INSERT INTO [dbo].[pmDistrict] ([idDepartment],[idProvince],[idDistrict],[name],[ubigeo]) VALUES (18,3,1,'Ilo','170301')</v>
      </c>
    </row>
    <row r="1504" spans="1:9" ht="15.75" thickBot="1" x14ac:dyDescent="0.3">
      <c r="A1504">
        <f>LOOKUP(B1504,DEPARTAMENTO!$B$2:$B$26,DEPARTAMENTO!$A$2:$A$26)</f>
        <v>18</v>
      </c>
      <c r="B1504" s="21" t="s">
        <v>2894</v>
      </c>
      <c r="C1504" s="25">
        <f t="shared" si="97"/>
        <v>3</v>
      </c>
      <c r="D1504" s="21" t="s">
        <v>2929</v>
      </c>
      <c r="E1504" s="25">
        <f t="shared" si="100"/>
        <v>2</v>
      </c>
      <c r="F1504" s="21" t="s">
        <v>2931</v>
      </c>
      <c r="G1504" s="14" t="s">
        <v>2930</v>
      </c>
      <c r="H1504" s="14" t="str">
        <f t="shared" si="98"/>
        <v>170302</v>
      </c>
      <c r="I1504" s="36" t="str">
        <f t="shared" si="99"/>
        <v>INSERT INTO [dbo].[pmDistrict] ([idDepartment],[idProvince],[idDistrict],[name],[ubigeo]) VALUES (18,3,2,'El Algarrobal','170302')</v>
      </c>
    </row>
    <row r="1505" spans="1:9" ht="15.75" thickBot="1" x14ac:dyDescent="0.3">
      <c r="A1505">
        <f>LOOKUP(B1505,DEPARTAMENTO!$B$2:$B$26,DEPARTAMENTO!$A$2:$A$26)</f>
        <v>18</v>
      </c>
      <c r="B1505" s="21" t="s">
        <v>2894</v>
      </c>
      <c r="C1505" s="25">
        <f t="shared" si="97"/>
        <v>3</v>
      </c>
      <c r="D1505" s="21" t="s">
        <v>2929</v>
      </c>
      <c r="E1505" s="25">
        <f t="shared" si="100"/>
        <v>3</v>
      </c>
      <c r="F1505" s="21" t="s">
        <v>2933</v>
      </c>
      <c r="G1505" s="14" t="s">
        <v>2932</v>
      </c>
      <c r="H1505" s="14" t="str">
        <f t="shared" si="98"/>
        <v>170303</v>
      </c>
      <c r="I1505" s="36" t="str">
        <f t="shared" si="99"/>
        <v>INSERT INTO [dbo].[pmDistrict] ([idDepartment],[idProvince],[idDistrict],[name],[ubigeo]) VALUES (18,3,3,'Pacocha','170303')</v>
      </c>
    </row>
    <row r="1506" spans="1:9" ht="15.75" thickBot="1" x14ac:dyDescent="0.3">
      <c r="A1506">
        <f>LOOKUP(B1506,DEPARTAMENTO!$B$2:$B$26,DEPARTAMENTO!$A$2:$A$26)</f>
        <v>19</v>
      </c>
      <c r="B1506" s="21" t="s">
        <v>2936</v>
      </c>
      <c r="C1506" s="25">
        <f t="shared" si="97"/>
        <v>1</v>
      </c>
      <c r="D1506" s="21" t="s">
        <v>2936</v>
      </c>
      <c r="E1506" s="25">
        <f t="shared" si="100"/>
        <v>1</v>
      </c>
      <c r="F1506" s="21" t="s">
        <v>2935</v>
      </c>
      <c r="G1506" s="14" t="s">
        <v>2934</v>
      </c>
      <c r="H1506" s="14" t="str">
        <f t="shared" si="98"/>
        <v>180101</v>
      </c>
      <c r="I1506" s="36" t="str">
        <f t="shared" si="99"/>
        <v>INSERT INTO [dbo].[pmDistrict] ([idDepartment],[idProvince],[idDistrict],[name],[ubigeo]) VALUES (19,1,1,'Chaupimarca','180101')</v>
      </c>
    </row>
    <row r="1507" spans="1:9" ht="15.75" thickBot="1" x14ac:dyDescent="0.3">
      <c r="A1507">
        <f>LOOKUP(B1507,DEPARTAMENTO!$B$2:$B$26,DEPARTAMENTO!$A$2:$A$26)</f>
        <v>19</v>
      </c>
      <c r="B1507" s="21" t="s">
        <v>2936</v>
      </c>
      <c r="C1507" s="25">
        <f t="shared" si="97"/>
        <v>1</v>
      </c>
      <c r="D1507" s="21" t="s">
        <v>2936</v>
      </c>
      <c r="E1507" s="25">
        <f t="shared" si="100"/>
        <v>2</v>
      </c>
      <c r="F1507" s="21" t="s">
        <v>2938</v>
      </c>
      <c r="G1507" s="14" t="s">
        <v>2937</v>
      </c>
      <c r="H1507" s="14" t="str">
        <f t="shared" si="98"/>
        <v>180103</v>
      </c>
      <c r="I1507" s="36" t="str">
        <f t="shared" si="99"/>
        <v>INSERT INTO [dbo].[pmDistrict] ([idDepartment],[idProvince],[idDistrict],[name],[ubigeo]) VALUES (19,1,2,'Huachon','180103')</v>
      </c>
    </row>
    <row r="1508" spans="1:9" ht="15.75" thickBot="1" x14ac:dyDescent="0.3">
      <c r="A1508">
        <f>LOOKUP(B1508,DEPARTAMENTO!$B$2:$B$26,DEPARTAMENTO!$A$2:$A$26)</f>
        <v>19</v>
      </c>
      <c r="B1508" s="21" t="s">
        <v>2936</v>
      </c>
      <c r="C1508" s="25">
        <f t="shared" si="97"/>
        <v>1</v>
      </c>
      <c r="D1508" s="21" t="s">
        <v>2936</v>
      </c>
      <c r="E1508" s="25">
        <f t="shared" si="100"/>
        <v>3</v>
      </c>
      <c r="F1508" s="21" t="s">
        <v>2940</v>
      </c>
      <c r="G1508" s="14" t="s">
        <v>2939</v>
      </c>
      <c r="H1508" s="14" t="str">
        <f t="shared" si="98"/>
        <v>180104</v>
      </c>
      <c r="I1508" s="36" t="str">
        <f t="shared" si="99"/>
        <v>INSERT INTO [dbo].[pmDistrict] ([idDepartment],[idProvince],[idDistrict],[name],[ubigeo]) VALUES (19,1,3,'Huariaca','180104')</v>
      </c>
    </row>
    <row r="1509" spans="1:9" ht="15.75" thickBot="1" x14ac:dyDescent="0.3">
      <c r="A1509">
        <f>LOOKUP(B1509,DEPARTAMENTO!$B$2:$B$26,DEPARTAMENTO!$A$2:$A$26)</f>
        <v>19</v>
      </c>
      <c r="B1509" s="21" t="s">
        <v>2936</v>
      </c>
      <c r="C1509" s="25">
        <f t="shared" si="97"/>
        <v>1</v>
      </c>
      <c r="D1509" s="21" t="s">
        <v>2936</v>
      </c>
      <c r="E1509" s="25">
        <f t="shared" si="100"/>
        <v>4</v>
      </c>
      <c r="F1509" s="21" t="s">
        <v>2942</v>
      </c>
      <c r="G1509" s="14" t="s">
        <v>2941</v>
      </c>
      <c r="H1509" s="14" t="str">
        <f t="shared" si="98"/>
        <v>180105</v>
      </c>
      <c r="I1509" s="36" t="str">
        <f t="shared" si="99"/>
        <v>INSERT INTO [dbo].[pmDistrict] ([idDepartment],[idProvince],[idDistrict],[name],[ubigeo]) VALUES (19,1,4,'Huayllay','180105')</v>
      </c>
    </row>
    <row r="1510" spans="1:9" ht="15.75" thickBot="1" x14ac:dyDescent="0.3">
      <c r="A1510">
        <f>LOOKUP(B1510,DEPARTAMENTO!$B$2:$B$26,DEPARTAMENTO!$A$2:$A$26)</f>
        <v>19</v>
      </c>
      <c r="B1510" s="21" t="s">
        <v>2936</v>
      </c>
      <c r="C1510" s="25">
        <f t="shared" si="97"/>
        <v>1</v>
      </c>
      <c r="D1510" s="21" t="s">
        <v>2936</v>
      </c>
      <c r="E1510" s="25">
        <f t="shared" si="100"/>
        <v>5</v>
      </c>
      <c r="F1510" s="21" t="s">
        <v>2944</v>
      </c>
      <c r="G1510" s="14" t="s">
        <v>2943</v>
      </c>
      <c r="H1510" s="14" t="str">
        <f t="shared" si="98"/>
        <v>180106</v>
      </c>
      <c r="I1510" s="36" t="str">
        <f t="shared" si="99"/>
        <v>INSERT INTO [dbo].[pmDistrict] ([idDepartment],[idProvince],[idDistrict],[name],[ubigeo]) VALUES (19,1,5,'Ninacaca','180106')</v>
      </c>
    </row>
    <row r="1511" spans="1:9" ht="15.75" thickBot="1" x14ac:dyDescent="0.3">
      <c r="A1511">
        <f>LOOKUP(B1511,DEPARTAMENTO!$B$2:$B$26,DEPARTAMENTO!$A$2:$A$26)</f>
        <v>19</v>
      </c>
      <c r="B1511" s="21" t="s">
        <v>2936</v>
      </c>
      <c r="C1511" s="25">
        <f t="shared" si="97"/>
        <v>1</v>
      </c>
      <c r="D1511" s="21" t="s">
        <v>2936</v>
      </c>
      <c r="E1511" s="25">
        <f t="shared" si="100"/>
        <v>6</v>
      </c>
      <c r="F1511" s="21" t="s">
        <v>2946</v>
      </c>
      <c r="G1511" s="14" t="s">
        <v>2945</v>
      </c>
      <c r="H1511" s="14" t="str">
        <f t="shared" si="98"/>
        <v>180107</v>
      </c>
      <c r="I1511" s="36" t="str">
        <f t="shared" si="99"/>
        <v>INSERT INTO [dbo].[pmDistrict] ([idDepartment],[idProvince],[idDistrict],[name],[ubigeo]) VALUES (19,1,6,'Pallanchacra','180107')</v>
      </c>
    </row>
    <row r="1512" spans="1:9" ht="15.75" thickBot="1" x14ac:dyDescent="0.3">
      <c r="A1512">
        <f>LOOKUP(B1512,DEPARTAMENTO!$B$2:$B$26,DEPARTAMENTO!$A$2:$A$26)</f>
        <v>19</v>
      </c>
      <c r="B1512" s="21" t="s">
        <v>2936</v>
      </c>
      <c r="C1512" s="25">
        <f t="shared" si="97"/>
        <v>1</v>
      </c>
      <c r="D1512" s="21" t="s">
        <v>2936</v>
      </c>
      <c r="E1512" s="25">
        <f t="shared" si="100"/>
        <v>7</v>
      </c>
      <c r="F1512" s="21" t="s">
        <v>1523</v>
      </c>
      <c r="G1512" s="14" t="s">
        <v>2947</v>
      </c>
      <c r="H1512" s="14" t="str">
        <f t="shared" si="98"/>
        <v>180108</v>
      </c>
      <c r="I1512" s="36" t="str">
        <f t="shared" si="99"/>
        <v>INSERT INTO [dbo].[pmDistrict] ([idDepartment],[idProvince],[idDistrict],[name],[ubigeo]) VALUES (19,1,7,'Paucartambo','180108')</v>
      </c>
    </row>
    <row r="1513" spans="1:9" ht="15.75" thickBot="1" x14ac:dyDescent="0.3">
      <c r="A1513">
        <f>LOOKUP(B1513,DEPARTAMENTO!$B$2:$B$26,DEPARTAMENTO!$A$2:$A$26)</f>
        <v>19</v>
      </c>
      <c r="B1513" s="21" t="s">
        <v>2936</v>
      </c>
      <c r="C1513" s="25">
        <f t="shared" si="97"/>
        <v>1</v>
      </c>
      <c r="D1513" s="21" t="s">
        <v>2936</v>
      </c>
      <c r="E1513" s="25">
        <f t="shared" si="100"/>
        <v>8</v>
      </c>
      <c r="F1513" s="21" t="s">
        <v>2949</v>
      </c>
      <c r="G1513" s="14" t="s">
        <v>2948</v>
      </c>
      <c r="H1513" s="14" t="str">
        <f t="shared" si="98"/>
        <v>180109</v>
      </c>
      <c r="I1513" s="36" t="str">
        <f t="shared" si="99"/>
        <v>INSERT INTO [dbo].[pmDistrict] ([idDepartment],[idProvince],[idDistrict],[name],[ubigeo]) VALUES (19,1,8,'San Francisco de Asis de Yarusyacan','180109')</v>
      </c>
    </row>
    <row r="1514" spans="1:9" ht="15.75" thickBot="1" x14ac:dyDescent="0.3">
      <c r="A1514">
        <f>LOOKUP(B1514,DEPARTAMENTO!$B$2:$B$26,DEPARTAMENTO!$A$2:$A$26)</f>
        <v>19</v>
      </c>
      <c r="B1514" s="21" t="s">
        <v>2936</v>
      </c>
      <c r="C1514" s="25">
        <f t="shared" si="97"/>
        <v>1</v>
      </c>
      <c r="D1514" s="21" t="s">
        <v>2936</v>
      </c>
      <c r="E1514" s="25">
        <f t="shared" si="100"/>
        <v>9</v>
      </c>
      <c r="F1514" s="21" t="s">
        <v>2951</v>
      </c>
      <c r="G1514" s="14" t="s">
        <v>2950</v>
      </c>
      <c r="H1514" s="14" t="str">
        <f t="shared" si="98"/>
        <v>180110</v>
      </c>
      <c r="I1514" s="36" t="str">
        <f t="shared" si="99"/>
        <v>INSERT INTO [dbo].[pmDistrict] ([idDepartment],[idProvince],[idDistrict],[name],[ubigeo]) VALUES (19,1,9,'Simon Bolivar','180110')</v>
      </c>
    </row>
    <row r="1515" spans="1:9" ht="15.75" thickBot="1" x14ac:dyDescent="0.3">
      <c r="A1515">
        <f>LOOKUP(B1515,DEPARTAMENTO!$B$2:$B$26,DEPARTAMENTO!$A$2:$A$26)</f>
        <v>19</v>
      </c>
      <c r="B1515" s="21" t="s">
        <v>2936</v>
      </c>
      <c r="C1515" s="25">
        <f t="shared" si="97"/>
        <v>1</v>
      </c>
      <c r="D1515" s="21" t="s">
        <v>2936</v>
      </c>
      <c r="E1515" s="25">
        <f t="shared" si="100"/>
        <v>10</v>
      </c>
      <c r="F1515" s="21" t="s">
        <v>2953</v>
      </c>
      <c r="G1515" s="14" t="s">
        <v>2952</v>
      </c>
      <c r="H1515" s="14" t="str">
        <f t="shared" si="98"/>
        <v>180111</v>
      </c>
      <c r="I1515" s="36" t="str">
        <f t="shared" si="99"/>
        <v>INSERT INTO [dbo].[pmDistrict] ([idDepartment],[idProvince],[idDistrict],[name],[ubigeo]) VALUES (19,1,10,'Ticlacayan','180111')</v>
      </c>
    </row>
    <row r="1516" spans="1:9" ht="15.75" thickBot="1" x14ac:dyDescent="0.3">
      <c r="A1516">
        <f>LOOKUP(B1516,DEPARTAMENTO!$B$2:$B$26,DEPARTAMENTO!$A$2:$A$26)</f>
        <v>19</v>
      </c>
      <c r="B1516" s="21" t="s">
        <v>2936</v>
      </c>
      <c r="C1516" s="25">
        <f t="shared" si="97"/>
        <v>1</v>
      </c>
      <c r="D1516" s="21" t="s">
        <v>2936</v>
      </c>
      <c r="E1516" s="25">
        <f t="shared" si="100"/>
        <v>11</v>
      </c>
      <c r="F1516" s="21" t="s">
        <v>2955</v>
      </c>
      <c r="G1516" s="14" t="s">
        <v>2954</v>
      </c>
      <c r="H1516" s="14" t="str">
        <f t="shared" si="98"/>
        <v>180112</v>
      </c>
      <c r="I1516" s="36" t="str">
        <f t="shared" si="99"/>
        <v>INSERT INTO [dbo].[pmDistrict] ([idDepartment],[idProvince],[idDistrict],[name],[ubigeo]) VALUES (19,1,11,'Tinyahuarco','180112')</v>
      </c>
    </row>
    <row r="1517" spans="1:9" ht="15.75" thickBot="1" x14ac:dyDescent="0.3">
      <c r="A1517">
        <f>LOOKUP(B1517,DEPARTAMENTO!$B$2:$B$26,DEPARTAMENTO!$A$2:$A$26)</f>
        <v>19</v>
      </c>
      <c r="B1517" s="21" t="s">
        <v>2936</v>
      </c>
      <c r="C1517" s="25">
        <f t="shared" si="97"/>
        <v>1</v>
      </c>
      <c r="D1517" s="21" t="s">
        <v>2936</v>
      </c>
      <c r="E1517" s="25">
        <f t="shared" si="100"/>
        <v>12</v>
      </c>
      <c r="F1517" s="21" t="s">
        <v>2957</v>
      </c>
      <c r="G1517" s="14" t="s">
        <v>2956</v>
      </c>
      <c r="H1517" s="14" t="str">
        <f t="shared" si="98"/>
        <v>180113</v>
      </c>
      <c r="I1517" s="36" t="str">
        <f t="shared" si="99"/>
        <v>INSERT INTO [dbo].[pmDistrict] ([idDepartment],[idProvince],[idDistrict],[name],[ubigeo]) VALUES (19,1,12,'Vicco','180113')</v>
      </c>
    </row>
    <row r="1518" spans="1:9" ht="15.75" thickBot="1" x14ac:dyDescent="0.3">
      <c r="A1518">
        <f>LOOKUP(B1518,DEPARTAMENTO!$B$2:$B$26,DEPARTAMENTO!$A$2:$A$26)</f>
        <v>19</v>
      </c>
      <c r="B1518" s="21" t="s">
        <v>2936</v>
      </c>
      <c r="C1518" s="25">
        <f t="shared" si="97"/>
        <v>1</v>
      </c>
      <c r="D1518" s="21" t="s">
        <v>2936</v>
      </c>
      <c r="E1518" s="25">
        <f t="shared" si="100"/>
        <v>13</v>
      </c>
      <c r="F1518" s="21" t="s">
        <v>2214</v>
      </c>
      <c r="G1518" s="14" t="s">
        <v>2958</v>
      </c>
      <c r="H1518" s="14" t="str">
        <f t="shared" si="98"/>
        <v>180114</v>
      </c>
      <c r="I1518" s="36" t="str">
        <f t="shared" si="99"/>
        <v>INSERT INTO [dbo].[pmDistrict] ([idDepartment],[idProvince],[idDistrict],[name],[ubigeo]) VALUES (19,1,13,'Yanacancha','180114')</v>
      </c>
    </row>
    <row r="1519" spans="1:9" ht="15.75" thickBot="1" x14ac:dyDescent="0.3">
      <c r="A1519">
        <f>LOOKUP(B1519,DEPARTAMENTO!$B$2:$B$26,DEPARTAMENTO!$A$2:$A$26)</f>
        <v>19</v>
      </c>
      <c r="B1519" s="21" t="s">
        <v>2936</v>
      </c>
      <c r="C1519" s="25">
        <f t="shared" si="97"/>
        <v>2</v>
      </c>
      <c r="D1519" s="21" t="s">
        <v>2961</v>
      </c>
      <c r="E1519" s="25">
        <f t="shared" si="100"/>
        <v>1</v>
      </c>
      <c r="F1519" s="21" t="s">
        <v>2960</v>
      </c>
      <c r="G1519" s="14" t="s">
        <v>2959</v>
      </c>
      <c r="H1519" s="14" t="str">
        <f t="shared" si="98"/>
        <v>180201</v>
      </c>
      <c r="I1519" s="36" t="str">
        <f t="shared" si="99"/>
        <v>INSERT INTO [dbo].[pmDistrict] ([idDepartment],[idProvince],[idDistrict],[name],[ubigeo]) VALUES (19,2,1,'Yanahuanca','180201')</v>
      </c>
    </row>
    <row r="1520" spans="1:9" ht="15.75" thickBot="1" x14ac:dyDescent="0.3">
      <c r="A1520">
        <f>LOOKUP(B1520,DEPARTAMENTO!$B$2:$B$26,DEPARTAMENTO!$A$2:$A$26)</f>
        <v>19</v>
      </c>
      <c r="B1520" s="21" t="s">
        <v>2936</v>
      </c>
      <c r="C1520" s="25">
        <f t="shared" si="97"/>
        <v>2</v>
      </c>
      <c r="D1520" s="21" t="s">
        <v>2961</v>
      </c>
      <c r="E1520" s="25">
        <f t="shared" si="100"/>
        <v>2</v>
      </c>
      <c r="F1520" s="21" t="s">
        <v>2963</v>
      </c>
      <c r="G1520" s="14" t="s">
        <v>2962</v>
      </c>
      <c r="H1520" s="14" t="str">
        <f t="shared" si="98"/>
        <v>180202</v>
      </c>
      <c r="I1520" s="36" t="str">
        <f t="shared" si="99"/>
        <v>INSERT INTO [dbo].[pmDistrict] ([idDepartment],[idProvince],[idDistrict],[name],[ubigeo]) VALUES (19,2,2,'Chacayan','180202')</v>
      </c>
    </row>
    <row r="1521" spans="1:9" ht="15.75" thickBot="1" x14ac:dyDescent="0.3">
      <c r="A1521">
        <f>LOOKUP(B1521,DEPARTAMENTO!$B$2:$B$26,DEPARTAMENTO!$A$2:$A$26)</f>
        <v>19</v>
      </c>
      <c r="B1521" s="21" t="s">
        <v>2936</v>
      </c>
      <c r="C1521" s="25">
        <f t="shared" si="97"/>
        <v>2</v>
      </c>
      <c r="D1521" s="21" t="s">
        <v>2961</v>
      </c>
      <c r="E1521" s="25">
        <f t="shared" si="100"/>
        <v>3</v>
      </c>
      <c r="F1521" s="21" t="s">
        <v>2965</v>
      </c>
      <c r="G1521" s="14" t="s">
        <v>2964</v>
      </c>
      <c r="H1521" s="14" t="str">
        <f t="shared" si="98"/>
        <v>180203</v>
      </c>
      <c r="I1521" s="36" t="str">
        <f t="shared" si="99"/>
        <v>INSERT INTO [dbo].[pmDistrict] ([idDepartment],[idProvince],[idDistrict],[name],[ubigeo]) VALUES (19,2,3,'Goyllarisquizga','180203')</v>
      </c>
    </row>
    <row r="1522" spans="1:9" ht="15.75" thickBot="1" x14ac:dyDescent="0.3">
      <c r="A1522">
        <f>LOOKUP(B1522,DEPARTAMENTO!$B$2:$B$26,DEPARTAMENTO!$A$2:$A$26)</f>
        <v>19</v>
      </c>
      <c r="B1522" s="21" t="s">
        <v>2936</v>
      </c>
      <c r="C1522" s="25">
        <f t="shared" si="97"/>
        <v>2</v>
      </c>
      <c r="D1522" s="21" t="s">
        <v>2961</v>
      </c>
      <c r="E1522" s="25">
        <f t="shared" si="100"/>
        <v>4</v>
      </c>
      <c r="F1522" s="21" t="s">
        <v>2967</v>
      </c>
      <c r="G1522" s="14" t="s">
        <v>2966</v>
      </c>
      <c r="H1522" s="14" t="str">
        <f t="shared" si="98"/>
        <v>180204</v>
      </c>
      <c r="I1522" s="36" t="str">
        <f t="shared" si="99"/>
        <v>INSERT INTO [dbo].[pmDistrict] ([idDepartment],[idProvince],[idDistrict],[name],[ubigeo]) VALUES (19,2,4,'Paucar','180204')</v>
      </c>
    </row>
    <row r="1523" spans="1:9" ht="15.75" thickBot="1" x14ac:dyDescent="0.3">
      <c r="A1523">
        <f>LOOKUP(B1523,DEPARTAMENTO!$B$2:$B$26,DEPARTAMENTO!$A$2:$A$26)</f>
        <v>19</v>
      </c>
      <c r="B1523" s="21" t="s">
        <v>2936</v>
      </c>
      <c r="C1523" s="25">
        <f t="shared" si="97"/>
        <v>2</v>
      </c>
      <c r="D1523" s="21" t="s">
        <v>2961</v>
      </c>
      <c r="E1523" s="25">
        <f t="shared" si="100"/>
        <v>5</v>
      </c>
      <c r="F1523" s="21" t="s">
        <v>2969</v>
      </c>
      <c r="G1523" s="14" t="s">
        <v>2968</v>
      </c>
      <c r="H1523" s="14" t="str">
        <f t="shared" si="98"/>
        <v>180205</v>
      </c>
      <c r="I1523" s="36" t="str">
        <f t="shared" si="99"/>
        <v>INSERT INTO [dbo].[pmDistrict] ([idDepartment],[idProvince],[idDistrict],[name],[ubigeo]) VALUES (19,2,5,'San Pedro de Pillao','180205')</v>
      </c>
    </row>
    <row r="1524" spans="1:9" ht="15.75" thickBot="1" x14ac:dyDescent="0.3">
      <c r="A1524">
        <f>LOOKUP(B1524,DEPARTAMENTO!$B$2:$B$26,DEPARTAMENTO!$A$2:$A$26)</f>
        <v>19</v>
      </c>
      <c r="B1524" s="21" t="s">
        <v>2936</v>
      </c>
      <c r="C1524" s="25">
        <f t="shared" ref="C1524:C1587" si="101">IF(D1523=D1524,C1523,IF(B1523=B1524,C1523+1,1))</f>
        <v>2</v>
      </c>
      <c r="D1524" s="21" t="s">
        <v>2961</v>
      </c>
      <c r="E1524" s="25">
        <f t="shared" si="100"/>
        <v>6</v>
      </c>
      <c r="F1524" s="21" t="s">
        <v>2971</v>
      </c>
      <c r="G1524" s="14" t="s">
        <v>2970</v>
      </c>
      <c r="H1524" s="14" t="str">
        <f t="shared" si="98"/>
        <v>180206</v>
      </c>
      <c r="I1524" s="36" t="str">
        <f t="shared" si="99"/>
        <v>INSERT INTO [dbo].[pmDistrict] ([idDepartment],[idProvince],[idDistrict],[name],[ubigeo]) VALUES (19,2,6,'Santa Ana de Tusi','180206')</v>
      </c>
    </row>
    <row r="1525" spans="1:9" ht="15.75" thickBot="1" x14ac:dyDescent="0.3">
      <c r="A1525">
        <f>LOOKUP(B1525,DEPARTAMENTO!$B$2:$B$26,DEPARTAMENTO!$A$2:$A$26)</f>
        <v>19</v>
      </c>
      <c r="B1525" s="21" t="s">
        <v>2936</v>
      </c>
      <c r="C1525" s="25">
        <f t="shared" si="101"/>
        <v>2</v>
      </c>
      <c r="D1525" s="21" t="s">
        <v>2961</v>
      </c>
      <c r="E1525" s="25">
        <f t="shared" si="100"/>
        <v>7</v>
      </c>
      <c r="F1525" s="21" t="s">
        <v>2973</v>
      </c>
      <c r="G1525" s="14" t="s">
        <v>2972</v>
      </c>
      <c r="H1525" s="14" t="str">
        <f t="shared" si="98"/>
        <v>180207</v>
      </c>
      <c r="I1525" s="36" t="str">
        <f t="shared" si="99"/>
        <v>INSERT INTO [dbo].[pmDistrict] ([idDepartment],[idProvince],[idDistrict],[name],[ubigeo]) VALUES (19,2,7,'Tapuc','180207')</v>
      </c>
    </row>
    <row r="1526" spans="1:9" ht="15.75" thickBot="1" x14ac:dyDescent="0.3">
      <c r="A1526">
        <f>LOOKUP(B1526,DEPARTAMENTO!$B$2:$B$26,DEPARTAMENTO!$A$2:$A$26)</f>
        <v>19</v>
      </c>
      <c r="B1526" s="21" t="s">
        <v>2936</v>
      </c>
      <c r="C1526" s="25">
        <f t="shared" si="101"/>
        <v>2</v>
      </c>
      <c r="D1526" s="21" t="s">
        <v>2961</v>
      </c>
      <c r="E1526" s="25">
        <f t="shared" si="100"/>
        <v>8</v>
      </c>
      <c r="F1526" s="21" t="s">
        <v>662</v>
      </c>
      <c r="G1526" s="14" t="s">
        <v>2974</v>
      </c>
      <c r="H1526" s="14" t="str">
        <f t="shared" si="98"/>
        <v>180208</v>
      </c>
      <c r="I1526" s="36" t="str">
        <f t="shared" si="99"/>
        <v>INSERT INTO [dbo].[pmDistrict] ([idDepartment],[idProvince],[idDistrict],[name],[ubigeo]) VALUES (19,2,8,'Vilcabamba','180208')</v>
      </c>
    </row>
    <row r="1527" spans="1:9" ht="15.75" thickBot="1" x14ac:dyDescent="0.3">
      <c r="A1527">
        <f>LOOKUP(B1527,DEPARTAMENTO!$B$2:$B$26,DEPARTAMENTO!$A$2:$A$26)</f>
        <v>19</v>
      </c>
      <c r="B1527" s="21" t="s">
        <v>2936</v>
      </c>
      <c r="C1527" s="25">
        <f t="shared" si="101"/>
        <v>3</v>
      </c>
      <c r="D1527" s="21" t="s">
        <v>2976</v>
      </c>
      <c r="E1527" s="25">
        <f t="shared" si="100"/>
        <v>1</v>
      </c>
      <c r="F1527" s="21" t="s">
        <v>2976</v>
      </c>
      <c r="G1527" s="14" t="s">
        <v>2975</v>
      </c>
      <c r="H1527" s="14" t="str">
        <f t="shared" si="98"/>
        <v>180301</v>
      </c>
      <c r="I1527" s="36" t="str">
        <f t="shared" si="99"/>
        <v>INSERT INTO [dbo].[pmDistrict] ([idDepartment],[idProvince],[idDistrict],[name],[ubigeo]) VALUES (19,3,1,'Oxapampa','180301')</v>
      </c>
    </row>
    <row r="1528" spans="1:9" ht="15.75" thickBot="1" x14ac:dyDescent="0.3">
      <c r="A1528">
        <f>LOOKUP(B1528,DEPARTAMENTO!$B$2:$B$26,DEPARTAMENTO!$A$2:$A$26)</f>
        <v>19</v>
      </c>
      <c r="B1528" s="21" t="s">
        <v>2936</v>
      </c>
      <c r="C1528" s="25">
        <f t="shared" si="101"/>
        <v>3</v>
      </c>
      <c r="D1528" s="21" t="s">
        <v>2976</v>
      </c>
      <c r="E1528" s="25">
        <f t="shared" si="100"/>
        <v>2</v>
      </c>
      <c r="F1528" s="21" t="s">
        <v>2978</v>
      </c>
      <c r="G1528" s="14" t="s">
        <v>2977</v>
      </c>
      <c r="H1528" s="14" t="str">
        <f t="shared" si="98"/>
        <v>180302</v>
      </c>
      <c r="I1528" s="36" t="str">
        <f t="shared" si="99"/>
        <v>INSERT INTO [dbo].[pmDistrict] ([idDepartment],[idProvince],[idDistrict],[name],[ubigeo]) VALUES (19,3,2,'Chontabamba','180302')</v>
      </c>
    </row>
    <row r="1529" spans="1:9" ht="15.75" thickBot="1" x14ac:dyDescent="0.3">
      <c r="A1529">
        <f>LOOKUP(B1529,DEPARTAMENTO!$B$2:$B$26,DEPARTAMENTO!$A$2:$A$26)</f>
        <v>19</v>
      </c>
      <c r="B1529" s="21" t="s">
        <v>2936</v>
      </c>
      <c r="C1529" s="25">
        <f t="shared" si="101"/>
        <v>3</v>
      </c>
      <c r="D1529" s="21" t="s">
        <v>2976</v>
      </c>
      <c r="E1529" s="25">
        <f t="shared" si="100"/>
        <v>3</v>
      </c>
      <c r="F1529" s="21" t="s">
        <v>2980</v>
      </c>
      <c r="G1529" s="14" t="s">
        <v>2979</v>
      </c>
      <c r="H1529" s="14" t="str">
        <f t="shared" si="98"/>
        <v>180303</v>
      </c>
      <c r="I1529" s="36" t="str">
        <f t="shared" si="99"/>
        <v>INSERT INTO [dbo].[pmDistrict] ([idDepartment],[idProvince],[idDistrict],[name],[ubigeo]) VALUES (19,3,3,'Huancabamba','180303')</v>
      </c>
    </row>
    <row r="1530" spans="1:9" ht="15.75" thickBot="1" x14ac:dyDescent="0.3">
      <c r="A1530">
        <f>LOOKUP(B1530,DEPARTAMENTO!$B$2:$B$26,DEPARTAMENTO!$A$2:$A$26)</f>
        <v>19</v>
      </c>
      <c r="B1530" s="21" t="s">
        <v>2936</v>
      </c>
      <c r="C1530" s="25">
        <f t="shared" si="101"/>
        <v>3</v>
      </c>
      <c r="D1530" s="21" t="s">
        <v>2976</v>
      </c>
      <c r="E1530" s="25">
        <f t="shared" si="100"/>
        <v>4</v>
      </c>
      <c r="F1530" s="21" t="s">
        <v>2982</v>
      </c>
      <c r="G1530" s="14" t="s">
        <v>2981</v>
      </c>
      <c r="H1530" s="14" t="str">
        <f t="shared" si="98"/>
        <v>180307</v>
      </c>
      <c r="I1530" s="36" t="str">
        <f t="shared" si="99"/>
        <v>INSERT INTO [dbo].[pmDistrict] ([idDepartment],[idProvince],[idDistrict],[name],[ubigeo]) VALUES (19,3,4,'Palcazu','180307')</v>
      </c>
    </row>
    <row r="1531" spans="1:9" ht="15.75" thickBot="1" x14ac:dyDescent="0.3">
      <c r="A1531">
        <f>LOOKUP(B1531,DEPARTAMENTO!$B$2:$B$26,DEPARTAMENTO!$A$2:$A$26)</f>
        <v>19</v>
      </c>
      <c r="B1531" s="21" t="s">
        <v>2936</v>
      </c>
      <c r="C1531" s="25">
        <f t="shared" si="101"/>
        <v>3</v>
      </c>
      <c r="D1531" s="21" t="s">
        <v>2976</v>
      </c>
      <c r="E1531" s="25">
        <f t="shared" si="100"/>
        <v>5</v>
      </c>
      <c r="F1531" s="21" t="s">
        <v>2984</v>
      </c>
      <c r="G1531" s="14" t="s">
        <v>2983</v>
      </c>
      <c r="H1531" s="14" t="str">
        <f t="shared" si="98"/>
        <v>180306</v>
      </c>
      <c r="I1531" s="36" t="str">
        <f t="shared" si="99"/>
        <v>INSERT INTO [dbo].[pmDistrict] ([idDepartment],[idProvince],[idDistrict],[name],[ubigeo]) VALUES (19,3,5,'Pozuzo','180306')</v>
      </c>
    </row>
    <row r="1532" spans="1:9" ht="15.75" thickBot="1" x14ac:dyDescent="0.3">
      <c r="A1532">
        <f>LOOKUP(B1532,DEPARTAMENTO!$B$2:$B$26,DEPARTAMENTO!$A$2:$A$26)</f>
        <v>19</v>
      </c>
      <c r="B1532" s="21" t="s">
        <v>2936</v>
      </c>
      <c r="C1532" s="25">
        <f t="shared" si="101"/>
        <v>3</v>
      </c>
      <c r="D1532" s="21" t="s">
        <v>2976</v>
      </c>
      <c r="E1532" s="25">
        <f t="shared" si="100"/>
        <v>6</v>
      </c>
      <c r="F1532" s="21" t="s">
        <v>2986</v>
      </c>
      <c r="G1532" s="14" t="s">
        <v>2985</v>
      </c>
      <c r="H1532" s="14" t="str">
        <f t="shared" si="98"/>
        <v>180304</v>
      </c>
      <c r="I1532" s="36" t="str">
        <f t="shared" si="99"/>
        <v>INSERT INTO [dbo].[pmDistrict] ([idDepartment],[idProvince],[idDistrict],[name],[ubigeo]) VALUES (19,3,6,'Puerto Bermudez','180304')</v>
      </c>
    </row>
    <row r="1533" spans="1:9" ht="15.75" thickBot="1" x14ac:dyDescent="0.3">
      <c r="A1533">
        <f>LOOKUP(B1533,DEPARTAMENTO!$B$2:$B$26,DEPARTAMENTO!$A$2:$A$26)</f>
        <v>19</v>
      </c>
      <c r="B1533" s="21" t="s">
        <v>2936</v>
      </c>
      <c r="C1533" s="25">
        <f t="shared" si="101"/>
        <v>3</v>
      </c>
      <c r="D1533" s="21" t="s">
        <v>2976</v>
      </c>
      <c r="E1533" s="25">
        <f t="shared" si="100"/>
        <v>7</v>
      </c>
      <c r="F1533" s="21" t="s">
        <v>2988</v>
      </c>
      <c r="G1533" s="14" t="s">
        <v>2987</v>
      </c>
      <c r="H1533" s="14" t="str">
        <f t="shared" si="98"/>
        <v>180305</v>
      </c>
      <c r="I1533" s="36" t="str">
        <f t="shared" si="99"/>
        <v>INSERT INTO [dbo].[pmDistrict] ([idDepartment],[idProvince],[idDistrict],[name],[ubigeo]) VALUES (19,3,7,'Villa Rica','180305')</v>
      </c>
    </row>
    <row r="1534" spans="1:9" ht="15.75" thickBot="1" x14ac:dyDescent="0.3">
      <c r="A1534">
        <f>LOOKUP(B1534,DEPARTAMENTO!$B$2:$B$26,DEPARTAMENTO!$A$2:$A$26)</f>
        <v>19</v>
      </c>
      <c r="B1534" s="21" t="s">
        <v>2936</v>
      </c>
      <c r="C1534" s="25">
        <f t="shared" si="101"/>
        <v>3</v>
      </c>
      <c r="D1534" s="21" t="s">
        <v>2976</v>
      </c>
      <c r="E1534" s="25">
        <f t="shared" si="100"/>
        <v>8</v>
      </c>
      <c r="F1534" s="21" t="s">
        <v>2990</v>
      </c>
      <c r="G1534" s="14" t="s">
        <v>2989</v>
      </c>
      <c r="H1534" s="14" t="str">
        <f t="shared" si="98"/>
        <v>180308</v>
      </c>
      <c r="I1534" s="36" t="str">
        <f t="shared" si="99"/>
        <v>INSERT INTO [dbo].[pmDistrict] ([idDepartment],[idProvince],[idDistrict],[name],[ubigeo]) VALUES (19,3,8,'Constitucion','180308')</v>
      </c>
    </row>
    <row r="1535" spans="1:9" ht="15.75" thickBot="1" x14ac:dyDescent="0.3">
      <c r="A1535">
        <f>LOOKUP(B1535,DEPARTAMENTO!$B$2:$B$26,DEPARTAMENTO!$A$2:$A$26)</f>
        <v>20</v>
      </c>
      <c r="B1535" s="21" t="s">
        <v>2992</v>
      </c>
      <c r="C1535" s="25">
        <f t="shared" si="101"/>
        <v>1</v>
      </c>
      <c r="D1535" s="21" t="s">
        <v>2992</v>
      </c>
      <c r="E1535" s="25">
        <f t="shared" si="100"/>
        <v>1</v>
      </c>
      <c r="F1535" s="21" t="s">
        <v>2992</v>
      </c>
      <c r="G1535" s="14" t="s">
        <v>2991</v>
      </c>
      <c r="H1535" s="14" t="str">
        <f t="shared" si="98"/>
        <v>190101</v>
      </c>
      <c r="I1535" s="36" t="str">
        <f t="shared" si="99"/>
        <v>INSERT INTO [dbo].[pmDistrict] ([idDepartment],[idProvince],[idDistrict],[name],[ubigeo]) VALUES (20,1,1,'Piura','190101')</v>
      </c>
    </row>
    <row r="1536" spans="1:9" ht="15.75" thickBot="1" x14ac:dyDescent="0.3">
      <c r="A1536">
        <f>LOOKUP(B1536,DEPARTAMENTO!$B$2:$B$26,DEPARTAMENTO!$A$2:$A$26)</f>
        <v>20</v>
      </c>
      <c r="B1536" s="21" t="s">
        <v>2992</v>
      </c>
      <c r="C1536" s="25">
        <f t="shared" si="101"/>
        <v>1</v>
      </c>
      <c r="D1536" s="21" t="s">
        <v>2992</v>
      </c>
      <c r="E1536" s="25">
        <f t="shared" si="100"/>
        <v>2</v>
      </c>
      <c r="F1536" s="21" t="s">
        <v>769</v>
      </c>
      <c r="G1536" s="14" t="s">
        <v>2993</v>
      </c>
      <c r="H1536" s="14" t="str">
        <f t="shared" si="98"/>
        <v>190103</v>
      </c>
      <c r="I1536" s="36" t="str">
        <f t="shared" si="99"/>
        <v>INSERT INTO [dbo].[pmDistrict] ([idDepartment],[idProvince],[idDistrict],[name],[ubigeo]) VALUES (20,1,2,'Castilla','190103')</v>
      </c>
    </row>
    <row r="1537" spans="1:9" ht="15.75" thickBot="1" x14ac:dyDescent="0.3">
      <c r="A1537">
        <f>LOOKUP(B1537,DEPARTAMENTO!$B$2:$B$26,DEPARTAMENTO!$A$2:$A$26)</f>
        <v>20</v>
      </c>
      <c r="B1537" s="21" t="s">
        <v>2992</v>
      </c>
      <c r="C1537" s="25">
        <f t="shared" si="101"/>
        <v>1</v>
      </c>
      <c r="D1537" s="21" t="s">
        <v>2992</v>
      </c>
      <c r="E1537" s="25">
        <f t="shared" si="100"/>
        <v>3</v>
      </c>
      <c r="F1537" s="21" t="s">
        <v>2995</v>
      </c>
      <c r="G1537" s="14" t="s">
        <v>2994</v>
      </c>
      <c r="H1537" s="14" t="str">
        <f t="shared" si="98"/>
        <v>190104</v>
      </c>
      <c r="I1537" s="36" t="str">
        <f t="shared" si="99"/>
        <v>INSERT INTO [dbo].[pmDistrict] ([idDepartment],[idProvince],[idDistrict],[name],[ubigeo]) VALUES (20,1,3,'Catacaos','190104')</v>
      </c>
    </row>
    <row r="1538" spans="1:9" ht="15.75" thickBot="1" x14ac:dyDescent="0.3">
      <c r="A1538">
        <f>LOOKUP(B1538,DEPARTAMENTO!$B$2:$B$26,DEPARTAMENTO!$A$2:$A$26)</f>
        <v>20</v>
      </c>
      <c r="B1538" s="21" t="s">
        <v>2992</v>
      </c>
      <c r="C1538" s="25">
        <f t="shared" si="101"/>
        <v>1</v>
      </c>
      <c r="D1538" s="21" t="s">
        <v>2992</v>
      </c>
      <c r="E1538" s="25">
        <f t="shared" si="100"/>
        <v>4</v>
      </c>
      <c r="F1538" s="21" t="s">
        <v>2997</v>
      </c>
      <c r="G1538" s="14" t="s">
        <v>2996</v>
      </c>
      <c r="H1538" s="14" t="str">
        <f t="shared" si="98"/>
        <v>190113</v>
      </c>
      <c r="I1538" s="36" t="str">
        <f t="shared" si="99"/>
        <v>INSERT INTO [dbo].[pmDistrict] ([idDepartment],[idProvince],[idDistrict],[name],[ubigeo]) VALUES (20,1,4,'Cura Mori','190113')</v>
      </c>
    </row>
    <row r="1539" spans="1:9" ht="15.75" thickBot="1" x14ac:dyDescent="0.3">
      <c r="A1539">
        <f>LOOKUP(B1539,DEPARTAMENTO!$B$2:$B$26,DEPARTAMENTO!$A$2:$A$26)</f>
        <v>20</v>
      </c>
      <c r="B1539" s="21" t="s">
        <v>2992</v>
      </c>
      <c r="C1539" s="25">
        <f t="shared" si="101"/>
        <v>1</v>
      </c>
      <c r="D1539" s="21" t="s">
        <v>2992</v>
      </c>
      <c r="E1539" s="25">
        <f t="shared" si="100"/>
        <v>5</v>
      </c>
      <c r="F1539" s="21" t="s">
        <v>2999</v>
      </c>
      <c r="G1539" s="14" t="s">
        <v>2998</v>
      </c>
      <c r="H1539" s="14" t="str">
        <f t="shared" ref="H1539:H1602" si="102">RIGHT(G1539,6)</f>
        <v>190114</v>
      </c>
      <c r="I1539" s="36" t="str">
        <f t="shared" ref="I1539:I1602" si="103">$I$1&amp;A1539&amp;","&amp;C1539&amp;","&amp;E1539&amp;",'"&amp;F1539&amp;"','"&amp;H1539&amp;"')"</f>
        <v>INSERT INTO [dbo].[pmDistrict] ([idDepartment],[idProvince],[idDistrict],[name],[ubigeo]) VALUES (20,1,5,'El Tallan','190114')</v>
      </c>
    </row>
    <row r="1540" spans="1:9" ht="15.75" thickBot="1" x14ac:dyDescent="0.3">
      <c r="A1540">
        <f>LOOKUP(B1540,DEPARTAMENTO!$B$2:$B$26,DEPARTAMENTO!$A$2:$A$26)</f>
        <v>20</v>
      </c>
      <c r="B1540" s="21" t="s">
        <v>2992</v>
      </c>
      <c r="C1540" s="25">
        <f t="shared" si="101"/>
        <v>1</v>
      </c>
      <c r="D1540" s="21" t="s">
        <v>2992</v>
      </c>
      <c r="E1540" s="25">
        <f t="shared" ref="E1540:E1603" si="104">SUMIF(D1540,D1539,E1539)+1</f>
        <v>6</v>
      </c>
      <c r="F1540" s="21" t="s">
        <v>3001</v>
      </c>
      <c r="G1540" s="14" t="s">
        <v>3000</v>
      </c>
      <c r="H1540" s="14" t="str">
        <f t="shared" si="102"/>
        <v>190105</v>
      </c>
      <c r="I1540" s="36" t="str">
        <f t="shared" si="103"/>
        <v>INSERT INTO [dbo].[pmDistrict] ([idDepartment],[idProvince],[idDistrict],[name],[ubigeo]) VALUES (20,1,6,'La Arena','190105')</v>
      </c>
    </row>
    <row r="1541" spans="1:9" ht="15.75" thickBot="1" x14ac:dyDescent="0.3">
      <c r="A1541">
        <f>LOOKUP(B1541,DEPARTAMENTO!$B$2:$B$26,DEPARTAMENTO!$A$2:$A$26)</f>
        <v>20</v>
      </c>
      <c r="B1541" s="21" t="s">
        <v>2992</v>
      </c>
      <c r="C1541" s="25">
        <f t="shared" si="101"/>
        <v>1</v>
      </c>
      <c r="D1541" s="21" t="s">
        <v>2992</v>
      </c>
      <c r="E1541" s="25">
        <f t="shared" si="104"/>
        <v>7</v>
      </c>
      <c r="F1541" s="21" t="s">
        <v>865</v>
      </c>
      <c r="G1541" s="14" t="s">
        <v>3002</v>
      </c>
      <c r="H1541" s="14" t="str">
        <f t="shared" si="102"/>
        <v>190106</v>
      </c>
      <c r="I1541" s="36" t="str">
        <f t="shared" si="103"/>
        <v>INSERT INTO [dbo].[pmDistrict] ([idDepartment],[idProvince],[idDistrict],[name],[ubigeo]) VALUES (20,1,7,'La Union','190106')</v>
      </c>
    </row>
    <row r="1542" spans="1:9" ht="15.75" thickBot="1" x14ac:dyDescent="0.3">
      <c r="A1542">
        <f>LOOKUP(B1542,DEPARTAMENTO!$B$2:$B$26,DEPARTAMENTO!$A$2:$A$26)</f>
        <v>20</v>
      </c>
      <c r="B1542" s="21" t="s">
        <v>2992</v>
      </c>
      <c r="C1542" s="25">
        <f t="shared" si="101"/>
        <v>1</v>
      </c>
      <c r="D1542" s="21" t="s">
        <v>2992</v>
      </c>
      <c r="E1542" s="25">
        <f t="shared" si="104"/>
        <v>8</v>
      </c>
      <c r="F1542" s="21" t="s">
        <v>3004</v>
      </c>
      <c r="G1542" s="14" t="s">
        <v>3003</v>
      </c>
      <c r="H1542" s="14" t="str">
        <f t="shared" si="102"/>
        <v>190107</v>
      </c>
      <c r="I1542" s="36" t="str">
        <f t="shared" si="103"/>
        <v>INSERT INTO [dbo].[pmDistrict] ([idDepartment],[idProvince],[idDistrict],[name],[ubigeo]) VALUES (20,1,8,'Las Lomas','190107')</v>
      </c>
    </row>
    <row r="1543" spans="1:9" ht="15.75" thickBot="1" x14ac:dyDescent="0.3">
      <c r="A1543">
        <f>LOOKUP(B1543,DEPARTAMENTO!$B$2:$B$26,DEPARTAMENTO!$A$2:$A$26)</f>
        <v>20</v>
      </c>
      <c r="B1543" s="21" t="s">
        <v>2992</v>
      </c>
      <c r="C1543" s="25">
        <f t="shared" si="101"/>
        <v>1</v>
      </c>
      <c r="D1543" s="21" t="s">
        <v>2992</v>
      </c>
      <c r="E1543" s="25">
        <f t="shared" si="104"/>
        <v>9</v>
      </c>
      <c r="F1543" s="21" t="s">
        <v>3006</v>
      </c>
      <c r="G1543" s="14" t="s">
        <v>3005</v>
      </c>
      <c r="H1543" s="14" t="str">
        <f t="shared" si="102"/>
        <v>190109</v>
      </c>
      <c r="I1543" s="36" t="str">
        <f t="shared" si="103"/>
        <v>INSERT INTO [dbo].[pmDistrict] ([idDepartment],[idProvince],[idDistrict],[name],[ubigeo]) VALUES (20,1,9,'Tambo Grande','190109')</v>
      </c>
    </row>
    <row r="1544" spans="1:9" ht="15.75" thickBot="1" x14ac:dyDescent="0.3">
      <c r="A1544">
        <f>LOOKUP(B1544,DEPARTAMENTO!$B$2:$B$26,DEPARTAMENTO!$A$2:$A$26)</f>
        <v>20</v>
      </c>
      <c r="B1544" s="21" t="s">
        <v>2992</v>
      </c>
      <c r="C1544" s="25">
        <f t="shared" si="101"/>
        <v>2</v>
      </c>
      <c r="D1544" s="21" t="s">
        <v>3008</v>
      </c>
      <c r="E1544" s="25">
        <f t="shared" si="104"/>
        <v>1</v>
      </c>
      <c r="F1544" s="21" t="s">
        <v>3008</v>
      </c>
      <c r="G1544" s="14" t="s">
        <v>3007</v>
      </c>
      <c r="H1544" s="14" t="str">
        <f t="shared" si="102"/>
        <v>190201</v>
      </c>
      <c r="I1544" s="36" t="str">
        <f t="shared" si="103"/>
        <v>INSERT INTO [dbo].[pmDistrict] ([idDepartment],[idProvince],[idDistrict],[name],[ubigeo]) VALUES (20,2,1,'Ayabaca','190201')</v>
      </c>
    </row>
    <row r="1545" spans="1:9" ht="15.75" thickBot="1" x14ac:dyDescent="0.3">
      <c r="A1545">
        <f>LOOKUP(B1545,DEPARTAMENTO!$B$2:$B$26,DEPARTAMENTO!$A$2:$A$26)</f>
        <v>20</v>
      </c>
      <c r="B1545" s="21" t="s">
        <v>2992</v>
      </c>
      <c r="C1545" s="25">
        <f t="shared" si="101"/>
        <v>2</v>
      </c>
      <c r="D1545" s="21" t="s">
        <v>3008</v>
      </c>
      <c r="E1545" s="25">
        <f t="shared" si="104"/>
        <v>2</v>
      </c>
      <c r="F1545" s="21" t="s">
        <v>3010</v>
      </c>
      <c r="G1545" s="14" t="s">
        <v>3009</v>
      </c>
      <c r="H1545" s="14" t="str">
        <f t="shared" si="102"/>
        <v>190202</v>
      </c>
      <c r="I1545" s="36" t="str">
        <f t="shared" si="103"/>
        <v>INSERT INTO [dbo].[pmDistrict] ([idDepartment],[idProvince],[idDistrict],[name],[ubigeo]) VALUES (20,2,2,'Frias','190202')</v>
      </c>
    </row>
    <row r="1546" spans="1:9" ht="15.75" thickBot="1" x14ac:dyDescent="0.3">
      <c r="A1546">
        <f>LOOKUP(B1546,DEPARTAMENTO!$B$2:$B$26,DEPARTAMENTO!$A$2:$A$26)</f>
        <v>20</v>
      </c>
      <c r="B1546" s="21" t="s">
        <v>2992</v>
      </c>
      <c r="C1546" s="25">
        <f t="shared" si="101"/>
        <v>2</v>
      </c>
      <c r="D1546" s="21" t="s">
        <v>3008</v>
      </c>
      <c r="E1546" s="25">
        <f t="shared" si="104"/>
        <v>3</v>
      </c>
      <c r="F1546" s="21" t="s">
        <v>3012</v>
      </c>
      <c r="G1546" s="14" t="s">
        <v>3011</v>
      </c>
      <c r="H1546" s="14" t="str">
        <f t="shared" si="102"/>
        <v>190209</v>
      </c>
      <c r="I1546" s="36" t="str">
        <f t="shared" si="103"/>
        <v>INSERT INTO [dbo].[pmDistrict] ([idDepartment],[idProvince],[idDistrict],[name],[ubigeo]) VALUES (20,2,3,'Jilili','190209')</v>
      </c>
    </row>
    <row r="1547" spans="1:9" ht="15.75" thickBot="1" x14ac:dyDescent="0.3">
      <c r="A1547">
        <f>LOOKUP(B1547,DEPARTAMENTO!$B$2:$B$26,DEPARTAMENTO!$A$2:$A$26)</f>
        <v>20</v>
      </c>
      <c r="B1547" s="21" t="s">
        <v>2992</v>
      </c>
      <c r="C1547" s="25">
        <f t="shared" si="101"/>
        <v>2</v>
      </c>
      <c r="D1547" s="21" t="s">
        <v>3008</v>
      </c>
      <c r="E1547" s="25">
        <f t="shared" si="104"/>
        <v>4</v>
      </c>
      <c r="F1547" s="21" t="s">
        <v>2390</v>
      </c>
      <c r="G1547" s="14" t="s">
        <v>3013</v>
      </c>
      <c r="H1547" s="14" t="str">
        <f t="shared" si="102"/>
        <v>190203</v>
      </c>
      <c r="I1547" s="36" t="str">
        <f t="shared" si="103"/>
        <v>INSERT INTO [dbo].[pmDistrict] ([idDepartment],[idProvince],[idDistrict],[name],[ubigeo]) VALUES (20,2,4,'Lagunas','190203')</v>
      </c>
    </row>
    <row r="1548" spans="1:9" ht="15.75" thickBot="1" x14ac:dyDescent="0.3">
      <c r="A1548">
        <f>LOOKUP(B1548,DEPARTAMENTO!$B$2:$B$26,DEPARTAMENTO!$A$2:$A$26)</f>
        <v>20</v>
      </c>
      <c r="B1548" s="21" t="s">
        <v>2992</v>
      </c>
      <c r="C1548" s="25">
        <f t="shared" si="101"/>
        <v>2</v>
      </c>
      <c r="D1548" s="21" t="s">
        <v>3008</v>
      </c>
      <c r="E1548" s="25">
        <f t="shared" si="104"/>
        <v>5</v>
      </c>
      <c r="F1548" s="21" t="s">
        <v>3015</v>
      </c>
      <c r="G1548" s="14" t="s">
        <v>3014</v>
      </c>
      <c r="H1548" s="14" t="str">
        <f t="shared" si="102"/>
        <v>190204</v>
      </c>
      <c r="I1548" s="36" t="str">
        <f t="shared" si="103"/>
        <v>INSERT INTO [dbo].[pmDistrict] ([idDepartment],[idProvince],[idDistrict],[name],[ubigeo]) VALUES (20,2,5,'Montero','190204')</v>
      </c>
    </row>
    <row r="1549" spans="1:9" ht="15.75" thickBot="1" x14ac:dyDescent="0.3">
      <c r="A1549">
        <f>LOOKUP(B1549,DEPARTAMENTO!$B$2:$B$26,DEPARTAMENTO!$A$2:$A$26)</f>
        <v>20</v>
      </c>
      <c r="B1549" s="21" t="s">
        <v>2992</v>
      </c>
      <c r="C1549" s="25">
        <f t="shared" si="101"/>
        <v>2</v>
      </c>
      <c r="D1549" s="21" t="s">
        <v>3008</v>
      </c>
      <c r="E1549" s="25">
        <f t="shared" si="104"/>
        <v>6</v>
      </c>
      <c r="F1549" s="21" t="s">
        <v>3017</v>
      </c>
      <c r="G1549" s="14" t="s">
        <v>3016</v>
      </c>
      <c r="H1549" s="14" t="str">
        <f t="shared" si="102"/>
        <v>190205</v>
      </c>
      <c r="I1549" s="36" t="str">
        <f t="shared" si="103"/>
        <v>INSERT INTO [dbo].[pmDistrict] ([idDepartment],[idProvince],[idDistrict],[name],[ubigeo]) VALUES (20,2,6,'Pacaipampa','190205')</v>
      </c>
    </row>
    <row r="1550" spans="1:9" ht="15.75" thickBot="1" x14ac:dyDescent="0.3">
      <c r="A1550">
        <f>LOOKUP(B1550,DEPARTAMENTO!$B$2:$B$26,DEPARTAMENTO!$A$2:$A$26)</f>
        <v>20</v>
      </c>
      <c r="B1550" s="21" t="s">
        <v>2992</v>
      </c>
      <c r="C1550" s="25">
        <f t="shared" si="101"/>
        <v>2</v>
      </c>
      <c r="D1550" s="21" t="s">
        <v>3008</v>
      </c>
      <c r="E1550" s="25">
        <f t="shared" si="104"/>
        <v>7</v>
      </c>
      <c r="F1550" s="21" t="s">
        <v>3019</v>
      </c>
      <c r="G1550" s="14" t="s">
        <v>3018</v>
      </c>
      <c r="H1550" s="14" t="str">
        <f t="shared" si="102"/>
        <v>190210</v>
      </c>
      <c r="I1550" s="36" t="str">
        <f t="shared" si="103"/>
        <v>INSERT INTO [dbo].[pmDistrict] ([idDepartment],[idProvince],[idDistrict],[name],[ubigeo]) VALUES (20,2,7,'Paimas','190210')</v>
      </c>
    </row>
    <row r="1551" spans="1:9" ht="15.75" thickBot="1" x14ac:dyDescent="0.3">
      <c r="A1551">
        <f>LOOKUP(B1551,DEPARTAMENTO!$B$2:$B$26,DEPARTAMENTO!$A$2:$A$26)</f>
        <v>20</v>
      </c>
      <c r="B1551" s="21" t="s">
        <v>2992</v>
      </c>
      <c r="C1551" s="25">
        <f t="shared" si="101"/>
        <v>2</v>
      </c>
      <c r="D1551" s="21" t="s">
        <v>3008</v>
      </c>
      <c r="E1551" s="25">
        <f t="shared" si="104"/>
        <v>8</v>
      </c>
      <c r="F1551" s="21" t="s">
        <v>3021</v>
      </c>
      <c r="G1551" s="14" t="s">
        <v>3020</v>
      </c>
      <c r="H1551" s="14" t="str">
        <f t="shared" si="102"/>
        <v>190206</v>
      </c>
      <c r="I1551" s="36" t="str">
        <f t="shared" si="103"/>
        <v>INSERT INTO [dbo].[pmDistrict] ([idDepartment],[idProvince],[idDistrict],[name],[ubigeo]) VALUES (20,2,8,'Sapillica','190206')</v>
      </c>
    </row>
    <row r="1552" spans="1:9" ht="15.75" thickBot="1" x14ac:dyDescent="0.3">
      <c r="A1552">
        <f>LOOKUP(B1552,DEPARTAMENTO!$B$2:$B$26,DEPARTAMENTO!$A$2:$A$26)</f>
        <v>20</v>
      </c>
      <c r="B1552" s="21" t="s">
        <v>2992</v>
      </c>
      <c r="C1552" s="25">
        <f t="shared" si="101"/>
        <v>2</v>
      </c>
      <c r="D1552" s="21" t="s">
        <v>3008</v>
      </c>
      <c r="E1552" s="25">
        <f t="shared" si="104"/>
        <v>9</v>
      </c>
      <c r="F1552" s="21" t="s">
        <v>3023</v>
      </c>
      <c r="G1552" s="14" t="s">
        <v>3022</v>
      </c>
      <c r="H1552" s="14" t="str">
        <f t="shared" si="102"/>
        <v>190207</v>
      </c>
      <c r="I1552" s="36" t="str">
        <f t="shared" si="103"/>
        <v>INSERT INTO [dbo].[pmDistrict] ([idDepartment],[idProvince],[idDistrict],[name],[ubigeo]) VALUES (20,2,9,'Sicchez','190207')</v>
      </c>
    </row>
    <row r="1553" spans="1:9" ht="15.75" thickBot="1" x14ac:dyDescent="0.3">
      <c r="A1553">
        <f>LOOKUP(B1553,DEPARTAMENTO!$B$2:$B$26,DEPARTAMENTO!$A$2:$A$26)</f>
        <v>20</v>
      </c>
      <c r="B1553" s="21" t="s">
        <v>2992</v>
      </c>
      <c r="C1553" s="25">
        <f t="shared" si="101"/>
        <v>2</v>
      </c>
      <c r="D1553" s="21" t="s">
        <v>3008</v>
      </c>
      <c r="E1553" s="25">
        <f t="shared" si="104"/>
        <v>10</v>
      </c>
      <c r="F1553" s="21" t="s">
        <v>3025</v>
      </c>
      <c r="G1553" s="14" t="s">
        <v>3024</v>
      </c>
      <c r="H1553" s="14" t="str">
        <f t="shared" si="102"/>
        <v>190208</v>
      </c>
      <c r="I1553" s="36" t="str">
        <f t="shared" si="103"/>
        <v>INSERT INTO [dbo].[pmDistrict] ([idDepartment],[idProvince],[idDistrict],[name],[ubigeo]) VALUES (20,2,10,'Suyo','190208')</v>
      </c>
    </row>
    <row r="1554" spans="1:9" ht="15.75" thickBot="1" x14ac:dyDescent="0.3">
      <c r="A1554">
        <f>LOOKUP(B1554,DEPARTAMENTO!$B$2:$B$26,DEPARTAMENTO!$A$2:$A$26)</f>
        <v>20</v>
      </c>
      <c r="B1554" s="21" t="s">
        <v>2992</v>
      </c>
      <c r="C1554" s="25">
        <f t="shared" si="101"/>
        <v>3</v>
      </c>
      <c r="D1554" s="21" t="s">
        <v>2980</v>
      </c>
      <c r="E1554" s="25">
        <f t="shared" si="104"/>
        <v>1</v>
      </c>
      <c r="F1554" s="21" t="s">
        <v>2980</v>
      </c>
      <c r="G1554" s="14" t="s">
        <v>3026</v>
      </c>
      <c r="H1554" s="14" t="str">
        <f t="shared" si="102"/>
        <v>190301</v>
      </c>
      <c r="I1554" s="36" t="str">
        <f t="shared" si="103"/>
        <v>INSERT INTO [dbo].[pmDistrict] ([idDepartment],[idProvince],[idDistrict],[name],[ubigeo]) VALUES (20,3,1,'Huancabamba','190301')</v>
      </c>
    </row>
    <row r="1555" spans="1:9" ht="15.75" thickBot="1" x14ac:dyDescent="0.3">
      <c r="A1555">
        <f>LOOKUP(B1555,DEPARTAMENTO!$B$2:$B$26,DEPARTAMENTO!$A$2:$A$26)</f>
        <v>20</v>
      </c>
      <c r="B1555" s="21" t="s">
        <v>2992</v>
      </c>
      <c r="C1555" s="25">
        <f t="shared" si="101"/>
        <v>3</v>
      </c>
      <c r="D1555" s="21" t="s">
        <v>2980</v>
      </c>
      <c r="E1555" s="25">
        <f t="shared" si="104"/>
        <v>2</v>
      </c>
      <c r="F1555" s="21" t="s">
        <v>3028</v>
      </c>
      <c r="G1555" s="14" t="s">
        <v>3027</v>
      </c>
      <c r="H1555" s="14" t="str">
        <f t="shared" si="102"/>
        <v>190302</v>
      </c>
      <c r="I1555" s="36" t="str">
        <f t="shared" si="103"/>
        <v>INSERT INTO [dbo].[pmDistrict] ([idDepartment],[idProvince],[idDistrict],[name],[ubigeo]) VALUES (20,3,2,'Canchaque','190302')</v>
      </c>
    </row>
    <row r="1556" spans="1:9" ht="15.75" thickBot="1" x14ac:dyDescent="0.3">
      <c r="A1556">
        <f>LOOKUP(B1556,DEPARTAMENTO!$B$2:$B$26,DEPARTAMENTO!$A$2:$A$26)</f>
        <v>20</v>
      </c>
      <c r="B1556" s="21" t="s">
        <v>2992</v>
      </c>
      <c r="C1556" s="25">
        <f t="shared" si="101"/>
        <v>3</v>
      </c>
      <c r="D1556" s="21" t="s">
        <v>2980</v>
      </c>
      <c r="E1556" s="25">
        <f t="shared" si="104"/>
        <v>3</v>
      </c>
      <c r="F1556" s="21" t="s">
        <v>3030</v>
      </c>
      <c r="G1556" s="14" t="s">
        <v>3029</v>
      </c>
      <c r="H1556" s="14" t="str">
        <f t="shared" si="102"/>
        <v>190306</v>
      </c>
      <c r="I1556" s="36" t="str">
        <f t="shared" si="103"/>
        <v>INSERT INTO [dbo].[pmDistrict] ([idDepartment],[idProvince],[idDistrict],[name],[ubigeo]) VALUES (20,3,3,'El Carmen de La Frontera','190306')</v>
      </c>
    </row>
    <row r="1557" spans="1:9" ht="15.75" thickBot="1" x14ac:dyDescent="0.3">
      <c r="A1557">
        <f>LOOKUP(B1557,DEPARTAMENTO!$B$2:$B$26,DEPARTAMENTO!$A$2:$A$26)</f>
        <v>20</v>
      </c>
      <c r="B1557" s="21" t="s">
        <v>2992</v>
      </c>
      <c r="C1557" s="25">
        <f t="shared" si="101"/>
        <v>3</v>
      </c>
      <c r="D1557" s="21" t="s">
        <v>2980</v>
      </c>
      <c r="E1557" s="25">
        <f t="shared" si="104"/>
        <v>4</v>
      </c>
      <c r="F1557" s="21" t="s">
        <v>3032</v>
      </c>
      <c r="G1557" s="14" t="s">
        <v>3031</v>
      </c>
      <c r="H1557" s="14" t="str">
        <f t="shared" si="102"/>
        <v>190303</v>
      </c>
      <c r="I1557" s="36" t="str">
        <f t="shared" si="103"/>
        <v>INSERT INTO [dbo].[pmDistrict] ([idDepartment],[idProvince],[idDistrict],[name],[ubigeo]) VALUES (20,3,4,'Huarmaca','190303')</v>
      </c>
    </row>
    <row r="1558" spans="1:9" ht="15.75" thickBot="1" x14ac:dyDescent="0.3">
      <c r="A1558">
        <f>LOOKUP(B1558,DEPARTAMENTO!$B$2:$B$26,DEPARTAMENTO!$A$2:$A$26)</f>
        <v>20</v>
      </c>
      <c r="B1558" s="21" t="s">
        <v>2992</v>
      </c>
      <c r="C1558" s="25">
        <f t="shared" si="101"/>
        <v>3</v>
      </c>
      <c r="D1558" s="21" t="s">
        <v>2980</v>
      </c>
      <c r="E1558" s="25">
        <f t="shared" si="104"/>
        <v>5</v>
      </c>
      <c r="F1558" s="21" t="s">
        <v>3034</v>
      </c>
      <c r="G1558" s="14" t="s">
        <v>3033</v>
      </c>
      <c r="H1558" s="14" t="str">
        <f t="shared" si="102"/>
        <v>190308</v>
      </c>
      <c r="I1558" s="36" t="str">
        <f t="shared" si="103"/>
        <v>INSERT INTO [dbo].[pmDistrict] ([idDepartment],[idProvince],[idDistrict],[name],[ubigeo]) VALUES (20,3,5,'Lalaquiz','190308')</v>
      </c>
    </row>
    <row r="1559" spans="1:9" ht="15.75" thickBot="1" x14ac:dyDescent="0.3">
      <c r="A1559">
        <f>LOOKUP(B1559,DEPARTAMENTO!$B$2:$B$26,DEPARTAMENTO!$A$2:$A$26)</f>
        <v>20</v>
      </c>
      <c r="B1559" s="21" t="s">
        <v>2992</v>
      </c>
      <c r="C1559" s="25">
        <f t="shared" si="101"/>
        <v>3</v>
      </c>
      <c r="D1559" s="21" t="s">
        <v>2980</v>
      </c>
      <c r="E1559" s="25">
        <f t="shared" si="104"/>
        <v>6</v>
      </c>
      <c r="F1559" s="21" t="s">
        <v>3036</v>
      </c>
      <c r="G1559" s="14" t="s">
        <v>3035</v>
      </c>
      <c r="H1559" s="14" t="str">
        <f t="shared" si="102"/>
        <v>190307</v>
      </c>
      <c r="I1559" s="36" t="str">
        <f t="shared" si="103"/>
        <v>INSERT INTO [dbo].[pmDistrict] ([idDepartment],[idProvince],[idDistrict],[name],[ubigeo]) VALUES (20,3,6,'San Miguel de El Faique','190307')</v>
      </c>
    </row>
    <row r="1560" spans="1:9" ht="15.75" thickBot="1" x14ac:dyDescent="0.3">
      <c r="A1560">
        <f>LOOKUP(B1560,DEPARTAMENTO!$B$2:$B$26,DEPARTAMENTO!$A$2:$A$26)</f>
        <v>20</v>
      </c>
      <c r="B1560" s="21" t="s">
        <v>2992</v>
      </c>
      <c r="C1560" s="25">
        <f t="shared" si="101"/>
        <v>3</v>
      </c>
      <c r="D1560" s="21" t="s">
        <v>2980</v>
      </c>
      <c r="E1560" s="25">
        <f t="shared" si="104"/>
        <v>7</v>
      </c>
      <c r="F1560" s="21" t="s">
        <v>3038</v>
      </c>
      <c r="G1560" s="14" t="s">
        <v>3037</v>
      </c>
      <c r="H1560" s="14" t="str">
        <f t="shared" si="102"/>
        <v>190304</v>
      </c>
      <c r="I1560" s="36" t="str">
        <f t="shared" si="103"/>
        <v>INSERT INTO [dbo].[pmDistrict] ([idDepartment],[idProvince],[idDistrict],[name],[ubigeo]) VALUES (20,3,7,'Sondor','190304')</v>
      </c>
    </row>
    <row r="1561" spans="1:9" ht="15.75" thickBot="1" x14ac:dyDescent="0.3">
      <c r="A1561">
        <f>LOOKUP(B1561,DEPARTAMENTO!$B$2:$B$26,DEPARTAMENTO!$A$2:$A$26)</f>
        <v>20</v>
      </c>
      <c r="B1561" s="21" t="s">
        <v>2992</v>
      </c>
      <c r="C1561" s="25">
        <f t="shared" si="101"/>
        <v>3</v>
      </c>
      <c r="D1561" s="21" t="s">
        <v>2980</v>
      </c>
      <c r="E1561" s="25">
        <f t="shared" si="104"/>
        <v>8</v>
      </c>
      <c r="F1561" s="21" t="s">
        <v>3040</v>
      </c>
      <c r="G1561" s="14" t="s">
        <v>3039</v>
      </c>
      <c r="H1561" s="14" t="str">
        <f t="shared" si="102"/>
        <v>190305</v>
      </c>
      <c r="I1561" s="36" t="str">
        <f t="shared" si="103"/>
        <v>INSERT INTO [dbo].[pmDistrict] ([idDepartment],[idProvince],[idDistrict],[name],[ubigeo]) VALUES (20,3,8,'Sondorillo','190305')</v>
      </c>
    </row>
    <row r="1562" spans="1:9" ht="15.75" thickBot="1" x14ac:dyDescent="0.3">
      <c r="A1562">
        <f>LOOKUP(B1562,DEPARTAMENTO!$B$2:$B$26,DEPARTAMENTO!$A$2:$A$26)</f>
        <v>20</v>
      </c>
      <c r="B1562" s="21" t="s">
        <v>2992</v>
      </c>
      <c r="C1562" s="25">
        <f t="shared" si="101"/>
        <v>4</v>
      </c>
      <c r="D1562" s="21" t="s">
        <v>3043</v>
      </c>
      <c r="E1562" s="25">
        <f t="shared" si="104"/>
        <v>1</v>
      </c>
      <c r="F1562" s="21" t="s">
        <v>3042</v>
      </c>
      <c r="G1562" s="14" t="s">
        <v>3041</v>
      </c>
      <c r="H1562" s="14" t="str">
        <f t="shared" si="102"/>
        <v>190401</v>
      </c>
      <c r="I1562" s="36" t="str">
        <f t="shared" si="103"/>
        <v>INSERT INTO [dbo].[pmDistrict] ([idDepartment],[idProvince],[idDistrict],[name],[ubigeo]) VALUES (20,4,1,'Chulucanas','190401')</v>
      </c>
    </row>
    <row r="1563" spans="1:9" ht="15.75" thickBot="1" x14ac:dyDescent="0.3">
      <c r="A1563">
        <f>LOOKUP(B1563,DEPARTAMENTO!$B$2:$B$26,DEPARTAMENTO!$A$2:$A$26)</f>
        <v>20</v>
      </c>
      <c r="B1563" s="21" t="s">
        <v>2992</v>
      </c>
      <c r="C1563" s="25">
        <f t="shared" si="101"/>
        <v>4</v>
      </c>
      <c r="D1563" s="21" t="s">
        <v>3043</v>
      </c>
      <c r="E1563" s="25">
        <f t="shared" si="104"/>
        <v>2</v>
      </c>
      <c r="F1563" s="21" t="s">
        <v>3045</v>
      </c>
      <c r="G1563" s="14" t="s">
        <v>3044</v>
      </c>
      <c r="H1563" s="14" t="str">
        <f t="shared" si="102"/>
        <v>190402</v>
      </c>
      <c r="I1563" s="36" t="str">
        <f t="shared" si="103"/>
        <v>INSERT INTO [dbo].[pmDistrict] ([idDepartment],[idProvince],[idDistrict],[name],[ubigeo]) VALUES (20,4,2,'Buenos Aires','190402')</v>
      </c>
    </row>
    <row r="1564" spans="1:9" ht="15.75" thickBot="1" x14ac:dyDescent="0.3">
      <c r="A1564">
        <f>LOOKUP(B1564,DEPARTAMENTO!$B$2:$B$26,DEPARTAMENTO!$A$2:$A$26)</f>
        <v>20</v>
      </c>
      <c r="B1564" s="21" t="s">
        <v>2992</v>
      </c>
      <c r="C1564" s="25">
        <f t="shared" si="101"/>
        <v>4</v>
      </c>
      <c r="D1564" s="21" t="s">
        <v>3043</v>
      </c>
      <c r="E1564" s="25">
        <f t="shared" si="104"/>
        <v>3</v>
      </c>
      <c r="F1564" s="21" t="s">
        <v>3047</v>
      </c>
      <c r="G1564" s="14" t="s">
        <v>3046</v>
      </c>
      <c r="H1564" s="14" t="str">
        <f t="shared" si="102"/>
        <v>190403</v>
      </c>
      <c r="I1564" s="36" t="str">
        <f t="shared" si="103"/>
        <v>INSERT INTO [dbo].[pmDistrict] ([idDepartment],[idProvince],[idDistrict],[name],[ubigeo]) VALUES (20,4,3,'Chalaco','190403')</v>
      </c>
    </row>
    <row r="1565" spans="1:9" ht="15.75" thickBot="1" x14ac:dyDescent="0.3">
      <c r="A1565">
        <f>LOOKUP(B1565,DEPARTAMENTO!$B$2:$B$26,DEPARTAMENTO!$A$2:$A$26)</f>
        <v>20</v>
      </c>
      <c r="B1565" s="21" t="s">
        <v>2992</v>
      </c>
      <c r="C1565" s="25">
        <f t="shared" si="101"/>
        <v>4</v>
      </c>
      <c r="D1565" s="21" t="s">
        <v>3043</v>
      </c>
      <c r="E1565" s="25">
        <f t="shared" si="104"/>
        <v>4</v>
      </c>
      <c r="F1565" s="21" t="s">
        <v>3049</v>
      </c>
      <c r="G1565" s="14" t="s">
        <v>3048</v>
      </c>
      <c r="H1565" s="14" t="str">
        <f t="shared" si="102"/>
        <v>190408</v>
      </c>
      <c r="I1565" s="36" t="str">
        <f t="shared" si="103"/>
        <v>INSERT INTO [dbo].[pmDistrict] ([idDepartment],[idProvince],[idDistrict],[name],[ubigeo]) VALUES (20,4,4,'La Matanza','190408')</v>
      </c>
    </row>
    <row r="1566" spans="1:9" ht="15.75" thickBot="1" x14ac:dyDescent="0.3">
      <c r="A1566">
        <f>LOOKUP(B1566,DEPARTAMENTO!$B$2:$B$26,DEPARTAMENTO!$A$2:$A$26)</f>
        <v>20</v>
      </c>
      <c r="B1566" s="21" t="s">
        <v>2992</v>
      </c>
      <c r="C1566" s="25">
        <f t="shared" si="101"/>
        <v>4</v>
      </c>
      <c r="D1566" s="21" t="s">
        <v>3043</v>
      </c>
      <c r="E1566" s="25">
        <f t="shared" si="104"/>
        <v>5</v>
      </c>
      <c r="F1566" s="21" t="s">
        <v>3043</v>
      </c>
      <c r="G1566" s="14" t="s">
        <v>3050</v>
      </c>
      <c r="H1566" s="14" t="str">
        <f t="shared" si="102"/>
        <v>190404</v>
      </c>
      <c r="I1566" s="36" t="str">
        <f t="shared" si="103"/>
        <v>INSERT INTO [dbo].[pmDistrict] ([idDepartment],[idProvince],[idDistrict],[name],[ubigeo]) VALUES (20,4,5,'Morropon','190404')</v>
      </c>
    </row>
    <row r="1567" spans="1:9" ht="15.75" thickBot="1" x14ac:dyDescent="0.3">
      <c r="A1567">
        <f>LOOKUP(B1567,DEPARTAMENTO!$B$2:$B$26,DEPARTAMENTO!$A$2:$A$26)</f>
        <v>20</v>
      </c>
      <c r="B1567" s="21" t="s">
        <v>2992</v>
      </c>
      <c r="C1567" s="25">
        <f t="shared" si="101"/>
        <v>4</v>
      </c>
      <c r="D1567" s="21" t="s">
        <v>3043</v>
      </c>
      <c r="E1567" s="25">
        <f t="shared" si="104"/>
        <v>6</v>
      </c>
      <c r="F1567" s="21" t="s">
        <v>3052</v>
      </c>
      <c r="G1567" s="14" t="s">
        <v>3051</v>
      </c>
      <c r="H1567" s="14" t="str">
        <f t="shared" si="102"/>
        <v>190405</v>
      </c>
      <c r="I1567" s="36" t="str">
        <f t="shared" si="103"/>
        <v>INSERT INTO [dbo].[pmDistrict] ([idDepartment],[idProvince],[idDistrict],[name],[ubigeo]) VALUES (20,4,6,'Salitral','190405')</v>
      </c>
    </row>
    <row r="1568" spans="1:9" ht="15.75" thickBot="1" x14ac:dyDescent="0.3">
      <c r="A1568">
        <f>LOOKUP(B1568,DEPARTAMENTO!$B$2:$B$26,DEPARTAMENTO!$A$2:$A$26)</f>
        <v>20</v>
      </c>
      <c r="B1568" s="21" t="s">
        <v>2992</v>
      </c>
      <c r="C1568" s="25">
        <f t="shared" si="101"/>
        <v>4</v>
      </c>
      <c r="D1568" s="21" t="s">
        <v>3043</v>
      </c>
      <c r="E1568" s="25">
        <f t="shared" si="104"/>
        <v>7</v>
      </c>
      <c r="F1568" s="21" t="s">
        <v>3054</v>
      </c>
      <c r="G1568" s="14" t="s">
        <v>3053</v>
      </c>
      <c r="H1568" s="14" t="str">
        <f t="shared" si="102"/>
        <v>190410</v>
      </c>
      <c r="I1568" s="36" t="str">
        <f t="shared" si="103"/>
        <v>INSERT INTO [dbo].[pmDistrict] ([idDepartment],[idProvince],[idDistrict],[name],[ubigeo]) VALUES (20,4,7,'San Juan de Bigote','190410')</v>
      </c>
    </row>
    <row r="1569" spans="1:9" ht="15.75" thickBot="1" x14ac:dyDescent="0.3">
      <c r="A1569">
        <f>LOOKUP(B1569,DEPARTAMENTO!$B$2:$B$26,DEPARTAMENTO!$A$2:$A$26)</f>
        <v>20</v>
      </c>
      <c r="B1569" s="21" t="s">
        <v>2992</v>
      </c>
      <c r="C1569" s="25">
        <f t="shared" si="101"/>
        <v>4</v>
      </c>
      <c r="D1569" s="21" t="s">
        <v>3043</v>
      </c>
      <c r="E1569" s="25">
        <f t="shared" si="104"/>
        <v>8</v>
      </c>
      <c r="F1569" s="21" t="s">
        <v>3056</v>
      </c>
      <c r="G1569" s="14" t="s">
        <v>3055</v>
      </c>
      <c r="H1569" s="14" t="str">
        <f t="shared" si="102"/>
        <v>190406</v>
      </c>
      <c r="I1569" s="36" t="str">
        <f t="shared" si="103"/>
        <v>INSERT INTO [dbo].[pmDistrict] ([idDepartment],[idProvince],[idDistrict],[name],[ubigeo]) VALUES (20,4,8,'Santa Catalina de Mossa','190406')</v>
      </c>
    </row>
    <row r="1570" spans="1:9" ht="15.75" thickBot="1" x14ac:dyDescent="0.3">
      <c r="A1570">
        <f>LOOKUP(B1570,DEPARTAMENTO!$B$2:$B$26,DEPARTAMENTO!$A$2:$A$26)</f>
        <v>20</v>
      </c>
      <c r="B1570" s="21" t="s">
        <v>2992</v>
      </c>
      <c r="C1570" s="25">
        <f t="shared" si="101"/>
        <v>4</v>
      </c>
      <c r="D1570" s="21" t="s">
        <v>3043</v>
      </c>
      <c r="E1570" s="25">
        <f t="shared" si="104"/>
        <v>9</v>
      </c>
      <c r="F1570" s="21" t="s">
        <v>3058</v>
      </c>
      <c r="G1570" s="14" t="s">
        <v>3057</v>
      </c>
      <c r="H1570" s="14" t="str">
        <f t="shared" si="102"/>
        <v>190407</v>
      </c>
      <c r="I1570" s="36" t="str">
        <f t="shared" si="103"/>
        <v>INSERT INTO [dbo].[pmDistrict] ([idDepartment],[idProvince],[idDistrict],[name],[ubigeo]) VALUES (20,4,9,'Santo Domingo','190407')</v>
      </c>
    </row>
    <row r="1571" spans="1:9" ht="15.75" thickBot="1" x14ac:dyDescent="0.3">
      <c r="A1571">
        <f>LOOKUP(B1571,DEPARTAMENTO!$B$2:$B$26,DEPARTAMENTO!$A$2:$A$26)</f>
        <v>20</v>
      </c>
      <c r="B1571" s="21" t="s">
        <v>2992</v>
      </c>
      <c r="C1571" s="25">
        <f t="shared" si="101"/>
        <v>4</v>
      </c>
      <c r="D1571" s="21" t="s">
        <v>3043</v>
      </c>
      <c r="E1571" s="25">
        <f t="shared" si="104"/>
        <v>10</v>
      </c>
      <c r="F1571" s="21" t="s">
        <v>3060</v>
      </c>
      <c r="G1571" s="14" t="s">
        <v>3059</v>
      </c>
      <c r="H1571" s="14" t="str">
        <f t="shared" si="102"/>
        <v>190409</v>
      </c>
      <c r="I1571" s="36" t="str">
        <f t="shared" si="103"/>
        <v>INSERT INTO [dbo].[pmDistrict] ([idDepartment],[idProvince],[idDistrict],[name],[ubigeo]) VALUES (20,4,10,'Yamango','190409')</v>
      </c>
    </row>
    <row r="1572" spans="1:9" ht="15.75" thickBot="1" x14ac:dyDescent="0.3">
      <c r="A1572">
        <f>LOOKUP(B1572,DEPARTAMENTO!$B$2:$B$26,DEPARTAMENTO!$A$2:$A$26)</f>
        <v>20</v>
      </c>
      <c r="B1572" s="21" t="s">
        <v>2992</v>
      </c>
      <c r="C1572" s="25">
        <f t="shared" si="101"/>
        <v>5</v>
      </c>
      <c r="D1572" s="21" t="s">
        <v>3062</v>
      </c>
      <c r="E1572" s="25">
        <f t="shared" si="104"/>
        <v>1</v>
      </c>
      <c r="F1572" s="21" t="s">
        <v>3062</v>
      </c>
      <c r="G1572" s="14" t="s">
        <v>3061</v>
      </c>
      <c r="H1572" s="14" t="str">
        <f t="shared" si="102"/>
        <v>190501</v>
      </c>
      <c r="I1572" s="36" t="str">
        <f t="shared" si="103"/>
        <v>INSERT INTO [dbo].[pmDistrict] ([idDepartment],[idProvince],[idDistrict],[name],[ubigeo]) VALUES (20,5,1,'Paita','190501')</v>
      </c>
    </row>
    <row r="1573" spans="1:9" ht="15.75" thickBot="1" x14ac:dyDescent="0.3">
      <c r="A1573">
        <f>LOOKUP(B1573,DEPARTAMENTO!$B$2:$B$26,DEPARTAMENTO!$A$2:$A$26)</f>
        <v>20</v>
      </c>
      <c r="B1573" s="21" t="s">
        <v>2992</v>
      </c>
      <c r="C1573" s="25">
        <f t="shared" si="101"/>
        <v>5</v>
      </c>
      <c r="D1573" s="21" t="s">
        <v>3062</v>
      </c>
      <c r="E1573" s="25">
        <f t="shared" si="104"/>
        <v>2</v>
      </c>
      <c r="F1573" s="21" t="s">
        <v>3064</v>
      </c>
      <c r="G1573" s="14" t="s">
        <v>3063</v>
      </c>
      <c r="H1573" s="14" t="str">
        <f t="shared" si="102"/>
        <v>190502</v>
      </c>
      <c r="I1573" s="36" t="str">
        <f t="shared" si="103"/>
        <v>INSERT INTO [dbo].[pmDistrict] ([idDepartment],[idProvince],[idDistrict],[name],[ubigeo]) VALUES (20,5,2,'Amotape','190502')</v>
      </c>
    </row>
    <row r="1574" spans="1:9" ht="15.75" thickBot="1" x14ac:dyDescent="0.3">
      <c r="A1574">
        <f>LOOKUP(B1574,DEPARTAMENTO!$B$2:$B$26,DEPARTAMENTO!$A$2:$A$26)</f>
        <v>20</v>
      </c>
      <c r="B1574" s="21" t="s">
        <v>2992</v>
      </c>
      <c r="C1574" s="25">
        <f t="shared" si="101"/>
        <v>5</v>
      </c>
      <c r="D1574" s="21" t="s">
        <v>3062</v>
      </c>
      <c r="E1574" s="25">
        <f t="shared" si="104"/>
        <v>3</v>
      </c>
      <c r="F1574" s="21" t="s">
        <v>3066</v>
      </c>
      <c r="G1574" s="14" t="s">
        <v>3065</v>
      </c>
      <c r="H1574" s="14" t="str">
        <f t="shared" si="102"/>
        <v>190503</v>
      </c>
      <c r="I1574" s="36" t="str">
        <f t="shared" si="103"/>
        <v>INSERT INTO [dbo].[pmDistrict] ([idDepartment],[idProvince],[idDistrict],[name],[ubigeo]) VALUES (20,5,3,'Arenal','190503')</v>
      </c>
    </row>
    <row r="1575" spans="1:9" ht="15.75" thickBot="1" x14ac:dyDescent="0.3">
      <c r="A1575">
        <f>LOOKUP(B1575,DEPARTAMENTO!$B$2:$B$26,DEPARTAMENTO!$A$2:$A$26)</f>
        <v>20</v>
      </c>
      <c r="B1575" s="21" t="s">
        <v>2992</v>
      </c>
      <c r="C1575" s="25">
        <f t="shared" si="101"/>
        <v>5</v>
      </c>
      <c r="D1575" s="21" t="s">
        <v>3062</v>
      </c>
      <c r="E1575" s="25">
        <f t="shared" si="104"/>
        <v>4</v>
      </c>
      <c r="F1575" s="21" t="s">
        <v>3068</v>
      </c>
      <c r="G1575" s="14" t="s">
        <v>3067</v>
      </c>
      <c r="H1575" s="14" t="str">
        <f t="shared" si="102"/>
        <v>190505</v>
      </c>
      <c r="I1575" s="36" t="str">
        <f t="shared" si="103"/>
        <v>INSERT INTO [dbo].[pmDistrict] ([idDepartment],[idProvince],[idDistrict],[name],[ubigeo]) VALUES (20,5,4,'Colan','190505')</v>
      </c>
    </row>
    <row r="1576" spans="1:9" ht="15.75" thickBot="1" x14ac:dyDescent="0.3">
      <c r="A1576">
        <f>LOOKUP(B1576,DEPARTAMENTO!$B$2:$B$26,DEPARTAMENTO!$A$2:$A$26)</f>
        <v>20</v>
      </c>
      <c r="B1576" s="21" t="s">
        <v>2992</v>
      </c>
      <c r="C1576" s="25">
        <f t="shared" si="101"/>
        <v>5</v>
      </c>
      <c r="D1576" s="21" t="s">
        <v>3062</v>
      </c>
      <c r="E1576" s="25">
        <f t="shared" si="104"/>
        <v>5</v>
      </c>
      <c r="F1576" s="21" t="s">
        <v>3070</v>
      </c>
      <c r="G1576" s="14" t="s">
        <v>3069</v>
      </c>
      <c r="H1576" s="14" t="str">
        <f t="shared" si="102"/>
        <v>190504</v>
      </c>
      <c r="I1576" s="36" t="str">
        <f t="shared" si="103"/>
        <v>INSERT INTO [dbo].[pmDistrict] ([idDepartment],[idProvince],[idDistrict],[name],[ubigeo]) VALUES (20,5,5,'La Huaca','190504')</v>
      </c>
    </row>
    <row r="1577" spans="1:9" ht="15.75" thickBot="1" x14ac:dyDescent="0.3">
      <c r="A1577">
        <f>LOOKUP(B1577,DEPARTAMENTO!$B$2:$B$26,DEPARTAMENTO!$A$2:$A$26)</f>
        <v>20</v>
      </c>
      <c r="B1577" s="21" t="s">
        <v>2992</v>
      </c>
      <c r="C1577" s="25">
        <f t="shared" si="101"/>
        <v>5</v>
      </c>
      <c r="D1577" s="21" t="s">
        <v>3062</v>
      </c>
      <c r="E1577" s="25">
        <f t="shared" si="104"/>
        <v>6</v>
      </c>
      <c r="F1577" s="21" t="s">
        <v>3072</v>
      </c>
      <c r="G1577" s="14" t="s">
        <v>3071</v>
      </c>
      <c r="H1577" s="14" t="str">
        <f t="shared" si="102"/>
        <v>190506</v>
      </c>
      <c r="I1577" s="36" t="str">
        <f t="shared" si="103"/>
        <v>INSERT INTO [dbo].[pmDistrict] ([idDepartment],[idProvince],[idDistrict],[name],[ubigeo]) VALUES (20,5,6,'Tamarindo','190506')</v>
      </c>
    </row>
    <row r="1578" spans="1:9" ht="15.75" thickBot="1" x14ac:dyDescent="0.3">
      <c r="A1578">
        <f>LOOKUP(B1578,DEPARTAMENTO!$B$2:$B$26,DEPARTAMENTO!$A$2:$A$26)</f>
        <v>20</v>
      </c>
      <c r="B1578" s="21" t="s">
        <v>2992</v>
      </c>
      <c r="C1578" s="25">
        <f t="shared" si="101"/>
        <v>5</v>
      </c>
      <c r="D1578" s="21" t="s">
        <v>3062</v>
      </c>
      <c r="E1578" s="25">
        <f t="shared" si="104"/>
        <v>7</v>
      </c>
      <c r="F1578" s="21" t="s">
        <v>3074</v>
      </c>
      <c r="G1578" s="14" t="s">
        <v>3073</v>
      </c>
      <c r="H1578" s="14" t="str">
        <f t="shared" si="102"/>
        <v>190507</v>
      </c>
      <c r="I1578" s="36" t="str">
        <f t="shared" si="103"/>
        <v>INSERT INTO [dbo].[pmDistrict] ([idDepartment],[idProvince],[idDistrict],[name],[ubigeo]) VALUES (20,5,7,'Vichayal','190507')</v>
      </c>
    </row>
    <row r="1579" spans="1:9" ht="15.75" thickBot="1" x14ac:dyDescent="0.3">
      <c r="A1579">
        <f>LOOKUP(B1579,DEPARTAMENTO!$B$2:$B$26,DEPARTAMENTO!$A$2:$A$26)</f>
        <v>20</v>
      </c>
      <c r="B1579" s="21" t="s">
        <v>2992</v>
      </c>
      <c r="C1579" s="25">
        <f t="shared" si="101"/>
        <v>6</v>
      </c>
      <c r="D1579" s="21" t="s">
        <v>3076</v>
      </c>
      <c r="E1579" s="25">
        <f t="shared" si="104"/>
        <v>1</v>
      </c>
      <c r="F1579" s="21" t="s">
        <v>3076</v>
      </c>
      <c r="G1579" s="14" t="s">
        <v>3075</v>
      </c>
      <c r="H1579" s="14" t="str">
        <f t="shared" si="102"/>
        <v>190601</v>
      </c>
      <c r="I1579" s="36" t="str">
        <f t="shared" si="103"/>
        <v>INSERT INTO [dbo].[pmDistrict] ([idDepartment],[idProvince],[idDistrict],[name],[ubigeo]) VALUES (20,6,1,'Sullana','190601')</v>
      </c>
    </row>
    <row r="1580" spans="1:9" ht="15.75" thickBot="1" x14ac:dyDescent="0.3">
      <c r="A1580">
        <f>LOOKUP(B1580,DEPARTAMENTO!$B$2:$B$26,DEPARTAMENTO!$A$2:$A$26)</f>
        <v>20</v>
      </c>
      <c r="B1580" s="21" t="s">
        <v>2992</v>
      </c>
      <c r="C1580" s="25">
        <f t="shared" si="101"/>
        <v>6</v>
      </c>
      <c r="D1580" s="21" t="s">
        <v>3076</v>
      </c>
      <c r="E1580" s="25">
        <f t="shared" si="104"/>
        <v>2</v>
      </c>
      <c r="F1580" s="21" t="s">
        <v>1249</v>
      </c>
      <c r="G1580" s="14" t="s">
        <v>3077</v>
      </c>
      <c r="H1580" s="14" t="str">
        <f t="shared" si="102"/>
        <v>190602</v>
      </c>
      <c r="I1580" s="36" t="str">
        <f t="shared" si="103"/>
        <v>INSERT INTO [dbo].[pmDistrict] ([idDepartment],[idProvince],[idDistrict],[name],[ubigeo]) VALUES (20,6,2,'Bellavista','190602')</v>
      </c>
    </row>
    <row r="1581" spans="1:9" ht="15.75" thickBot="1" x14ac:dyDescent="0.3">
      <c r="A1581">
        <f>LOOKUP(B1581,DEPARTAMENTO!$B$2:$B$26,DEPARTAMENTO!$A$2:$A$26)</f>
        <v>20</v>
      </c>
      <c r="B1581" s="21" t="s">
        <v>2992</v>
      </c>
      <c r="C1581" s="25">
        <f t="shared" si="101"/>
        <v>6</v>
      </c>
      <c r="D1581" s="21" t="s">
        <v>3076</v>
      </c>
      <c r="E1581" s="25">
        <f t="shared" si="104"/>
        <v>3</v>
      </c>
      <c r="F1581" s="21" t="s">
        <v>3079</v>
      </c>
      <c r="G1581" s="14" t="s">
        <v>3078</v>
      </c>
      <c r="H1581" s="14" t="str">
        <f t="shared" si="102"/>
        <v>190608</v>
      </c>
      <c r="I1581" s="36" t="str">
        <f t="shared" si="103"/>
        <v>INSERT INTO [dbo].[pmDistrict] ([idDepartment],[idProvince],[idDistrict],[name],[ubigeo]) VALUES (20,6,3,'Ignacio Escudero','190608')</v>
      </c>
    </row>
    <row r="1582" spans="1:9" ht="15.75" thickBot="1" x14ac:dyDescent="0.3">
      <c r="A1582">
        <f>LOOKUP(B1582,DEPARTAMENTO!$B$2:$B$26,DEPARTAMENTO!$A$2:$A$26)</f>
        <v>20</v>
      </c>
      <c r="B1582" s="21" t="s">
        <v>2992</v>
      </c>
      <c r="C1582" s="25">
        <f t="shared" si="101"/>
        <v>6</v>
      </c>
      <c r="D1582" s="21" t="s">
        <v>3076</v>
      </c>
      <c r="E1582" s="25">
        <f t="shared" si="104"/>
        <v>4</v>
      </c>
      <c r="F1582" s="21" t="s">
        <v>3081</v>
      </c>
      <c r="G1582" s="14" t="s">
        <v>3080</v>
      </c>
      <c r="H1582" s="14" t="str">
        <f t="shared" si="102"/>
        <v>190603</v>
      </c>
      <c r="I1582" s="36" t="str">
        <f t="shared" si="103"/>
        <v>INSERT INTO [dbo].[pmDistrict] ([idDepartment],[idProvince],[idDistrict],[name],[ubigeo]) VALUES (20,6,4,'Lancones','190603')</v>
      </c>
    </row>
    <row r="1583" spans="1:9" ht="15.75" thickBot="1" x14ac:dyDescent="0.3">
      <c r="A1583">
        <f>LOOKUP(B1583,DEPARTAMENTO!$B$2:$B$26,DEPARTAMENTO!$A$2:$A$26)</f>
        <v>20</v>
      </c>
      <c r="B1583" s="21" t="s">
        <v>2992</v>
      </c>
      <c r="C1583" s="25">
        <f t="shared" si="101"/>
        <v>6</v>
      </c>
      <c r="D1583" s="21" t="s">
        <v>3076</v>
      </c>
      <c r="E1583" s="25">
        <f t="shared" si="104"/>
        <v>5</v>
      </c>
      <c r="F1583" s="21" t="s">
        <v>3083</v>
      </c>
      <c r="G1583" s="14" t="s">
        <v>3082</v>
      </c>
      <c r="H1583" s="14" t="str">
        <f t="shared" si="102"/>
        <v>190604</v>
      </c>
      <c r="I1583" s="36" t="str">
        <f t="shared" si="103"/>
        <v>INSERT INTO [dbo].[pmDistrict] ([idDepartment],[idProvince],[idDistrict],[name],[ubigeo]) VALUES (20,6,5,'Marcavelica','190604')</v>
      </c>
    </row>
    <row r="1584" spans="1:9" ht="15.75" thickBot="1" x14ac:dyDescent="0.3">
      <c r="A1584">
        <f>LOOKUP(B1584,DEPARTAMENTO!$B$2:$B$26,DEPARTAMENTO!$A$2:$A$26)</f>
        <v>20</v>
      </c>
      <c r="B1584" s="21" t="s">
        <v>2992</v>
      </c>
      <c r="C1584" s="25">
        <f t="shared" si="101"/>
        <v>6</v>
      </c>
      <c r="D1584" s="21" t="s">
        <v>3076</v>
      </c>
      <c r="E1584" s="25">
        <f t="shared" si="104"/>
        <v>6</v>
      </c>
      <c r="F1584" s="21" t="s">
        <v>3085</v>
      </c>
      <c r="G1584" s="14" t="s">
        <v>3084</v>
      </c>
      <c r="H1584" s="14" t="str">
        <f t="shared" si="102"/>
        <v>190605</v>
      </c>
      <c r="I1584" s="36" t="str">
        <f t="shared" si="103"/>
        <v>INSERT INTO [dbo].[pmDistrict] ([idDepartment],[idProvince],[idDistrict],[name],[ubigeo]) VALUES (20,6,6,'Miguel Checa','190605')</v>
      </c>
    </row>
    <row r="1585" spans="1:9" ht="15.75" thickBot="1" x14ac:dyDescent="0.3">
      <c r="A1585">
        <f>LOOKUP(B1585,DEPARTAMENTO!$B$2:$B$26,DEPARTAMENTO!$A$2:$A$26)</f>
        <v>20</v>
      </c>
      <c r="B1585" s="21" t="s">
        <v>2992</v>
      </c>
      <c r="C1585" s="25">
        <f t="shared" si="101"/>
        <v>6</v>
      </c>
      <c r="D1585" s="21" t="s">
        <v>3076</v>
      </c>
      <c r="E1585" s="25">
        <f t="shared" si="104"/>
        <v>7</v>
      </c>
      <c r="F1585" s="21" t="s">
        <v>3087</v>
      </c>
      <c r="G1585" s="14" t="s">
        <v>3086</v>
      </c>
      <c r="H1585" s="14" t="str">
        <f t="shared" si="102"/>
        <v>190606</v>
      </c>
      <c r="I1585" s="36" t="str">
        <f t="shared" si="103"/>
        <v>INSERT INTO [dbo].[pmDistrict] ([idDepartment],[idProvince],[idDistrict],[name],[ubigeo]) VALUES (20,6,7,'Querecotillo','190606')</v>
      </c>
    </row>
    <row r="1586" spans="1:9" ht="15.75" thickBot="1" x14ac:dyDescent="0.3">
      <c r="A1586">
        <f>LOOKUP(B1586,DEPARTAMENTO!$B$2:$B$26,DEPARTAMENTO!$A$2:$A$26)</f>
        <v>20</v>
      </c>
      <c r="B1586" s="21" t="s">
        <v>2992</v>
      </c>
      <c r="C1586" s="25">
        <f t="shared" si="101"/>
        <v>6</v>
      </c>
      <c r="D1586" s="21" t="s">
        <v>3076</v>
      </c>
      <c r="E1586" s="25">
        <f t="shared" si="104"/>
        <v>8</v>
      </c>
      <c r="F1586" s="21" t="s">
        <v>3052</v>
      </c>
      <c r="G1586" s="14" t="s">
        <v>3088</v>
      </c>
      <c r="H1586" s="14" t="str">
        <f t="shared" si="102"/>
        <v>190607</v>
      </c>
      <c r="I1586" s="36" t="str">
        <f t="shared" si="103"/>
        <v>INSERT INTO [dbo].[pmDistrict] ([idDepartment],[idProvince],[idDistrict],[name],[ubigeo]) VALUES (20,6,8,'Salitral','190607')</v>
      </c>
    </row>
    <row r="1587" spans="1:9" ht="15.75" thickBot="1" x14ac:dyDescent="0.3">
      <c r="A1587">
        <f>LOOKUP(B1587,DEPARTAMENTO!$B$2:$B$26,DEPARTAMENTO!$A$2:$A$26)</f>
        <v>20</v>
      </c>
      <c r="B1587" s="21" t="s">
        <v>2992</v>
      </c>
      <c r="C1587" s="25">
        <f t="shared" si="101"/>
        <v>7</v>
      </c>
      <c r="D1587" s="21" t="s">
        <v>3091</v>
      </c>
      <c r="E1587" s="25">
        <f t="shared" si="104"/>
        <v>1</v>
      </c>
      <c r="F1587" s="21" t="s">
        <v>3090</v>
      </c>
      <c r="G1587" s="14" t="s">
        <v>3089</v>
      </c>
      <c r="H1587" s="14" t="str">
        <f t="shared" si="102"/>
        <v>190701</v>
      </c>
      <c r="I1587" s="36" t="str">
        <f t="shared" si="103"/>
        <v>INSERT INTO [dbo].[pmDistrict] ([idDepartment],[idProvince],[idDistrict],[name],[ubigeo]) VALUES (20,7,1,'Pariñas','190701')</v>
      </c>
    </row>
    <row r="1588" spans="1:9" ht="15.75" thickBot="1" x14ac:dyDescent="0.3">
      <c r="A1588">
        <f>LOOKUP(B1588,DEPARTAMENTO!$B$2:$B$26,DEPARTAMENTO!$A$2:$A$26)</f>
        <v>20</v>
      </c>
      <c r="B1588" s="21" t="s">
        <v>2992</v>
      </c>
      <c r="C1588" s="25">
        <f t="shared" ref="C1588:C1651" si="105">IF(D1587=D1588,C1587,IF(B1587=B1588,C1587+1,1))</f>
        <v>7</v>
      </c>
      <c r="D1588" s="21" t="s">
        <v>3091</v>
      </c>
      <c r="E1588" s="25">
        <f t="shared" si="104"/>
        <v>2</v>
      </c>
      <c r="F1588" s="21" t="s">
        <v>3093</v>
      </c>
      <c r="G1588" s="14" t="s">
        <v>3092</v>
      </c>
      <c r="H1588" s="14" t="str">
        <f t="shared" si="102"/>
        <v>190702</v>
      </c>
      <c r="I1588" s="36" t="str">
        <f t="shared" si="103"/>
        <v>INSERT INTO [dbo].[pmDistrict] ([idDepartment],[idProvince],[idDistrict],[name],[ubigeo]) VALUES (20,7,2,'El Alto','190702')</v>
      </c>
    </row>
    <row r="1589" spans="1:9" ht="15.75" thickBot="1" x14ac:dyDescent="0.3">
      <c r="A1589">
        <f>LOOKUP(B1589,DEPARTAMENTO!$B$2:$B$26,DEPARTAMENTO!$A$2:$A$26)</f>
        <v>20</v>
      </c>
      <c r="B1589" s="21" t="s">
        <v>2992</v>
      </c>
      <c r="C1589" s="25">
        <f t="shared" si="105"/>
        <v>7</v>
      </c>
      <c r="D1589" s="21" t="s">
        <v>3091</v>
      </c>
      <c r="E1589" s="25">
        <f t="shared" si="104"/>
        <v>3</v>
      </c>
      <c r="F1589" s="21" t="s">
        <v>3095</v>
      </c>
      <c r="G1589" s="14" t="s">
        <v>3094</v>
      </c>
      <c r="H1589" s="14" t="str">
        <f t="shared" si="102"/>
        <v>190703</v>
      </c>
      <c r="I1589" s="36" t="str">
        <f t="shared" si="103"/>
        <v>INSERT INTO [dbo].[pmDistrict] ([idDepartment],[idProvince],[idDistrict],[name],[ubigeo]) VALUES (20,7,3,'La Brea','190703')</v>
      </c>
    </row>
    <row r="1590" spans="1:9" ht="15.75" thickBot="1" x14ac:dyDescent="0.3">
      <c r="A1590">
        <f>LOOKUP(B1590,DEPARTAMENTO!$B$2:$B$26,DEPARTAMENTO!$A$2:$A$26)</f>
        <v>20</v>
      </c>
      <c r="B1590" s="21" t="s">
        <v>2992</v>
      </c>
      <c r="C1590" s="25">
        <f t="shared" si="105"/>
        <v>7</v>
      </c>
      <c r="D1590" s="21" t="s">
        <v>3091</v>
      </c>
      <c r="E1590" s="25">
        <f t="shared" si="104"/>
        <v>4</v>
      </c>
      <c r="F1590" s="21" t="s">
        <v>3097</v>
      </c>
      <c r="G1590" s="14" t="s">
        <v>3096</v>
      </c>
      <c r="H1590" s="14" t="str">
        <f t="shared" si="102"/>
        <v>190704</v>
      </c>
      <c r="I1590" s="36" t="str">
        <f t="shared" si="103"/>
        <v>INSERT INTO [dbo].[pmDistrict] ([idDepartment],[idProvince],[idDistrict],[name],[ubigeo]) VALUES (20,7,4,'Lobitos','190704')</v>
      </c>
    </row>
    <row r="1591" spans="1:9" ht="15.75" thickBot="1" x14ac:dyDescent="0.3">
      <c r="A1591">
        <f>LOOKUP(B1591,DEPARTAMENTO!$B$2:$B$26,DEPARTAMENTO!$A$2:$A$26)</f>
        <v>20</v>
      </c>
      <c r="B1591" s="21" t="s">
        <v>2992</v>
      </c>
      <c r="C1591" s="25">
        <f t="shared" si="105"/>
        <v>7</v>
      </c>
      <c r="D1591" s="21" t="s">
        <v>3091</v>
      </c>
      <c r="E1591" s="25">
        <f t="shared" si="104"/>
        <v>5</v>
      </c>
      <c r="F1591" s="21" t="s">
        <v>3099</v>
      </c>
      <c r="G1591" s="14" t="s">
        <v>3098</v>
      </c>
      <c r="H1591" s="14" t="str">
        <f t="shared" si="102"/>
        <v>190706</v>
      </c>
      <c r="I1591" s="36" t="str">
        <f t="shared" si="103"/>
        <v>INSERT INTO [dbo].[pmDistrict] ([idDepartment],[idProvince],[idDistrict],[name],[ubigeo]) VALUES (20,7,5,'Los Organos','190706')</v>
      </c>
    </row>
    <row r="1592" spans="1:9" ht="15.75" thickBot="1" x14ac:dyDescent="0.3">
      <c r="A1592">
        <f>LOOKUP(B1592,DEPARTAMENTO!$B$2:$B$26,DEPARTAMENTO!$A$2:$A$26)</f>
        <v>20</v>
      </c>
      <c r="B1592" s="21" t="s">
        <v>2992</v>
      </c>
      <c r="C1592" s="25">
        <f t="shared" si="105"/>
        <v>7</v>
      </c>
      <c r="D1592" s="21" t="s">
        <v>3091</v>
      </c>
      <c r="E1592" s="25">
        <f t="shared" si="104"/>
        <v>6</v>
      </c>
      <c r="F1592" s="21" t="s">
        <v>3101</v>
      </c>
      <c r="G1592" s="14" t="s">
        <v>3100</v>
      </c>
      <c r="H1592" s="14" t="str">
        <f t="shared" si="102"/>
        <v>190705</v>
      </c>
      <c r="I1592" s="36" t="str">
        <f t="shared" si="103"/>
        <v>INSERT INTO [dbo].[pmDistrict] ([idDepartment],[idProvince],[idDistrict],[name],[ubigeo]) VALUES (20,7,6,'Mancora','190705')</v>
      </c>
    </row>
    <row r="1593" spans="1:9" ht="15.75" thickBot="1" x14ac:dyDescent="0.3">
      <c r="A1593">
        <f>LOOKUP(B1593,DEPARTAMENTO!$B$2:$B$26,DEPARTAMENTO!$A$2:$A$26)</f>
        <v>20</v>
      </c>
      <c r="B1593" s="21" t="s">
        <v>2992</v>
      </c>
      <c r="C1593" s="25">
        <f t="shared" si="105"/>
        <v>8</v>
      </c>
      <c r="D1593" s="21" t="s">
        <v>3103</v>
      </c>
      <c r="E1593" s="25">
        <f t="shared" si="104"/>
        <v>1</v>
      </c>
      <c r="F1593" s="21" t="s">
        <v>3103</v>
      </c>
      <c r="G1593" s="14" t="s">
        <v>3102</v>
      </c>
      <c r="H1593" s="14" t="str">
        <f t="shared" si="102"/>
        <v>190801</v>
      </c>
      <c r="I1593" s="36" t="str">
        <f t="shared" si="103"/>
        <v>INSERT INTO [dbo].[pmDistrict] ([idDepartment],[idProvince],[idDistrict],[name],[ubigeo]) VALUES (20,8,1,'Sechura','190801')</v>
      </c>
    </row>
    <row r="1594" spans="1:9" ht="15.75" thickBot="1" x14ac:dyDescent="0.3">
      <c r="A1594">
        <f>LOOKUP(B1594,DEPARTAMENTO!$B$2:$B$26,DEPARTAMENTO!$A$2:$A$26)</f>
        <v>20</v>
      </c>
      <c r="B1594" s="21" t="s">
        <v>2992</v>
      </c>
      <c r="C1594" s="25">
        <f t="shared" si="105"/>
        <v>8</v>
      </c>
      <c r="D1594" s="21" t="s">
        <v>3103</v>
      </c>
      <c r="E1594" s="25">
        <f t="shared" si="104"/>
        <v>2</v>
      </c>
      <c r="F1594" s="21" t="s">
        <v>3105</v>
      </c>
      <c r="G1594" s="14" t="s">
        <v>3104</v>
      </c>
      <c r="H1594" s="14" t="str">
        <f t="shared" si="102"/>
        <v>190804</v>
      </c>
      <c r="I1594" s="36" t="str">
        <f t="shared" si="103"/>
        <v>INSERT INTO [dbo].[pmDistrict] ([idDepartment],[idProvince],[idDistrict],[name],[ubigeo]) VALUES (20,8,2,'Bellavista de La Union','190804')</v>
      </c>
    </row>
    <row r="1595" spans="1:9" ht="15.75" thickBot="1" x14ac:dyDescent="0.3">
      <c r="A1595">
        <f>LOOKUP(B1595,DEPARTAMENTO!$B$2:$B$26,DEPARTAMENTO!$A$2:$A$26)</f>
        <v>20</v>
      </c>
      <c r="B1595" s="21" t="s">
        <v>2992</v>
      </c>
      <c r="C1595" s="25">
        <f t="shared" si="105"/>
        <v>8</v>
      </c>
      <c r="D1595" s="21" t="s">
        <v>3103</v>
      </c>
      <c r="E1595" s="25">
        <f t="shared" si="104"/>
        <v>3</v>
      </c>
      <c r="F1595" s="21" t="s">
        <v>3107</v>
      </c>
      <c r="G1595" s="14" t="s">
        <v>3106</v>
      </c>
      <c r="H1595" s="14" t="str">
        <f t="shared" si="102"/>
        <v>190803</v>
      </c>
      <c r="I1595" s="36" t="str">
        <f t="shared" si="103"/>
        <v>INSERT INTO [dbo].[pmDistrict] ([idDepartment],[idProvince],[idDistrict],[name],[ubigeo]) VALUES (20,8,3,'Bernal','190803')</v>
      </c>
    </row>
    <row r="1596" spans="1:9" ht="15.75" thickBot="1" x14ac:dyDescent="0.3">
      <c r="A1596">
        <f>LOOKUP(B1596,DEPARTAMENTO!$B$2:$B$26,DEPARTAMENTO!$A$2:$A$26)</f>
        <v>20</v>
      </c>
      <c r="B1596" s="21" t="s">
        <v>2992</v>
      </c>
      <c r="C1596" s="25">
        <f t="shared" si="105"/>
        <v>8</v>
      </c>
      <c r="D1596" s="21" t="s">
        <v>3103</v>
      </c>
      <c r="E1596" s="25">
        <f t="shared" si="104"/>
        <v>4</v>
      </c>
      <c r="F1596" s="21" t="s">
        <v>3109</v>
      </c>
      <c r="G1596" s="14" t="s">
        <v>3108</v>
      </c>
      <c r="H1596" s="14" t="str">
        <f t="shared" si="102"/>
        <v>190805</v>
      </c>
      <c r="I1596" s="36" t="str">
        <f t="shared" si="103"/>
        <v>INSERT INTO [dbo].[pmDistrict] ([idDepartment],[idProvince],[idDistrict],[name],[ubigeo]) VALUES (20,8,4,'Cristo Nos Valga','190805')</v>
      </c>
    </row>
    <row r="1597" spans="1:9" ht="15.75" thickBot="1" x14ac:dyDescent="0.3">
      <c r="A1597">
        <f>LOOKUP(B1597,DEPARTAMENTO!$B$2:$B$26,DEPARTAMENTO!$A$2:$A$26)</f>
        <v>20</v>
      </c>
      <c r="B1597" s="21" t="s">
        <v>2992</v>
      </c>
      <c r="C1597" s="25">
        <f t="shared" si="105"/>
        <v>8</v>
      </c>
      <c r="D1597" s="21" t="s">
        <v>3103</v>
      </c>
      <c r="E1597" s="25">
        <f t="shared" si="104"/>
        <v>5</v>
      </c>
      <c r="F1597" s="21" t="s">
        <v>3111</v>
      </c>
      <c r="G1597" s="14" t="s">
        <v>3110</v>
      </c>
      <c r="H1597" s="14" t="str">
        <f t="shared" si="102"/>
        <v>190802</v>
      </c>
      <c r="I1597" s="36" t="str">
        <f t="shared" si="103"/>
        <v>INSERT INTO [dbo].[pmDistrict] ([idDepartment],[idProvince],[idDistrict],[name],[ubigeo]) VALUES (20,8,5,'Vice','190802')</v>
      </c>
    </row>
    <row r="1598" spans="1:9" ht="15.75" thickBot="1" x14ac:dyDescent="0.3">
      <c r="A1598">
        <f>LOOKUP(B1598,DEPARTAMENTO!$B$2:$B$26,DEPARTAMENTO!$A$2:$A$26)</f>
        <v>20</v>
      </c>
      <c r="B1598" s="21" t="s">
        <v>2992</v>
      </c>
      <c r="C1598" s="25">
        <f t="shared" si="105"/>
        <v>8</v>
      </c>
      <c r="D1598" s="21" t="s">
        <v>3103</v>
      </c>
      <c r="E1598" s="25">
        <f t="shared" si="104"/>
        <v>6</v>
      </c>
      <c r="F1598" s="21" t="s">
        <v>3113</v>
      </c>
      <c r="G1598" s="14" t="s">
        <v>3112</v>
      </c>
      <c r="H1598" s="14" t="str">
        <f t="shared" si="102"/>
        <v>190806</v>
      </c>
      <c r="I1598" s="36" t="str">
        <f t="shared" si="103"/>
        <v>INSERT INTO [dbo].[pmDistrict] ([idDepartment],[idProvince],[idDistrict],[name],[ubigeo]) VALUES (20,8,6,'Rinconada Llicuar','190806')</v>
      </c>
    </row>
    <row r="1599" spans="1:9" ht="15.75" thickBot="1" x14ac:dyDescent="0.3">
      <c r="A1599">
        <f>LOOKUP(B1599,DEPARTAMENTO!$B$2:$B$26,DEPARTAMENTO!$A$2:$A$26)</f>
        <v>21</v>
      </c>
      <c r="B1599" s="21" t="s">
        <v>3115</v>
      </c>
      <c r="C1599" s="25">
        <f t="shared" si="105"/>
        <v>1</v>
      </c>
      <c r="D1599" s="21" t="s">
        <v>3115</v>
      </c>
      <c r="E1599" s="25">
        <f t="shared" si="104"/>
        <v>1</v>
      </c>
      <c r="F1599" s="21" t="s">
        <v>3115</v>
      </c>
      <c r="G1599" s="14" t="s">
        <v>3114</v>
      </c>
      <c r="H1599" s="14" t="str">
        <f t="shared" si="102"/>
        <v>200101</v>
      </c>
      <c r="I1599" s="36" t="str">
        <f t="shared" si="103"/>
        <v>INSERT INTO [dbo].[pmDistrict] ([idDepartment],[idProvince],[idDistrict],[name],[ubigeo]) VALUES (21,1,1,'Puno','200101')</v>
      </c>
    </row>
    <row r="1600" spans="1:9" ht="15.75" thickBot="1" x14ac:dyDescent="0.3">
      <c r="A1600">
        <f>LOOKUP(B1600,DEPARTAMENTO!$B$2:$B$26,DEPARTAMENTO!$A$2:$A$26)</f>
        <v>21</v>
      </c>
      <c r="B1600" s="21" t="s">
        <v>3115</v>
      </c>
      <c r="C1600" s="25">
        <f t="shared" si="105"/>
        <v>1</v>
      </c>
      <c r="D1600" s="21" t="s">
        <v>3115</v>
      </c>
      <c r="E1600" s="25">
        <f t="shared" si="104"/>
        <v>2</v>
      </c>
      <c r="F1600" s="21" t="s">
        <v>3117</v>
      </c>
      <c r="G1600" s="14" t="s">
        <v>3116</v>
      </c>
      <c r="H1600" s="14" t="str">
        <f t="shared" si="102"/>
        <v>200102</v>
      </c>
      <c r="I1600" s="36" t="str">
        <f t="shared" si="103"/>
        <v>INSERT INTO [dbo].[pmDistrict] ([idDepartment],[idProvince],[idDistrict],[name],[ubigeo]) VALUES (21,1,2,'Acora','200102')</v>
      </c>
    </row>
    <row r="1601" spans="1:9" ht="15.75" thickBot="1" x14ac:dyDescent="0.3">
      <c r="A1601">
        <f>LOOKUP(B1601,DEPARTAMENTO!$B$2:$B$26,DEPARTAMENTO!$A$2:$A$26)</f>
        <v>21</v>
      </c>
      <c r="B1601" s="21" t="s">
        <v>3115</v>
      </c>
      <c r="C1601" s="25">
        <f t="shared" si="105"/>
        <v>1</v>
      </c>
      <c r="D1601" s="21" t="s">
        <v>3115</v>
      </c>
      <c r="E1601" s="25">
        <f t="shared" si="104"/>
        <v>3</v>
      </c>
      <c r="F1601" s="21" t="s">
        <v>3119</v>
      </c>
      <c r="G1601" s="14" t="s">
        <v>3118</v>
      </c>
      <c r="H1601" s="14" t="str">
        <f t="shared" si="102"/>
        <v>200115</v>
      </c>
      <c r="I1601" s="36" t="str">
        <f t="shared" si="103"/>
        <v>INSERT INTO [dbo].[pmDistrict] ([idDepartment],[idProvince],[idDistrict],[name],[ubigeo]) VALUES (21,1,3,'Amantani','200115')</v>
      </c>
    </row>
    <row r="1602" spans="1:9" ht="15.75" thickBot="1" x14ac:dyDescent="0.3">
      <c r="A1602">
        <f>LOOKUP(B1602,DEPARTAMENTO!$B$2:$B$26,DEPARTAMENTO!$A$2:$A$26)</f>
        <v>21</v>
      </c>
      <c r="B1602" s="21" t="s">
        <v>3115</v>
      </c>
      <c r="C1602" s="25">
        <f t="shared" si="105"/>
        <v>1</v>
      </c>
      <c r="D1602" s="21" t="s">
        <v>3115</v>
      </c>
      <c r="E1602" s="25">
        <f t="shared" si="104"/>
        <v>4</v>
      </c>
      <c r="F1602" s="21" t="s">
        <v>3121</v>
      </c>
      <c r="G1602" s="14" t="s">
        <v>3120</v>
      </c>
      <c r="H1602" s="14" t="str">
        <f t="shared" si="102"/>
        <v>200103</v>
      </c>
      <c r="I1602" s="36" t="str">
        <f t="shared" si="103"/>
        <v>INSERT INTO [dbo].[pmDistrict] ([idDepartment],[idProvince],[idDistrict],[name],[ubigeo]) VALUES (21,1,4,'Atuncolla','200103')</v>
      </c>
    </row>
    <row r="1603" spans="1:9" ht="15.75" thickBot="1" x14ac:dyDescent="0.3">
      <c r="A1603">
        <f>LOOKUP(B1603,DEPARTAMENTO!$B$2:$B$26,DEPARTAMENTO!$A$2:$A$26)</f>
        <v>21</v>
      </c>
      <c r="B1603" s="21" t="s">
        <v>3115</v>
      </c>
      <c r="C1603" s="25">
        <f t="shared" si="105"/>
        <v>1</v>
      </c>
      <c r="D1603" s="21" t="s">
        <v>3115</v>
      </c>
      <c r="E1603" s="25">
        <f t="shared" si="104"/>
        <v>5</v>
      </c>
      <c r="F1603" s="21" t="s">
        <v>3123</v>
      </c>
      <c r="G1603" s="14" t="s">
        <v>3122</v>
      </c>
      <c r="H1603" s="14" t="str">
        <f t="shared" ref="H1603:H1666" si="106">RIGHT(G1603,6)</f>
        <v>200104</v>
      </c>
      <c r="I1603" s="36" t="str">
        <f t="shared" ref="I1603:I1666" si="107">$I$1&amp;A1603&amp;","&amp;C1603&amp;","&amp;E1603&amp;",'"&amp;F1603&amp;"','"&amp;H1603&amp;"')"</f>
        <v>INSERT INTO [dbo].[pmDistrict] ([idDepartment],[idProvince],[idDistrict],[name],[ubigeo]) VALUES (21,1,5,'Capachica','200104')</v>
      </c>
    </row>
    <row r="1604" spans="1:9" ht="15.75" thickBot="1" x14ac:dyDescent="0.3">
      <c r="A1604">
        <f>LOOKUP(B1604,DEPARTAMENTO!$B$2:$B$26,DEPARTAMENTO!$A$2:$A$26)</f>
        <v>21</v>
      </c>
      <c r="B1604" s="21" t="s">
        <v>3115</v>
      </c>
      <c r="C1604" s="25">
        <f t="shared" si="105"/>
        <v>1</v>
      </c>
      <c r="D1604" s="21" t="s">
        <v>3115</v>
      </c>
      <c r="E1604" s="25">
        <f t="shared" ref="E1604:E1667" si="108">SUMIF(D1604,D1603,E1603)+1</f>
        <v>6</v>
      </c>
      <c r="F1604" s="21" t="s">
        <v>3125</v>
      </c>
      <c r="G1604" s="14" t="s">
        <v>3124</v>
      </c>
      <c r="H1604" s="14" t="str">
        <f t="shared" si="106"/>
        <v>200106</v>
      </c>
      <c r="I1604" s="36" t="str">
        <f t="shared" si="107"/>
        <v>INSERT INTO [dbo].[pmDistrict] ([idDepartment],[idProvince],[idDistrict],[name],[ubigeo]) VALUES (21,1,6,'Chucuito','200106')</v>
      </c>
    </row>
    <row r="1605" spans="1:9" ht="15.75" thickBot="1" x14ac:dyDescent="0.3">
      <c r="A1605">
        <f>LOOKUP(B1605,DEPARTAMENTO!$B$2:$B$26,DEPARTAMENTO!$A$2:$A$26)</f>
        <v>21</v>
      </c>
      <c r="B1605" s="21" t="s">
        <v>3115</v>
      </c>
      <c r="C1605" s="25">
        <f t="shared" si="105"/>
        <v>1</v>
      </c>
      <c r="D1605" s="21" t="s">
        <v>3115</v>
      </c>
      <c r="E1605" s="25">
        <f t="shared" si="108"/>
        <v>7</v>
      </c>
      <c r="F1605" s="21" t="s">
        <v>3127</v>
      </c>
      <c r="G1605" s="14" t="s">
        <v>3126</v>
      </c>
      <c r="H1605" s="14" t="str">
        <f t="shared" si="106"/>
        <v>200105</v>
      </c>
      <c r="I1605" s="36" t="str">
        <f t="shared" si="107"/>
        <v>INSERT INTO [dbo].[pmDistrict] ([idDepartment],[idProvince],[idDistrict],[name],[ubigeo]) VALUES (21,1,7,'Coata','200105')</v>
      </c>
    </row>
    <row r="1606" spans="1:9" ht="15.75" thickBot="1" x14ac:dyDescent="0.3">
      <c r="A1606">
        <f>LOOKUP(B1606,DEPARTAMENTO!$B$2:$B$26,DEPARTAMENTO!$A$2:$A$26)</f>
        <v>21</v>
      </c>
      <c r="B1606" s="21" t="s">
        <v>3115</v>
      </c>
      <c r="C1606" s="25">
        <f t="shared" si="105"/>
        <v>1</v>
      </c>
      <c r="D1606" s="21" t="s">
        <v>3115</v>
      </c>
      <c r="E1606" s="25">
        <f t="shared" si="108"/>
        <v>8</v>
      </c>
      <c r="F1606" s="21" t="s">
        <v>355</v>
      </c>
      <c r="G1606" s="14" t="s">
        <v>3128</v>
      </c>
      <c r="H1606" s="14" t="str">
        <f t="shared" si="106"/>
        <v>200107</v>
      </c>
      <c r="I1606" s="36" t="str">
        <f t="shared" si="107"/>
        <v>INSERT INTO [dbo].[pmDistrict] ([idDepartment],[idProvince],[idDistrict],[name],[ubigeo]) VALUES (21,1,8,'Huata','200107')</v>
      </c>
    </row>
    <row r="1607" spans="1:9" ht="15.75" thickBot="1" x14ac:dyDescent="0.3">
      <c r="A1607">
        <f>LOOKUP(B1607,DEPARTAMENTO!$B$2:$B$26,DEPARTAMENTO!$A$2:$A$26)</f>
        <v>21</v>
      </c>
      <c r="B1607" s="21" t="s">
        <v>3115</v>
      </c>
      <c r="C1607" s="25">
        <f t="shared" si="105"/>
        <v>1</v>
      </c>
      <c r="D1607" s="21" t="s">
        <v>3115</v>
      </c>
      <c r="E1607" s="25">
        <f t="shared" si="108"/>
        <v>9</v>
      </c>
      <c r="F1607" s="21" t="s">
        <v>3130</v>
      </c>
      <c r="G1607" s="14" t="s">
        <v>3129</v>
      </c>
      <c r="H1607" s="14" t="str">
        <f t="shared" si="106"/>
        <v>200108</v>
      </c>
      <c r="I1607" s="36" t="str">
        <f t="shared" si="107"/>
        <v>INSERT INTO [dbo].[pmDistrict] ([idDepartment],[idProvince],[idDistrict],[name],[ubigeo]) VALUES (21,1,9,'Mañazo','200108')</v>
      </c>
    </row>
    <row r="1608" spans="1:9" ht="15.75" thickBot="1" x14ac:dyDescent="0.3">
      <c r="A1608">
        <f>LOOKUP(B1608,DEPARTAMENTO!$B$2:$B$26,DEPARTAMENTO!$A$2:$A$26)</f>
        <v>21</v>
      </c>
      <c r="B1608" s="21" t="s">
        <v>3115</v>
      </c>
      <c r="C1608" s="25">
        <f t="shared" si="105"/>
        <v>1</v>
      </c>
      <c r="D1608" s="21" t="s">
        <v>3115</v>
      </c>
      <c r="E1608" s="25">
        <f t="shared" si="108"/>
        <v>10</v>
      </c>
      <c r="F1608" s="21" t="s">
        <v>3132</v>
      </c>
      <c r="G1608" s="14" t="s">
        <v>3131</v>
      </c>
      <c r="H1608" s="14" t="str">
        <f t="shared" si="106"/>
        <v>200109</v>
      </c>
      <c r="I1608" s="36" t="str">
        <f t="shared" si="107"/>
        <v>INSERT INTO [dbo].[pmDistrict] ([idDepartment],[idProvince],[idDistrict],[name],[ubigeo]) VALUES (21,1,10,'Paucarcolla','200109')</v>
      </c>
    </row>
    <row r="1609" spans="1:9" ht="15.75" thickBot="1" x14ac:dyDescent="0.3">
      <c r="A1609">
        <f>LOOKUP(B1609,DEPARTAMENTO!$B$2:$B$26,DEPARTAMENTO!$A$2:$A$26)</f>
        <v>21</v>
      </c>
      <c r="B1609" s="21" t="s">
        <v>3115</v>
      </c>
      <c r="C1609" s="25">
        <f t="shared" si="105"/>
        <v>1</v>
      </c>
      <c r="D1609" s="21" t="s">
        <v>3115</v>
      </c>
      <c r="E1609" s="25">
        <f t="shared" si="108"/>
        <v>11</v>
      </c>
      <c r="F1609" s="21" t="s">
        <v>3134</v>
      </c>
      <c r="G1609" s="14" t="s">
        <v>3133</v>
      </c>
      <c r="H1609" s="14" t="str">
        <f t="shared" si="106"/>
        <v>200110</v>
      </c>
      <c r="I1609" s="36" t="str">
        <f t="shared" si="107"/>
        <v>INSERT INTO [dbo].[pmDistrict] ([idDepartment],[idProvince],[idDistrict],[name],[ubigeo]) VALUES (21,1,11,'Pichacani','200110')</v>
      </c>
    </row>
    <row r="1610" spans="1:9" ht="15.75" thickBot="1" x14ac:dyDescent="0.3">
      <c r="A1610">
        <f>LOOKUP(B1610,DEPARTAMENTO!$B$2:$B$26,DEPARTAMENTO!$A$2:$A$26)</f>
        <v>21</v>
      </c>
      <c r="B1610" s="21" t="s">
        <v>3115</v>
      </c>
      <c r="C1610" s="25">
        <f t="shared" si="105"/>
        <v>1</v>
      </c>
      <c r="D1610" s="21" t="s">
        <v>3115</v>
      </c>
      <c r="E1610" s="25">
        <f t="shared" si="108"/>
        <v>12</v>
      </c>
      <c r="F1610" s="21" t="s">
        <v>3136</v>
      </c>
      <c r="G1610" s="14" t="s">
        <v>3135</v>
      </c>
      <c r="H1610" s="14" t="str">
        <f t="shared" si="106"/>
        <v>200114</v>
      </c>
      <c r="I1610" s="36" t="str">
        <f t="shared" si="107"/>
        <v>INSERT INTO [dbo].[pmDistrict] ([idDepartment],[idProvince],[idDistrict],[name],[ubigeo]) VALUES (21,1,12,'Plateria','200114')</v>
      </c>
    </row>
    <row r="1611" spans="1:9" ht="15.75" thickBot="1" x14ac:dyDescent="0.3">
      <c r="A1611">
        <f>LOOKUP(B1611,DEPARTAMENTO!$B$2:$B$26,DEPARTAMENTO!$A$2:$A$26)</f>
        <v>21</v>
      </c>
      <c r="B1611" s="21" t="s">
        <v>3115</v>
      </c>
      <c r="C1611" s="25">
        <f t="shared" si="105"/>
        <v>1</v>
      </c>
      <c r="D1611" s="21" t="s">
        <v>3115</v>
      </c>
      <c r="E1611" s="25">
        <f t="shared" si="108"/>
        <v>13</v>
      </c>
      <c r="F1611" s="21" t="s">
        <v>657</v>
      </c>
      <c r="G1611" s="14" t="s">
        <v>3137</v>
      </c>
      <c r="H1611" s="14" t="str">
        <f t="shared" si="106"/>
        <v>200111</v>
      </c>
      <c r="I1611" s="36" t="str">
        <f t="shared" si="107"/>
        <v>INSERT INTO [dbo].[pmDistrict] ([idDepartment],[idProvince],[idDistrict],[name],[ubigeo]) VALUES (21,1,13,'San Antonio','200111')</v>
      </c>
    </row>
    <row r="1612" spans="1:9" ht="15.75" thickBot="1" x14ac:dyDescent="0.3">
      <c r="A1612">
        <f>LOOKUP(B1612,DEPARTAMENTO!$B$2:$B$26,DEPARTAMENTO!$A$2:$A$26)</f>
        <v>21</v>
      </c>
      <c r="B1612" s="21" t="s">
        <v>3115</v>
      </c>
      <c r="C1612" s="25">
        <f t="shared" si="105"/>
        <v>1</v>
      </c>
      <c r="D1612" s="21" t="s">
        <v>3115</v>
      </c>
      <c r="E1612" s="25">
        <f t="shared" si="108"/>
        <v>14</v>
      </c>
      <c r="F1612" s="21" t="s">
        <v>3139</v>
      </c>
      <c r="G1612" s="14" t="s">
        <v>3138</v>
      </c>
      <c r="H1612" s="14" t="str">
        <f t="shared" si="106"/>
        <v>200112</v>
      </c>
      <c r="I1612" s="36" t="str">
        <f t="shared" si="107"/>
        <v>INSERT INTO [dbo].[pmDistrict] ([idDepartment],[idProvince],[idDistrict],[name],[ubigeo]) VALUES (21,1,14,'Tiquillaca','200112')</v>
      </c>
    </row>
    <row r="1613" spans="1:9" ht="15.75" thickBot="1" x14ac:dyDescent="0.3">
      <c r="A1613">
        <f>LOOKUP(B1613,DEPARTAMENTO!$B$2:$B$26,DEPARTAMENTO!$A$2:$A$26)</f>
        <v>21</v>
      </c>
      <c r="B1613" s="21" t="s">
        <v>3115</v>
      </c>
      <c r="C1613" s="25">
        <f t="shared" si="105"/>
        <v>1</v>
      </c>
      <c r="D1613" s="21" t="s">
        <v>3115</v>
      </c>
      <c r="E1613" s="25">
        <f t="shared" si="108"/>
        <v>15</v>
      </c>
      <c r="F1613" s="21" t="s">
        <v>3141</v>
      </c>
      <c r="G1613" s="14" t="s">
        <v>3140</v>
      </c>
      <c r="H1613" s="14" t="str">
        <f t="shared" si="106"/>
        <v>200113</v>
      </c>
      <c r="I1613" s="36" t="str">
        <f t="shared" si="107"/>
        <v>INSERT INTO [dbo].[pmDistrict] ([idDepartment],[idProvince],[idDistrict],[name],[ubigeo]) VALUES (21,1,15,'Vilque','200113')</v>
      </c>
    </row>
    <row r="1614" spans="1:9" ht="15.75" thickBot="1" x14ac:dyDescent="0.3">
      <c r="A1614">
        <f>LOOKUP(B1614,DEPARTAMENTO!$B$2:$B$26,DEPARTAMENTO!$A$2:$A$26)</f>
        <v>21</v>
      </c>
      <c r="B1614" s="21" t="s">
        <v>3115</v>
      </c>
      <c r="C1614" s="25">
        <f t="shared" si="105"/>
        <v>2</v>
      </c>
      <c r="D1614" s="21" t="s">
        <v>2716</v>
      </c>
      <c r="E1614" s="25">
        <f t="shared" si="108"/>
        <v>1</v>
      </c>
      <c r="F1614" s="21" t="s">
        <v>2716</v>
      </c>
      <c r="G1614" s="14" t="s">
        <v>3142</v>
      </c>
      <c r="H1614" s="14" t="str">
        <f t="shared" si="106"/>
        <v>200201</v>
      </c>
      <c r="I1614" s="36" t="str">
        <f t="shared" si="107"/>
        <v>INSERT INTO [dbo].[pmDistrict] ([idDepartment],[idProvince],[idDistrict],[name],[ubigeo]) VALUES (21,2,1,'Azangaro','200201')</v>
      </c>
    </row>
    <row r="1615" spans="1:9" ht="15.75" thickBot="1" x14ac:dyDescent="0.3">
      <c r="A1615">
        <f>LOOKUP(B1615,DEPARTAMENTO!$B$2:$B$26,DEPARTAMENTO!$A$2:$A$26)</f>
        <v>21</v>
      </c>
      <c r="B1615" s="21" t="s">
        <v>3115</v>
      </c>
      <c r="C1615" s="25">
        <f t="shared" si="105"/>
        <v>2</v>
      </c>
      <c r="D1615" s="21" t="s">
        <v>2716</v>
      </c>
      <c r="E1615" s="25">
        <f t="shared" si="108"/>
        <v>2</v>
      </c>
      <c r="F1615" s="21" t="s">
        <v>3144</v>
      </c>
      <c r="G1615" s="14" t="s">
        <v>3143</v>
      </c>
      <c r="H1615" s="14" t="str">
        <f t="shared" si="106"/>
        <v>200202</v>
      </c>
      <c r="I1615" s="36" t="str">
        <f t="shared" si="107"/>
        <v>INSERT INTO [dbo].[pmDistrict] ([idDepartment],[idProvince],[idDistrict],[name],[ubigeo]) VALUES (21,2,2,'Achaya','200202')</v>
      </c>
    </row>
    <row r="1616" spans="1:9" ht="15.75" thickBot="1" x14ac:dyDescent="0.3">
      <c r="A1616">
        <f>LOOKUP(B1616,DEPARTAMENTO!$B$2:$B$26,DEPARTAMENTO!$A$2:$A$26)</f>
        <v>21</v>
      </c>
      <c r="B1616" s="21" t="s">
        <v>3115</v>
      </c>
      <c r="C1616" s="25">
        <f t="shared" si="105"/>
        <v>2</v>
      </c>
      <c r="D1616" s="21" t="s">
        <v>2716</v>
      </c>
      <c r="E1616" s="25">
        <f t="shared" si="108"/>
        <v>3</v>
      </c>
      <c r="F1616" s="21" t="s">
        <v>3146</v>
      </c>
      <c r="G1616" s="14" t="s">
        <v>3145</v>
      </c>
      <c r="H1616" s="14" t="str">
        <f t="shared" si="106"/>
        <v>200203</v>
      </c>
      <c r="I1616" s="36" t="str">
        <f t="shared" si="107"/>
        <v>INSERT INTO [dbo].[pmDistrict] ([idDepartment],[idProvince],[idDistrict],[name],[ubigeo]) VALUES (21,2,3,'Arapa','200203')</v>
      </c>
    </row>
    <row r="1617" spans="1:9" ht="15.75" thickBot="1" x14ac:dyDescent="0.3">
      <c r="A1617">
        <f>LOOKUP(B1617,DEPARTAMENTO!$B$2:$B$26,DEPARTAMENTO!$A$2:$A$26)</f>
        <v>21</v>
      </c>
      <c r="B1617" s="21" t="s">
        <v>3115</v>
      </c>
      <c r="C1617" s="25">
        <f t="shared" si="105"/>
        <v>2</v>
      </c>
      <c r="D1617" s="21" t="s">
        <v>2716</v>
      </c>
      <c r="E1617" s="25">
        <f t="shared" si="108"/>
        <v>4</v>
      </c>
      <c r="F1617" s="21" t="s">
        <v>3148</v>
      </c>
      <c r="G1617" s="14" t="s">
        <v>3147</v>
      </c>
      <c r="H1617" s="14" t="str">
        <f t="shared" si="106"/>
        <v>200204</v>
      </c>
      <c r="I1617" s="36" t="str">
        <f t="shared" si="107"/>
        <v>INSERT INTO [dbo].[pmDistrict] ([idDepartment],[idProvince],[idDistrict],[name],[ubigeo]) VALUES (21,2,4,'Asillo','200204')</v>
      </c>
    </row>
    <row r="1618" spans="1:9" ht="15.75" thickBot="1" x14ac:dyDescent="0.3">
      <c r="A1618">
        <f>LOOKUP(B1618,DEPARTAMENTO!$B$2:$B$26,DEPARTAMENTO!$A$2:$A$26)</f>
        <v>21</v>
      </c>
      <c r="B1618" s="21" t="s">
        <v>3115</v>
      </c>
      <c r="C1618" s="25">
        <f t="shared" si="105"/>
        <v>2</v>
      </c>
      <c r="D1618" s="21" t="s">
        <v>2716</v>
      </c>
      <c r="E1618" s="25">
        <f t="shared" si="108"/>
        <v>5</v>
      </c>
      <c r="F1618" s="21" t="s">
        <v>3150</v>
      </c>
      <c r="G1618" s="14" t="s">
        <v>3149</v>
      </c>
      <c r="H1618" s="14" t="str">
        <f t="shared" si="106"/>
        <v>200205</v>
      </c>
      <c r="I1618" s="36" t="str">
        <f t="shared" si="107"/>
        <v>INSERT INTO [dbo].[pmDistrict] ([idDepartment],[idProvince],[idDistrict],[name],[ubigeo]) VALUES (21,2,5,'Caminaca','200205')</v>
      </c>
    </row>
    <row r="1619" spans="1:9" ht="15.75" thickBot="1" x14ac:dyDescent="0.3">
      <c r="A1619">
        <f>LOOKUP(B1619,DEPARTAMENTO!$B$2:$B$26,DEPARTAMENTO!$A$2:$A$26)</f>
        <v>21</v>
      </c>
      <c r="B1619" s="21" t="s">
        <v>3115</v>
      </c>
      <c r="C1619" s="25">
        <f t="shared" si="105"/>
        <v>2</v>
      </c>
      <c r="D1619" s="21" t="s">
        <v>2716</v>
      </c>
      <c r="E1619" s="25">
        <f t="shared" si="108"/>
        <v>6</v>
      </c>
      <c r="F1619" s="21" t="s">
        <v>3152</v>
      </c>
      <c r="G1619" s="14" t="s">
        <v>3151</v>
      </c>
      <c r="H1619" s="14" t="str">
        <f t="shared" si="106"/>
        <v>200206</v>
      </c>
      <c r="I1619" s="36" t="str">
        <f t="shared" si="107"/>
        <v>INSERT INTO [dbo].[pmDistrict] ([idDepartment],[idProvince],[idDistrict],[name],[ubigeo]) VALUES (21,2,6,'Chupa','200206')</v>
      </c>
    </row>
    <row r="1620" spans="1:9" ht="15.75" thickBot="1" x14ac:dyDescent="0.3">
      <c r="A1620">
        <f>LOOKUP(B1620,DEPARTAMENTO!$B$2:$B$26,DEPARTAMENTO!$A$2:$A$26)</f>
        <v>21</v>
      </c>
      <c r="B1620" s="21" t="s">
        <v>3115</v>
      </c>
      <c r="C1620" s="25">
        <f t="shared" si="105"/>
        <v>2</v>
      </c>
      <c r="D1620" s="21" t="s">
        <v>2716</v>
      </c>
      <c r="E1620" s="25">
        <f t="shared" si="108"/>
        <v>7</v>
      </c>
      <c r="F1620" s="21" t="s">
        <v>3154</v>
      </c>
      <c r="G1620" s="14" t="s">
        <v>3153</v>
      </c>
      <c r="H1620" s="14" t="str">
        <f t="shared" si="106"/>
        <v>200207</v>
      </c>
      <c r="I1620" s="36" t="str">
        <f t="shared" si="107"/>
        <v>INSERT INTO [dbo].[pmDistrict] ([idDepartment],[idProvince],[idDistrict],[name],[ubigeo]) VALUES (21,2,7,'Jose Domingo Choquehuanca','200207')</v>
      </c>
    </row>
    <row r="1621" spans="1:9" ht="15.75" thickBot="1" x14ac:dyDescent="0.3">
      <c r="A1621">
        <f>LOOKUP(B1621,DEPARTAMENTO!$B$2:$B$26,DEPARTAMENTO!$A$2:$A$26)</f>
        <v>21</v>
      </c>
      <c r="B1621" s="21" t="s">
        <v>3115</v>
      </c>
      <c r="C1621" s="25">
        <f t="shared" si="105"/>
        <v>2</v>
      </c>
      <c r="D1621" s="21" t="s">
        <v>2716</v>
      </c>
      <c r="E1621" s="25">
        <f t="shared" si="108"/>
        <v>8</v>
      </c>
      <c r="F1621" s="21" t="s">
        <v>3156</v>
      </c>
      <c r="G1621" s="14" t="s">
        <v>3155</v>
      </c>
      <c r="H1621" s="14" t="str">
        <f t="shared" si="106"/>
        <v>200208</v>
      </c>
      <c r="I1621" s="36" t="str">
        <f t="shared" si="107"/>
        <v>INSERT INTO [dbo].[pmDistrict] ([idDepartment],[idProvince],[idDistrict],[name],[ubigeo]) VALUES (21,2,8,'Muñani','200208')</v>
      </c>
    </row>
    <row r="1622" spans="1:9" ht="15.75" thickBot="1" x14ac:dyDescent="0.3">
      <c r="A1622">
        <f>LOOKUP(B1622,DEPARTAMENTO!$B$2:$B$26,DEPARTAMENTO!$A$2:$A$26)</f>
        <v>21</v>
      </c>
      <c r="B1622" s="21" t="s">
        <v>3115</v>
      </c>
      <c r="C1622" s="25">
        <f t="shared" si="105"/>
        <v>2</v>
      </c>
      <c r="D1622" s="21" t="s">
        <v>2716</v>
      </c>
      <c r="E1622" s="25">
        <f t="shared" si="108"/>
        <v>9</v>
      </c>
      <c r="F1622" s="21" t="s">
        <v>3158</v>
      </c>
      <c r="G1622" s="14" t="s">
        <v>3157</v>
      </c>
      <c r="H1622" s="14" t="str">
        <f t="shared" si="106"/>
        <v>200210</v>
      </c>
      <c r="I1622" s="36" t="str">
        <f t="shared" si="107"/>
        <v>INSERT INTO [dbo].[pmDistrict] ([idDepartment],[idProvince],[idDistrict],[name],[ubigeo]) VALUES (21,2,9,'Potoni','200210')</v>
      </c>
    </row>
    <row r="1623" spans="1:9" ht="15.75" thickBot="1" x14ac:dyDescent="0.3">
      <c r="A1623">
        <f>LOOKUP(B1623,DEPARTAMENTO!$B$2:$B$26,DEPARTAMENTO!$A$2:$A$26)</f>
        <v>21</v>
      </c>
      <c r="B1623" s="21" t="s">
        <v>3115</v>
      </c>
      <c r="C1623" s="25">
        <f t="shared" si="105"/>
        <v>2</v>
      </c>
      <c r="D1623" s="21" t="s">
        <v>2716</v>
      </c>
      <c r="E1623" s="25">
        <f t="shared" si="108"/>
        <v>10</v>
      </c>
      <c r="F1623" s="21" t="s">
        <v>3160</v>
      </c>
      <c r="G1623" s="14" t="s">
        <v>3159</v>
      </c>
      <c r="H1623" s="14" t="str">
        <f t="shared" si="106"/>
        <v>200212</v>
      </c>
      <c r="I1623" s="36" t="str">
        <f t="shared" si="107"/>
        <v>INSERT INTO [dbo].[pmDistrict] ([idDepartment],[idProvince],[idDistrict],[name],[ubigeo]) VALUES (21,2,10,'Saman','200212')</v>
      </c>
    </row>
    <row r="1624" spans="1:9" ht="15.75" thickBot="1" x14ac:dyDescent="0.3">
      <c r="A1624">
        <f>LOOKUP(B1624,DEPARTAMENTO!$B$2:$B$26,DEPARTAMENTO!$A$2:$A$26)</f>
        <v>21</v>
      </c>
      <c r="B1624" s="21" t="s">
        <v>3115</v>
      </c>
      <c r="C1624" s="25">
        <f t="shared" si="105"/>
        <v>2</v>
      </c>
      <c r="D1624" s="21" t="s">
        <v>2716</v>
      </c>
      <c r="E1624" s="25">
        <f t="shared" si="108"/>
        <v>11</v>
      </c>
      <c r="F1624" s="21" t="s">
        <v>3162</v>
      </c>
      <c r="G1624" s="14" t="s">
        <v>3161</v>
      </c>
      <c r="H1624" s="14" t="str">
        <f t="shared" si="106"/>
        <v>200213</v>
      </c>
      <c r="I1624" s="36" t="str">
        <f t="shared" si="107"/>
        <v>INSERT INTO [dbo].[pmDistrict] ([idDepartment],[idProvince],[idDistrict],[name],[ubigeo]) VALUES (21,2,11,'San Anton','200213')</v>
      </c>
    </row>
    <row r="1625" spans="1:9" ht="15.75" thickBot="1" x14ac:dyDescent="0.3">
      <c r="A1625">
        <f>LOOKUP(B1625,DEPARTAMENTO!$B$2:$B$26,DEPARTAMENTO!$A$2:$A$26)</f>
        <v>21</v>
      </c>
      <c r="B1625" s="21" t="s">
        <v>3115</v>
      </c>
      <c r="C1625" s="25">
        <f t="shared" si="105"/>
        <v>2</v>
      </c>
      <c r="D1625" s="21" t="s">
        <v>2716</v>
      </c>
      <c r="E1625" s="25">
        <f t="shared" si="108"/>
        <v>12</v>
      </c>
      <c r="F1625" s="21" t="s">
        <v>2303</v>
      </c>
      <c r="G1625" s="14" t="s">
        <v>3163</v>
      </c>
      <c r="H1625" s="14" t="str">
        <f t="shared" si="106"/>
        <v>200214</v>
      </c>
      <c r="I1625" s="36" t="str">
        <f t="shared" si="107"/>
        <v>INSERT INTO [dbo].[pmDistrict] ([idDepartment],[idProvince],[idDistrict],[name],[ubigeo]) VALUES (21,2,12,'San Jose','200214')</v>
      </c>
    </row>
    <row r="1626" spans="1:9" ht="15.75" thickBot="1" x14ac:dyDescent="0.3">
      <c r="A1626">
        <f>LOOKUP(B1626,DEPARTAMENTO!$B$2:$B$26,DEPARTAMENTO!$A$2:$A$26)</f>
        <v>21</v>
      </c>
      <c r="B1626" s="21" t="s">
        <v>3115</v>
      </c>
      <c r="C1626" s="25">
        <f t="shared" si="105"/>
        <v>2</v>
      </c>
      <c r="D1626" s="21" t="s">
        <v>2716</v>
      </c>
      <c r="E1626" s="25">
        <f t="shared" si="108"/>
        <v>13</v>
      </c>
      <c r="F1626" s="21" t="s">
        <v>3165</v>
      </c>
      <c r="G1626" s="14" t="s">
        <v>3164</v>
      </c>
      <c r="H1626" s="14" t="str">
        <f t="shared" si="106"/>
        <v>200215</v>
      </c>
      <c r="I1626" s="36" t="str">
        <f t="shared" si="107"/>
        <v>INSERT INTO [dbo].[pmDistrict] ([idDepartment],[idProvince],[idDistrict],[name],[ubigeo]) VALUES (21,2,13,'San Juan de Salinas','200215')</v>
      </c>
    </row>
    <row r="1627" spans="1:9" ht="15.75" thickBot="1" x14ac:dyDescent="0.3">
      <c r="A1627">
        <f>LOOKUP(B1627,DEPARTAMENTO!$B$2:$B$26,DEPARTAMENTO!$A$2:$A$26)</f>
        <v>21</v>
      </c>
      <c r="B1627" s="21" t="s">
        <v>3115</v>
      </c>
      <c r="C1627" s="25">
        <f t="shared" si="105"/>
        <v>2</v>
      </c>
      <c r="D1627" s="21" t="s">
        <v>2716</v>
      </c>
      <c r="E1627" s="25">
        <f t="shared" si="108"/>
        <v>14</v>
      </c>
      <c r="F1627" s="21" t="s">
        <v>3167</v>
      </c>
      <c r="G1627" s="14" t="s">
        <v>3166</v>
      </c>
      <c r="H1627" s="14" t="str">
        <f t="shared" si="106"/>
        <v>200216</v>
      </c>
      <c r="I1627" s="36" t="str">
        <f t="shared" si="107"/>
        <v>INSERT INTO [dbo].[pmDistrict] ([idDepartment],[idProvince],[idDistrict],[name],[ubigeo]) VALUES (21,2,14,'Santiago de Pupuja','200216')</v>
      </c>
    </row>
    <row r="1628" spans="1:9" ht="15.75" thickBot="1" x14ac:dyDescent="0.3">
      <c r="A1628">
        <f>LOOKUP(B1628,DEPARTAMENTO!$B$2:$B$26,DEPARTAMENTO!$A$2:$A$26)</f>
        <v>21</v>
      </c>
      <c r="B1628" s="21" t="s">
        <v>3115</v>
      </c>
      <c r="C1628" s="25">
        <f t="shared" si="105"/>
        <v>2</v>
      </c>
      <c r="D1628" s="21" t="s">
        <v>2716</v>
      </c>
      <c r="E1628" s="25">
        <f t="shared" si="108"/>
        <v>15</v>
      </c>
      <c r="F1628" s="21" t="s">
        <v>3169</v>
      </c>
      <c r="G1628" s="14" t="s">
        <v>3168</v>
      </c>
      <c r="H1628" s="14" t="str">
        <f t="shared" si="106"/>
        <v>200217</v>
      </c>
      <c r="I1628" s="36" t="str">
        <f t="shared" si="107"/>
        <v>INSERT INTO [dbo].[pmDistrict] ([idDepartment],[idProvince],[idDistrict],[name],[ubigeo]) VALUES (21,2,15,'Tirapata','200217')</v>
      </c>
    </row>
    <row r="1629" spans="1:9" ht="15.75" thickBot="1" x14ac:dyDescent="0.3">
      <c r="A1629">
        <f>LOOKUP(B1629,DEPARTAMENTO!$B$2:$B$26,DEPARTAMENTO!$A$2:$A$26)</f>
        <v>21</v>
      </c>
      <c r="B1629" s="21" t="s">
        <v>3115</v>
      </c>
      <c r="C1629" s="25">
        <f t="shared" si="105"/>
        <v>3</v>
      </c>
      <c r="D1629" s="21" t="s">
        <v>3172</v>
      </c>
      <c r="E1629" s="25">
        <f t="shared" si="108"/>
        <v>1</v>
      </c>
      <c r="F1629" s="21" t="s">
        <v>3171</v>
      </c>
      <c r="G1629" s="14" t="s">
        <v>3170</v>
      </c>
      <c r="H1629" s="14" t="str">
        <f t="shared" si="106"/>
        <v>200301</v>
      </c>
      <c r="I1629" s="36" t="str">
        <f t="shared" si="107"/>
        <v>INSERT INTO [dbo].[pmDistrict] ([idDepartment],[idProvince],[idDistrict],[name],[ubigeo]) VALUES (21,3,1,'Macusani','200301')</v>
      </c>
    </row>
    <row r="1630" spans="1:9" ht="15.75" thickBot="1" x14ac:dyDescent="0.3">
      <c r="A1630">
        <f>LOOKUP(B1630,DEPARTAMENTO!$B$2:$B$26,DEPARTAMENTO!$A$2:$A$26)</f>
        <v>21</v>
      </c>
      <c r="B1630" s="21" t="s">
        <v>3115</v>
      </c>
      <c r="C1630" s="25">
        <f t="shared" si="105"/>
        <v>3</v>
      </c>
      <c r="D1630" s="21" t="s">
        <v>3172</v>
      </c>
      <c r="E1630" s="25">
        <f t="shared" si="108"/>
        <v>2</v>
      </c>
      <c r="F1630" s="21" t="s">
        <v>3174</v>
      </c>
      <c r="G1630" s="14" t="s">
        <v>3173</v>
      </c>
      <c r="H1630" s="14" t="str">
        <f t="shared" si="106"/>
        <v>200302</v>
      </c>
      <c r="I1630" s="36" t="str">
        <f t="shared" si="107"/>
        <v>INSERT INTO [dbo].[pmDistrict] ([idDepartment],[idProvince],[idDistrict],[name],[ubigeo]) VALUES (21,3,2,'Ajoyani','200302')</v>
      </c>
    </row>
    <row r="1631" spans="1:9" ht="15.75" thickBot="1" x14ac:dyDescent="0.3">
      <c r="A1631">
        <f>LOOKUP(B1631,DEPARTAMENTO!$B$2:$B$26,DEPARTAMENTO!$A$2:$A$26)</f>
        <v>21</v>
      </c>
      <c r="B1631" s="21" t="s">
        <v>3115</v>
      </c>
      <c r="C1631" s="25">
        <f t="shared" si="105"/>
        <v>3</v>
      </c>
      <c r="D1631" s="21" t="s">
        <v>3172</v>
      </c>
      <c r="E1631" s="25">
        <f t="shared" si="108"/>
        <v>3</v>
      </c>
      <c r="F1631" s="21" t="s">
        <v>3176</v>
      </c>
      <c r="G1631" s="14" t="s">
        <v>3175</v>
      </c>
      <c r="H1631" s="14" t="str">
        <f t="shared" si="106"/>
        <v>200303</v>
      </c>
      <c r="I1631" s="36" t="str">
        <f t="shared" si="107"/>
        <v>INSERT INTO [dbo].[pmDistrict] ([idDepartment],[idProvince],[idDistrict],[name],[ubigeo]) VALUES (21,3,3,'Ayapata','200303')</v>
      </c>
    </row>
    <row r="1632" spans="1:9" ht="15.75" thickBot="1" x14ac:dyDescent="0.3">
      <c r="A1632">
        <f>LOOKUP(B1632,DEPARTAMENTO!$B$2:$B$26,DEPARTAMENTO!$A$2:$A$26)</f>
        <v>21</v>
      </c>
      <c r="B1632" s="21" t="s">
        <v>3115</v>
      </c>
      <c r="C1632" s="25">
        <f t="shared" si="105"/>
        <v>3</v>
      </c>
      <c r="D1632" s="21" t="s">
        <v>3172</v>
      </c>
      <c r="E1632" s="25">
        <f t="shared" si="108"/>
        <v>4</v>
      </c>
      <c r="F1632" s="21" t="s">
        <v>3178</v>
      </c>
      <c r="G1632" s="14" t="s">
        <v>3177</v>
      </c>
      <c r="H1632" s="14" t="str">
        <f t="shared" si="106"/>
        <v>200304</v>
      </c>
      <c r="I1632" s="36" t="str">
        <f t="shared" si="107"/>
        <v>INSERT INTO [dbo].[pmDistrict] ([idDepartment],[idProvince],[idDistrict],[name],[ubigeo]) VALUES (21,3,4,'Coasa','200304')</v>
      </c>
    </row>
    <row r="1633" spans="1:9" ht="15.75" thickBot="1" x14ac:dyDescent="0.3">
      <c r="A1633">
        <f>LOOKUP(B1633,DEPARTAMENTO!$B$2:$B$26,DEPARTAMENTO!$A$2:$A$26)</f>
        <v>21</v>
      </c>
      <c r="B1633" s="21" t="s">
        <v>3115</v>
      </c>
      <c r="C1633" s="25">
        <f t="shared" si="105"/>
        <v>3</v>
      </c>
      <c r="D1633" s="21" t="s">
        <v>3172</v>
      </c>
      <c r="E1633" s="25">
        <f t="shared" si="108"/>
        <v>5</v>
      </c>
      <c r="F1633" s="21" t="s">
        <v>3180</v>
      </c>
      <c r="G1633" s="14" t="s">
        <v>3179</v>
      </c>
      <c r="H1633" s="14" t="str">
        <f t="shared" si="106"/>
        <v>200305</v>
      </c>
      <c r="I1633" s="36" t="str">
        <f t="shared" si="107"/>
        <v>INSERT INTO [dbo].[pmDistrict] ([idDepartment],[idProvince],[idDistrict],[name],[ubigeo]) VALUES (21,3,5,'Corani','200305')</v>
      </c>
    </row>
    <row r="1634" spans="1:9" ht="15.75" thickBot="1" x14ac:dyDescent="0.3">
      <c r="A1634">
        <f>LOOKUP(B1634,DEPARTAMENTO!$B$2:$B$26,DEPARTAMENTO!$A$2:$A$26)</f>
        <v>21</v>
      </c>
      <c r="B1634" s="21" t="s">
        <v>3115</v>
      </c>
      <c r="C1634" s="25">
        <f t="shared" si="105"/>
        <v>3</v>
      </c>
      <c r="D1634" s="21" t="s">
        <v>3172</v>
      </c>
      <c r="E1634" s="25">
        <f t="shared" si="108"/>
        <v>6</v>
      </c>
      <c r="F1634" s="21" t="s">
        <v>3182</v>
      </c>
      <c r="G1634" s="14" t="s">
        <v>3181</v>
      </c>
      <c r="H1634" s="14" t="str">
        <f t="shared" si="106"/>
        <v>200306</v>
      </c>
      <c r="I1634" s="36" t="str">
        <f t="shared" si="107"/>
        <v>INSERT INTO [dbo].[pmDistrict] ([idDepartment],[idProvince],[idDistrict],[name],[ubigeo]) VALUES (21,3,6,'Crucero','200306')</v>
      </c>
    </row>
    <row r="1635" spans="1:9" ht="15.75" thickBot="1" x14ac:dyDescent="0.3">
      <c r="A1635">
        <f>LOOKUP(B1635,DEPARTAMENTO!$B$2:$B$26,DEPARTAMENTO!$A$2:$A$26)</f>
        <v>21</v>
      </c>
      <c r="B1635" s="21" t="s">
        <v>3115</v>
      </c>
      <c r="C1635" s="25">
        <f t="shared" si="105"/>
        <v>3</v>
      </c>
      <c r="D1635" s="21" t="s">
        <v>3172</v>
      </c>
      <c r="E1635" s="25">
        <f t="shared" si="108"/>
        <v>7</v>
      </c>
      <c r="F1635" s="21" t="s">
        <v>3184</v>
      </c>
      <c r="G1635" s="14" t="s">
        <v>3183</v>
      </c>
      <c r="H1635" s="14" t="str">
        <f t="shared" si="106"/>
        <v>200307</v>
      </c>
      <c r="I1635" s="36" t="str">
        <f t="shared" si="107"/>
        <v>INSERT INTO [dbo].[pmDistrict] ([idDepartment],[idProvince],[idDistrict],[name],[ubigeo]) VALUES (21,3,7,'Ituata','200307')</v>
      </c>
    </row>
    <row r="1636" spans="1:9" ht="15.75" thickBot="1" x14ac:dyDescent="0.3">
      <c r="A1636">
        <f>LOOKUP(B1636,DEPARTAMENTO!$B$2:$B$26,DEPARTAMENTO!$A$2:$A$26)</f>
        <v>21</v>
      </c>
      <c r="B1636" s="21" t="s">
        <v>3115</v>
      </c>
      <c r="C1636" s="25">
        <f t="shared" si="105"/>
        <v>3</v>
      </c>
      <c r="D1636" s="21" t="s">
        <v>3172</v>
      </c>
      <c r="E1636" s="25">
        <f t="shared" si="108"/>
        <v>8</v>
      </c>
      <c r="F1636" s="21" t="s">
        <v>3186</v>
      </c>
      <c r="G1636" s="14" t="s">
        <v>3185</v>
      </c>
      <c r="H1636" s="14" t="str">
        <f t="shared" si="106"/>
        <v>200308</v>
      </c>
      <c r="I1636" s="36" t="str">
        <f t="shared" si="107"/>
        <v>INSERT INTO [dbo].[pmDistrict] ([idDepartment],[idProvince],[idDistrict],[name],[ubigeo]) VALUES (21,3,8,'Ollachea','200308')</v>
      </c>
    </row>
    <row r="1637" spans="1:9" ht="15.75" thickBot="1" x14ac:dyDescent="0.3">
      <c r="A1637">
        <f>LOOKUP(B1637,DEPARTAMENTO!$B$2:$B$26,DEPARTAMENTO!$A$2:$A$26)</f>
        <v>21</v>
      </c>
      <c r="B1637" s="21" t="s">
        <v>3115</v>
      </c>
      <c r="C1637" s="25">
        <f t="shared" si="105"/>
        <v>3</v>
      </c>
      <c r="D1637" s="21" t="s">
        <v>3172</v>
      </c>
      <c r="E1637" s="25">
        <f t="shared" si="108"/>
        <v>9</v>
      </c>
      <c r="F1637" s="21" t="s">
        <v>3188</v>
      </c>
      <c r="G1637" s="14" t="s">
        <v>3187</v>
      </c>
      <c r="H1637" s="14" t="str">
        <f t="shared" si="106"/>
        <v>200309</v>
      </c>
      <c r="I1637" s="36" t="str">
        <f t="shared" si="107"/>
        <v>INSERT INTO [dbo].[pmDistrict] ([idDepartment],[idProvince],[idDistrict],[name],[ubigeo]) VALUES (21,3,9,'San Gaban','200309')</v>
      </c>
    </row>
    <row r="1638" spans="1:9" ht="15.75" thickBot="1" x14ac:dyDescent="0.3">
      <c r="A1638">
        <f>LOOKUP(B1638,DEPARTAMENTO!$B$2:$B$26,DEPARTAMENTO!$A$2:$A$26)</f>
        <v>21</v>
      </c>
      <c r="B1638" s="21" t="s">
        <v>3115</v>
      </c>
      <c r="C1638" s="25">
        <f t="shared" si="105"/>
        <v>3</v>
      </c>
      <c r="D1638" s="21" t="s">
        <v>3172</v>
      </c>
      <c r="E1638" s="25">
        <f t="shared" si="108"/>
        <v>10</v>
      </c>
      <c r="F1638" s="21" t="s">
        <v>3190</v>
      </c>
      <c r="G1638" s="14" t="s">
        <v>3189</v>
      </c>
      <c r="H1638" s="14" t="str">
        <f t="shared" si="106"/>
        <v>200310</v>
      </c>
      <c r="I1638" s="36" t="str">
        <f t="shared" si="107"/>
        <v>INSERT INTO [dbo].[pmDistrict] ([idDepartment],[idProvince],[idDistrict],[name],[ubigeo]) VALUES (21,3,10,'Usicayos','200310')</v>
      </c>
    </row>
    <row r="1639" spans="1:9" ht="15.75" thickBot="1" x14ac:dyDescent="0.3">
      <c r="A1639">
        <f>LOOKUP(B1639,DEPARTAMENTO!$B$2:$B$26,DEPARTAMENTO!$A$2:$A$26)</f>
        <v>21</v>
      </c>
      <c r="B1639" s="21" t="s">
        <v>3115</v>
      </c>
      <c r="C1639" s="25">
        <f t="shared" si="105"/>
        <v>4</v>
      </c>
      <c r="D1639" s="21" t="s">
        <v>3125</v>
      </c>
      <c r="E1639" s="25">
        <f t="shared" si="108"/>
        <v>1</v>
      </c>
      <c r="F1639" s="21" t="s">
        <v>3192</v>
      </c>
      <c r="G1639" s="14" t="s">
        <v>3191</v>
      </c>
      <c r="H1639" s="14" t="str">
        <f t="shared" si="106"/>
        <v>200401</v>
      </c>
      <c r="I1639" s="36" t="str">
        <f t="shared" si="107"/>
        <v>INSERT INTO [dbo].[pmDistrict] ([idDepartment],[idProvince],[idDistrict],[name],[ubigeo]) VALUES (21,4,1,'Juli','200401')</v>
      </c>
    </row>
    <row r="1640" spans="1:9" ht="15.75" thickBot="1" x14ac:dyDescent="0.3">
      <c r="A1640">
        <f>LOOKUP(B1640,DEPARTAMENTO!$B$2:$B$26,DEPARTAMENTO!$A$2:$A$26)</f>
        <v>21</v>
      </c>
      <c r="B1640" s="21" t="s">
        <v>3115</v>
      </c>
      <c r="C1640" s="25">
        <f t="shared" si="105"/>
        <v>4</v>
      </c>
      <c r="D1640" s="21" t="s">
        <v>3125</v>
      </c>
      <c r="E1640" s="25">
        <f t="shared" si="108"/>
        <v>2</v>
      </c>
      <c r="F1640" s="21" t="s">
        <v>3194</v>
      </c>
      <c r="G1640" s="14" t="s">
        <v>3193</v>
      </c>
      <c r="H1640" s="14" t="str">
        <f t="shared" si="106"/>
        <v>200402</v>
      </c>
      <c r="I1640" s="36" t="str">
        <f t="shared" si="107"/>
        <v>INSERT INTO [dbo].[pmDistrict] ([idDepartment],[idProvince],[idDistrict],[name],[ubigeo]) VALUES (21,4,2,'Desaguadero','200402')</v>
      </c>
    </row>
    <row r="1641" spans="1:9" ht="15.75" thickBot="1" x14ac:dyDescent="0.3">
      <c r="A1641">
        <f>LOOKUP(B1641,DEPARTAMENTO!$B$2:$B$26,DEPARTAMENTO!$A$2:$A$26)</f>
        <v>21</v>
      </c>
      <c r="B1641" s="21" t="s">
        <v>3115</v>
      </c>
      <c r="C1641" s="25">
        <f t="shared" si="105"/>
        <v>4</v>
      </c>
      <c r="D1641" s="21" t="s">
        <v>3125</v>
      </c>
      <c r="E1641" s="25">
        <f t="shared" si="108"/>
        <v>3</v>
      </c>
      <c r="F1641" s="21" t="s">
        <v>3196</v>
      </c>
      <c r="G1641" s="14" t="s">
        <v>3195</v>
      </c>
      <c r="H1641" s="14" t="str">
        <f t="shared" si="106"/>
        <v>200403</v>
      </c>
      <c r="I1641" s="36" t="str">
        <f t="shared" si="107"/>
        <v>INSERT INTO [dbo].[pmDistrict] ([idDepartment],[idProvince],[idDistrict],[name],[ubigeo]) VALUES (21,4,3,'Huacullani','200403')</v>
      </c>
    </row>
    <row r="1642" spans="1:9" ht="15.75" thickBot="1" x14ac:dyDescent="0.3">
      <c r="A1642">
        <f>LOOKUP(B1642,DEPARTAMENTO!$B$2:$B$26,DEPARTAMENTO!$A$2:$A$26)</f>
        <v>21</v>
      </c>
      <c r="B1642" s="21" t="s">
        <v>3115</v>
      </c>
      <c r="C1642" s="25">
        <f t="shared" si="105"/>
        <v>4</v>
      </c>
      <c r="D1642" s="21" t="s">
        <v>3125</v>
      </c>
      <c r="E1642" s="25">
        <f t="shared" si="108"/>
        <v>4</v>
      </c>
      <c r="F1642" s="21" t="s">
        <v>3198</v>
      </c>
      <c r="G1642" s="14" t="s">
        <v>3197</v>
      </c>
      <c r="H1642" s="14" t="str">
        <f t="shared" si="106"/>
        <v>200412</v>
      </c>
      <c r="I1642" s="36" t="str">
        <f t="shared" si="107"/>
        <v>INSERT INTO [dbo].[pmDistrict] ([idDepartment],[idProvince],[idDistrict],[name],[ubigeo]) VALUES (21,4,4,'Kelluyo','200412')</v>
      </c>
    </row>
    <row r="1643" spans="1:9" ht="15.75" thickBot="1" x14ac:dyDescent="0.3">
      <c r="A1643">
        <f>LOOKUP(B1643,DEPARTAMENTO!$B$2:$B$26,DEPARTAMENTO!$A$2:$A$26)</f>
        <v>21</v>
      </c>
      <c r="B1643" s="21" t="s">
        <v>3115</v>
      </c>
      <c r="C1643" s="25">
        <f t="shared" si="105"/>
        <v>4</v>
      </c>
      <c r="D1643" s="21" t="s">
        <v>3125</v>
      </c>
      <c r="E1643" s="25">
        <f t="shared" si="108"/>
        <v>5</v>
      </c>
      <c r="F1643" s="21" t="s">
        <v>3200</v>
      </c>
      <c r="G1643" s="14" t="s">
        <v>3199</v>
      </c>
      <c r="H1643" s="14" t="str">
        <f t="shared" si="106"/>
        <v>200406</v>
      </c>
      <c r="I1643" s="36" t="str">
        <f t="shared" si="107"/>
        <v>INSERT INTO [dbo].[pmDistrict] ([idDepartment],[idProvince],[idDistrict],[name],[ubigeo]) VALUES (21,4,5,'Pisacoma','200406')</v>
      </c>
    </row>
    <row r="1644" spans="1:9" ht="15.75" thickBot="1" x14ac:dyDescent="0.3">
      <c r="A1644">
        <f>LOOKUP(B1644,DEPARTAMENTO!$B$2:$B$26,DEPARTAMENTO!$A$2:$A$26)</f>
        <v>21</v>
      </c>
      <c r="B1644" s="21" t="s">
        <v>3115</v>
      </c>
      <c r="C1644" s="25">
        <f t="shared" si="105"/>
        <v>4</v>
      </c>
      <c r="D1644" s="21" t="s">
        <v>3125</v>
      </c>
      <c r="E1644" s="25">
        <f t="shared" si="108"/>
        <v>6</v>
      </c>
      <c r="F1644" s="21" t="s">
        <v>3202</v>
      </c>
      <c r="G1644" s="14" t="s">
        <v>3201</v>
      </c>
      <c r="H1644" s="14" t="str">
        <f t="shared" si="106"/>
        <v>200407</v>
      </c>
      <c r="I1644" s="36" t="str">
        <f t="shared" si="107"/>
        <v>INSERT INTO [dbo].[pmDistrict] ([idDepartment],[idProvince],[idDistrict],[name],[ubigeo]) VALUES (21,4,6,'Pomata','200407')</v>
      </c>
    </row>
    <row r="1645" spans="1:9" ht="15.75" thickBot="1" x14ac:dyDescent="0.3">
      <c r="A1645">
        <f>LOOKUP(B1645,DEPARTAMENTO!$B$2:$B$26,DEPARTAMENTO!$A$2:$A$26)</f>
        <v>21</v>
      </c>
      <c r="B1645" s="21" t="s">
        <v>3115</v>
      </c>
      <c r="C1645" s="25">
        <f t="shared" si="105"/>
        <v>4</v>
      </c>
      <c r="D1645" s="21" t="s">
        <v>3125</v>
      </c>
      <c r="E1645" s="25">
        <f t="shared" si="108"/>
        <v>7</v>
      </c>
      <c r="F1645" s="21" t="s">
        <v>3204</v>
      </c>
      <c r="G1645" s="14" t="s">
        <v>3203</v>
      </c>
      <c r="H1645" s="14" t="str">
        <f t="shared" si="106"/>
        <v>200410</v>
      </c>
      <c r="I1645" s="36" t="str">
        <f t="shared" si="107"/>
        <v>INSERT INTO [dbo].[pmDistrict] ([idDepartment],[idProvince],[idDistrict],[name],[ubigeo]) VALUES (21,4,7,'Zepita','200410')</v>
      </c>
    </row>
    <row r="1646" spans="1:9" ht="15.75" thickBot="1" x14ac:dyDescent="0.3">
      <c r="A1646">
        <f>LOOKUP(B1646,DEPARTAMENTO!$B$2:$B$26,DEPARTAMENTO!$A$2:$A$26)</f>
        <v>21</v>
      </c>
      <c r="B1646" s="21" t="s">
        <v>3115</v>
      </c>
      <c r="C1646" s="25">
        <f t="shared" si="105"/>
        <v>5</v>
      </c>
      <c r="D1646" s="21" t="s">
        <v>3207</v>
      </c>
      <c r="E1646" s="25">
        <f t="shared" si="108"/>
        <v>1</v>
      </c>
      <c r="F1646" s="21" t="s">
        <v>3206</v>
      </c>
      <c r="G1646" s="14" t="s">
        <v>3205</v>
      </c>
      <c r="H1646" s="14" t="str">
        <f t="shared" si="106"/>
        <v>201201</v>
      </c>
      <c r="I1646" s="36" t="str">
        <f t="shared" si="107"/>
        <v>INSERT INTO [dbo].[pmDistrict] ([idDepartment],[idProvince],[idDistrict],[name],[ubigeo]) VALUES (21,5,1,'Ilave','201201')</v>
      </c>
    </row>
    <row r="1647" spans="1:9" ht="15.75" thickBot="1" x14ac:dyDescent="0.3">
      <c r="A1647">
        <f>LOOKUP(B1647,DEPARTAMENTO!$B$2:$B$26,DEPARTAMENTO!$A$2:$A$26)</f>
        <v>21</v>
      </c>
      <c r="B1647" s="21" t="s">
        <v>3115</v>
      </c>
      <c r="C1647" s="25">
        <f t="shared" si="105"/>
        <v>5</v>
      </c>
      <c r="D1647" s="21" t="s">
        <v>3207</v>
      </c>
      <c r="E1647" s="25">
        <f t="shared" si="108"/>
        <v>2</v>
      </c>
      <c r="F1647" s="21" t="s">
        <v>3209</v>
      </c>
      <c r="G1647" s="14" t="s">
        <v>3208</v>
      </c>
      <c r="H1647" s="14" t="str">
        <f t="shared" si="106"/>
        <v>201204</v>
      </c>
      <c r="I1647" s="36" t="str">
        <f t="shared" si="107"/>
        <v>INSERT INTO [dbo].[pmDistrict] ([idDepartment],[idProvince],[idDistrict],[name],[ubigeo]) VALUES (21,5,2,'Capazo','201204')</v>
      </c>
    </row>
    <row r="1648" spans="1:9" ht="15.75" thickBot="1" x14ac:dyDescent="0.3">
      <c r="A1648">
        <f>LOOKUP(B1648,DEPARTAMENTO!$B$2:$B$26,DEPARTAMENTO!$A$2:$A$26)</f>
        <v>21</v>
      </c>
      <c r="B1648" s="21" t="s">
        <v>3115</v>
      </c>
      <c r="C1648" s="25">
        <f t="shared" si="105"/>
        <v>5</v>
      </c>
      <c r="D1648" s="21" t="s">
        <v>3207</v>
      </c>
      <c r="E1648" s="25">
        <f t="shared" si="108"/>
        <v>3</v>
      </c>
      <c r="F1648" s="21" t="s">
        <v>3211</v>
      </c>
      <c r="G1648" s="14" t="s">
        <v>3210</v>
      </c>
      <c r="H1648" s="14" t="str">
        <f t="shared" si="106"/>
        <v>201202</v>
      </c>
      <c r="I1648" s="36" t="str">
        <f t="shared" si="107"/>
        <v>INSERT INTO [dbo].[pmDistrict] ([idDepartment],[idProvince],[idDistrict],[name],[ubigeo]) VALUES (21,5,3,'Pilcuyo','201202')</v>
      </c>
    </row>
    <row r="1649" spans="1:9" ht="15.75" thickBot="1" x14ac:dyDescent="0.3">
      <c r="A1649">
        <f>LOOKUP(B1649,DEPARTAMENTO!$B$2:$B$26,DEPARTAMENTO!$A$2:$A$26)</f>
        <v>21</v>
      </c>
      <c r="B1649" s="21" t="s">
        <v>3115</v>
      </c>
      <c r="C1649" s="25">
        <f t="shared" si="105"/>
        <v>5</v>
      </c>
      <c r="D1649" s="21" t="s">
        <v>3207</v>
      </c>
      <c r="E1649" s="25">
        <f t="shared" si="108"/>
        <v>4</v>
      </c>
      <c r="F1649" s="21" t="s">
        <v>157</v>
      </c>
      <c r="G1649" s="14" t="s">
        <v>3212</v>
      </c>
      <c r="H1649" s="14" t="str">
        <f t="shared" si="106"/>
        <v>201203</v>
      </c>
      <c r="I1649" s="36" t="str">
        <f t="shared" si="107"/>
        <v>INSERT INTO [dbo].[pmDistrict] ([idDepartment],[idProvince],[idDistrict],[name],[ubigeo]) VALUES (21,5,4,'Santa Rosa','201203')</v>
      </c>
    </row>
    <row r="1650" spans="1:9" ht="15.75" thickBot="1" x14ac:dyDescent="0.3">
      <c r="A1650">
        <f>LOOKUP(B1650,DEPARTAMENTO!$B$2:$B$26,DEPARTAMENTO!$A$2:$A$26)</f>
        <v>21</v>
      </c>
      <c r="B1650" s="21" t="s">
        <v>3115</v>
      </c>
      <c r="C1650" s="25">
        <f t="shared" si="105"/>
        <v>5</v>
      </c>
      <c r="D1650" s="21" t="s">
        <v>3207</v>
      </c>
      <c r="E1650" s="25">
        <f t="shared" si="108"/>
        <v>5</v>
      </c>
      <c r="F1650" s="21" t="s">
        <v>3214</v>
      </c>
      <c r="G1650" s="14" t="s">
        <v>3213</v>
      </c>
      <c r="H1650" s="14" t="str">
        <f t="shared" si="106"/>
        <v>201205</v>
      </c>
      <c r="I1650" s="36" t="str">
        <f t="shared" si="107"/>
        <v>INSERT INTO [dbo].[pmDistrict] ([idDepartment],[idProvince],[idDistrict],[name],[ubigeo]) VALUES (21,5,5,'Conduriri','201205')</v>
      </c>
    </row>
    <row r="1651" spans="1:9" ht="15.75" thickBot="1" x14ac:dyDescent="0.3">
      <c r="A1651">
        <f>LOOKUP(B1651,DEPARTAMENTO!$B$2:$B$26,DEPARTAMENTO!$A$2:$A$26)</f>
        <v>21</v>
      </c>
      <c r="B1651" s="21" t="s">
        <v>3115</v>
      </c>
      <c r="C1651" s="25">
        <f t="shared" si="105"/>
        <v>6</v>
      </c>
      <c r="D1651" s="21" t="s">
        <v>3216</v>
      </c>
      <c r="E1651" s="25">
        <f t="shared" si="108"/>
        <v>1</v>
      </c>
      <c r="F1651" s="21" t="s">
        <v>3216</v>
      </c>
      <c r="G1651" s="14" t="s">
        <v>3215</v>
      </c>
      <c r="H1651" s="14" t="str">
        <f t="shared" si="106"/>
        <v>200501</v>
      </c>
      <c r="I1651" s="36" t="str">
        <f t="shared" si="107"/>
        <v>INSERT INTO [dbo].[pmDistrict] ([idDepartment],[idProvince],[idDistrict],[name],[ubigeo]) VALUES (21,6,1,'Huancane','200501')</v>
      </c>
    </row>
    <row r="1652" spans="1:9" ht="15.75" thickBot="1" x14ac:dyDescent="0.3">
      <c r="A1652">
        <f>LOOKUP(B1652,DEPARTAMENTO!$B$2:$B$26,DEPARTAMENTO!$A$2:$A$26)</f>
        <v>21</v>
      </c>
      <c r="B1652" s="21" t="s">
        <v>3115</v>
      </c>
      <c r="C1652" s="25">
        <f t="shared" ref="C1652:C1715" si="109">IF(D1651=D1652,C1651,IF(B1651=B1652,C1651+1,1))</f>
        <v>6</v>
      </c>
      <c r="D1652" s="21" t="s">
        <v>3216</v>
      </c>
      <c r="E1652" s="25">
        <f t="shared" si="108"/>
        <v>2</v>
      </c>
      <c r="F1652" s="21" t="s">
        <v>3218</v>
      </c>
      <c r="G1652" s="14" t="s">
        <v>3217</v>
      </c>
      <c r="H1652" s="14" t="str">
        <f t="shared" si="106"/>
        <v>200502</v>
      </c>
      <c r="I1652" s="36" t="str">
        <f t="shared" si="107"/>
        <v>INSERT INTO [dbo].[pmDistrict] ([idDepartment],[idProvince],[idDistrict],[name],[ubigeo]) VALUES (21,6,2,'Cojata','200502')</v>
      </c>
    </row>
    <row r="1653" spans="1:9" ht="15.75" thickBot="1" x14ac:dyDescent="0.3">
      <c r="A1653">
        <f>LOOKUP(B1653,DEPARTAMENTO!$B$2:$B$26,DEPARTAMENTO!$A$2:$A$26)</f>
        <v>21</v>
      </c>
      <c r="B1653" s="21" t="s">
        <v>3115</v>
      </c>
      <c r="C1653" s="25">
        <f t="shared" si="109"/>
        <v>6</v>
      </c>
      <c r="D1653" s="21" t="s">
        <v>3216</v>
      </c>
      <c r="E1653" s="25">
        <f t="shared" si="108"/>
        <v>3</v>
      </c>
      <c r="F1653" s="21" t="s">
        <v>3220</v>
      </c>
      <c r="G1653" s="14" t="s">
        <v>3219</v>
      </c>
      <c r="H1653" s="14" t="str">
        <f t="shared" si="106"/>
        <v>200511</v>
      </c>
      <c r="I1653" s="36" t="str">
        <f t="shared" si="107"/>
        <v>INSERT INTO [dbo].[pmDistrict] ([idDepartment],[idProvince],[idDistrict],[name],[ubigeo]) VALUES (21,6,3,'Huatasani','200511')</v>
      </c>
    </row>
    <row r="1654" spans="1:9" ht="15.75" thickBot="1" x14ac:dyDescent="0.3">
      <c r="A1654">
        <f>LOOKUP(B1654,DEPARTAMENTO!$B$2:$B$26,DEPARTAMENTO!$A$2:$A$26)</f>
        <v>21</v>
      </c>
      <c r="B1654" s="21" t="s">
        <v>3115</v>
      </c>
      <c r="C1654" s="25">
        <f t="shared" si="109"/>
        <v>6</v>
      </c>
      <c r="D1654" s="21" t="s">
        <v>3216</v>
      </c>
      <c r="E1654" s="25">
        <f t="shared" si="108"/>
        <v>4</v>
      </c>
      <c r="F1654" s="21" t="s">
        <v>3222</v>
      </c>
      <c r="G1654" s="14" t="s">
        <v>3221</v>
      </c>
      <c r="H1654" s="14" t="str">
        <f t="shared" si="106"/>
        <v>200504</v>
      </c>
      <c r="I1654" s="36" t="str">
        <f t="shared" si="107"/>
        <v>INSERT INTO [dbo].[pmDistrict] ([idDepartment],[idProvince],[idDistrict],[name],[ubigeo]) VALUES (21,6,4,'Inchupalla','200504')</v>
      </c>
    </row>
    <row r="1655" spans="1:9" ht="15.75" thickBot="1" x14ac:dyDescent="0.3">
      <c r="A1655">
        <f>LOOKUP(B1655,DEPARTAMENTO!$B$2:$B$26,DEPARTAMENTO!$A$2:$A$26)</f>
        <v>21</v>
      </c>
      <c r="B1655" s="21" t="s">
        <v>3115</v>
      </c>
      <c r="C1655" s="25">
        <f t="shared" si="109"/>
        <v>6</v>
      </c>
      <c r="D1655" s="21" t="s">
        <v>3216</v>
      </c>
      <c r="E1655" s="25">
        <f t="shared" si="108"/>
        <v>5</v>
      </c>
      <c r="F1655" s="21" t="s">
        <v>3224</v>
      </c>
      <c r="G1655" s="14" t="s">
        <v>3223</v>
      </c>
      <c r="H1655" s="14" t="str">
        <f t="shared" si="106"/>
        <v>200506</v>
      </c>
      <c r="I1655" s="36" t="str">
        <f t="shared" si="107"/>
        <v>INSERT INTO [dbo].[pmDistrict] ([idDepartment],[idProvince],[idDistrict],[name],[ubigeo]) VALUES (21,6,5,'Pusi','200506')</v>
      </c>
    </row>
    <row r="1656" spans="1:9" ht="15.75" thickBot="1" x14ac:dyDescent="0.3">
      <c r="A1656">
        <f>LOOKUP(B1656,DEPARTAMENTO!$B$2:$B$26,DEPARTAMENTO!$A$2:$A$26)</f>
        <v>21</v>
      </c>
      <c r="B1656" s="21" t="s">
        <v>3115</v>
      </c>
      <c r="C1656" s="25">
        <f t="shared" si="109"/>
        <v>6</v>
      </c>
      <c r="D1656" s="21" t="s">
        <v>3216</v>
      </c>
      <c r="E1656" s="25">
        <f t="shared" si="108"/>
        <v>6</v>
      </c>
      <c r="F1656" s="21" t="s">
        <v>3226</v>
      </c>
      <c r="G1656" s="14" t="s">
        <v>3225</v>
      </c>
      <c r="H1656" s="14" t="str">
        <f t="shared" si="106"/>
        <v>200507</v>
      </c>
      <c r="I1656" s="36" t="str">
        <f t="shared" si="107"/>
        <v>INSERT INTO [dbo].[pmDistrict] ([idDepartment],[idProvince],[idDistrict],[name],[ubigeo]) VALUES (21,6,6,'Rosaspata','200507')</v>
      </c>
    </row>
    <row r="1657" spans="1:9" ht="15.75" thickBot="1" x14ac:dyDescent="0.3">
      <c r="A1657">
        <f>LOOKUP(B1657,DEPARTAMENTO!$B$2:$B$26,DEPARTAMENTO!$A$2:$A$26)</f>
        <v>21</v>
      </c>
      <c r="B1657" s="21" t="s">
        <v>3115</v>
      </c>
      <c r="C1657" s="25">
        <f t="shared" si="109"/>
        <v>6</v>
      </c>
      <c r="D1657" s="21" t="s">
        <v>3216</v>
      </c>
      <c r="E1657" s="25">
        <f t="shared" si="108"/>
        <v>7</v>
      </c>
      <c r="F1657" s="21" t="s">
        <v>3228</v>
      </c>
      <c r="G1657" s="14" t="s">
        <v>3227</v>
      </c>
      <c r="H1657" s="14" t="str">
        <f t="shared" si="106"/>
        <v>200508</v>
      </c>
      <c r="I1657" s="36" t="str">
        <f t="shared" si="107"/>
        <v>INSERT INTO [dbo].[pmDistrict] ([idDepartment],[idProvince],[idDistrict],[name],[ubigeo]) VALUES (21,6,7,'Taraco','200508')</v>
      </c>
    </row>
    <row r="1658" spans="1:9" ht="15.75" thickBot="1" x14ac:dyDescent="0.3">
      <c r="A1658">
        <f>LOOKUP(B1658,DEPARTAMENTO!$B$2:$B$26,DEPARTAMENTO!$A$2:$A$26)</f>
        <v>21</v>
      </c>
      <c r="B1658" s="21" t="s">
        <v>3115</v>
      </c>
      <c r="C1658" s="25">
        <f t="shared" si="109"/>
        <v>6</v>
      </c>
      <c r="D1658" s="21" t="s">
        <v>3216</v>
      </c>
      <c r="E1658" s="25">
        <f t="shared" si="108"/>
        <v>8</v>
      </c>
      <c r="F1658" s="21" t="s">
        <v>3230</v>
      </c>
      <c r="G1658" s="14" t="s">
        <v>3229</v>
      </c>
      <c r="H1658" s="14" t="str">
        <f t="shared" si="106"/>
        <v>200509</v>
      </c>
      <c r="I1658" s="36" t="str">
        <f t="shared" si="107"/>
        <v>INSERT INTO [dbo].[pmDistrict] ([idDepartment],[idProvince],[idDistrict],[name],[ubigeo]) VALUES (21,6,8,'Vilque Chico','200509')</v>
      </c>
    </row>
    <row r="1659" spans="1:9" ht="15.75" thickBot="1" x14ac:dyDescent="0.3">
      <c r="A1659">
        <f>LOOKUP(B1659,DEPARTAMENTO!$B$2:$B$26,DEPARTAMENTO!$A$2:$A$26)</f>
        <v>21</v>
      </c>
      <c r="B1659" s="21" t="s">
        <v>3115</v>
      </c>
      <c r="C1659" s="25">
        <f t="shared" si="109"/>
        <v>7</v>
      </c>
      <c r="D1659" s="21" t="s">
        <v>1032</v>
      </c>
      <c r="E1659" s="25">
        <f t="shared" si="108"/>
        <v>1</v>
      </c>
      <c r="F1659" s="21" t="s">
        <v>1032</v>
      </c>
      <c r="G1659" s="14" t="s">
        <v>3231</v>
      </c>
      <c r="H1659" s="14" t="str">
        <f t="shared" si="106"/>
        <v>200601</v>
      </c>
      <c r="I1659" s="36" t="str">
        <f t="shared" si="107"/>
        <v>INSERT INTO [dbo].[pmDistrict] ([idDepartment],[idProvince],[idDistrict],[name],[ubigeo]) VALUES (21,7,1,'Lampa','200601')</v>
      </c>
    </row>
    <row r="1660" spans="1:9" ht="15.75" thickBot="1" x14ac:dyDescent="0.3">
      <c r="A1660">
        <f>LOOKUP(B1660,DEPARTAMENTO!$B$2:$B$26,DEPARTAMENTO!$A$2:$A$26)</f>
        <v>21</v>
      </c>
      <c r="B1660" s="21" t="s">
        <v>3115</v>
      </c>
      <c r="C1660" s="25">
        <f t="shared" si="109"/>
        <v>7</v>
      </c>
      <c r="D1660" s="21" t="s">
        <v>1032</v>
      </c>
      <c r="E1660" s="25">
        <f t="shared" si="108"/>
        <v>2</v>
      </c>
      <c r="F1660" s="21" t="s">
        <v>3233</v>
      </c>
      <c r="G1660" s="14" t="s">
        <v>3232</v>
      </c>
      <c r="H1660" s="14" t="str">
        <f t="shared" si="106"/>
        <v>200602</v>
      </c>
      <c r="I1660" s="36" t="str">
        <f t="shared" si="107"/>
        <v>INSERT INTO [dbo].[pmDistrict] ([idDepartment],[idProvince],[idDistrict],[name],[ubigeo]) VALUES (21,7,2,'Cabanilla','200602')</v>
      </c>
    </row>
    <row r="1661" spans="1:9" ht="15.75" thickBot="1" x14ac:dyDescent="0.3">
      <c r="A1661">
        <f>LOOKUP(B1661,DEPARTAMENTO!$B$2:$B$26,DEPARTAMENTO!$A$2:$A$26)</f>
        <v>21</v>
      </c>
      <c r="B1661" s="21" t="s">
        <v>3115</v>
      </c>
      <c r="C1661" s="25">
        <f t="shared" si="109"/>
        <v>7</v>
      </c>
      <c r="D1661" s="21" t="s">
        <v>1032</v>
      </c>
      <c r="E1661" s="25">
        <f t="shared" si="108"/>
        <v>3</v>
      </c>
      <c r="F1661" s="21" t="s">
        <v>3235</v>
      </c>
      <c r="G1661" s="14" t="s">
        <v>3234</v>
      </c>
      <c r="H1661" s="14" t="str">
        <f t="shared" si="106"/>
        <v>200603</v>
      </c>
      <c r="I1661" s="36" t="str">
        <f t="shared" si="107"/>
        <v>INSERT INTO [dbo].[pmDistrict] ([idDepartment],[idProvince],[idDistrict],[name],[ubigeo]) VALUES (21,7,3,'Calapuja','200603')</v>
      </c>
    </row>
    <row r="1662" spans="1:9" ht="15.75" thickBot="1" x14ac:dyDescent="0.3">
      <c r="A1662">
        <f>LOOKUP(B1662,DEPARTAMENTO!$B$2:$B$26,DEPARTAMENTO!$A$2:$A$26)</f>
        <v>21</v>
      </c>
      <c r="B1662" s="21" t="s">
        <v>3115</v>
      </c>
      <c r="C1662" s="25">
        <f t="shared" si="109"/>
        <v>7</v>
      </c>
      <c r="D1662" s="21" t="s">
        <v>1032</v>
      </c>
      <c r="E1662" s="25">
        <f t="shared" si="108"/>
        <v>4</v>
      </c>
      <c r="F1662" s="21" t="s">
        <v>3237</v>
      </c>
      <c r="G1662" s="14" t="s">
        <v>3236</v>
      </c>
      <c r="H1662" s="14" t="str">
        <f t="shared" si="106"/>
        <v>200604</v>
      </c>
      <c r="I1662" s="36" t="str">
        <f t="shared" si="107"/>
        <v>INSERT INTO [dbo].[pmDistrict] ([idDepartment],[idProvince],[idDistrict],[name],[ubigeo]) VALUES (21,7,4,'Nicasio','200604')</v>
      </c>
    </row>
    <row r="1663" spans="1:9" ht="15.75" thickBot="1" x14ac:dyDescent="0.3">
      <c r="A1663">
        <f>LOOKUP(B1663,DEPARTAMENTO!$B$2:$B$26,DEPARTAMENTO!$A$2:$A$26)</f>
        <v>21</v>
      </c>
      <c r="B1663" s="21" t="s">
        <v>3115</v>
      </c>
      <c r="C1663" s="25">
        <f t="shared" si="109"/>
        <v>7</v>
      </c>
      <c r="D1663" s="21" t="s">
        <v>1032</v>
      </c>
      <c r="E1663" s="25">
        <f t="shared" si="108"/>
        <v>5</v>
      </c>
      <c r="F1663" s="21" t="s">
        <v>3239</v>
      </c>
      <c r="G1663" s="14" t="s">
        <v>3238</v>
      </c>
      <c r="H1663" s="14" t="str">
        <f t="shared" si="106"/>
        <v>200605</v>
      </c>
      <c r="I1663" s="36" t="str">
        <f t="shared" si="107"/>
        <v>INSERT INTO [dbo].[pmDistrict] ([idDepartment],[idProvince],[idDistrict],[name],[ubigeo]) VALUES (21,7,5,'Ocuviri','200605')</v>
      </c>
    </row>
    <row r="1664" spans="1:9" ht="15.75" thickBot="1" x14ac:dyDescent="0.3">
      <c r="A1664">
        <f>LOOKUP(B1664,DEPARTAMENTO!$B$2:$B$26,DEPARTAMENTO!$A$2:$A$26)</f>
        <v>21</v>
      </c>
      <c r="B1664" s="21" t="s">
        <v>3115</v>
      </c>
      <c r="C1664" s="25">
        <f t="shared" si="109"/>
        <v>7</v>
      </c>
      <c r="D1664" s="21" t="s">
        <v>1032</v>
      </c>
      <c r="E1664" s="25">
        <f t="shared" si="108"/>
        <v>6</v>
      </c>
      <c r="F1664" s="21" t="s">
        <v>1596</v>
      </c>
      <c r="G1664" s="14" t="s">
        <v>3240</v>
      </c>
      <c r="H1664" s="14" t="str">
        <f t="shared" si="106"/>
        <v>200606</v>
      </c>
      <c r="I1664" s="36" t="str">
        <f t="shared" si="107"/>
        <v>INSERT INTO [dbo].[pmDistrict] ([idDepartment],[idProvince],[idDistrict],[name],[ubigeo]) VALUES (21,7,6,'Palca','200606')</v>
      </c>
    </row>
    <row r="1665" spans="1:9" ht="15.75" thickBot="1" x14ac:dyDescent="0.3">
      <c r="A1665">
        <f>LOOKUP(B1665,DEPARTAMENTO!$B$2:$B$26,DEPARTAMENTO!$A$2:$A$26)</f>
        <v>21</v>
      </c>
      <c r="B1665" s="21" t="s">
        <v>3115</v>
      </c>
      <c r="C1665" s="25">
        <f t="shared" si="109"/>
        <v>7</v>
      </c>
      <c r="D1665" s="21" t="s">
        <v>1032</v>
      </c>
      <c r="E1665" s="25">
        <f t="shared" si="108"/>
        <v>7</v>
      </c>
      <c r="F1665" s="21" t="s">
        <v>3242</v>
      </c>
      <c r="G1665" s="14" t="s">
        <v>3241</v>
      </c>
      <c r="H1665" s="14" t="str">
        <f t="shared" si="106"/>
        <v>200607</v>
      </c>
      <c r="I1665" s="36" t="str">
        <f t="shared" si="107"/>
        <v>INSERT INTO [dbo].[pmDistrict] ([idDepartment],[idProvince],[idDistrict],[name],[ubigeo]) VALUES (21,7,7,'Paratia','200607')</v>
      </c>
    </row>
    <row r="1666" spans="1:9" ht="15.75" thickBot="1" x14ac:dyDescent="0.3">
      <c r="A1666">
        <f>LOOKUP(B1666,DEPARTAMENTO!$B$2:$B$26,DEPARTAMENTO!$A$2:$A$26)</f>
        <v>21</v>
      </c>
      <c r="B1666" s="21" t="s">
        <v>3115</v>
      </c>
      <c r="C1666" s="25">
        <f t="shared" si="109"/>
        <v>7</v>
      </c>
      <c r="D1666" s="21" t="s">
        <v>1032</v>
      </c>
      <c r="E1666" s="25">
        <f t="shared" si="108"/>
        <v>8</v>
      </c>
      <c r="F1666" s="21" t="s">
        <v>1261</v>
      </c>
      <c r="G1666" s="14" t="s">
        <v>3243</v>
      </c>
      <c r="H1666" s="14" t="str">
        <f t="shared" si="106"/>
        <v>200608</v>
      </c>
      <c r="I1666" s="36" t="str">
        <f t="shared" si="107"/>
        <v>INSERT INTO [dbo].[pmDistrict] ([idDepartment],[idProvince],[idDistrict],[name],[ubigeo]) VALUES (21,7,8,'Pucara','200608')</v>
      </c>
    </row>
    <row r="1667" spans="1:9" ht="15.75" thickBot="1" x14ac:dyDescent="0.3">
      <c r="A1667">
        <f>LOOKUP(B1667,DEPARTAMENTO!$B$2:$B$26,DEPARTAMENTO!$A$2:$A$26)</f>
        <v>21</v>
      </c>
      <c r="B1667" s="21" t="s">
        <v>3115</v>
      </c>
      <c r="C1667" s="25">
        <f t="shared" si="109"/>
        <v>7</v>
      </c>
      <c r="D1667" s="21" t="s">
        <v>1032</v>
      </c>
      <c r="E1667" s="25">
        <f t="shared" si="108"/>
        <v>9</v>
      </c>
      <c r="F1667" s="21" t="s">
        <v>1006</v>
      </c>
      <c r="G1667" s="14" t="s">
        <v>3244</v>
      </c>
      <c r="H1667" s="14" t="str">
        <f t="shared" ref="H1667:H1730" si="110">RIGHT(G1667,6)</f>
        <v>200609</v>
      </c>
      <c r="I1667" s="36" t="str">
        <f t="shared" ref="I1667:I1730" si="111">$I$1&amp;A1667&amp;","&amp;C1667&amp;","&amp;E1667&amp;",'"&amp;F1667&amp;"','"&amp;H1667&amp;"')"</f>
        <v>INSERT INTO [dbo].[pmDistrict] ([idDepartment],[idProvince],[idDistrict],[name],[ubigeo]) VALUES (21,7,9,'Santa Lucia','200609')</v>
      </c>
    </row>
    <row r="1668" spans="1:9" ht="15.75" thickBot="1" x14ac:dyDescent="0.3">
      <c r="A1668">
        <f>LOOKUP(B1668,DEPARTAMENTO!$B$2:$B$26,DEPARTAMENTO!$A$2:$A$26)</f>
        <v>21</v>
      </c>
      <c r="B1668" s="21" t="s">
        <v>3115</v>
      </c>
      <c r="C1668" s="25">
        <f t="shared" si="109"/>
        <v>7</v>
      </c>
      <c r="D1668" s="21" t="s">
        <v>1032</v>
      </c>
      <c r="E1668" s="25">
        <f t="shared" ref="E1668:E1731" si="112">SUMIF(D1668,D1667,E1667)+1</f>
        <v>10</v>
      </c>
      <c r="F1668" s="21" t="s">
        <v>3246</v>
      </c>
      <c r="G1668" s="14" t="s">
        <v>3245</v>
      </c>
      <c r="H1668" s="14" t="str">
        <f t="shared" si="110"/>
        <v>200610</v>
      </c>
      <c r="I1668" s="36" t="str">
        <f t="shared" si="111"/>
        <v>INSERT INTO [dbo].[pmDistrict] ([idDepartment],[idProvince],[idDistrict],[name],[ubigeo]) VALUES (21,7,10,'Vilavila','200610')</v>
      </c>
    </row>
    <row r="1669" spans="1:9" ht="15.75" thickBot="1" x14ac:dyDescent="0.3">
      <c r="A1669">
        <f>LOOKUP(B1669,DEPARTAMENTO!$B$2:$B$26,DEPARTAMENTO!$A$2:$A$26)</f>
        <v>21</v>
      </c>
      <c r="B1669" s="21" t="s">
        <v>3115</v>
      </c>
      <c r="C1669" s="25">
        <f t="shared" si="109"/>
        <v>8</v>
      </c>
      <c r="D1669" s="21" t="s">
        <v>3248</v>
      </c>
      <c r="E1669" s="25">
        <f t="shared" si="112"/>
        <v>1</v>
      </c>
      <c r="F1669" s="21" t="s">
        <v>2714</v>
      </c>
      <c r="G1669" s="14" t="s">
        <v>3247</v>
      </c>
      <c r="H1669" s="14" t="str">
        <f t="shared" si="110"/>
        <v>200701</v>
      </c>
      <c r="I1669" s="36" t="str">
        <f t="shared" si="111"/>
        <v>INSERT INTO [dbo].[pmDistrict] ([idDepartment],[idProvince],[idDistrict],[name],[ubigeo]) VALUES (21,8,1,'Ayaviri','200701')</v>
      </c>
    </row>
    <row r="1670" spans="1:9" ht="15.75" thickBot="1" x14ac:dyDescent="0.3">
      <c r="A1670">
        <f>LOOKUP(B1670,DEPARTAMENTO!$B$2:$B$26,DEPARTAMENTO!$A$2:$A$26)</f>
        <v>21</v>
      </c>
      <c r="B1670" s="21" t="s">
        <v>3115</v>
      </c>
      <c r="C1670" s="25">
        <f t="shared" si="109"/>
        <v>8</v>
      </c>
      <c r="D1670" s="21" t="s">
        <v>3248</v>
      </c>
      <c r="E1670" s="25">
        <f t="shared" si="112"/>
        <v>2</v>
      </c>
      <c r="F1670" s="21" t="s">
        <v>3250</v>
      </c>
      <c r="G1670" s="14" t="s">
        <v>3249</v>
      </c>
      <c r="H1670" s="14" t="str">
        <f t="shared" si="110"/>
        <v>200702</v>
      </c>
      <c r="I1670" s="36" t="str">
        <f t="shared" si="111"/>
        <v>INSERT INTO [dbo].[pmDistrict] ([idDepartment],[idProvince],[idDistrict],[name],[ubigeo]) VALUES (21,8,2,'Antauta','200702')</v>
      </c>
    </row>
    <row r="1671" spans="1:9" ht="15.75" thickBot="1" x14ac:dyDescent="0.3">
      <c r="A1671">
        <f>LOOKUP(B1671,DEPARTAMENTO!$B$2:$B$26,DEPARTAMENTO!$A$2:$A$26)</f>
        <v>21</v>
      </c>
      <c r="B1671" s="21" t="s">
        <v>3115</v>
      </c>
      <c r="C1671" s="25">
        <f t="shared" si="109"/>
        <v>8</v>
      </c>
      <c r="D1671" s="21" t="s">
        <v>3248</v>
      </c>
      <c r="E1671" s="25">
        <f t="shared" si="112"/>
        <v>3</v>
      </c>
      <c r="F1671" s="21" t="s">
        <v>3252</v>
      </c>
      <c r="G1671" s="14" t="s">
        <v>3251</v>
      </c>
      <c r="H1671" s="14" t="str">
        <f t="shared" si="110"/>
        <v>200703</v>
      </c>
      <c r="I1671" s="36" t="str">
        <f t="shared" si="111"/>
        <v>INSERT INTO [dbo].[pmDistrict] ([idDepartment],[idProvince],[idDistrict],[name],[ubigeo]) VALUES (21,8,3,'Cupi','200703')</v>
      </c>
    </row>
    <row r="1672" spans="1:9" ht="15.75" thickBot="1" x14ac:dyDescent="0.3">
      <c r="A1672">
        <f>LOOKUP(B1672,DEPARTAMENTO!$B$2:$B$26,DEPARTAMENTO!$A$2:$A$26)</f>
        <v>21</v>
      </c>
      <c r="B1672" s="21" t="s">
        <v>3115</v>
      </c>
      <c r="C1672" s="25">
        <f t="shared" si="109"/>
        <v>8</v>
      </c>
      <c r="D1672" s="21" t="s">
        <v>3248</v>
      </c>
      <c r="E1672" s="25">
        <f t="shared" si="112"/>
        <v>4</v>
      </c>
      <c r="F1672" s="21" t="s">
        <v>3254</v>
      </c>
      <c r="G1672" s="14" t="s">
        <v>3253</v>
      </c>
      <c r="H1672" s="14" t="str">
        <f t="shared" si="110"/>
        <v>200704</v>
      </c>
      <c r="I1672" s="36" t="str">
        <f t="shared" si="111"/>
        <v>INSERT INTO [dbo].[pmDistrict] ([idDepartment],[idProvince],[idDistrict],[name],[ubigeo]) VALUES (21,8,4,'Llalli','200704')</v>
      </c>
    </row>
    <row r="1673" spans="1:9" ht="15.75" thickBot="1" x14ac:dyDescent="0.3">
      <c r="A1673">
        <f>LOOKUP(B1673,DEPARTAMENTO!$B$2:$B$26,DEPARTAMENTO!$A$2:$A$26)</f>
        <v>21</v>
      </c>
      <c r="B1673" s="21" t="s">
        <v>3115</v>
      </c>
      <c r="C1673" s="25">
        <f t="shared" si="109"/>
        <v>8</v>
      </c>
      <c r="D1673" s="21" t="s">
        <v>3248</v>
      </c>
      <c r="E1673" s="25">
        <f t="shared" si="112"/>
        <v>5</v>
      </c>
      <c r="F1673" s="21" t="s">
        <v>3256</v>
      </c>
      <c r="G1673" s="14" t="s">
        <v>3255</v>
      </c>
      <c r="H1673" s="14" t="str">
        <f t="shared" si="110"/>
        <v>200705</v>
      </c>
      <c r="I1673" s="36" t="str">
        <f t="shared" si="111"/>
        <v>INSERT INTO [dbo].[pmDistrict] ([idDepartment],[idProvince],[idDistrict],[name],[ubigeo]) VALUES (21,8,5,'Macari','200705')</v>
      </c>
    </row>
    <row r="1674" spans="1:9" ht="15.75" thickBot="1" x14ac:dyDescent="0.3">
      <c r="A1674">
        <f>LOOKUP(B1674,DEPARTAMENTO!$B$2:$B$26,DEPARTAMENTO!$A$2:$A$26)</f>
        <v>21</v>
      </c>
      <c r="B1674" s="21" t="s">
        <v>3115</v>
      </c>
      <c r="C1674" s="25">
        <f t="shared" si="109"/>
        <v>8</v>
      </c>
      <c r="D1674" s="21" t="s">
        <v>3248</v>
      </c>
      <c r="E1674" s="25">
        <f t="shared" si="112"/>
        <v>6</v>
      </c>
      <c r="F1674" s="21" t="s">
        <v>3258</v>
      </c>
      <c r="G1674" s="14" t="s">
        <v>3257</v>
      </c>
      <c r="H1674" s="14" t="str">
        <f t="shared" si="110"/>
        <v>200706</v>
      </c>
      <c r="I1674" s="36" t="str">
        <f t="shared" si="111"/>
        <v>INSERT INTO [dbo].[pmDistrict] ([idDepartment],[idProvince],[idDistrict],[name],[ubigeo]) VALUES (21,8,6,'Nuñoa','200706')</v>
      </c>
    </row>
    <row r="1675" spans="1:9" ht="15.75" thickBot="1" x14ac:dyDescent="0.3">
      <c r="A1675">
        <f>LOOKUP(B1675,DEPARTAMENTO!$B$2:$B$26,DEPARTAMENTO!$A$2:$A$26)</f>
        <v>21</v>
      </c>
      <c r="B1675" s="21" t="s">
        <v>3115</v>
      </c>
      <c r="C1675" s="25">
        <f t="shared" si="109"/>
        <v>8</v>
      </c>
      <c r="D1675" s="21" t="s">
        <v>3248</v>
      </c>
      <c r="E1675" s="25">
        <f t="shared" si="112"/>
        <v>7</v>
      </c>
      <c r="F1675" s="21" t="s">
        <v>3260</v>
      </c>
      <c r="G1675" s="14" t="s">
        <v>3259</v>
      </c>
      <c r="H1675" s="14" t="str">
        <f t="shared" si="110"/>
        <v>200707</v>
      </c>
      <c r="I1675" s="36" t="str">
        <f t="shared" si="111"/>
        <v>INSERT INTO [dbo].[pmDistrict] ([idDepartment],[idProvince],[idDistrict],[name],[ubigeo]) VALUES (21,8,7,'Orurillo','200707')</v>
      </c>
    </row>
    <row r="1676" spans="1:9" ht="15.75" thickBot="1" x14ac:dyDescent="0.3">
      <c r="A1676">
        <f>LOOKUP(B1676,DEPARTAMENTO!$B$2:$B$26,DEPARTAMENTO!$A$2:$A$26)</f>
        <v>21</v>
      </c>
      <c r="B1676" s="21" t="s">
        <v>3115</v>
      </c>
      <c r="C1676" s="25">
        <f t="shared" si="109"/>
        <v>8</v>
      </c>
      <c r="D1676" s="21" t="s">
        <v>3248</v>
      </c>
      <c r="E1676" s="25">
        <f t="shared" si="112"/>
        <v>8</v>
      </c>
      <c r="F1676" s="21" t="s">
        <v>157</v>
      </c>
      <c r="G1676" s="14" t="s">
        <v>3261</v>
      </c>
      <c r="H1676" s="14" t="str">
        <f t="shared" si="110"/>
        <v>200708</v>
      </c>
      <c r="I1676" s="36" t="str">
        <f t="shared" si="111"/>
        <v>INSERT INTO [dbo].[pmDistrict] ([idDepartment],[idProvince],[idDistrict],[name],[ubigeo]) VALUES (21,8,8,'Santa Rosa','200708')</v>
      </c>
    </row>
    <row r="1677" spans="1:9" ht="15.75" thickBot="1" x14ac:dyDescent="0.3">
      <c r="A1677">
        <f>LOOKUP(B1677,DEPARTAMENTO!$B$2:$B$26,DEPARTAMENTO!$A$2:$A$26)</f>
        <v>21</v>
      </c>
      <c r="B1677" s="21" t="s">
        <v>3115</v>
      </c>
      <c r="C1677" s="25">
        <f t="shared" si="109"/>
        <v>8</v>
      </c>
      <c r="D1677" s="21" t="s">
        <v>3248</v>
      </c>
      <c r="E1677" s="25">
        <f t="shared" si="112"/>
        <v>9</v>
      </c>
      <c r="F1677" s="21" t="s">
        <v>3263</v>
      </c>
      <c r="G1677" s="14" t="s">
        <v>3262</v>
      </c>
      <c r="H1677" s="14" t="str">
        <f t="shared" si="110"/>
        <v>200709</v>
      </c>
      <c r="I1677" s="36" t="str">
        <f t="shared" si="111"/>
        <v>INSERT INTO [dbo].[pmDistrict] ([idDepartment],[idProvince],[idDistrict],[name],[ubigeo]) VALUES (21,8,9,'Umachiri','200709')</v>
      </c>
    </row>
    <row r="1678" spans="1:9" ht="15.75" thickBot="1" x14ac:dyDescent="0.3">
      <c r="A1678">
        <f>LOOKUP(B1678,DEPARTAMENTO!$B$2:$B$26,DEPARTAMENTO!$A$2:$A$26)</f>
        <v>21</v>
      </c>
      <c r="B1678" s="21" t="s">
        <v>3115</v>
      </c>
      <c r="C1678" s="25">
        <f t="shared" si="109"/>
        <v>9</v>
      </c>
      <c r="D1678" s="21" t="s">
        <v>3265</v>
      </c>
      <c r="E1678" s="25">
        <f t="shared" si="112"/>
        <v>1</v>
      </c>
      <c r="F1678" s="21" t="s">
        <v>3265</v>
      </c>
      <c r="G1678" s="14" t="s">
        <v>3264</v>
      </c>
      <c r="H1678" s="14" t="str">
        <f t="shared" si="110"/>
        <v>201301</v>
      </c>
      <c r="I1678" s="36" t="str">
        <f t="shared" si="111"/>
        <v>INSERT INTO [dbo].[pmDistrict] ([idDepartment],[idProvince],[idDistrict],[name],[ubigeo]) VALUES (21,9,1,'Moho','201301')</v>
      </c>
    </row>
    <row r="1679" spans="1:9" ht="15.75" thickBot="1" x14ac:dyDescent="0.3">
      <c r="A1679">
        <f>LOOKUP(B1679,DEPARTAMENTO!$B$2:$B$26,DEPARTAMENTO!$A$2:$A$26)</f>
        <v>21</v>
      </c>
      <c r="B1679" s="21" t="s">
        <v>3115</v>
      </c>
      <c r="C1679" s="25">
        <f t="shared" si="109"/>
        <v>9</v>
      </c>
      <c r="D1679" s="21" t="s">
        <v>3265</v>
      </c>
      <c r="E1679" s="25">
        <f t="shared" si="112"/>
        <v>2</v>
      </c>
      <c r="F1679" s="21" t="s">
        <v>3267</v>
      </c>
      <c r="G1679" s="14" t="s">
        <v>3266</v>
      </c>
      <c r="H1679" s="14" t="str">
        <f t="shared" si="110"/>
        <v>201302</v>
      </c>
      <c r="I1679" s="36" t="str">
        <f t="shared" si="111"/>
        <v>INSERT INTO [dbo].[pmDistrict] ([idDepartment],[idProvince],[idDistrict],[name],[ubigeo]) VALUES (21,9,2,'Conima','201302')</v>
      </c>
    </row>
    <row r="1680" spans="1:9" ht="15.75" thickBot="1" x14ac:dyDescent="0.3">
      <c r="A1680">
        <f>LOOKUP(B1680,DEPARTAMENTO!$B$2:$B$26,DEPARTAMENTO!$A$2:$A$26)</f>
        <v>21</v>
      </c>
      <c r="B1680" s="21" t="s">
        <v>3115</v>
      </c>
      <c r="C1680" s="25">
        <f t="shared" si="109"/>
        <v>9</v>
      </c>
      <c r="D1680" s="21" t="s">
        <v>3265</v>
      </c>
      <c r="E1680" s="25">
        <f t="shared" si="112"/>
        <v>3</v>
      </c>
      <c r="F1680" s="21" t="s">
        <v>3269</v>
      </c>
      <c r="G1680" s="14" t="s">
        <v>3268</v>
      </c>
      <c r="H1680" s="14" t="str">
        <f t="shared" si="110"/>
        <v>201304</v>
      </c>
      <c r="I1680" s="36" t="str">
        <f t="shared" si="111"/>
        <v>INSERT INTO [dbo].[pmDistrict] ([idDepartment],[idProvince],[idDistrict],[name],[ubigeo]) VALUES (21,9,3,'Huayrapata','201304')</v>
      </c>
    </row>
    <row r="1681" spans="1:9" ht="15.75" thickBot="1" x14ac:dyDescent="0.3">
      <c r="A1681">
        <f>LOOKUP(B1681,DEPARTAMENTO!$B$2:$B$26,DEPARTAMENTO!$A$2:$A$26)</f>
        <v>21</v>
      </c>
      <c r="B1681" s="21" t="s">
        <v>3115</v>
      </c>
      <c r="C1681" s="25">
        <f t="shared" si="109"/>
        <v>9</v>
      </c>
      <c r="D1681" s="21" t="s">
        <v>3265</v>
      </c>
      <c r="E1681" s="25">
        <f t="shared" si="112"/>
        <v>4</v>
      </c>
      <c r="F1681" s="21" t="s">
        <v>3271</v>
      </c>
      <c r="G1681" s="14" t="s">
        <v>3270</v>
      </c>
      <c r="H1681" s="14" t="str">
        <f t="shared" si="110"/>
        <v>201303</v>
      </c>
      <c r="I1681" s="36" t="str">
        <f t="shared" si="111"/>
        <v>INSERT INTO [dbo].[pmDistrict] ([idDepartment],[idProvince],[idDistrict],[name],[ubigeo]) VALUES (21,9,4,'Tilali','201303')</v>
      </c>
    </row>
    <row r="1682" spans="1:9" ht="15.75" thickBot="1" x14ac:dyDescent="0.3">
      <c r="A1682">
        <f>LOOKUP(B1682,DEPARTAMENTO!$B$2:$B$26,DEPARTAMENTO!$A$2:$A$26)</f>
        <v>21</v>
      </c>
      <c r="B1682" s="21" t="s">
        <v>3115</v>
      </c>
      <c r="C1682" s="25">
        <f t="shared" si="109"/>
        <v>10</v>
      </c>
      <c r="D1682" s="21" t="s">
        <v>3274</v>
      </c>
      <c r="E1682" s="25">
        <f t="shared" si="112"/>
        <v>1</v>
      </c>
      <c r="F1682" s="21" t="s">
        <v>3273</v>
      </c>
      <c r="G1682" s="14" t="s">
        <v>3272</v>
      </c>
      <c r="H1682" s="14" t="str">
        <f t="shared" si="110"/>
        <v>201101</v>
      </c>
      <c r="I1682" s="36" t="str">
        <f t="shared" si="111"/>
        <v>INSERT INTO [dbo].[pmDistrict] ([idDepartment],[idProvince],[idDistrict],[name],[ubigeo]) VALUES (21,10,1,'Putina','201101')</v>
      </c>
    </row>
    <row r="1683" spans="1:9" ht="15.75" thickBot="1" x14ac:dyDescent="0.3">
      <c r="A1683">
        <f>LOOKUP(B1683,DEPARTAMENTO!$B$2:$B$26,DEPARTAMENTO!$A$2:$A$26)</f>
        <v>21</v>
      </c>
      <c r="B1683" s="21" t="s">
        <v>3115</v>
      </c>
      <c r="C1683" s="25">
        <f t="shared" si="109"/>
        <v>10</v>
      </c>
      <c r="D1683" s="21" t="s">
        <v>3274</v>
      </c>
      <c r="E1683" s="25">
        <f t="shared" si="112"/>
        <v>2</v>
      </c>
      <c r="F1683" s="21" t="s">
        <v>3276</v>
      </c>
      <c r="G1683" s="14" t="s">
        <v>3275</v>
      </c>
      <c r="H1683" s="14" t="str">
        <f t="shared" si="110"/>
        <v>201104</v>
      </c>
      <c r="I1683" s="36" t="str">
        <f t="shared" si="111"/>
        <v>INSERT INTO [dbo].[pmDistrict] ([idDepartment],[idProvince],[idDistrict],[name],[ubigeo]) VALUES (21,10,2,'Ananea','201104')</v>
      </c>
    </row>
    <row r="1684" spans="1:9" ht="15.75" thickBot="1" x14ac:dyDescent="0.3">
      <c r="A1684">
        <f>LOOKUP(B1684,DEPARTAMENTO!$B$2:$B$26,DEPARTAMENTO!$A$2:$A$26)</f>
        <v>21</v>
      </c>
      <c r="B1684" s="21" t="s">
        <v>3115</v>
      </c>
      <c r="C1684" s="25">
        <f t="shared" si="109"/>
        <v>10</v>
      </c>
      <c r="D1684" s="21" t="s">
        <v>3274</v>
      </c>
      <c r="E1684" s="25">
        <f t="shared" si="112"/>
        <v>3</v>
      </c>
      <c r="F1684" s="21" t="s">
        <v>3278</v>
      </c>
      <c r="G1684" s="14" t="s">
        <v>3277</v>
      </c>
      <c r="H1684" s="14" t="str">
        <f t="shared" si="110"/>
        <v>201102</v>
      </c>
      <c r="I1684" s="36" t="str">
        <f t="shared" si="111"/>
        <v>INSERT INTO [dbo].[pmDistrict] ([idDepartment],[idProvince],[idDistrict],[name],[ubigeo]) VALUES (21,10,3,'Pedro Vilca Apaza','201102')</v>
      </c>
    </row>
    <row r="1685" spans="1:9" ht="15.75" thickBot="1" x14ac:dyDescent="0.3">
      <c r="A1685">
        <f>LOOKUP(B1685,DEPARTAMENTO!$B$2:$B$26,DEPARTAMENTO!$A$2:$A$26)</f>
        <v>21</v>
      </c>
      <c r="B1685" s="21" t="s">
        <v>3115</v>
      </c>
      <c r="C1685" s="25">
        <f t="shared" si="109"/>
        <v>10</v>
      </c>
      <c r="D1685" s="21" t="s">
        <v>3274</v>
      </c>
      <c r="E1685" s="25">
        <f t="shared" si="112"/>
        <v>4</v>
      </c>
      <c r="F1685" s="21" t="s">
        <v>3280</v>
      </c>
      <c r="G1685" s="14" t="s">
        <v>3279</v>
      </c>
      <c r="H1685" s="14" t="str">
        <f t="shared" si="110"/>
        <v>201103</v>
      </c>
      <c r="I1685" s="36" t="str">
        <f t="shared" si="111"/>
        <v>INSERT INTO [dbo].[pmDistrict] ([idDepartment],[idProvince],[idDistrict],[name],[ubigeo]) VALUES (21,10,4,'Quilcapuncu','201103')</v>
      </c>
    </row>
    <row r="1686" spans="1:9" ht="15.75" thickBot="1" x14ac:dyDescent="0.3">
      <c r="A1686">
        <f>LOOKUP(B1686,DEPARTAMENTO!$B$2:$B$26,DEPARTAMENTO!$A$2:$A$26)</f>
        <v>21</v>
      </c>
      <c r="B1686" s="21" t="s">
        <v>3115</v>
      </c>
      <c r="C1686" s="25">
        <f t="shared" si="109"/>
        <v>10</v>
      </c>
      <c r="D1686" s="21" t="s">
        <v>3274</v>
      </c>
      <c r="E1686" s="25">
        <f t="shared" si="112"/>
        <v>5</v>
      </c>
      <c r="F1686" s="21" t="s">
        <v>3282</v>
      </c>
      <c r="G1686" s="14" t="s">
        <v>3281</v>
      </c>
      <c r="H1686" s="14" t="str">
        <f t="shared" si="110"/>
        <v>201105</v>
      </c>
      <c r="I1686" s="36" t="str">
        <f t="shared" si="111"/>
        <v>INSERT INTO [dbo].[pmDistrict] ([idDepartment],[idProvince],[idDistrict],[name],[ubigeo]) VALUES (21,10,5,'Sina','201105')</v>
      </c>
    </row>
    <row r="1687" spans="1:9" ht="15.75" thickBot="1" x14ac:dyDescent="0.3">
      <c r="A1687">
        <f>LOOKUP(B1687,DEPARTAMENTO!$B$2:$B$26,DEPARTAMENTO!$A$2:$A$26)</f>
        <v>21</v>
      </c>
      <c r="B1687" s="21" t="s">
        <v>3115</v>
      </c>
      <c r="C1687" s="25">
        <f t="shared" si="109"/>
        <v>11</v>
      </c>
      <c r="D1687" s="21" t="s">
        <v>3285</v>
      </c>
      <c r="E1687" s="25">
        <f t="shared" si="112"/>
        <v>1</v>
      </c>
      <c r="F1687" s="21" t="s">
        <v>3284</v>
      </c>
      <c r="G1687" s="14" t="s">
        <v>3283</v>
      </c>
      <c r="H1687" s="14" t="str">
        <f t="shared" si="110"/>
        <v>200901</v>
      </c>
      <c r="I1687" s="36" t="str">
        <f t="shared" si="111"/>
        <v>INSERT INTO [dbo].[pmDistrict] ([idDepartment],[idProvince],[idDistrict],[name],[ubigeo]) VALUES (21,11,1,'Juliaca','200901')</v>
      </c>
    </row>
    <row r="1688" spans="1:9" ht="15.75" thickBot="1" x14ac:dyDescent="0.3">
      <c r="A1688">
        <f>LOOKUP(B1688,DEPARTAMENTO!$B$2:$B$26,DEPARTAMENTO!$A$2:$A$26)</f>
        <v>21</v>
      </c>
      <c r="B1688" s="21" t="s">
        <v>3115</v>
      </c>
      <c r="C1688" s="25">
        <f t="shared" si="109"/>
        <v>11</v>
      </c>
      <c r="D1688" s="21" t="s">
        <v>3285</v>
      </c>
      <c r="E1688" s="25">
        <f t="shared" si="112"/>
        <v>2</v>
      </c>
      <c r="F1688" s="21" t="s">
        <v>407</v>
      </c>
      <c r="G1688" s="14" t="s">
        <v>3286</v>
      </c>
      <c r="H1688" s="14" t="str">
        <f t="shared" si="110"/>
        <v>200902</v>
      </c>
      <c r="I1688" s="36" t="str">
        <f t="shared" si="111"/>
        <v>INSERT INTO [dbo].[pmDistrict] ([idDepartment],[idProvince],[idDistrict],[name],[ubigeo]) VALUES (21,11,2,'Cabana','200902')</v>
      </c>
    </row>
    <row r="1689" spans="1:9" ht="15.75" thickBot="1" x14ac:dyDescent="0.3">
      <c r="A1689">
        <f>LOOKUP(B1689,DEPARTAMENTO!$B$2:$B$26,DEPARTAMENTO!$A$2:$A$26)</f>
        <v>21</v>
      </c>
      <c r="B1689" s="21" t="s">
        <v>3115</v>
      </c>
      <c r="C1689" s="25">
        <f t="shared" si="109"/>
        <v>11</v>
      </c>
      <c r="D1689" s="21" t="s">
        <v>3285</v>
      </c>
      <c r="E1689" s="25">
        <f t="shared" si="112"/>
        <v>3</v>
      </c>
      <c r="F1689" s="21" t="s">
        <v>3288</v>
      </c>
      <c r="G1689" s="14" t="s">
        <v>3287</v>
      </c>
      <c r="H1689" s="14" t="str">
        <f t="shared" si="110"/>
        <v>200903</v>
      </c>
      <c r="I1689" s="36" t="str">
        <f t="shared" si="111"/>
        <v>INSERT INTO [dbo].[pmDistrict] ([idDepartment],[idProvince],[idDistrict],[name],[ubigeo]) VALUES (21,11,3,'Cabanillas','200903')</v>
      </c>
    </row>
    <row r="1690" spans="1:9" ht="15.75" thickBot="1" x14ac:dyDescent="0.3">
      <c r="A1690">
        <f>LOOKUP(B1690,DEPARTAMENTO!$B$2:$B$26,DEPARTAMENTO!$A$2:$A$26)</f>
        <v>21</v>
      </c>
      <c r="B1690" s="21" t="s">
        <v>3115</v>
      </c>
      <c r="C1690" s="25">
        <f t="shared" si="109"/>
        <v>11</v>
      </c>
      <c r="D1690" s="21" t="s">
        <v>3285</v>
      </c>
      <c r="E1690" s="25">
        <f t="shared" si="112"/>
        <v>4</v>
      </c>
      <c r="F1690" s="21" t="s">
        <v>3290</v>
      </c>
      <c r="G1690" s="14" t="s">
        <v>3289</v>
      </c>
      <c r="H1690" s="14" t="str">
        <f t="shared" si="110"/>
        <v>200904</v>
      </c>
      <c r="I1690" s="36" t="str">
        <f t="shared" si="111"/>
        <v>INSERT INTO [dbo].[pmDistrict] ([idDepartment],[idProvince],[idDistrict],[name],[ubigeo]) VALUES (21,11,4,'Caracoto','200904')</v>
      </c>
    </row>
    <row r="1691" spans="1:9" ht="15.75" thickBot="1" x14ac:dyDescent="0.3">
      <c r="A1691">
        <f>LOOKUP(B1691,DEPARTAMENTO!$B$2:$B$26,DEPARTAMENTO!$A$2:$A$26)</f>
        <v>21</v>
      </c>
      <c r="B1691" s="21" t="s">
        <v>3115</v>
      </c>
      <c r="C1691" s="25">
        <f t="shared" si="109"/>
        <v>12</v>
      </c>
      <c r="D1691" s="21" t="s">
        <v>3292</v>
      </c>
      <c r="E1691" s="25">
        <f t="shared" si="112"/>
        <v>1</v>
      </c>
      <c r="F1691" s="21" t="s">
        <v>3292</v>
      </c>
      <c r="G1691" s="14" t="s">
        <v>3291</v>
      </c>
      <c r="H1691" s="14" t="str">
        <f t="shared" si="110"/>
        <v>200801</v>
      </c>
      <c r="I1691" s="36" t="str">
        <f t="shared" si="111"/>
        <v>INSERT INTO [dbo].[pmDistrict] ([idDepartment],[idProvince],[idDistrict],[name],[ubigeo]) VALUES (21,12,1,'Sandia','200801')</v>
      </c>
    </row>
    <row r="1692" spans="1:9" ht="15.75" thickBot="1" x14ac:dyDescent="0.3">
      <c r="A1692">
        <f>LOOKUP(B1692,DEPARTAMENTO!$B$2:$B$26,DEPARTAMENTO!$A$2:$A$26)</f>
        <v>21</v>
      </c>
      <c r="B1692" s="21" t="s">
        <v>3115</v>
      </c>
      <c r="C1692" s="25">
        <f t="shared" si="109"/>
        <v>12</v>
      </c>
      <c r="D1692" s="21" t="s">
        <v>3292</v>
      </c>
      <c r="E1692" s="25">
        <f t="shared" si="112"/>
        <v>2</v>
      </c>
      <c r="F1692" s="21" t="s">
        <v>3294</v>
      </c>
      <c r="G1692" s="14" t="s">
        <v>3293</v>
      </c>
      <c r="H1692" s="14" t="str">
        <f t="shared" si="110"/>
        <v>200803</v>
      </c>
      <c r="I1692" s="36" t="str">
        <f t="shared" si="111"/>
        <v>INSERT INTO [dbo].[pmDistrict] ([idDepartment],[idProvince],[idDistrict],[name],[ubigeo]) VALUES (21,12,2,'Cuyocuyo','200803')</v>
      </c>
    </row>
    <row r="1693" spans="1:9" ht="15.75" thickBot="1" x14ac:dyDescent="0.3">
      <c r="A1693">
        <f>LOOKUP(B1693,DEPARTAMENTO!$B$2:$B$26,DEPARTAMENTO!$A$2:$A$26)</f>
        <v>21</v>
      </c>
      <c r="B1693" s="21" t="s">
        <v>3115</v>
      </c>
      <c r="C1693" s="25">
        <f t="shared" si="109"/>
        <v>12</v>
      </c>
      <c r="D1693" s="21" t="s">
        <v>3292</v>
      </c>
      <c r="E1693" s="25">
        <f t="shared" si="112"/>
        <v>3</v>
      </c>
      <c r="F1693" s="21" t="s">
        <v>3296</v>
      </c>
      <c r="G1693" s="14" t="s">
        <v>3295</v>
      </c>
      <c r="H1693" s="14" t="str">
        <f t="shared" si="110"/>
        <v>200804</v>
      </c>
      <c r="I1693" s="36" t="str">
        <f t="shared" si="111"/>
        <v>INSERT INTO [dbo].[pmDistrict] ([idDepartment],[idProvince],[idDistrict],[name],[ubigeo]) VALUES (21,12,3,'Limbani','200804')</v>
      </c>
    </row>
    <row r="1694" spans="1:9" ht="15.75" thickBot="1" x14ac:dyDescent="0.3">
      <c r="A1694">
        <f>LOOKUP(B1694,DEPARTAMENTO!$B$2:$B$26,DEPARTAMENTO!$A$2:$A$26)</f>
        <v>21</v>
      </c>
      <c r="B1694" s="21" t="s">
        <v>3115</v>
      </c>
      <c r="C1694" s="25">
        <f t="shared" si="109"/>
        <v>12</v>
      </c>
      <c r="D1694" s="21" t="s">
        <v>3292</v>
      </c>
      <c r="E1694" s="25">
        <f t="shared" si="112"/>
        <v>4</v>
      </c>
      <c r="F1694" s="21" t="s">
        <v>3298</v>
      </c>
      <c r="G1694" s="14" t="s">
        <v>3297</v>
      </c>
      <c r="H1694" s="14" t="str">
        <f t="shared" si="110"/>
        <v>200806</v>
      </c>
      <c r="I1694" s="36" t="str">
        <f t="shared" si="111"/>
        <v>INSERT INTO [dbo].[pmDistrict] ([idDepartment],[idProvince],[idDistrict],[name],[ubigeo]) VALUES (21,12,4,'Patambuco','200806')</v>
      </c>
    </row>
    <row r="1695" spans="1:9" ht="15.75" thickBot="1" x14ac:dyDescent="0.3">
      <c r="A1695">
        <f>LOOKUP(B1695,DEPARTAMENTO!$B$2:$B$26,DEPARTAMENTO!$A$2:$A$26)</f>
        <v>21</v>
      </c>
      <c r="B1695" s="21" t="s">
        <v>3115</v>
      </c>
      <c r="C1695" s="25">
        <f t="shared" si="109"/>
        <v>12</v>
      </c>
      <c r="D1695" s="21" t="s">
        <v>3292</v>
      </c>
      <c r="E1695" s="25">
        <f t="shared" si="112"/>
        <v>5</v>
      </c>
      <c r="F1695" s="21" t="s">
        <v>3300</v>
      </c>
      <c r="G1695" s="14" t="s">
        <v>3299</v>
      </c>
      <c r="H1695" s="14" t="str">
        <f t="shared" si="110"/>
        <v>200805</v>
      </c>
      <c r="I1695" s="36" t="str">
        <f t="shared" si="111"/>
        <v>INSERT INTO [dbo].[pmDistrict] ([idDepartment],[idProvince],[idDistrict],[name],[ubigeo]) VALUES (21,12,5,'Phara','200805')</v>
      </c>
    </row>
    <row r="1696" spans="1:9" ht="15.75" thickBot="1" x14ac:dyDescent="0.3">
      <c r="A1696">
        <f>LOOKUP(B1696,DEPARTAMENTO!$B$2:$B$26,DEPARTAMENTO!$A$2:$A$26)</f>
        <v>21</v>
      </c>
      <c r="B1696" s="21" t="s">
        <v>3115</v>
      </c>
      <c r="C1696" s="25">
        <f t="shared" si="109"/>
        <v>12</v>
      </c>
      <c r="D1696" s="21" t="s">
        <v>3292</v>
      </c>
      <c r="E1696" s="25">
        <f t="shared" si="112"/>
        <v>6</v>
      </c>
      <c r="F1696" s="21" t="s">
        <v>3302</v>
      </c>
      <c r="G1696" s="14" t="s">
        <v>3301</v>
      </c>
      <c r="H1696" s="14" t="str">
        <f t="shared" si="110"/>
        <v>200807</v>
      </c>
      <c r="I1696" s="36" t="str">
        <f t="shared" si="111"/>
        <v>INSERT INTO [dbo].[pmDistrict] ([idDepartment],[idProvince],[idDistrict],[name],[ubigeo]) VALUES (21,12,6,'Quiaca','200807')</v>
      </c>
    </row>
    <row r="1697" spans="1:9" ht="15.75" thickBot="1" x14ac:dyDescent="0.3">
      <c r="A1697">
        <f>LOOKUP(B1697,DEPARTAMENTO!$B$2:$B$26,DEPARTAMENTO!$A$2:$A$26)</f>
        <v>21</v>
      </c>
      <c r="B1697" s="21" t="s">
        <v>3115</v>
      </c>
      <c r="C1697" s="25">
        <f t="shared" si="109"/>
        <v>12</v>
      </c>
      <c r="D1697" s="21" t="s">
        <v>3292</v>
      </c>
      <c r="E1697" s="25">
        <f t="shared" si="112"/>
        <v>7</v>
      </c>
      <c r="F1697" s="21" t="s">
        <v>3304</v>
      </c>
      <c r="G1697" s="14" t="s">
        <v>3303</v>
      </c>
      <c r="H1697" s="14" t="str">
        <f t="shared" si="110"/>
        <v>200808</v>
      </c>
      <c r="I1697" s="36" t="str">
        <f t="shared" si="111"/>
        <v>INSERT INTO [dbo].[pmDistrict] ([idDepartment],[idProvince],[idDistrict],[name],[ubigeo]) VALUES (21,12,7,'San Juan del Oro','200808')</v>
      </c>
    </row>
    <row r="1698" spans="1:9" ht="15.75" thickBot="1" x14ac:dyDescent="0.3">
      <c r="A1698">
        <f>LOOKUP(B1698,DEPARTAMENTO!$B$2:$B$26,DEPARTAMENTO!$A$2:$A$26)</f>
        <v>21</v>
      </c>
      <c r="B1698" s="21" t="s">
        <v>3115</v>
      </c>
      <c r="C1698" s="25">
        <f t="shared" si="109"/>
        <v>12</v>
      </c>
      <c r="D1698" s="21" t="s">
        <v>3292</v>
      </c>
      <c r="E1698" s="25">
        <f t="shared" si="112"/>
        <v>8</v>
      </c>
      <c r="F1698" s="21" t="s">
        <v>3306</v>
      </c>
      <c r="G1698" s="14" t="s">
        <v>3305</v>
      </c>
      <c r="H1698" s="14" t="str">
        <f t="shared" si="110"/>
        <v>200810</v>
      </c>
      <c r="I1698" s="36" t="str">
        <f t="shared" si="111"/>
        <v>INSERT INTO [dbo].[pmDistrict] ([idDepartment],[idProvince],[idDistrict],[name],[ubigeo]) VALUES (21,12,8,'Yanahuaya','200810')</v>
      </c>
    </row>
    <row r="1699" spans="1:9" ht="15.75" thickBot="1" x14ac:dyDescent="0.3">
      <c r="A1699">
        <f>LOOKUP(B1699,DEPARTAMENTO!$B$2:$B$26,DEPARTAMENTO!$A$2:$A$26)</f>
        <v>21</v>
      </c>
      <c r="B1699" s="21" t="s">
        <v>3115</v>
      </c>
      <c r="C1699" s="25">
        <f t="shared" si="109"/>
        <v>12</v>
      </c>
      <c r="D1699" s="21" t="s">
        <v>3292</v>
      </c>
      <c r="E1699" s="25">
        <f t="shared" si="112"/>
        <v>9</v>
      </c>
      <c r="F1699" s="21" t="s">
        <v>3308</v>
      </c>
      <c r="G1699" s="14" t="s">
        <v>3307</v>
      </c>
      <c r="H1699" s="14" t="str">
        <f t="shared" si="110"/>
        <v>200811</v>
      </c>
      <c r="I1699" s="36" t="str">
        <f t="shared" si="111"/>
        <v>INSERT INTO [dbo].[pmDistrict] ([idDepartment],[idProvince],[idDistrict],[name],[ubigeo]) VALUES (21,12,9,'Alto Inambari','200811')</v>
      </c>
    </row>
    <row r="1700" spans="1:9" ht="15.75" thickBot="1" x14ac:dyDescent="0.3">
      <c r="A1700">
        <f>LOOKUP(B1700,DEPARTAMENTO!$B$2:$B$26,DEPARTAMENTO!$A$2:$A$26)</f>
        <v>21</v>
      </c>
      <c r="B1700" s="21" t="s">
        <v>3115</v>
      </c>
      <c r="C1700" s="25">
        <f t="shared" si="109"/>
        <v>12</v>
      </c>
      <c r="D1700" s="21" t="s">
        <v>3292</v>
      </c>
      <c r="E1700" s="25">
        <f t="shared" si="112"/>
        <v>10</v>
      </c>
      <c r="F1700" s="21" t="s">
        <v>3310</v>
      </c>
      <c r="G1700" s="14" t="s">
        <v>3309</v>
      </c>
      <c r="H1700" s="14" t="str">
        <f t="shared" si="110"/>
        <v>200812</v>
      </c>
      <c r="I1700" s="36" t="str">
        <f t="shared" si="111"/>
        <v>INSERT INTO [dbo].[pmDistrict] ([idDepartment],[idProvince],[idDistrict],[name],[ubigeo]) VALUES (21,12,10,'San Pedro de Putina Punco','200812')</v>
      </c>
    </row>
    <row r="1701" spans="1:9" ht="15.75" thickBot="1" x14ac:dyDescent="0.3">
      <c r="A1701">
        <f>LOOKUP(B1701,DEPARTAMENTO!$B$2:$B$26,DEPARTAMENTO!$A$2:$A$26)</f>
        <v>21</v>
      </c>
      <c r="B1701" s="21" t="s">
        <v>3115</v>
      </c>
      <c r="C1701" s="25">
        <f t="shared" si="109"/>
        <v>13</v>
      </c>
      <c r="D1701" s="21" t="s">
        <v>3312</v>
      </c>
      <c r="E1701" s="25">
        <f t="shared" si="112"/>
        <v>1</v>
      </c>
      <c r="F1701" s="21" t="s">
        <v>3312</v>
      </c>
      <c r="G1701" s="14" t="s">
        <v>3311</v>
      </c>
      <c r="H1701" s="14" t="str">
        <f t="shared" si="110"/>
        <v>201001</v>
      </c>
      <c r="I1701" s="36" t="str">
        <f t="shared" si="111"/>
        <v>INSERT INTO [dbo].[pmDistrict] ([idDepartment],[idProvince],[idDistrict],[name],[ubigeo]) VALUES (21,13,1,'Yunguyo','201001')</v>
      </c>
    </row>
    <row r="1702" spans="1:9" ht="15.75" thickBot="1" x14ac:dyDescent="0.3">
      <c r="A1702">
        <f>LOOKUP(B1702,DEPARTAMENTO!$B$2:$B$26,DEPARTAMENTO!$A$2:$A$26)</f>
        <v>21</v>
      </c>
      <c r="B1702" s="21" t="s">
        <v>3115</v>
      </c>
      <c r="C1702" s="25">
        <f t="shared" si="109"/>
        <v>13</v>
      </c>
      <c r="D1702" s="21" t="s">
        <v>3312</v>
      </c>
      <c r="E1702" s="25">
        <f t="shared" si="112"/>
        <v>2</v>
      </c>
      <c r="F1702" s="21" t="s">
        <v>3314</v>
      </c>
      <c r="G1702" s="14" t="s">
        <v>3313</v>
      </c>
      <c r="H1702" s="14" t="str">
        <f t="shared" si="110"/>
        <v>201003</v>
      </c>
      <c r="I1702" s="36" t="str">
        <f t="shared" si="111"/>
        <v>INSERT INTO [dbo].[pmDistrict] ([idDepartment],[idProvince],[idDistrict],[name],[ubigeo]) VALUES (21,13,2,'Anapia','201003')</v>
      </c>
    </row>
    <row r="1703" spans="1:9" ht="15.75" thickBot="1" x14ac:dyDescent="0.3">
      <c r="A1703">
        <f>LOOKUP(B1703,DEPARTAMENTO!$B$2:$B$26,DEPARTAMENTO!$A$2:$A$26)</f>
        <v>21</v>
      </c>
      <c r="B1703" s="21" t="s">
        <v>3115</v>
      </c>
      <c r="C1703" s="25">
        <f t="shared" si="109"/>
        <v>13</v>
      </c>
      <c r="D1703" s="21" t="s">
        <v>3312</v>
      </c>
      <c r="E1703" s="25">
        <f t="shared" si="112"/>
        <v>3</v>
      </c>
      <c r="F1703" s="21" t="s">
        <v>3316</v>
      </c>
      <c r="G1703" s="14" t="s">
        <v>3315</v>
      </c>
      <c r="H1703" s="14" t="str">
        <f t="shared" si="110"/>
        <v>201004</v>
      </c>
      <c r="I1703" s="36" t="str">
        <f t="shared" si="111"/>
        <v>INSERT INTO [dbo].[pmDistrict] ([idDepartment],[idProvince],[idDistrict],[name],[ubigeo]) VALUES (21,13,3,'Copani','201004')</v>
      </c>
    </row>
    <row r="1704" spans="1:9" ht="15.75" thickBot="1" x14ac:dyDescent="0.3">
      <c r="A1704">
        <f>LOOKUP(B1704,DEPARTAMENTO!$B$2:$B$26,DEPARTAMENTO!$A$2:$A$26)</f>
        <v>21</v>
      </c>
      <c r="B1704" s="21" t="s">
        <v>3115</v>
      </c>
      <c r="C1704" s="25">
        <f t="shared" si="109"/>
        <v>13</v>
      </c>
      <c r="D1704" s="21" t="s">
        <v>3312</v>
      </c>
      <c r="E1704" s="25">
        <f t="shared" si="112"/>
        <v>4</v>
      </c>
      <c r="F1704" s="21" t="s">
        <v>3318</v>
      </c>
      <c r="G1704" s="14" t="s">
        <v>3317</v>
      </c>
      <c r="H1704" s="14" t="str">
        <f t="shared" si="110"/>
        <v>201005</v>
      </c>
      <c r="I1704" s="36" t="str">
        <f t="shared" si="111"/>
        <v>INSERT INTO [dbo].[pmDistrict] ([idDepartment],[idProvince],[idDistrict],[name],[ubigeo]) VALUES (21,13,4,'Cuturapi','201005')</v>
      </c>
    </row>
    <row r="1705" spans="1:9" ht="15.75" thickBot="1" x14ac:dyDescent="0.3">
      <c r="A1705">
        <f>LOOKUP(B1705,DEPARTAMENTO!$B$2:$B$26,DEPARTAMENTO!$A$2:$A$26)</f>
        <v>21</v>
      </c>
      <c r="B1705" s="21" t="s">
        <v>3115</v>
      </c>
      <c r="C1705" s="25">
        <f t="shared" si="109"/>
        <v>13</v>
      </c>
      <c r="D1705" s="21" t="s">
        <v>3312</v>
      </c>
      <c r="E1705" s="25">
        <f t="shared" si="112"/>
        <v>5</v>
      </c>
      <c r="F1705" s="21" t="s">
        <v>3320</v>
      </c>
      <c r="G1705" s="14" t="s">
        <v>3319</v>
      </c>
      <c r="H1705" s="14" t="str">
        <f t="shared" si="110"/>
        <v>201006</v>
      </c>
      <c r="I1705" s="36" t="str">
        <f t="shared" si="111"/>
        <v>INSERT INTO [dbo].[pmDistrict] ([idDepartment],[idProvince],[idDistrict],[name],[ubigeo]) VALUES (21,13,5,'Ollaraya','201006')</v>
      </c>
    </row>
    <row r="1706" spans="1:9" ht="15.75" thickBot="1" x14ac:dyDescent="0.3">
      <c r="A1706">
        <f>LOOKUP(B1706,DEPARTAMENTO!$B$2:$B$26,DEPARTAMENTO!$A$2:$A$26)</f>
        <v>21</v>
      </c>
      <c r="B1706" s="21" t="s">
        <v>3115</v>
      </c>
      <c r="C1706" s="25">
        <f t="shared" si="109"/>
        <v>13</v>
      </c>
      <c r="D1706" s="21" t="s">
        <v>3312</v>
      </c>
      <c r="E1706" s="25">
        <f t="shared" si="112"/>
        <v>6</v>
      </c>
      <c r="F1706" s="21" t="s">
        <v>3322</v>
      </c>
      <c r="G1706" s="14" t="s">
        <v>3321</v>
      </c>
      <c r="H1706" s="14" t="str">
        <f t="shared" si="110"/>
        <v>201007</v>
      </c>
      <c r="I1706" s="36" t="str">
        <f t="shared" si="111"/>
        <v>INSERT INTO [dbo].[pmDistrict] ([idDepartment],[idProvince],[idDistrict],[name],[ubigeo]) VALUES (21,13,6,'Tinicachi','201007')</v>
      </c>
    </row>
    <row r="1707" spans="1:9" ht="15.75" thickBot="1" x14ac:dyDescent="0.3">
      <c r="A1707">
        <f>LOOKUP(B1707,DEPARTAMENTO!$B$2:$B$26,DEPARTAMENTO!$A$2:$A$26)</f>
        <v>21</v>
      </c>
      <c r="B1707" s="21" t="s">
        <v>3115</v>
      </c>
      <c r="C1707" s="25">
        <f t="shared" si="109"/>
        <v>13</v>
      </c>
      <c r="D1707" s="21" t="s">
        <v>3312</v>
      </c>
      <c r="E1707" s="25">
        <f t="shared" si="112"/>
        <v>7</v>
      </c>
      <c r="F1707" s="21" t="s">
        <v>3324</v>
      </c>
      <c r="G1707" s="14" t="s">
        <v>3323</v>
      </c>
      <c r="H1707" s="14" t="str">
        <f t="shared" si="110"/>
        <v>201002</v>
      </c>
      <c r="I1707" s="36" t="str">
        <f t="shared" si="111"/>
        <v>INSERT INTO [dbo].[pmDistrict] ([idDepartment],[idProvince],[idDistrict],[name],[ubigeo]) VALUES (21,13,7,'Unicachi','201002')</v>
      </c>
    </row>
    <row r="1708" spans="1:9" ht="15.75" thickBot="1" x14ac:dyDescent="0.3">
      <c r="A1708">
        <f>LOOKUP(B1708,DEPARTAMENTO!$B$2:$B$26,DEPARTAMENTO!$A$2:$A$26)</f>
        <v>22</v>
      </c>
      <c r="B1708" s="21" t="s">
        <v>3327</v>
      </c>
      <c r="C1708" s="25">
        <f t="shared" si="109"/>
        <v>1</v>
      </c>
      <c r="D1708" s="21" t="s">
        <v>3326</v>
      </c>
      <c r="E1708" s="25">
        <f t="shared" si="112"/>
        <v>1</v>
      </c>
      <c r="F1708" s="21" t="s">
        <v>3326</v>
      </c>
      <c r="G1708" s="14" t="s">
        <v>3325</v>
      </c>
      <c r="H1708" s="14" t="str">
        <f t="shared" si="110"/>
        <v>210101</v>
      </c>
      <c r="I1708" s="36" t="str">
        <f t="shared" si="111"/>
        <v>INSERT INTO [dbo].[pmDistrict] ([idDepartment],[idProvince],[idDistrict],[name],[ubigeo]) VALUES (22,1,1,'Moyobamba','210101')</v>
      </c>
    </row>
    <row r="1709" spans="1:9" ht="15.75" thickBot="1" x14ac:dyDescent="0.3">
      <c r="A1709">
        <f>LOOKUP(B1709,DEPARTAMENTO!$B$2:$B$26,DEPARTAMENTO!$A$2:$A$26)</f>
        <v>22</v>
      </c>
      <c r="B1709" s="21" t="s">
        <v>3327</v>
      </c>
      <c r="C1709" s="25">
        <f t="shared" si="109"/>
        <v>1</v>
      </c>
      <c r="D1709" s="21" t="s">
        <v>3326</v>
      </c>
      <c r="E1709" s="25">
        <f t="shared" si="112"/>
        <v>2</v>
      </c>
      <c r="F1709" s="21" t="s">
        <v>3329</v>
      </c>
      <c r="G1709" s="14" t="s">
        <v>3328</v>
      </c>
      <c r="H1709" s="14" t="str">
        <f t="shared" si="110"/>
        <v>210102</v>
      </c>
      <c r="I1709" s="36" t="str">
        <f t="shared" si="111"/>
        <v>INSERT INTO [dbo].[pmDistrict] ([idDepartment],[idProvince],[idDistrict],[name],[ubigeo]) VALUES (22,1,2,'Calzada','210102')</v>
      </c>
    </row>
    <row r="1710" spans="1:9" ht="15.75" thickBot="1" x14ac:dyDescent="0.3">
      <c r="A1710">
        <f>LOOKUP(B1710,DEPARTAMENTO!$B$2:$B$26,DEPARTAMENTO!$A$2:$A$26)</f>
        <v>22</v>
      </c>
      <c r="B1710" s="21" t="s">
        <v>3327</v>
      </c>
      <c r="C1710" s="25">
        <f t="shared" si="109"/>
        <v>1</v>
      </c>
      <c r="D1710" s="21" t="s">
        <v>3326</v>
      </c>
      <c r="E1710" s="25">
        <f t="shared" si="112"/>
        <v>3</v>
      </c>
      <c r="F1710" s="21" t="s">
        <v>3331</v>
      </c>
      <c r="G1710" s="14" t="s">
        <v>3330</v>
      </c>
      <c r="H1710" s="14" t="str">
        <f t="shared" si="110"/>
        <v>210103</v>
      </c>
      <c r="I1710" s="36" t="str">
        <f t="shared" si="111"/>
        <v>INSERT INTO [dbo].[pmDistrict] ([idDepartment],[idProvince],[idDistrict],[name],[ubigeo]) VALUES (22,1,3,'Habana','210103')</v>
      </c>
    </row>
    <row r="1711" spans="1:9" ht="15.75" thickBot="1" x14ac:dyDescent="0.3">
      <c r="A1711">
        <f>LOOKUP(B1711,DEPARTAMENTO!$B$2:$B$26,DEPARTAMENTO!$A$2:$A$26)</f>
        <v>22</v>
      </c>
      <c r="B1711" s="21" t="s">
        <v>3327</v>
      </c>
      <c r="C1711" s="25">
        <f t="shared" si="109"/>
        <v>1</v>
      </c>
      <c r="D1711" s="21" t="s">
        <v>3326</v>
      </c>
      <c r="E1711" s="25">
        <f t="shared" si="112"/>
        <v>4</v>
      </c>
      <c r="F1711" s="21" t="s">
        <v>3333</v>
      </c>
      <c r="G1711" s="14" t="s">
        <v>3332</v>
      </c>
      <c r="H1711" s="14" t="str">
        <f t="shared" si="110"/>
        <v>210104</v>
      </c>
      <c r="I1711" s="36" t="str">
        <f t="shared" si="111"/>
        <v>INSERT INTO [dbo].[pmDistrict] ([idDepartment],[idProvince],[idDistrict],[name],[ubigeo]) VALUES (22,1,4,'Jepelacio','210104')</v>
      </c>
    </row>
    <row r="1712" spans="1:9" ht="15.75" thickBot="1" x14ac:dyDescent="0.3">
      <c r="A1712">
        <f>LOOKUP(B1712,DEPARTAMENTO!$B$2:$B$26,DEPARTAMENTO!$A$2:$A$26)</f>
        <v>22</v>
      </c>
      <c r="B1712" s="21" t="s">
        <v>3327</v>
      </c>
      <c r="C1712" s="25">
        <f t="shared" si="109"/>
        <v>1</v>
      </c>
      <c r="D1712" s="21" t="s">
        <v>3326</v>
      </c>
      <c r="E1712" s="25">
        <f t="shared" si="112"/>
        <v>5</v>
      </c>
      <c r="F1712" s="21" t="s">
        <v>3335</v>
      </c>
      <c r="G1712" s="14" t="s">
        <v>3334</v>
      </c>
      <c r="H1712" s="14" t="str">
        <f t="shared" si="110"/>
        <v>210105</v>
      </c>
      <c r="I1712" s="36" t="str">
        <f t="shared" si="111"/>
        <v>INSERT INTO [dbo].[pmDistrict] ([idDepartment],[idProvince],[idDistrict],[name],[ubigeo]) VALUES (22,1,5,'Soritor','210105')</v>
      </c>
    </row>
    <row r="1713" spans="1:9" ht="15.75" thickBot="1" x14ac:dyDescent="0.3">
      <c r="A1713">
        <f>LOOKUP(B1713,DEPARTAMENTO!$B$2:$B$26,DEPARTAMENTO!$A$2:$A$26)</f>
        <v>22</v>
      </c>
      <c r="B1713" s="21" t="s">
        <v>3327</v>
      </c>
      <c r="C1713" s="25">
        <f t="shared" si="109"/>
        <v>1</v>
      </c>
      <c r="D1713" s="21" t="s">
        <v>3326</v>
      </c>
      <c r="E1713" s="25">
        <f t="shared" si="112"/>
        <v>6</v>
      </c>
      <c r="F1713" s="21" t="s">
        <v>3337</v>
      </c>
      <c r="G1713" s="14" t="s">
        <v>3336</v>
      </c>
      <c r="H1713" s="14" t="str">
        <f t="shared" si="110"/>
        <v>210106</v>
      </c>
      <c r="I1713" s="36" t="str">
        <f t="shared" si="111"/>
        <v>INSERT INTO [dbo].[pmDistrict] ([idDepartment],[idProvince],[idDistrict],[name],[ubigeo]) VALUES (22,1,6,'Yantalo','210106')</v>
      </c>
    </row>
    <row r="1714" spans="1:9" ht="15.75" thickBot="1" x14ac:dyDescent="0.3">
      <c r="A1714">
        <f>LOOKUP(B1714,DEPARTAMENTO!$B$2:$B$26,DEPARTAMENTO!$A$2:$A$26)</f>
        <v>22</v>
      </c>
      <c r="B1714" s="21" t="s">
        <v>3327</v>
      </c>
      <c r="C1714" s="25">
        <f t="shared" si="109"/>
        <v>2</v>
      </c>
      <c r="D1714" s="21" t="s">
        <v>1249</v>
      </c>
      <c r="E1714" s="25">
        <f t="shared" si="112"/>
        <v>1</v>
      </c>
      <c r="F1714" s="21" t="s">
        <v>1249</v>
      </c>
      <c r="G1714" s="14" t="s">
        <v>3338</v>
      </c>
      <c r="H1714" s="14" t="str">
        <f t="shared" si="110"/>
        <v>210701</v>
      </c>
      <c r="I1714" s="36" t="str">
        <f t="shared" si="111"/>
        <v>INSERT INTO [dbo].[pmDistrict] ([idDepartment],[idProvince],[idDistrict],[name],[ubigeo]) VALUES (22,2,1,'Bellavista','210701')</v>
      </c>
    </row>
    <row r="1715" spans="1:9" ht="15.75" thickBot="1" x14ac:dyDescent="0.3">
      <c r="A1715">
        <f>LOOKUP(B1715,DEPARTAMENTO!$B$2:$B$26,DEPARTAMENTO!$A$2:$A$26)</f>
        <v>22</v>
      </c>
      <c r="B1715" s="21" t="s">
        <v>3327</v>
      </c>
      <c r="C1715" s="25">
        <f t="shared" si="109"/>
        <v>2</v>
      </c>
      <c r="D1715" s="21" t="s">
        <v>1249</v>
      </c>
      <c r="E1715" s="25">
        <f t="shared" si="112"/>
        <v>2</v>
      </c>
      <c r="F1715" s="21" t="s">
        <v>3340</v>
      </c>
      <c r="G1715" s="14" t="s">
        <v>3339</v>
      </c>
      <c r="H1715" s="14" t="str">
        <f t="shared" si="110"/>
        <v>210704</v>
      </c>
      <c r="I1715" s="36" t="str">
        <f t="shared" si="111"/>
        <v>INSERT INTO [dbo].[pmDistrict] ([idDepartment],[idProvince],[idDistrict],[name],[ubigeo]) VALUES (22,2,2,'Alto Biavo','210704')</v>
      </c>
    </row>
    <row r="1716" spans="1:9" ht="15.75" thickBot="1" x14ac:dyDescent="0.3">
      <c r="A1716">
        <f>LOOKUP(B1716,DEPARTAMENTO!$B$2:$B$26,DEPARTAMENTO!$A$2:$A$26)</f>
        <v>22</v>
      </c>
      <c r="B1716" s="21" t="s">
        <v>3327</v>
      </c>
      <c r="C1716" s="25">
        <f t="shared" ref="C1716:C1779" si="113">IF(D1715=D1716,C1715,IF(B1715=B1716,C1715+1,1))</f>
        <v>2</v>
      </c>
      <c r="D1716" s="21" t="s">
        <v>1249</v>
      </c>
      <c r="E1716" s="25">
        <f t="shared" si="112"/>
        <v>3</v>
      </c>
      <c r="F1716" s="21" t="s">
        <v>3342</v>
      </c>
      <c r="G1716" s="14" t="s">
        <v>3341</v>
      </c>
      <c r="H1716" s="14" t="str">
        <f t="shared" si="110"/>
        <v>210706</v>
      </c>
      <c r="I1716" s="36" t="str">
        <f t="shared" si="111"/>
        <v>INSERT INTO [dbo].[pmDistrict] ([idDepartment],[idProvince],[idDistrict],[name],[ubigeo]) VALUES (22,2,3,'Bajo Biavo','210706')</v>
      </c>
    </row>
    <row r="1717" spans="1:9" ht="15.75" thickBot="1" x14ac:dyDescent="0.3">
      <c r="A1717">
        <f>LOOKUP(B1717,DEPARTAMENTO!$B$2:$B$26,DEPARTAMENTO!$A$2:$A$26)</f>
        <v>22</v>
      </c>
      <c r="B1717" s="21" t="s">
        <v>3327</v>
      </c>
      <c r="C1717" s="25">
        <f t="shared" si="113"/>
        <v>2</v>
      </c>
      <c r="D1717" s="21" t="s">
        <v>1249</v>
      </c>
      <c r="E1717" s="25">
        <f t="shared" si="112"/>
        <v>4</v>
      </c>
      <c r="F1717" s="21" t="s">
        <v>3344</v>
      </c>
      <c r="G1717" s="14" t="s">
        <v>3343</v>
      </c>
      <c r="H1717" s="14" t="str">
        <f t="shared" si="110"/>
        <v>210705</v>
      </c>
      <c r="I1717" s="36" t="str">
        <f t="shared" si="111"/>
        <v>INSERT INTO [dbo].[pmDistrict] ([idDepartment],[idProvince],[idDistrict],[name],[ubigeo]) VALUES (22,2,4,'Huallaga','210705')</v>
      </c>
    </row>
    <row r="1718" spans="1:9" ht="15.75" thickBot="1" x14ac:dyDescent="0.3">
      <c r="A1718">
        <f>LOOKUP(B1718,DEPARTAMENTO!$B$2:$B$26,DEPARTAMENTO!$A$2:$A$26)</f>
        <v>22</v>
      </c>
      <c r="B1718" s="21" t="s">
        <v>3327</v>
      </c>
      <c r="C1718" s="25">
        <f t="shared" si="113"/>
        <v>2</v>
      </c>
      <c r="D1718" s="21" t="s">
        <v>1249</v>
      </c>
      <c r="E1718" s="25">
        <f t="shared" si="112"/>
        <v>5</v>
      </c>
      <c r="F1718" s="21" t="s">
        <v>1323</v>
      </c>
      <c r="G1718" s="14" t="s">
        <v>3345</v>
      </c>
      <c r="H1718" s="14" t="str">
        <f t="shared" si="110"/>
        <v>210703</v>
      </c>
      <c r="I1718" s="36" t="str">
        <f t="shared" si="111"/>
        <v>INSERT INTO [dbo].[pmDistrict] ([idDepartment],[idProvince],[idDistrict],[name],[ubigeo]) VALUES (22,2,5,'San Pablo','210703')</v>
      </c>
    </row>
    <row r="1719" spans="1:9" ht="15.75" thickBot="1" x14ac:dyDescent="0.3">
      <c r="A1719">
        <f>LOOKUP(B1719,DEPARTAMENTO!$B$2:$B$26,DEPARTAMENTO!$A$2:$A$26)</f>
        <v>22</v>
      </c>
      <c r="B1719" s="21" t="s">
        <v>3327</v>
      </c>
      <c r="C1719" s="25">
        <f t="shared" si="113"/>
        <v>2</v>
      </c>
      <c r="D1719" s="21" t="s">
        <v>1249</v>
      </c>
      <c r="E1719" s="25">
        <f t="shared" si="112"/>
        <v>6</v>
      </c>
      <c r="F1719" s="21" t="s">
        <v>1786</v>
      </c>
      <c r="G1719" s="14" t="s">
        <v>3346</v>
      </c>
      <c r="H1719" s="14" t="str">
        <f t="shared" si="110"/>
        <v>210702</v>
      </c>
      <c r="I1719" s="36" t="str">
        <f t="shared" si="111"/>
        <v>INSERT INTO [dbo].[pmDistrict] ([idDepartment],[idProvince],[idDistrict],[name],[ubigeo]) VALUES (22,2,6,'San Rafael','210702')</v>
      </c>
    </row>
    <row r="1720" spans="1:9" ht="15.75" thickBot="1" x14ac:dyDescent="0.3">
      <c r="A1720">
        <f>LOOKUP(B1720,DEPARTAMENTO!$B$2:$B$26,DEPARTAMENTO!$A$2:$A$26)</f>
        <v>22</v>
      </c>
      <c r="B1720" s="21" t="s">
        <v>3327</v>
      </c>
      <c r="C1720" s="25">
        <f t="shared" si="113"/>
        <v>3</v>
      </c>
      <c r="D1720" s="21" t="s">
        <v>3349</v>
      </c>
      <c r="E1720" s="25">
        <f t="shared" si="112"/>
        <v>1</v>
      </c>
      <c r="F1720" s="21" t="s">
        <v>3348</v>
      </c>
      <c r="G1720" s="14" t="s">
        <v>3347</v>
      </c>
      <c r="H1720" s="14" t="str">
        <f t="shared" si="110"/>
        <v>211001</v>
      </c>
      <c r="I1720" s="36" t="str">
        <f t="shared" si="111"/>
        <v>INSERT INTO [dbo].[pmDistrict] ([idDepartment],[idProvince],[idDistrict],[name],[ubigeo]) VALUES (22,3,1,'San Jose de Sisa','211001')</v>
      </c>
    </row>
    <row r="1721" spans="1:9" ht="15.75" thickBot="1" x14ac:dyDescent="0.3">
      <c r="A1721">
        <f>LOOKUP(B1721,DEPARTAMENTO!$B$2:$B$26,DEPARTAMENTO!$A$2:$A$26)</f>
        <v>22</v>
      </c>
      <c r="B1721" s="21" t="s">
        <v>3327</v>
      </c>
      <c r="C1721" s="25">
        <f t="shared" si="113"/>
        <v>3</v>
      </c>
      <c r="D1721" s="21" t="s">
        <v>3349</v>
      </c>
      <c r="E1721" s="25">
        <f t="shared" si="112"/>
        <v>2</v>
      </c>
      <c r="F1721" s="21" t="s">
        <v>3351</v>
      </c>
      <c r="G1721" s="14" t="s">
        <v>3350</v>
      </c>
      <c r="H1721" s="14" t="str">
        <f t="shared" si="110"/>
        <v>211002</v>
      </c>
      <c r="I1721" s="36" t="str">
        <f t="shared" si="111"/>
        <v>INSERT INTO [dbo].[pmDistrict] ([idDepartment],[idProvince],[idDistrict],[name],[ubigeo]) VALUES (22,3,2,'Agua Blanca','211002')</v>
      </c>
    </row>
    <row r="1722" spans="1:9" ht="15.75" thickBot="1" x14ac:dyDescent="0.3">
      <c r="A1722">
        <f>LOOKUP(B1722,DEPARTAMENTO!$B$2:$B$26,DEPARTAMENTO!$A$2:$A$26)</f>
        <v>22</v>
      </c>
      <c r="B1722" s="21" t="s">
        <v>3327</v>
      </c>
      <c r="C1722" s="25">
        <f t="shared" si="113"/>
        <v>3</v>
      </c>
      <c r="D1722" s="21" t="s">
        <v>3349</v>
      </c>
      <c r="E1722" s="25">
        <f t="shared" si="112"/>
        <v>3</v>
      </c>
      <c r="F1722" s="21" t="s">
        <v>3327</v>
      </c>
      <c r="G1722" s="14" t="s">
        <v>3352</v>
      </c>
      <c r="H1722" s="14" t="str">
        <f t="shared" si="110"/>
        <v>211004</v>
      </c>
      <c r="I1722" s="36" t="str">
        <f t="shared" si="111"/>
        <v>INSERT INTO [dbo].[pmDistrict] ([idDepartment],[idProvince],[idDistrict],[name],[ubigeo]) VALUES (22,3,3,'San Martin','211004')</v>
      </c>
    </row>
    <row r="1723" spans="1:9" ht="15.75" thickBot="1" x14ac:dyDescent="0.3">
      <c r="A1723">
        <f>LOOKUP(B1723,DEPARTAMENTO!$B$2:$B$26,DEPARTAMENTO!$A$2:$A$26)</f>
        <v>22</v>
      </c>
      <c r="B1723" s="21" t="s">
        <v>3327</v>
      </c>
      <c r="C1723" s="25">
        <f t="shared" si="113"/>
        <v>3</v>
      </c>
      <c r="D1723" s="21" t="s">
        <v>3349</v>
      </c>
      <c r="E1723" s="25">
        <f t="shared" si="112"/>
        <v>4</v>
      </c>
      <c r="F1723" s="21" t="s">
        <v>157</v>
      </c>
      <c r="G1723" s="14" t="s">
        <v>3353</v>
      </c>
      <c r="H1723" s="14" t="str">
        <f t="shared" si="110"/>
        <v>211005</v>
      </c>
      <c r="I1723" s="36" t="str">
        <f t="shared" si="111"/>
        <v>INSERT INTO [dbo].[pmDistrict] ([idDepartment],[idProvince],[idDistrict],[name],[ubigeo]) VALUES (22,3,4,'Santa Rosa','211005')</v>
      </c>
    </row>
    <row r="1724" spans="1:9" ht="15.75" thickBot="1" x14ac:dyDescent="0.3">
      <c r="A1724">
        <f>LOOKUP(B1724,DEPARTAMENTO!$B$2:$B$26,DEPARTAMENTO!$A$2:$A$26)</f>
        <v>22</v>
      </c>
      <c r="B1724" s="21" t="s">
        <v>3327</v>
      </c>
      <c r="C1724" s="25">
        <f t="shared" si="113"/>
        <v>3</v>
      </c>
      <c r="D1724" s="21" t="s">
        <v>3349</v>
      </c>
      <c r="E1724" s="25">
        <f t="shared" si="112"/>
        <v>5</v>
      </c>
      <c r="F1724" s="21" t="s">
        <v>3355</v>
      </c>
      <c r="G1724" s="14" t="s">
        <v>3354</v>
      </c>
      <c r="H1724" s="14" t="str">
        <f t="shared" si="110"/>
        <v>211003</v>
      </c>
      <c r="I1724" s="36" t="str">
        <f t="shared" si="111"/>
        <v>INSERT INTO [dbo].[pmDistrict] ([idDepartment],[idProvince],[idDistrict],[name],[ubigeo]) VALUES (22,3,5,'Shatoja','211003')</v>
      </c>
    </row>
    <row r="1725" spans="1:9" ht="15.75" thickBot="1" x14ac:dyDescent="0.3">
      <c r="A1725">
        <f>LOOKUP(B1725,DEPARTAMENTO!$B$2:$B$26,DEPARTAMENTO!$A$2:$A$26)</f>
        <v>22</v>
      </c>
      <c r="B1725" s="21" t="s">
        <v>3327</v>
      </c>
      <c r="C1725" s="25">
        <f t="shared" si="113"/>
        <v>4</v>
      </c>
      <c r="D1725" s="21" t="s">
        <v>3344</v>
      </c>
      <c r="E1725" s="25">
        <f t="shared" si="112"/>
        <v>1</v>
      </c>
      <c r="F1725" s="21" t="s">
        <v>3357</v>
      </c>
      <c r="G1725" s="14" t="s">
        <v>3356</v>
      </c>
      <c r="H1725" s="14" t="str">
        <f t="shared" si="110"/>
        <v>210201</v>
      </c>
      <c r="I1725" s="36" t="str">
        <f t="shared" si="111"/>
        <v>INSERT INTO [dbo].[pmDistrict] ([idDepartment],[idProvince],[idDistrict],[name],[ubigeo]) VALUES (22,4,1,'Saposoa','210201')</v>
      </c>
    </row>
    <row r="1726" spans="1:9" ht="15.75" thickBot="1" x14ac:dyDescent="0.3">
      <c r="A1726">
        <f>LOOKUP(B1726,DEPARTAMENTO!$B$2:$B$26,DEPARTAMENTO!$A$2:$A$26)</f>
        <v>22</v>
      </c>
      <c r="B1726" s="21" t="s">
        <v>3327</v>
      </c>
      <c r="C1726" s="25">
        <f t="shared" si="113"/>
        <v>4</v>
      </c>
      <c r="D1726" s="21" t="s">
        <v>3344</v>
      </c>
      <c r="E1726" s="25">
        <f t="shared" si="112"/>
        <v>2</v>
      </c>
      <c r="F1726" s="21" t="s">
        <v>3359</v>
      </c>
      <c r="G1726" s="14" t="s">
        <v>3358</v>
      </c>
      <c r="H1726" s="14" t="str">
        <f t="shared" si="110"/>
        <v>210205</v>
      </c>
      <c r="I1726" s="36" t="str">
        <f t="shared" si="111"/>
        <v>INSERT INTO [dbo].[pmDistrict] ([idDepartment],[idProvince],[idDistrict],[name],[ubigeo]) VALUES (22,4,2,'Alto Saposoa','210205')</v>
      </c>
    </row>
    <row r="1727" spans="1:9" ht="15.75" thickBot="1" x14ac:dyDescent="0.3">
      <c r="A1727">
        <f>LOOKUP(B1727,DEPARTAMENTO!$B$2:$B$26,DEPARTAMENTO!$A$2:$A$26)</f>
        <v>22</v>
      </c>
      <c r="B1727" s="21" t="s">
        <v>3327</v>
      </c>
      <c r="C1727" s="25">
        <f t="shared" si="113"/>
        <v>4</v>
      </c>
      <c r="D1727" s="21" t="s">
        <v>3344</v>
      </c>
      <c r="E1727" s="25">
        <f t="shared" si="112"/>
        <v>3</v>
      </c>
      <c r="F1727" s="21" t="s">
        <v>3361</v>
      </c>
      <c r="G1727" s="14" t="s">
        <v>3360</v>
      </c>
      <c r="H1727" s="14" t="str">
        <f t="shared" si="110"/>
        <v>210206</v>
      </c>
      <c r="I1727" s="36" t="str">
        <f t="shared" si="111"/>
        <v>INSERT INTO [dbo].[pmDistrict] ([idDepartment],[idProvince],[idDistrict],[name],[ubigeo]) VALUES (22,4,3,'El Eslabon','210206')</v>
      </c>
    </row>
    <row r="1728" spans="1:9" ht="15.75" thickBot="1" x14ac:dyDescent="0.3">
      <c r="A1728">
        <f>LOOKUP(B1728,DEPARTAMENTO!$B$2:$B$26,DEPARTAMENTO!$A$2:$A$26)</f>
        <v>22</v>
      </c>
      <c r="B1728" s="21" t="s">
        <v>3327</v>
      </c>
      <c r="C1728" s="25">
        <f t="shared" si="113"/>
        <v>4</v>
      </c>
      <c r="D1728" s="21" t="s">
        <v>3344</v>
      </c>
      <c r="E1728" s="25">
        <f t="shared" si="112"/>
        <v>4</v>
      </c>
      <c r="F1728" s="21" t="s">
        <v>3363</v>
      </c>
      <c r="G1728" s="14" t="s">
        <v>3362</v>
      </c>
      <c r="H1728" s="14" t="str">
        <f t="shared" si="110"/>
        <v>210202</v>
      </c>
      <c r="I1728" s="36" t="str">
        <f t="shared" si="111"/>
        <v>INSERT INTO [dbo].[pmDistrict] ([idDepartment],[idProvince],[idDistrict],[name],[ubigeo]) VALUES (22,4,4,'Piscoyacu','210202')</v>
      </c>
    </row>
    <row r="1729" spans="1:9" ht="15.75" thickBot="1" x14ac:dyDescent="0.3">
      <c r="A1729">
        <f>LOOKUP(B1729,DEPARTAMENTO!$B$2:$B$26,DEPARTAMENTO!$A$2:$A$26)</f>
        <v>22</v>
      </c>
      <c r="B1729" s="21" t="s">
        <v>3327</v>
      </c>
      <c r="C1729" s="25">
        <f t="shared" si="113"/>
        <v>4</v>
      </c>
      <c r="D1729" s="21" t="s">
        <v>3344</v>
      </c>
      <c r="E1729" s="25">
        <f t="shared" si="112"/>
        <v>5</v>
      </c>
      <c r="F1729" s="21" t="s">
        <v>3365</v>
      </c>
      <c r="G1729" s="14" t="s">
        <v>3364</v>
      </c>
      <c r="H1729" s="14" t="str">
        <f t="shared" si="110"/>
        <v>210203</v>
      </c>
      <c r="I1729" s="36" t="str">
        <f t="shared" si="111"/>
        <v>INSERT INTO [dbo].[pmDistrict] ([idDepartment],[idProvince],[idDistrict],[name],[ubigeo]) VALUES (22,4,5,'Sacanche','210203')</v>
      </c>
    </row>
    <row r="1730" spans="1:9" ht="15.75" thickBot="1" x14ac:dyDescent="0.3">
      <c r="A1730">
        <f>LOOKUP(B1730,DEPARTAMENTO!$B$2:$B$26,DEPARTAMENTO!$A$2:$A$26)</f>
        <v>22</v>
      </c>
      <c r="B1730" s="21" t="s">
        <v>3327</v>
      </c>
      <c r="C1730" s="25">
        <f t="shared" si="113"/>
        <v>4</v>
      </c>
      <c r="D1730" s="21" t="s">
        <v>3344</v>
      </c>
      <c r="E1730" s="25">
        <f t="shared" si="112"/>
        <v>6</v>
      </c>
      <c r="F1730" s="21" t="s">
        <v>3367</v>
      </c>
      <c r="G1730" s="14" t="s">
        <v>3366</v>
      </c>
      <c r="H1730" s="14" t="str">
        <f t="shared" si="110"/>
        <v>210204</v>
      </c>
      <c r="I1730" s="36" t="str">
        <f t="shared" si="111"/>
        <v>INSERT INTO [dbo].[pmDistrict] ([idDepartment],[idProvince],[idDistrict],[name],[ubigeo]) VALUES (22,4,6,'Tingo de Saposoa','210204')</v>
      </c>
    </row>
    <row r="1731" spans="1:9" ht="15.75" thickBot="1" x14ac:dyDescent="0.3">
      <c r="A1731">
        <f>LOOKUP(B1731,DEPARTAMENTO!$B$2:$B$26,DEPARTAMENTO!$A$2:$A$26)</f>
        <v>22</v>
      </c>
      <c r="B1731" s="21" t="s">
        <v>3327</v>
      </c>
      <c r="C1731" s="25">
        <f t="shared" si="113"/>
        <v>5</v>
      </c>
      <c r="D1731" s="21" t="s">
        <v>3369</v>
      </c>
      <c r="E1731" s="25">
        <f t="shared" si="112"/>
        <v>1</v>
      </c>
      <c r="F1731" s="21" t="s">
        <v>3369</v>
      </c>
      <c r="G1731" s="14" t="s">
        <v>3368</v>
      </c>
      <c r="H1731" s="14" t="str">
        <f t="shared" ref="H1731:H1794" si="114">RIGHT(G1731,6)</f>
        <v>210301</v>
      </c>
      <c r="I1731" s="36" t="str">
        <f t="shared" ref="I1731:I1794" si="115">$I$1&amp;A1731&amp;","&amp;C1731&amp;","&amp;E1731&amp;",'"&amp;F1731&amp;"','"&amp;H1731&amp;"')"</f>
        <v>INSERT INTO [dbo].[pmDistrict] ([idDepartment],[idProvince],[idDistrict],[name],[ubigeo]) VALUES (22,5,1,'Lamas','210301')</v>
      </c>
    </row>
    <row r="1732" spans="1:9" ht="15.75" thickBot="1" x14ac:dyDescent="0.3">
      <c r="A1732">
        <f>LOOKUP(B1732,DEPARTAMENTO!$B$2:$B$26,DEPARTAMENTO!$A$2:$A$26)</f>
        <v>22</v>
      </c>
      <c r="B1732" s="21" t="s">
        <v>3327</v>
      </c>
      <c r="C1732" s="25">
        <f t="shared" si="113"/>
        <v>5</v>
      </c>
      <c r="D1732" s="21" t="s">
        <v>3369</v>
      </c>
      <c r="E1732" s="25">
        <f t="shared" ref="E1732:E1795" si="116">SUMIF(D1732,D1731,E1731)+1</f>
        <v>2</v>
      </c>
      <c r="F1732" s="21" t="s">
        <v>3371</v>
      </c>
      <c r="G1732" s="14" t="s">
        <v>3370</v>
      </c>
      <c r="H1732" s="14" t="str">
        <f t="shared" si="114"/>
        <v>210315</v>
      </c>
      <c r="I1732" s="36" t="str">
        <f t="shared" si="115"/>
        <v>INSERT INTO [dbo].[pmDistrict] ([idDepartment],[idProvince],[idDistrict],[name],[ubigeo]) VALUES (22,5,2,'Alonso de Alvarado','210315')</v>
      </c>
    </row>
    <row r="1733" spans="1:9" ht="15.75" thickBot="1" x14ac:dyDescent="0.3">
      <c r="A1733">
        <f>LOOKUP(B1733,DEPARTAMENTO!$B$2:$B$26,DEPARTAMENTO!$A$2:$A$26)</f>
        <v>22</v>
      </c>
      <c r="B1733" s="21" t="s">
        <v>3327</v>
      </c>
      <c r="C1733" s="25">
        <f t="shared" si="113"/>
        <v>5</v>
      </c>
      <c r="D1733" s="21" t="s">
        <v>3369</v>
      </c>
      <c r="E1733" s="25">
        <f t="shared" si="116"/>
        <v>3</v>
      </c>
      <c r="F1733" s="21" t="s">
        <v>3373</v>
      </c>
      <c r="G1733" s="14" t="s">
        <v>3372</v>
      </c>
      <c r="H1733" s="14" t="str">
        <f t="shared" si="114"/>
        <v>210303</v>
      </c>
      <c r="I1733" s="36" t="str">
        <f t="shared" si="115"/>
        <v>INSERT INTO [dbo].[pmDistrict] ([idDepartment],[idProvince],[idDistrict],[name],[ubigeo]) VALUES (22,5,3,'Barranquita','210303')</v>
      </c>
    </row>
    <row r="1734" spans="1:9" ht="15.75" thickBot="1" x14ac:dyDescent="0.3">
      <c r="A1734">
        <f>LOOKUP(B1734,DEPARTAMENTO!$B$2:$B$26,DEPARTAMENTO!$A$2:$A$26)</f>
        <v>22</v>
      </c>
      <c r="B1734" s="21" t="s">
        <v>3327</v>
      </c>
      <c r="C1734" s="25">
        <f t="shared" si="113"/>
        <v>5</v>
      </c>
      <c r="D1734" s="21" t="s">
        <v>3369</v>
      </c>
      <c r="E1734" s="25">
        <f t="shared" si="116"/>
        <v>4</v>
      </c>
      <c r="F1734" s="21" t="s">
        <v>3375</v>
      </c>
      <c r="G1734" s="14" t="s">
        <v>3374</v>
      </c>
      <c r="H1734" s="14" t="str">
        <f t="shared" si="114"/>
        <v>210304</v>
      </c>
      <c r="I1734" s="36" t="str">
        <f t="shared" si="115"/>
        <v>INSERT INTO [dbo].[pmDistrict] ([idDepartment],[idProvince],[idDistrict],[name],[ubigeo]) VALUES (22,5,4,'Caynarachi','210304')</v>
      </c>
    </row>
    <row r="1735" spans="1:9" ht="15.75" thickBot="1" x14ac:dyDescent="0.3">
      <c r="A1735">
        <f>LOOKUP(B1735,DEPARTAMENTO!$B$2:$B$26,DEPARTAMENTO!$A$2:$A$26)</f>
        <v>22</v>
      </c>
      <c r="B1735" s="21" t="s">
        <v>3327</v>
      </c>
      <c r="C1735" s="25">
        <f t="shared" si="113"/>
        <v>5</v>
      </c>
      <c r="D1735" s="21" t="s">
        <v>3369</v>
      </c>
      <c r="E1735" s="25">
        <f t="shared" si="116"/>
        <v>5</v>
      </c>
      <c r="F1735" s="21" t="s">
        <v>3377</v>
      </c>
      <c r="G1735" s="14" t="s">
        <v>3376</v>
      </c>
      <c r="H1735" s="14" t="str">
        <f t="shared" si="114"/>
        <v>210305</v>
      </c>
      <c r="I1735" s="36" t="str">
        <f t="shared" si="115"/>
        <v>INSERT INTO [dbo].[pmDistrict] ([idDepartment],[idProvince],[idDistrict],[name],[ubigeo]) VALUES (22,5,5,'Cuñumbuqui','210305')</v>
      </c>
    </row>
    <row r="1736" spans="1:9" ht="15.75" thickBot="1" x14ac:dyDescent="0.3">
      <c r="A1736">
        <f>LOOKUP(B1736,DEPARTAMENTO!$B$2:$B$26,DEPARTAMENTO!$A$2:$A$26)</f>
        <v>22</v>
      </c>
      <c r="B1736" s="21" t="s">
        <v>3327</v>
      </c>
      <c r="C1736" s="25">
        <f t="shared" si="113"/>
        <v>5</v>
      </c>
      <c r="D1736" s="21" t="s">
        <v>3369</v>
      </c>
      <c r="E1736" s="25">
        <f t="shared" si="116"/>
        <v>6</v>
      </c>
      <c r="F1736" s="21" t="s">
        <v>3379</v>
      </c>
      <c r="G1736" s="14" t="s">
        <v>3378</v>
      </c>
      <c r="H1736" s="14" t="str">
        <f t="shared" si="114"/>
        <v>210306</v>
      </c>
      <c r="I1736" s="36" t="str">
        <f t="shared" si="115"/>
        <v>INSERT INTO [dbo].[pmDistrict] ([idDepartment],[idProvince],[idDistrict],[name],[ubigeo]) VALUES (22,5,6,'Pinto Recodo','210306')</v>
      </c>
    </row>
    <row r="1737" spans="1:9" ht="15.75" thickBot="1" x14ac:dyDescent="0.3">
      <c r="A1737">
        <f>LOOKUP(B1737,DEPARTAMENTO!$B$2:$B$26,DEPARTAMENTO!$A$2:$A$26)</f>
        <v>22</v>
      </c>
      <c r="B1737" s="21" t="s">
        <v>3327</v>
      </c>
      <c r="C1737" s="25">
        <f t="shared" si="113"/>
        <v>5</v>
      </c>
      <c r="D1737" s="21" t="s">
        <v>3369</v>
      </c>
      <c r="E1737" s="25">
        <f t="shared" si="116"/>
        <v>7</v>
      </c>
      <c r="F1737" s="21" t="s">
        <v>3381</v>
      </c>
      <c r="G1737" s="14" t="s">
        <v>3380</v>
      </c>
      <c r="H1737" s="14" t="str">
        <f t="shared" si="114"/>
        <v>210307</v>
      </c>
      <c r="I1737" s="36" t="str">
        <f t="shared" si="115"/>
        <v>INSERT INTO [dbo].[pmDistrict] ([idDepartment],[idProvince],[idDistrict],[name],[ubigeo]) VALUES (22,5,7,'Rumisapa','210307')</v>
      </c>
    </row>
    <row r="1738" spans="1:9" ht="15.75" thickBot="1" x14ac:dyDescent="0.3">
      <c r="A1738">
        <f>LOOKUP(B1738,DEPARTAMENTO!$B$2:$B$26,DEPARTAMENTO!$A$2:$A$26)</f>
        <v>22</v>
      </c>
      <c r="B1738" s="21" t="s">
        <v>3327</v>
      </c>
      <c r="C1738" s="25">
        <f t="shared" si="113"/>
        <v>5</v>
      </c>
      <c r="D1738" s="21" t="s">
        <v>3369</v>
      </c>
      <c r="E1738" s="25">
        <f t="shared" si="116"/>
        <v>8</v>
      </c>
      <c r="F1738" s="21" t="s">
        <v>3383</v>
      </c>
      <c r="G1738" s="14" t="s">
        <v>3382</v>
      </c>
      <c r="H1738" s="14" t="str">
        <f t="shared" si="114"/>
        <v>210316</v>
      </c>
      <c r="I1738" s="36" t="str">
        <f t="shared" si="115"/>
        <v>INSERT INTO [dbo].[pmDistrict] ([idDepartment],[idProvince],[idDistrict],[name],[ubigeo]) VALUES (22,5,8,'San Roque de Cumbaza','210316')</v>
      </c>
    </row>
    <row r="1739" spans="1:9" ht="15.75" thickBot="1" x14ac:dyDescent="0.3">
      <c r="A1739">
        <f>LOOKUP(B1739,DEPARTAMENTO!$B$2:$B$26,DEPARTAMENTO!$A$2:$A$26)</f>
        <v>22</v>
      </c>
      <c r="B1739" s="21" t="s">
        <v>3327</v>
      </c>
      <c r="C1739" s="25">
        <f t="shared" si="113"/>
        <v>5</v>
      </c>
      <c r="D1739" s="21" t="s">
        <v>3369</v>
      </c>
      <c r="E1739" s="25">
        <f t="shared" si="116"/>
        <v>9</v>
      </c>
      <c r="F1739" s="21" t="s">
        <v>3385</v>
      </c>
      <c r="G1739" s="14" t="s">
        <v>3384</v>
      </c>
      <c r="H1739" s="14" t="str">
        <f t="shared" si="114"/>
        <v>210311</v>
      </c>
      <c r="I1739" s="36" t="str">
        <f t="shared" si="115"/>
        <v>INSERT INTO [dbo].[pmDistrict] ([idDepartment],[idProvince],[idDistrict],[name],[ubigeo]) VALUES (22,5,9,'Shanao','210311')</v>
      </c>
    </row>
    <row r="1740" spans="1:9" ht="15.75" thickBot="1" x14ac:dyDescent="0.3">
      <c r="A1740">
        <f>LOOKUP(B1740,DEPARTAMENTO!$B$2:$B$26,DEPARTAMENTO!$A$2:$A$26)</f>
        <v>22</v>
      </c>
      <c r="B1740" s="21" t="s">
        <v>3327</v>
      </c>
      <c r="C1740" s="25">
        <f t="shared" si="113"/>
        <v>5</v>
      </c>
      <c r="D1740" s="21" t="s">
        <v>3369</v>
      </c>
      <c r="E1740" s="25">
        <f t="shared" si="116"/>
        <v>10</v>
      </c>
      <c r="F1740" s="21" t="s">
        <v>3387</v>
      </c>
      <c r="G1740" s="14" t="s">
        <v>3386</v>
      </c>
      <c r="H1740" s="14" t="str">
        <f t="shared" si="114"/>
        <v>210313</v>
      </c>
      <c r="I1740" s="36" t="str">
        <f t="shared" si="115"/>
        <v>INSERT INTO [dbo].[pmDistrict] ([idDepartment],[idProvince],[idDistrict],[name],[ubigeo]) VALUES (22,5,10,'Tabalosos','210313')</v>
      </c>
    </row>
    <row r="1741" spans="1:9" ht="15.75" thickBot="1" x14ac:dyDescent="0.3">
      <c r="A1741">
        <f>LOOKUP(B1741,DEPARTAMENTO!$B$2:$B$26,DEPARTAMENTO!$A$2:$A$26)</f>
        <v>22</v>
      </c>
      <c r="B1741" s="21" t="s">
        <v>3327</v>
      </c>
      <c r="C1741" s="25">
        <f t="shared" si="113"/>
        <v>5</v>
      </c>
      <c r="D1741" s="21" t="s">
        <v>3369</v>
      </c>
      <c r="E1741" s="25">
        <f t="shared" si="116"/>
        <v>11</v>
      </c>
      <c r="F1741" s="21" t="s">
        <v>3389</v>
      </c>
      <c r="G1741" s="14" t="s">
        <v>3388</v>
      </c>
      <c r="H1741" s="14" t="str">
        <f t="shared" si="114"/>
        <v>210314</v>
      </c>
      <c r="I1741" s="36" t="str">
        <f t="shared" si="115"/>
        <v>INSERT INTO [dbo].[pmDistrict] ([idDepartment],[idProvince],[idDistrict],[name],[ubigeo]) VALUES (22,5,11,'Zapatero','210314')</v>
      </c>
    </row>
    <row r="1742" spans="1:9" ht="15.75" thickBot="1" x14ac:dyDescent="0.3">
      <c r="A1742">
        <f>LOOKUP(B1742,DEPARTAMENTO!$B$2:$B$26,DEPARTAMENTO!$A$2:$A$26)</f>
        <v>22</v>
      </c>
      <c r="B1742" s="21" t="s">
        <v>3327</v>
      </c>
      <c r="C1742" s="25">
        <f t="shared" si="113"/>
        <v>6</v>
      </c>
      <c r="D1742" s="21" t="s">
        <v>732</v>
      </c>
      <c r="E1742" s="25">
        <f t="shared" si="116"/>
        <v>1</v>
      </c>
      <c r="F1742" s="21" t="s">
        <v>3391</v>
      </c>
      <c r="G1742" s="14" t="s">
        <v>3390</v>
      </c>
      <c r="H1742" s="14" t="str">
        <f t="shared" si="114"/>
        <v>210401</v>
      </c>
      <c r="I1742" s="36" t="str">
        <f t="shared" si="115"/>
        <v>INSERT INTO [dbo].[pmDistrict] ([idDepartment],[idProvince],[idDistrict],[name],[ubigeo]) VALUES (22,6,1,'Juanjui','210401')</v>
      </c>
    </row>
    <row r="1743" spans="1:9" ht="15.75" thickBot="1" x14ac:dyDescent="0.3">
      <c r="A1743">
        <f>LOOKUP(B1743,DEPARTAMENTO!$B$2:$B$26,DEPARTAMENTO!$A$2:$A$26)</f>
        <v>22</v>
      </c>
      <c r="B1743" s="21" t="s">
        <v>3327</v>
      </c>
      <c r="C1743" s="25">
        <f t="shared" si="113"/>
        <v>6</v>
      </c>
      <c r="D1743" s="21" t="s">
        <v>732</v>
      </c>
      <c r="E1743" s="25">
        <f t="shared" si="116"/>
        <v>2</v>
      </c>
      <c r="F1743" s="21" t="s">
        <v>3393</v>
      </c>
      <c r="G1743" s="14" t="s">
        <v>3392</v>
      </c>
      <c r="H1743" s="14" t="str">
        <f t="shared" si="114"/>
        <v>210402</v>
      </c>
      <c r="I1743" s="36" t="str">
        <f t="shared" si="115"/>
        <v>INSERT INTO [dbo].[pmDistrict] ([idDepartment],[idProvince],[idDistrict],[name],[ubigeo]) VALUES (22,6,2,'Campanilla','210402')</v>
      </c>
    </row>
    <row r="1744" spans="1:9" ht="15.75" thickBot="1" x14ac:dyDescent="0.3">
      <c r="A1744">
        <f>LOOKUP(B1744,DEPARTAMENTO!$B$2:$B$26,DEPARTAMENTO!$A$2:$A$26)</f>
        <v>22</v>
      </c>
      <c r="B1744" s="21" t="s">
        <v>3327</v>
      </c>
      <c r="C1744" s="25">
        <f t="shared" si="113"/>
        <v>6</v>
      </c>
      <c r="D1744" s="21" t="s">
        <v>732</v>
      </c>
      <c r="E1744" s="25">
        <f t="shared" si="116"/>
        <v>3</v>
      </c>
      <c r="F1744" s="21" t="s">
        <v>3395</v>
      </c>
      <c r="G1744" s="14" t="s">
        <v>3394</v>
      </c>
      <c r="H1744" s="14" t="str">
        <f t="shared" si="114"/>
        <v>210403</v>
      </c>
      <c r="I1744" s="36" t="str">
        <f t="shared" si="115"/>
        <v>INSERT INTO [dbo].[pmDistrict] ([idDepartment],[idProvince],[idDistrict],[name],[ubigeo]) VALUES (22,6,3,'Huicungo','210403')</v>
      </c>
    </row>
    <row r="1745" spans="1:9" ht="15.75" thickBot="1" x14ac:dyDescent="0.3">
      <c r="A1745">
        <f>LOOKUP(B1745,DEPARTAMENTO!$B$2:$B$26,DEPARTAMENTO!$A$2:$A$26)</f>
        <v>22</v>
      </c>
      <c r="B1745" s="21" t="s">
        <v>3327</v>
      </c>
      <c r="C1745" s="25">
        <f t="shared" si="113"/>
        <v>6</v>
      </c>
      <c r="D1745" s="21" t="s">
        <v>732</v>
      </c>
      <c r="E1745" s="25">
        <f t="shared" si="116"/>
        <v>4</v>
      </c>
      <c r="F1745" s="21" t="s">
        <v>3397</v>
      </c>
      <c r="G1745" s="14" t="s">
        <v>3396</v>
      </c>
      <c r="H1745" s="14" t="str">
        <f t="shared" si="114"/>
        <v>210404</v>
      </c>
      <c r="I1745" s="36" t="str">
        <f t="shared" si="115"/>
        <v>INSERT INTO [dbo].[pmDistrict] ([idDepartment],[idProvince],[idDistrict],[name],[ubigeo]) VALUES (22,6,4,'Pachiza','210404')</v>
      </c>
    </row>
    <row r="1746" spans="1:9" ht="15.75" thickBot="1" x14ac:dyDescent="0.3">
      <c r="A1746">
        <f>LOOKUP(B1746,DEPARTAMENTO!$B$2:$B$26,DEPARTAMENTO!$A$2:$A$26)</f>
        <v>22</v>
      </c>
      <c r="B1746" s="21" t="s">
        <v>3327</v>
      </c>
      <c r="C1746" s="25">
        <f t="shared" si="113"/>
        <v>6</v>
      </c>
      <c r="D1746" s="21" t="s">
        <v>732</v>
      </c>
      <c r="E1746" s="25">
        <f t="shared" si="116"/>
        <v>5</v>
      </c>
      <c r="F1746" s="21" t="s">
        <v>3399</v>
      </c>
      <c r="G1746" s="14" t="s">
        <v>3398</v>
      </c>
      <c r="H1746" s="14" t="str">
        <f t="shared" si="114"/>
        <v>210405</v>
      </c>
      <c r="I1746" s="36" t="str">
        <f t="shared" si="115"/>
        <v>INSERT INTO [dbo].[pmDistrict] ([idDepartment],[idProvince],[idDistrict],[name],[ubigeo]) VALUES (22,6,5,'Pajarillo','210405')</v>
      </c>
    </row>
    <row r="1747" spans="1:9" ht="15.75" thickBot="1" x14ac:dyDescent="0.3">
      <c r="A1747">
        <f>LOOKUP(B1747,DEPARTAMENTO!$B$2:$B$26,DEPARTAMENTO!$A$2:$A$26)</f>
        <v>22</v>
      </c>
      <c r="B1747" s="21" t="s">
        <v>3327</v>
      </c>
      <c r="C1747" s="25">
        <f t="shared" si="113"/>
        <v>7</v>
      </c>
      <c r="D1747" s="21" t="s">
        <v>3401</v>
      </c>
      <c r="E1747" s="25">
        <f t="shared" si="116"/>
        <v>1</v>
      </c>
      <c r="F1747" s="21" t="s">
        <v>3401</v>
      </c>
      <c r="G1747" s="14" t="s">
        <v>3400</v>
      </c>
      <c r="H1747" s="14" t="str">
        <f t="shared" si="114"/>
        <v>210901</v>
      </c>
      <c r="I1747" s="36" t="str">
        <f t="shared" si="115"/>
        <v>INSERT INTO [dbo].[pmDistrict] ([idDepartment],[idProvince],[idDistrict],[name],[ubigeo]) VALUES (22,7,1,'Picota','210901')</v>
      </c>
    </row>
    <row r="1748" spans="1:9" ht="15.75" thickBot="1" x14ac:dyDescent="0.3">
      <c r="A1748">
        <f>LOOKUP(B1748,DEPARTAMENTO!$B$2:$B$26,DEPARTAMENTO!$A$2:$A$26)</f>
        <v>22</v>
      </c>
      <c r="B1748" s="21" t="s">
        <v>3327</v>
      </c>
      <c r="C1748" s="25">
        <f t="shared" si="113"/>
        <v>7</v>
      </c>
      <c r="D1748" s="21" t="s">
        <v>3401</v>
      </c>
      <c r="E1748" s="25">
        <f t="shared" si="116"/>
        <v>2</v>
      </c>
      <c r="F1748" s="21" t="s">
        <v>3045</v>
      </c>
      <c r="G1748" s="14" t="s">
        <v>3402</v>
      </c>
      <c r="H1748" s="14" t="str">
        <f t="shared" si="114"/>
        <v>210902</v>
      </c>
      <c r="I1748" s="36" t="str">
        <f t="shared" si="115"/>
        <v>INSERT INTO [dbo].[pmDistrict] ([idDepartment],[idProvince],[idDistrict],[name],[ubigeo]) VALUES (22,7,2,'Buenos Aires','210902')</v>
      </c>
    </row>
    <row r="1749" spans="1:9" ht="15.75" thickBot="1" x14ac:dyDescent="0.3">
      <c r="A1749">
        <f>LOOKUP(B1749,DEPARTAMENTO!$B$2:$B$26,DEPARTAMENTO!$A$2:$A$26)</f>
        <v>22</v>
      </c>
      <c r="B1749" s="21" t="s">
        <v>3327</v>
      </c>
      <c r="C1749" s="25">
        <f t="shared" si="113"/>
        <v>7</v>
      </c>
      <c r="D1749" s="21" t="s">
        <v>3401</v>
      </c>
      <c r="E1749" s="25">
        <f t="shared" si="116"/>
        <v>3</v>
      </c>
      <c r="F1749" s="21" t="s">
        <v>3404</v>
      </c>
      <c r="G1749" s="14" t="s">
        <v>3403</v>
      </c>
      <c r="H1749" s="14" t="str">
        <f t="shared" si="114"/>
        <v>210903</v>
      </c>
      <c r="I1749" s="36" t="str">
        <f t="shared" si="115"/>
        <v>INSERT INTO [dbo].[pmDistrict] ([idDepartment],[idProvince],[idDistrict],[name],[ubigeo]) VALUES (22,7,3,'Caspisapa','210903')</v>
      </c>
    </row>
    <row r="1750" spans="1:9" ht="15.75" thickBot="1" x14ac:dyDescent="0.3">
      <c r="A1750">
        <f>LOOKUP(B1750,DEPARTAMENTO!$B$2:$B$26,DEPARTAMENTO!$A$2:$A$26)</f>
        <v>22</v>
      </c>
      <c r="B1750" s="21" t="s">
        <v>3327</v>
      </c>
      <c r="C1750" s="25">
        <f t="shared" si="113"/>
        <v>7</v>
      </c>
      <c r="D1750" s="21" t="s">
        <v>3401</v>
      </c>
      <c r="E1750" s="25">
        <f t="shared" si="116"/>
        <v>4</v>
      </c>
      <c r="F1750" s="21" t="s">
        <v>3406</v>
      </c>
      <c r="G1750" s="14" t="s">
        <v>3405</v>
      </c>
      <c r="H1750" s="14" t="str">
        <f t="shared" si="114"/>
        <v>210904</v>
      </c>
      <c r="I1750" s="36" t="str">
        <f t="shared" si="115"/>
        <v>INSERT INTO [dbo].[pmDistrict] ([idDepartment],[idProvince],[idDistrict],[name],[ubigeo]) VALUES (22,7,4,'Pilluana','210904')</v>
      </c>
    </row>
    <row r="1751" spans="1:9" ht="15.75" thickBot="1" x14ac:dyDescent="0.3">
      <c r="A1751">
        <f>LOOKUP(B1751,DEPARTAMENTO!$B$2:$B$26,DEPARTAMENTO!$A$2:$A$26)</f>
        <v>22</v>
      </c>
      <c r="B1751" s="21" t="s">
        <v>3327</v>
      </c>
      <c r="C1751" s="25">
        <f t="shared" si="113"/>
        <v>7</v>
      </c>
      <c r="D1751" s="21" t="s">
        <v>3401</v>
      </c>
      <c r="E1751" s="25">
        <f t="shared" si="116"/>
        <v>5</v>
      </c>
      <c r="F1751" s="21" t="s">
        <v>3408</v>
      </c>
      <c r="G1751" s="14" t="s">
        <v>3407</v>
      </c>
      <c r="H1751" s="14" t="str">
        <f t="shared" si="114"/>
        <v>210905</v>
      </c>
      <c r="I1751" s="36" t="str">
        <f t="shared" si="115"/>
        <v>INSERT INTO [dbo].[pmDistrict] ([idDepartment],[idProvince],[idDistrict],[name],[ubigeo]) VALUES (22,7,5,'Pucacaca','210905')</v>
      </c>
    </row>
    <row r="1752" spans="1:9" ht="15.75" thickBot="1" x14ac:dyDescent="0.3">
      <c r="A1752">
        <f>LOOKUP(B1752,DEPARTAMENTO!$B$2:$B$26,DEPARTAMENTO!$A$2:$A$26)</f>
        <v>22</v>
      </c>
      <c r="B1752" s="21" t="s">
        <v>3327</v>
      </c>
      <c r="C1752" s="25">
        <f t="shared" si="113"/>
        <v>7</v>
      </c>
      <c r="D1752" s="21" t="s">
        <v>3401</v>
      </c>
      <c r="E1752" s="25">
        <f t="shared" si="116"/>
        <v>6</v>
      </c>
      <c r="F1752" s="21" t="s">
        <v>122</v>
      </c>
      <c r="G1752" s="14" t="s">
        <v>3409</v>
      </c>
      <c r="H1752" s="14" t="str">
        <f t="shared" si="114"/>
        <v>210906</v>
      </c>
      <c r="I1752" s="36" t="str">
        <f t="shared" si="115"/>
        <v>INSERT INTO [dbo].[pmDistrict] ([idDepartment],[idProvince],[idDistrict],[name],[ubigeo]) VALUES (22,7,6,'San Cristobal','210906')</v>
      </c>
    </row>
    <row r="1753" spans="1:9" ht="15.75" thickBot="1" x14ac:dyDescent="0.3">
      <c r="A1753">
        <f>LOOKUP(B1753,DEPARTAMENTO!$B$2:$B$26,DEPARTAMENTO!$A$2:$A$26)</f>
        <v>22</v>
      </c>
      <c r="B1753" s="21" t="s">
        <v>3327</v>
      </c>
      <c r="C1753" s="25">
        <f t="shared" si="113"/>
        <v>7</v>
      </c>
      <c r="D1753" s="21" t="s">
        <v>3401</v>
      </c>
      <c r="E1753" s="25">
        <f t="shared" si="116"/>
        <v>7</v>
      </c>
      <c r="F1753" s="21" t="s">
        <v>3411</v>
      </c>
      <c r="G1753" s="14" t="s">
        <v>3410</v>
      </c>
      <c r="H1753" s="14" t="str">
        <f t="shared" si="114"/>
        <v>210907</v>
      </c>
      <c r="I1753" s="36" t="str">
        <f t="shared" si="115"/>
        <v>INSERT INTO [dbo].[pmDistrict] ([idDepartment],[idProvince],[idDistrict],[name],[ubigeo]) VALUES (22,7,7,'San Hilarion','210907')</v>
      </c>
    </row>
    <row r="1754" spans="1:9" ht="15.75" thickBot="1" x14ac:dyDescent="0.3">
      <c r="A1754">
        <f>LOOKUP(B1754,DEPARTAMENTO!$B$2:$B$26,DEPARTAMENTO!$A$2:$A$26)</f>
        <v>22</v>
      </c>
      <c r="B1754" s="21" t="s">
        <v>3327</v>
      </c>
      <c r="C1754" s="25">
        <f t="shared" si="113"/>
        <v>7</v>
      </c>
      <c r="D1754" s="21" t="s">
        <v>3401</v>
      </c>
      <c r="E1754" s="25">
        <f t="shared" si="116"/>
        <v>8</v>
      </c>
      <c r="F1754" s="21" t="s">
        <v>3413</v>
      </c>
      <c r="G1754" s="14" t="s">
        <v>3412</v>
      </c>
      <c r="H1754" s="14" t="str">
        <f t="shared" si="114"/>
        <v>210910</v>
      </c>
      <c r="I1754" s="36" t="str">
        <f t="shared" si="115"/>
        <v>INSERT INTO [dbo].[pmDistrict] ([idDepartment],[idProvince],[idDistrict],[name],[ubigeo]) VALUES (22,7,8,'Shamboyacu','210910')</v>
      </c>
    </row>
    <row r="1755" spans="1:9" ht="15.75" thickBot="1" x14ac:dyDescent="0.3">
      <c r="A1755">
        <f>LOOKUP(B1755,DEPARTAMENTO!$B$2:$B$26,DEPARTAMENTO!$A$2:$A$26)</f>
        <v>22</v>
      </c>
      <c r="B1755" s="21" t="s">
        <v>3327</v>
      </c>
      <c r="C1755" s="25">
        <f t="shared" si="113"/>
        <v>7</v>
      </c>
      <c r="D1755" s="21" t="s">
        <v>3401</v>
      </c>
      <c r="E1755" s="25">
        <f t="shared" si="116"/>
        <v>9</v>
      </c>
      <c r="F1755" s="21" t="s">
        <v>3415</v>
      </c>
      <c r="G1755" s="14" t="s">
        <v>3414</v>
      </c>
      <c r="H1755" s="14" t="str">
        <f t="shared" si="114"/>
        <v>210908</v>
      </c>
      <c r="I1755" s="36" t="str">
        <f t="shared" si="115"/>
        <v>INSERT INTO [dbo].[pmDistrict] ([idDepartment],[idProvince],[idDistrict],[name],[ubigeo]) VALUES (22,7,9,'Tingo de Ponasa','210908')</v>
      </c>
    </row>
    <row r="1756" spans="1:9" ht="15.75" thickBot="1" x14ac:dyDescent="0.3">
      <c r="A1756">
        <f>LOOKUP(B1756,DEPARTAMENTO!$B$2:$B$26,DEPARTAMENTO!$A$2:$A$26)</f>
        <v>22</v>
      </c>
      <c r="B1756" s="21" t="s">
        <v>3327</v>
      </c>
      <c r="C1756" s="25">
        <f t="shared" si="113"/>
        <v>7</v>
      </c>
      <c r="D1756" s="21" t="s">
        <v>3401</v>
      </c>
      <c r="E1756" s="25">
        <f t="shared" si="116"/>
        <v>10</v>
      </c>
      <c r="F1756" s="21" t="s">
        <v>3417</v>
      </c>
      <c r="G1756" s="14" t="s">
        <v>3416</v>
      </c>
      <c r="H1756" s="14" t="str">
        <f t="shared" si="114"/>
        <v>210909</v>
      </c>
      <c r="I1756" s="36" t="str">
        <f t="shared" si="115"/>
        <v>INSERT INTO [dbo].[pmDistrict] ([idDepartment],[idProvince],[idDistrict],[name],[ubigeo]) VALUES (22,7,10,'Tres Unidos','210909')</v>
      </c>
    </row>
    <row r="1757" spans="1:9" ht="15.75" thickBot="1" x14ac:dyDescent="0.3">
      <c r="A1757">
        <f>LOOKUP(B1757,DEPARTAMENTO!$B$2:$B$26,DEPARTAMENTO!$A$2:$A$26)</f>
        <v>22</v>
      </c>
      <c r="B1757" s="21" t="s">
        <v>3327</v>
      </c>
      <c r="C1757" s="25">
        <f t="shared" si="113"/>
        <v>8</v>
      </c>
      <c r="D1757" s="21" t="s">
        <v>3419</v>
      </c>
      <c r="E1757" s="25">
        <f t="shared" si="116"/>
        <v>1</v>
      </c>
      <c r="F1757" s="21" t="s">
        <v>3419</v>
      </c>
      <c r="G1757" s="14" t="s">
        <v>3418</v>
      </c>
      <c r="H1757" s="14" t="str">
        <f t="shared" si="114"/>
        <v>210501</v>
      </c>
      <c r="I1757" s="36" t="str">
        <f t="shared" si="115"/>
        <v>INSERT INTO [dbo].[pmDistrict] ([idDepartment],[idProvince],[idDistrict],[name],[ubigeo]) VALUES (22,8,1,'Rioja','210501')</v>
      </c>
    </row>
    <row r="1758" spans="1:9" ht="15.75" thickBot="1" x14ac:dyDescent="0.3">
      <c r="A1758">
        <f>LOOKUP(B1758,DEPARTAMENTO!$B$2:$B$26,DEPARTAMENTO!$A$2:$A$26)</f>
        <v>22</v>
      </c>
      <c r="B1758" s="21" t="s">
        <v>3327</v>
      </c>
      <c r="C1758" s="25">
        <f t="shared" si="113"/>
        <v>8</v>
      </c>
      <c r="D1758" s="21" t="s">
        <v>3419</v>
      </c>
      <c r="E1758" s="25">
        <f t="shared" si="116"/>
        <v>2</v>
      </c>
      <c r="F1758" s="21" t="s">
        <v>3421</v>
      </c>
      <c r="G1758" s="14" t="s">
        <v>3420</v>
      </c>
      <c r="H1758" s="14" t="str">
        <f t="shared" si="114"/>
        <v>210509</v>
      </c>
      <c r="I1758" s="36" t="str">
        <f t="shared" si="115"/>
        <v>INSERT INTO [dbo].[pmDistrict] ([idDepartment],[idProvince],[idDistrict],[name],[ubigeo]) VALUES (22,8,2,'Awajun','210509')</v>
      </c>
    </row>
    <row r="1759" spans="1:9" ht="15.75" thickBot="1" x14ac:dyDescent="0.3">
      <c r="A1759">
        <f>LOOKUP(B1759,DEPARTAMENTO!$B$2:$B$26,DEPARTAMENTO!$A$2:$A$26)</f>
        <v>22</v>
      </c>
      <c r="B1759" s="21" t="s">
        <v>3327</v>
      </c>
      <c r="C1759" s="25">
        <f t="shared" si="113"/>
        <v>8</v>
      </c>
      <c r="D1759" s="21" t="s">
        <v>3419</v>
      </c>
      <c r="E1759" s="25">
        <f t="shared" si="116"/>
        <v>3</v>
      </c>
      <c r="F1759" s="21" t="s">
        <v>3423</v>
      </c>
      <c r="G1759" s="14" t="s">
        <v>3422</v>
      </c>
      <c r="H1759" s="14" t="str">
        <f t="shared" si="114"/>
        <v>210506</v>
      </c>
      <c r="I1759" s="36" t="str">
        <f t="shared" si="115"/>
        <v>INSERT INTO [dbo].[pmDistrict] ([idDepartment],[idProvince],[idDistrict],[name],[ubigeo]) VALUES (22,8,3,'Elias Soplin Vargas','210506')</v>
      </c>
    </row>
    <row r="1760" spans="1:9" ht="15.75" thickBot="1" x14ac:dyDescent="0.3">
      <c r="A1760">
        <f>LOOKUP(B1760,DEPARTAMENTO!$B$2:$B$26,DEPARTAMENTO!$A$2:$A$26)</f>
        <v>22</v>
      </c>
      <c r="B1760" s="21" t="s">
        <v>3327</v>
      </c>
      <c r="C1760" s="25">
        <f t="shared" si="113"/>
        <v>8</v>
      </c>
      <c r="D1760" s="21" t="s">
        <v>3419</v>
      </c>
      <c r="E1760" s="25">
        <f t="shared" si="116"/>
        <v>4</v>
      </c>
      <c r="F1760" s="21" t="s">
        <v>3425</v>
      </c>
      <c r="G1760" s="14" t="s">
        <v>3424</v>
      </c>
      <c r="H1760" s="14" t="str">
        <f t="shared" si="114"/>
        <v>210505</v>
      </c>
      <c r="I1760" s="36" t="str">
        <f t="shared" si="115"/>
        <v>INSERT INTO [dbo].[pmDistrict] ([idDepartment],[idProvince],[idDistrict],[name],[ubigeo]) VALUES (22,8,4,'Nueva Cajamarca','210505')</v>
      </c>
    </row>
    <row r="1761" spans="1:9" ht="15.75" thickBot="1" x14ac:dyDescent="0.3">
      <c r="A1761">
        <f>LOOKUP(B1761,DEPARTAMENTO!$B$2:$B$26,DEPARTAMENTO!$A$2:$A$26)</f>
        <v>22</v>
      </c>
      <c r="B1761" s="21" t="s">
        <v>3327</v>
      </c>
      <c r="C1761" s="25">
        <f t="shared" si="113"/>
        <v>8</v>
      </c>
      <c r="D1761" s="21" t="s">
        <v>3419</v>
      </c>
      <c r="E1761" s="25">
        <f t="shared" si="116"/>
        <v>5</v>
      </c>
      <c r="F1761" s="21" t="s">
        <v>3427</v>
      </c>
      <c r="G1761" s="14" t="s">
        <v>3426</v>
      </c>
      <c r="H1761" s="14" t="str">
        <f t="shared" si="114"/>
        <v>210508</v>
      </c>
      <c r="I1761" s="36" t="str">
        <f t="shared" si="115"/>
        <v>INSERT INTO [dbo].[pmDistrict] ([idDepartment],[idProvince],[idDistrict],[name],[ubigeo]) VALUES (22,8,5,'Pardo Miguel','210508')</v>
      </c>
    </row>
    <row r="1762" spans="1:9" ht="15.75" thickBot="1" x14ac:dyDescent="0.3">
      <c r="A1762">
        <f>LOOKUP(B1762,DEPARTAMENTO!$B$2:$B$26,DEPARTAMENTO!$A$2:$A$26)</f>
        <v>22</v>
      </c>
      <c r="B1762" s="21" t="s">
        <v>3327</v>
      </c>
      <c r="C1762" s="25">
        <f t="shared" si="113"/>
        <v>8</v>
      </c>
      <c r="D1762" s="21" t="s">
        <v>3419</v>
      </c>
      <c r="E1762" s="25">
        <f t="shared" si="116"/>
        <v>6</v>
      </c>
      <c r="F1762" s="21" t="s">
        <v>3429</v>
      </c>
      <c r="G1762" s="14" t="s">
        <v>3428</v>
      </c>
      <c r="H1762" s="14" t="str">
        <f t="shared" si="114"/>
        <v>210502</v>
      </c>
      <c r="I1762" s="36" t="str">
        <f t="shared" si="115"/>
        <v>INSERT INTO [dbo].[pmDistrict] ([idDepartment],[idProvince],[idDistrict],[name],[ubigeo]) VALUES (22,8,6,'Posic','210502')</v>
      </c>
    </row>
    <row r="1763" spans="1:9" ht="15.75" thickBot="1" x14ac:dyDescent="0.3">
      <c r="A1763">
        <f>LOOKUP(B1763,DEPARTAMENTO!$B$2:$B$26,DEPARTAMENTO!$A$2:$A$26)</f>
        <v>22</v>
      </c>
      <c r="B1763" s="21" t="s">
        <v>3327</v>
      </c>
      <c r="C1763" s="25">
        <f t="shared" si="113"/>
        <v>8</v>
      </c>
      <c r="D1763" s="21" t="s">
        <v>3419</v>
      </c>
      <c r="E1763" s="25">
        <f t="shared" si="116"/>
        <v>7</v>
      </c>
      <c r="F1763" s="21" t="s">
        <v>3431</v>
      </c>
      <c r="G1763" s="14" t="s">
        <v>3430</v>
      </c>
      <c r="H1763" s="14" t="str">
        <f t="shared" si="114"/>
        <v>210507</v>
      </c>
      <c r="I1763" s="36" t="str">
        <f t="shared" si="115"/>
        <v>INSERT INTO [dbo].[pmDistrict] ([idDepartment],[idProvince],[idDistrict],[name],[ubigeo]) VALUES (22,8,7,'San Fernando','210507')</v>
      </c>
    </row>
    <row r="1764" spans="1:9" ht="15.75" thickBot="1" x14ac:dyDescent="0.3">
      <c r="A1764">
        <f>LOOKUP(B1764,DEPARTAMENTO!$B$2:$B$26,DEPARTAMENTO!$A$2:$A$26)</f>
        <v>22</v>
      </c>
      <c r="B1764" s="21" t="s">
        <v>3327</v>
      </c>
      <c r="C1764" s="25">
        <f t="shared" si="113"/>
        <v>8</v>
      </c>
      <c r="D1764" s="21" t="s">
        <v>3419</v>
      </c>
      <c r="E1764" s="25">
        <f t="shared" si="116"/>
        <v>8</v>
      </c>
      <c r="F1764" s="21" t="s">
        <v>3433</v>
      </c>
      <c r="G1764" s="14" t="s">
        <v>3432</v>
      </c>
      <c r="H1764" s="14" t="str">
        <f t="shared" si="114"/>
        <v>210503</v>
      </c>
      <c r="I1764" s="36" t="str">
        <f t="shared" si="115"/>
        <v>INSERT INTO [dbo].[pmDistrict] ([idDepartment],[idProvince],[idDistrict],[name],[ubigeo]) VALUES (22,8,8,'Yorongos','210503')</v>
      </c>
    </row>
    <row r="1765" spans="1:9" ht="15.75" thickBot="1" x14ac:dyDescent="0.3">
      <c r="A1765">
        <f>LOOKUP(B1765,DEPARTAMENTO!$B$2:$B$26,DEPARTAMENTO!$A$2:$A$26)</f>
        <v>22</v>
      </c>
      <c r="B1765" s="21" t="s">
        <v>3327</v>
      </c>
      <c r="C1765" s="25">
        <f t="shared" si="113"/>
        <v>8</v>
      </c>
      <c r="D1765" s="21" t="s">
        <v>3419</v>
      </c>
      <c r="E1765" s="25">
        <f t="shared" si="116"/>
        <v>9</v>
      </c>
      <c r="F1765" s="21" t="s">
        <v>3435</v>
      </c>
      <c r="G1765" s="14" t="s">
        <v>3434</v>
      </c>
      <c r="H1765" s="14" t="str">
        <f t="shared" si="114"/>
        <v>210504</v>
      </c>
      <c r="I1765" s="36" t="str">
        <f t="shared" si="115"/>
        <v>INSERT INTO [dbo].[pmDistrict] ([idDepartment],[idProvince],[idDistrict],[name],[ubigeo]) VALUES (22,8,9,'Yuracyacu','210504')</v>
      </c>
    </row>
    <row r="1766" spans="1:9" ht="15.75" thickBot="1" x14ac:dyDescent="0.3">
      <c r="A1766">
        <f>LOOKUP(B1766,DEPARTAMENTO!$B$2:$B$26,DEPARTAMENTO!$A$2:$A$26)</f>
        <v>22</v>
      </c>
      <c r="B1766" s="21" t="s">
        <v>3327</v>
      </c>
      <c r="C1766" s="25">
        <f t="shared" si="113"/>
        <v>9</v>
      </c>
      <c r="D1766" s="21" t="s">
        <v>3327</v>
      </c>
      <c r="E1766" s="25">
        <f t="shared" si="116"/>
        <v>1</v>
      </c>
      <c r="F1766" s="21" t="s">
        <v>3437</v>
      </c>
      <c r="G1766" s="14" t="s">
        <v>3436</v>
      </c>
      <c r="H1766" s="14" t="str">
        <f t="shared" si="114"/>
        <v>210601</v>
      </c>
      <c r="I1766" s="36" t="str">
        <f t="shared" si="115"/>
        <v>INSERT INTO [dbo].[pmDistrict] ([idDepartment],[idProvince],[idDistrict],[name],[ubigeo]) VALUES (22,9,1,'Tarapoto','210601')</v>
      </c>
    </row>
    <row r="1767" spans="1:9" ht="15.75" thickBot="1" x14ac:dyDescent="0.3">
      <c r="A1767">
        <f>LOOKUP(B1767,DEPARTAMENTO!$B$2:$B$26,DEPARTAMENTO!$A$2:$A$26)</f>
        <v>22</v>
      </c>
      <c r="B1767" s="21" t="s">
        <v>3327</v>
      </c>
      <c r="C1767" s="25">
        <f t="shared" si="113"/>
        <v>9</v>
      </c>
      <c r="D1767" s="21" t="s">
        <v>3327</v>
      </c>
      <c r="E1767" s="25">
        <f t="shared" si="116"/>
        <v>2</v>
      </c>
      <c r="F1767" s="21" t="s">
        <v>3439</v>
      </c>
      <c r="G1767" s="14" t="s">
        <v>3438</v>
      </c>
      <c r="H1767" s="14" t="str">
        <f t="shared" si="114"/>
        <v>210602</v>
      </c>
      <c r="I1767" s="36" t="str">
        <f t="shared" si="115"/>
        <v>INSERT INTO [dbo].[pmDistrict] ([idDepartment],[idProvince],[idDistrict],[name],[ubigeo]) VALUES (22,9,2,'Alberto Leveau','210602')</v>
      </c>
    </row>
    <row r="1768" spans="1:9" ht="15.75" thickBot="1" x14ac:dyDescent="0.3">
      <c r="A1768">
        <f>LOOKUP(B1768,DEPARTAMENTO!$B$2:$B$26,DEPARTAMENTO!$A$2:$A$26)</f>
        <v>22</v>
      </c>
      <c r="B1768" s="21" t="s">
        <v>3327</v>
      </c>
      <c r="C1768" s="25">
        <f t="shared" si="113"/>
        <v>9</v>
      </c>
      <c r="D1768" s="21" t="s">
        <v>3327</v>
      </c>
      <c r="E1768" s="25">
        <f t="shared" si="116"/>
        <v>3</v>
      </c>
      <c r="F1768" s="21" t="s">
        <v>3441</v>
      </c>
      <c r="G1768" s="14" t="s">
        <v>3440</v>
      </c>
      <c r="H1768" s="14" t="str">
        <f t="shared" si="114"/>
        <v>210604</v>
      </c>
      <c r="I1768" s="36" t="str">
        <f t="shared" si="115"/>
        <v>INSERT INTO [dbo].[pmDistrict] ([idDepartment],[idProvince],[idDistrict],[name],[ubigeo]) VALUES (22,9,3,'Cacatachi','210604')</v>
      </c>
    </row>
    <row r="1769" spans="1:9" ht="15.75" thickBot="1" x14ac:dyDescent="0.3">
      <c r="A1769">
        <f>LOOKUP(B1769,DEPARTAMENTO!$B$2:$B$26,DEPARTAMENTO!$A$2:$A$26)</f>
        <v>22</v>
      </c>
      <c r="B1769" s="21" t="s">
        <v>3327</v>
      </c>
      <c r="C1769" s="25">
        <f t="shared" si="113"/>
        <v>9</v>
      </c>
      <c r="D1769" s="21" t="s">
        <v>3327</v>
      </c>
      <c r="E1769" s="25">
        <f t="shared" si="116"/>
        <v>4</v>
      </c>
      <c r="F1769" s="21" t="s">
        <v>3443</v>
      </c>
      <c r="G1769" s="14" t="s">
        <v>3442</v>
      </c>
      <c r="H1769" s="14" t="str">
        <f t="shared" si="114"/>
        <v>210606</v>
      </c>
      <c r="I1769" s="36" t="str">
        <f t="shared" si="115"/>
        <v>INSERT INTO [dbo].[pmDistrict] ([idDepartment],[idProvince],[idDistrict],[name],[ubigeo]) VALUES (22,9,4,'Chazuta','210606')</v>
      </c>
    </row>
    <row r="1770" spans="1:9" ht="15.75" thickBot="1" x14ac:dyDescent="0.3">
      <c r="A1770">
        <f>LOOKUP(B1770,DEPARTAMENTO!$B$2:$B$26,DEPARTAMENTO!$A$2:$A$26)</f>
        <v>22</v>
      </c>
      <c r="B1770" s="21" t="s">
        <v>3327</v>
      </c>
      <c r="C1770" s="25">
        <f t="shared" si="113"/>
        <v>9</v>
      </c>
      <c r="D1770" s="21" t="s">
        <v>3327</v>
      </c>
      <c r="E1770" s="25">
        <f t="shared" si="116"/>
        <v>5</v>
      </c>
      <c r="F1770" s="21" t="s">
        <v>3445</v>
      </c>
      <c r="G1770" s="14" t="s">
        <v>3444</v>
      </c>
      <c r="H1770" s="14" t="str">
        <f t="shared" si="114"/>
        <v>210607</v>
      </c>
      <c r="I1770" s="36" t="str">
        <f t="shared" si="115"/>
        <v>INSERT INTO [dbo].[pmDistrict] ([idDepartment],[idProvince],[idDistrict],[name],[ubigeo]) VALUES (22,9,5,'Chipurana','210607')</v>
      </c>
    </row>
    <row r="1771" spans="1:9" ht="15.75" thickBot="1" x14ac:dyDescent="0.3">
      <c r="A1771">
        <f>LOOKUP(B1771,DEPARTAMENTO!$B$2:$B$26,DEPARTAMENTO!$A$2:$A$26)</f>
        <v>22</v>
      </c>
      <c r="B1771" s="21" t="s">
        <v>3327</v>
      </c>
      <c r="C1771" s="25">
        <f t="shared" si="113"/>
        <v>9</v>
      </c>
      <c r="D1771" s="21" t="s">
        <v>3327</v>
      </c>
      <c r="E1771" s="25">
        <f t="shared" si="116"/>
        <v>6</v>
      </c>
      <c r="F1771" s="21" t="s">
        <v>2218</v>
      </c>
      <c r="G1771" s="14" t="s">
        <v>3446</v>
      </c>
      <c r="H1771" s="14" t="str">
        <f t="shared" si="114"/>
        <v>210608</v>
      </c>
      <c r="I1771" s="36" t="str">
        <f t="shared" si="115"/>
        <v>INSERT INTO [dbo].[pmDistrict] ([idDepartment],[idProvince],[idDistrict],[name],[ubigeo]) VALUES (22,9,6,'El Porvenir','210608')</v>
      </c>
    </row>
    <row r="1772" spans="1:9" ht="15.75" thickBot="1" x14ac:dyDescent="0.3">
      <c r="A1772">
        <f>LOOKUP(B1772,DEPARTAMENTO!$B$2:$B$26,DEPARTAMENTO!$A$2:$A$26)</f>
        <v>22</v>
      </c>
      <c r="B1772" s="21" t="s">
        <v>3327</v>
      </c>
      <c r="C1772" s="25">
        <f t="shared" si="113"/>
        <v>9</v>
      </c>
      <c r="D1772" s="21" t="s">
        <v>3327</v>
      </c>
      <c r="E1772" s="25">
        <f t="shared" si="116"/>
        <v>7</v>
      </c>
      <c r="F1772" s="21" t="s">
        <v>3448</v>
      </c>
      <c r="G1772" s="14" t="s">
        <v>3447</v>
      </c>
      <c r="H1772" s="14" t="str">
        <f t="shared" si="114"/>
        <v>210609</v>
      </c>
      <c r="I1772" s="36" t="str">
        <f t="shared" si="115"/>
        <v>INSERT INTO [dbo].[pmDistrict] ([idDepartment],[idProvince],[idDistrict],[name],[ubigeo]) VALUES (22,9,7,'Huimbayoc','210609')</v>
      </c>
    </row>
    <row r="1773" spans="1:9" ht="15.75" thickBot="1" x14ac:dyDescent="0.3">
      <c r="A1773">
        <f>LOOKUP(B1773,DEPARTAMENTO!$B$2:$B$26,DEPARTAMENTO!$A$2:$A$26)</f>
        <v>22</v>
      </c>
      <c r="B1773" s="21" t="s">
        <v>3327</v>
      </c>
      <c r="C1773" s="25">
        <f t="shared" si="113"/>
        <v>9</v>
      </c>
      <c r="D1773" s="21" t="s">
        <v>3327</v>
      </c>
      <c r="E1773" s="25">
        <f t="shared" si="116"/>
        <v>8</v>
      </c>
      <c r="F1773" s="21" t="s">
        <v>3450</v>
      </c>
      <c r="G1773" s="14" t="s">
        <v>3449</v>
      </c>
      <c r="H1773" s="14" t="str">
        <f t="shared" si="114"/>
        <v>210610</v>
      </c>
      <c r="I1773" s="36" t="str">
        <f t="shared" si="115"/>
        <v>INSERT INTO [dbo].[pmDistrict] ([idDepartment],[idProvince],[idDistrict],[name],[ubigeo]) VALUES (22,9,8,'Juan Guerra','210610')</v>
      </c>
    </row>
    <row r="1774" spans="1:9" ht="15.75" thickBot="1" x14ac:dyDescent="0.3">
      <c r="A1774">
        <f>LOOKUP(B1774,DEPARTAMENTO!$B$2:$B$26,DEPARTAMENTO!$A$2:$A$26)</f>
        <v>22</v>
      </c>
      <c r="B1774" s="21" t="s">
        <v>3327</v>
      </c>
      <c r="C1774" s="25">
        <f t="shared" si="113"/>
        <v>9</v>
      </c>
      <c r="D1774" s="21" t="s">
        <v>3327</v>
      </c>
      <c r="E1774" s="25">
        <f t="shared" si="116"/>
        <v>9</v>
      </c>
      <c r="F1774" s="21" t="s">
        <v>3452</v>
      </c>
      <c r="G1774" s="14" t="s">
        <v>3451</v>
      </c>
      <c r="H1774" s="14" t="str">
        <f t="shared" si="114"/>
        <v>210621</v>
      </c>
      <c r="I1774" s="36" t="str">
        <f t="shared" si="115"/>
        <v>INSERT INTO [dbo].[pmDistrict] ([idDepartment],[idProvince],[idDistrict],[name],[ubigeo]) VALUES (22,9,9,'La Banda de Shilcayo','210621')</v>
      </c>
    </row>
    <row r="1775" spans="1:9" ht="15.75" thickBot="1" x14ac:dyDescent="0.3">
      <c r="A1775">
        <f>LOOKUP(B1775,DEPARTAMENTO!$B$2:$B$26,DEPARTAMENTO!$A$2:$A$26)</f>
        <v>22</v>
      </c>
      <c r="B1775" s="21" t="s">
        <v>3327</v>
      </c>
      <c r="C1775" s="25">
        <f t="shared" si="113"/>
        <v>9</v>
      </c>
      <c r="D1775" s="21" t="s">
        <v>3327</v>
      </c>
      <c r="E1775" s="25">
        <f t="shared" si="116"/>
        <v>10</v>
      </c>
      <c r="F1775" s="21" t="s">
        <v>3454</v>
      </c>
      <c r="G1775" s="14" t="s">
        <v>3453</v>
      </c>
      <c r="H1775" s="14" t="str">
        <f t="shared" si="114"/>
        <v>210611</v>
      </c>
      <c r="I1775" s="36" t="str">
        <f t="shared" si="115"/>
        <v>INSERT INTO [dbo].[pmDistrict] ([idDepartment],[idProvince],[idDistrict],[name],[ubigeo]) VALUES (22,9,10,'Morales','210611')</v>
      </c>
    </row>
    <row r="1776" spans="1:9" ht="15.75" thickBot="1" x14ac:dyDescent="0.3">
      <c r="A1776">
        <f>LOOKUP(B1776,DEPARTAMENTO!$B$2:$B$26,DEPARTAMENTO!$A$2:$A$26)</f>
        <v>22</v>
      </c>
      <c r="B1776" s="21" t="s">
        <v>3327</v>
      </c>
      <c r="C1776" s="25">
        <f t="shared" si="113"/>
        <v>9</v>
      </c>
      <c r="D1776" s="21" t="s">
        <v>3327</v>
      </c>
      <c r="E1776" s="25">
        <f t="shared" si="116"/>
        <v>11</v>
      </c>
      <c r="F1776" s="21" t="s">
        <v>3456</v>
      </c>
      <c r="G1776" s="14" t="s">
        <v>3455</v>
      </c>
      <c r="H1776" s="14" t="str">
        <f t="shared" si="114"/>
        <v>210612</v>
      </c>
      <c r="I1776" s="36" t="str">
        <f t="shared" si="115"/>
        <v>INSERT INTO [dbo].[pmDistrict] ([idDepartment],[idProvince],[idDistrict],[name],[ubigeo]) VALUES (22,9,11,'Papaplaya','210612')</v>
      </c>
    </row>
    <row r="1777" spans="1:9" ht="15.75" thickBot="1" x14ac:dyDescent="0.3">
      <c r="A1777">
        <f>LOOKUP(B1777,DEPARTAMENTO!$B$2:$B$26,DEPARTAMENTO!$A$2:$A$26)</f>
        <v>22</v>
      </c>
      <c r="B1777" s="21" t="s">
        <v>3327</v>
      </c>
      <c r="C1777" s="25">
        <f t="shared" si="113"/>
        <v>9</v>
      </c>
      <c r="D1777" s="21" t="s">
        <v>3327</v>
      </c>
      <c r="E1777" s="25">
        <f t="shared" si="116"/>
        <v>12</v>
      </c>
      <c r="F1777" s="21" t="s">
        <v>657</v>
      </c>
      <c r="G1777" s="14" t="s">
        <v>3457</v>
      </c>
      <c r="H1777" s="14" t="str">
        <f t="shared" si="114"/>
        <v>210616</v>
      </c>
      <c r="I1777" s="36" t="str">
        <f t="shared" si="115"/>
        <v>INSERT INTO [dbo].[pmDistrict] ([idDepartment],[idProvince],[idDistrict],[name],[ubigeo]) VALUES (22,9,12,'San Antonio','210616')</v>
      </c>
    </row>
    <row r="1778" spans="1:9" ht="15.75" thickBot="1" x14ac:dyDescent="0.3">
      <c r="A1778">
        <f>LOOKUP(B1778,DEPARTAMENTO!$B$2:$B$26,DEPARTAMENTO!$A$2:$A$26)</f>
        <v>22</v>
      </c>
      <c r="B1778" s="21" t="s">
        <v>3327</v>
      </c>
      <c r="C1778" s="25">
        <f t="shared" si="113"/>
        <v>9</v>
      </c>
      <c r="D1778" s="21" t="s">
        <v>3327</v>
      </c>
      <c r="E1778" s="25">
        <f t="shared" si="116"/>
        <v>13</v>
      </c>
      <c r="F1778" s="21" t="s">
        <v>3459</v>
      </c>
      <c r="G1778" s="14" t="s">
        <v>3458</v>
      </c>
      <c r="H1778" s="14" t="str">
        <f t="shared" si="114"/>
        <v>210619</v>
      </c>
      <c r="I1778" s="36" t="str">
        <f t="shared" si="115"/>
        <v>INSERT INTO [dbo].[pmDistrict] ([idDepartment],[idProvince],[idDistrict],[name],[ubigeo]) VALUES (22,9,13,'Sauce','210619')</v>
      </c>
    </row>
    <row r="1779" spans="1:9" ht="15.75" thickBot="1" x14ac:dyDescent="0.3">
      <c r="A1779">
        <f>LOOKUP(B1779,DEPARTAMENTO!$B$2:$B$26,DEPARTAMENTO!$A$2:$A$26)</f>
        <v>22</v>
      </c>
      <c r="B1779" s="21" t="s">
        <v>3327</v>
      </c>
      <c r="C1779" s="25">
        <f t="shared" si="113"/>
        <v>9</v>
      </c>
      <c r="D1779" s="21" t="s">
        <v>3327</v>
      </c>
      <c r="E1779" s="25">
        <f t="shared" si="116"/>
        <v>14</v>
      </c>
      <c r="F1779" s="21" t="s">
        <v>3461</v>
      </c>
      <c r="G1779" s="14" t="s">
        <v>3460</v>
      </c>
      <c r="H1779" s="14" t="str">
        <f t="shared" si="114"/>
        <v>210620</v>
      </c>
      <c r="I1779" s="36" t="str">
        <f t="shared" si="115"/>
        <v>INSERT INTO [dbo].[pmDistrict] ([idDepartment],[idProvince],[idDistrict],[name],[ubigeo]) VALUES (22,9,14,'Shapaja','210620')</v>
      </c>
    </row>
    <row r="1780" spans="1:9" ht="15.75" thickBot="1" x14ac:dyDescent="0.3">
      <c r="A1780">
        <f>LOOKUP(B1780,DEPARTAMENTO!$B$2:$B$26,DEPARTAMENTO!$A$2:$A$26)</f>
        <v>22</v>
      </c>
      <c r="B1780" s="21" t="s">
        <v>3327</v>
      </c>
      <c r="C1780" s="25">
        <f t="shared" ref="C1780:C1839" si="117">IF(D1779=D1780,C1779,IF(B1779=B1780,C1779+1,1))</f>
        <v>10</v>
      </c>
      <c r="D1780" s="21" t="s">
        <v>3463</v>
      </c>
      <c r="E1780" s="25">
        <f t="shared" si="116"/>
        <v>1</v>
      </c>
      <c r="F1780" s="21" t="s">
        <v>3463</v>
      </c>
      <c r="G1780" s="14" t="s">
        <v>3462</v>
      </c>
      <c r="H1780" s="14" t="str">
        <f t="shared" si="114"/>
        <v>210801</v>
      </c>
      <c r="I1780" s="36" t="str">
        <f t="shared" si="115"/>
        <v>INSERT INTO [dbo].[pmDistrict] ([idDepartment],[idProvince],[idDistrict],[name],[ubigeo]) VALUES (22,10,1,'Tocache','210801')</v>
      </c>
    </row>
    <row r="1781" spans="1:9" ht="15.75" thickBot="1" x14ac:dyDescent="0.3">
      <c r="A1781">
        <f>LOOKUP(B1781,DEPARTAMENTO!$B$2:$B$26,DEPARTAMENTO!$A$2:$A$26)</f>
        <v>22</v>
      </c>
      <c r="B1781" s="21" t="s">
        <v>3327</v>
      </c>
      <c r="C1781" s="25">
        <f t="shared" si="117"/>
        <v>10</v>
      </c>
      <c r="D1781" s="21" t="s">
        <v>3463</v>
      </c>
      <c r="E1781" s="25">
        <f t="shared" si="116"/>
        <v>2</v>
      </c>
      <c r="F1781" s="21" t="s">
        <v>3465</v>
      </c>
      <c r="G1781" s="14" t="s">
        <v>3464</v>
      </c>
      <c r="H1781" s="14" t="str">
        <f t="shared" si="114"/>
        <v>210802</v>
      </c>
      <c r="I1781" s="36" t="str">
        <f t="shared" si="115"/>
        <v>INSERT INTO [dbo].[pmDistrict] ([idDepartment],[idProvince],[idDistrict],[name],[ubigeo]) VALUES (22,10,2,'Nuevo Progreso','210802')</v>
      </c>
    </row>
    <row r="1782" spans="1:9" ht="15.75" thickBot="1" x14ac:dyDescent="0.3">
      <c r="A1782">
        <f>LOOKUP(B1782,DEPARTAMENTO!$B$2:$B$26,DEPARTAMENTO!$A$2:$A$26)</f>
        <v>22</v>
      </c>
      <c r="B1782" s="21" t="s">
        <v>3327</v>
      </c>
      <c r="C1782" s="25">
        <f t="shared" si="117"/>
        <v>10</v>
      </c>
      <c r="D1782" s="21" t="s">
        <v>3463</v>
      </c>
      <c r="E1782" s="25">
        <f t="shared" si="116"/>
        <v>3</v>
      </c>
      <c r="F1782" s="21" t="s">
        <v>3467</v>
      </c>
      <c r="G1782" s="14" t="s">
        <v>3466</v>
      </c>
      <c r="H1782" s="14" t="str">
        <f t="shared" si="114"/>
        <v>210803</v>
      </c>
      <c r="I1782" s="36" t="str">
        <f t="shared" si="115"/>
        <v>INSERT INTO [dbo].[pmDistrict] ([idDepartment],[idProvince],[idDistrict],[name],[ubigeo]) VALUES (22,10,3,'Polvora','210803')</v>
      </c>
    </row>
    <row r="1783" spans="1:9" ht="15.75" thickBot="1" x14ac:dyDescent="0.3">
      <c r="A1783">
        <f>LOOKUP(B1783,DEPARTAMENTO!$B$2:$B$26,DEPARTAMENTO!$A$2:$A$26)</f>
        <v>22</v>
      </c>
      <c r="B1783" s="21" t="s">
        <v>3327</v>
      </c>
      <c r="C1783" s="25">
        <f t="shared" si="117"/>
        <v>10</v>
      </c>
      <c r="D1783" s="21" t="s">
        <v>3463</v>
      </c>
      <c r="E1783" s="25">
        <f t="shared" si="116"/>
        <v>4</v>
      </c>
      <c r="F1783" s="21" t="s">
        <v>3469</v>
      </c>
      <c r="G1783" s="14" t="s">
        <v>3468</v>
      </c>
      <c r="H1783" s="14" t="str">
        <f t="shared" si="114"/>
        <v>210804</v>
      </c>
      <c r="I1783" s="36" t="str">
        <f t="shared" si="115"/>
        <v>INSERT INTO [dbo].[pmDistrict] ([idDepartment],[idProvince],[idDistrict],[name],[ubigeo]) VALUES (22,10,4,'Shunte','210804')</v>
      </c>
    </row>
    <row r="1784" spans="1:9" ht="15.75" thickBot="1" x14ac:dyDescent="0.3">
      <c r="A1784">
        <f>LOOKUP(B1784,DEPARTAMENTO!$B$2:$B$26,DEPARTAMENTO!$A$2:$A$26)</f>
        <v>22</v>
      </c>
      <c r="B1784" s="21" t="s">
        <v>3327</v>
      </c>
      <c r="C1784" s="25">
        <f t="shared" si="117"/>
        <v>10</v>
      </c>
      <c r="D1784" s="21" t="s">
        <v>3463</v>
      </c>
      <c r="E1784" s="25">
        <f t="shared" si="116"/>
        <v>5</v>
      </c>
      <c r="F1784" s="21" t="s">
        <v>3471</v>
      </c>
      <c r="G1784" s="14" t="s">
        <v>3470</v>
      </c>
      <c r="H1784" s="14" t="str">
        <f t="shared" si="114"/>
        <v>210805</v>
      </c>
      <c r="I1784" s="36" t="str">
        <f t="shared" si="115"/>
        <v>INSERT INTO [dbo].[pmDistrict] ([idDepartment],[idProvince],[idDistrict],[name],[ubigeo]) VALUES (22,10,5,'Uchiza','210805')</v>
      </c>
    </row>
    <row r="1785" spans="1:9" ht="15.75" thickBot="1" x14ac:dyDescent="0.3">
      <c r="A1785">
        <f>LOOKUP(B1785,DEPARTAMENTO!$B$2:$B$26,DEPARTAMENTO!$A$2:$A$26)</f>
        <v>23</v>
      </c>
      <c r="B1785" s="21" t="s">
        <v>3473</v>
      </c>
      <c r="C1785" s="25">
        <f t="shared" si="117"/>
        <v>1</v>
      </c>
      <c r="D1785" s="21" t="s">
        <v>3473</v>
      </c>
      <c r="E1785" s="25">
        <f t="shared" si="116"/>
        <v>1</v>
      </c>
      <c r="F1785" s="21" t="s">
        <v>3473</v>
      </c>
      <c r="G1785" s="14" t="s">
        <v>3472</v>
      </c>
      <c r="H1785" s="14" t="str">
        <f t="shared" si="114"/>
        <v>220101</v>
      </c>
      <c r="I1785" s="36" t="str">
        <f t="shared" si="115"/>
        <v>INSERT INTO [dbo].[pmDistrict] ([idDepartment],[idProvince],[idDistrict],[name],[ubigeo]) VALUES (23,1,1,'Tacna','220101')</v>
      </c>
    </row>
    <row r="1786" spans="1:9" ht="15.75" thickBot="1" x14ac:dyDescent="0.3">
      <c r="A1786">
        <f>LOOKUP(B1786,DEPARTAMENTO!$B$2:$B$26,DEPARTAMENTO!$A$2:$A$26)</f>
        <v>23</v>
      </c>
      <c r="B1786" s="21" t="s">
        <v>3473</v>
      </c>
      <c r="C1786" s="25">
        <f t="shared" si="117"/>
        <v>1</v>
      </c>
      <c r="D1786" s="21" t="s">
        <v>3473</v>
      </c>
      <c r="E1786" s="25">
        <f t="shared" si="116"/>
        <v>2</v>
      </c>
      <c r="F1786" s="21" t="s">
        <v>3475</v>
      </c>
      <c r="G1786" s="14" t="s">
        <v>3474</v>
      </c>
      <c r="H1786" s="14" t="str">
        <f t="shared" si="114"/>
        <v>220111</v>
      </c>
      <c r="I1786" s="36" t="str">
        <f t="shared" si="115"/>
        <v>INSERT INTO [dbo].[pmDistrict] ([idDepartment],[idProvince],[idDistrict],[name],[ubigeo]) VALUES (23,1,2,'Alto de La Alianza','220111')</v>
      </c>
    </row>
    <row r="1787" spans="1:9" ht="15.75" thickBot="1" x14ac:dyDescent="0.3">
      <c r="A1787">
        <f>LOOKUP(B1787,DEPARTAMENTO!$B$2:$B$26,DEPARTAMENTO!$A$2:$A$26)</f>
        <v>23</v>
      </c>
      <c r="B1787" s="21" t="s">
        <v>3473</v>
      </c>
      <c r="C1787" s="25">
        <f t="shared" si="117"/>
        <v>1</v>
      </c>
      <c r="D1787" s="21" t="s">
        <v>3473</v>
      </c>
      <c r="E1787" s="25">
        <f t="shared" si="116"/>
        <v>3</v>
      </c>
      <c r="F1787" s="21" t="s">
        <v>3477</v>
      </c>
      <c r="G1787" s="14" t="s">
        <v>3476</v>
      </c>
      <c r="H1787" s="14" t="str">
        <f t="shared" si="114"/>
        <v>220102</v>
      </c>
      <c r="I1787" s="36" t="str">
        <f t="shared" si="115"/>
        <v>INSERT INTO [dbo].[pmDistrict] ([idDepartment],[idProvince],[idDistrict],[name],[ubigeo]) VALUES (23,1,3,'Calana','220102')</v>
      </c>
    </row>
    <row r="1788" spans="1:9" ht="15.75" thickBot="1" x14ac:dyDescent="0.3">
      <c r="A1788">
        <f>LOOKUP(B1788,DEPARTAMENTO!$B$2:$B$26,DEPARTAMENTO!$A$2:$A$26)</f>
        <v>23</v>
      </c>
      <c r="B1788" s="21" t="s">
        <v>3473</v>
      </c>
      <c r="C1788" s="25">
        <f t="shared" si="117"/>
        <v>1</v>
      </c>
      <c r="D1788" s="21" t="s">
        <v>3473</v>
      </c>
      <c r="E1788" s="25">
        <f t="shared" si="116"/>
        <v>4</v>
      </c>
      <c r="F1788" s="21" t="s">
        <v>3479</v>
      </c>
      <c r="G1788" s="14" t="s">
        <v>3478</v>
      </c>
      <c r="H1788" s="14" t="str">
        <f t="shared" si="114"/>
        <v>220112</v>
      </c>
      <c r="I1788" s="36" t="str">
        <f t="shared" si="115"/>
        <v>INSERT INTO [dbo].[pmDistrict] ([idDepartment],[idProvince],[idDistrict],[name],[ubigeo]) VALUES (23,1,4,'Ciudad Nueva','220112')</v>
      </c>
    </row>
    <row r="1789" spans="1:9" ht="15.75" thickBot="1" x14ac:dyDescent="0.3">
      <c r="A1789">
        <f>LOOKUP(B1789,DEPARTAMENTO!$B$2:$B$26,DEPARTAMENTO!$A$2:$A$26)</f>
        <v>23</v>
      </c>
      <c r="B1789" s="21" t="s">
        <v>3473</v>
      </c>
      <c r="C1789" s="25">
        <f t="shared" si="117"/>
        <v>1</v>
      </c>
      <c r="D1789" s="21" t="s">
        <v>3473</v>
      </c>
      <c r="E1789" s="25">
        <f t="shared" si="116"/>
        <v>5</v>
      </c>
      <c r="F1789" s="21" t="s">
        <v>3481</v>
      </c>
      <c r="G1789" s="14" t="s">
        <v>3480</v>
      </c>
      <c r="H1789" s="14" t="str">
        <f t="shared" si="114"/>
        <v>220104</v>
      </c>
      <c r="I1789" s="36" t="str">
        <f t="shared" si="115"/>
        <v>INSERT INTO [dbo].[pmDistrict] ([idDepartment],[idProvince],[idDistrict],[name],[ubigeo]) VALUES (23,1,5,'Inclan','220104')</v>
      </c>
    </row>
    <row r="1790" spans="1:9" ht="15.75" thickBot="1" x14ac:dyDescent="0.3">
      <c r="A1790">
        <f>LOOKUP(B1790,DEPARTAMENTO!$B$2:$B$26,DEPARTAMENTO!$A$2:$A$26)</f>
        <v>23</v>
      </c>
      <c r="B1790" s="21" t="s">
        <v>3473</v>
      </c>
      <c r="C1790" s="25">
        <f t="shared" si="117"/>
        <v>1</v>
      </c>
      <c r="D1790" s="21" t="s">
        <v>3473</v>
      </c>
      <c r="E1790" s="25">
        <f t="shared" si="116"/>
        <v>6</v>
      </c>
      <c r="F1790" s="21" t="s">
        <v>3483</v>
      </c>
      <c r="G1790" s="14" t="s">
        <v>3482</v>
      </c>
      <c r="H1790" s="14" t="str">
        <f t="shared" si="114"/>
        <v>220107</v>
      </c>
      <c r="I1790" s="36" t="str">
        <f t="shared" si="115"/>
        <v>INSERT INTO [dbo].[pmDistrict] ([idDepartment],[idProvince],[idDistrict],[name],[ubigeo]) VALUES (23,1,6,'Pachia','220107')</v>
      </c>
    </row>
    <row r="1791" spans="1:9" ht="15.75" thickBot="1" x14ac:dyDescent="0.3">
      <c r="A1791">
        <f>LOOKUP(B1791,DEPARTAMENTO!$B$2:$B$26,DEPARTAMENTO!$A$2:$A$26)</f>
        <v>23</v>
      </c>
      <c r="B1791" s="21" t="s">
        <v>3473</v>
      </c>
      <c r="C1791" s="25">
        <f t="shared" si="117"/>
        <v>1</v>
      </c>
      <c r="D1791" s="21" t="s">
        <v>3473</v>
      </c>
      <c r="E1791" s="25">
        <f t="shared" si="116"/>
        <v>7</v>
      </c>
      <c r="F1791" s="21" t="s">
        <v>1596</v>
      </c>
      <c r="G1791" s="14" t="s">
        <v>3484</v>
      </c>
      <c r="H1791" s="14" t="str">
        <f t="shared" si="114"/>
        <v>220108</v>
      </c>
      <c r="I1791" s="36" t="str">
        <f t="shared" si="115"/>
        <v>INSERT INTO [dbo].[pmDistrict] ([idDepartment],[idProvince],[idDistrict],[name],[ubigeo]) VALUES (23,1,7,'Palca','220108')</v>
      </c>
    </row>
    <row r="1792" spans="1:9" ht="15.75" thickBot="1" x14ac:dyDescent="0.3">
      <c r="A1792">
        <f>LOOKUP(B1792,DEPARTAMENTO!$B$2:$B$26,DEPARTAMENTO!$A$2:$A$26)</f>
        <v>23</v>
      </c>
      <c r="B1792" s="21" t="s">
        <v>3473</v>
      </c>
      <c r="C1792" s="25">
        <f t="shared" si="117"/>
        <v>1</v>
      </c>
      <c r="D1792" s="21" t="s">
        <v>3473</v>
      </c>
      <c r="E1792" s="25">
        <f t="shared" si="116"/>
        <v>8</v>
      </c>
      <c r="F1792" s="21" t="s">
        <v>3486</v>
      </c>
      <c r="G1792" s="14" t="s">
        <v>3485</v>
      </c>
      <c r="H1792" s="14" t="str">
        <f t="shared" si="114"/>
        <v>220109</v>
      </c>
      <c r="I1792" s="36" t="str">
        <f t="shared" si="115"/>
        <v>INSERT INTO [dbo].[pmDistrict] ([idDepartment],[idProvince],[idDistrict],[name],[ubigeo]) VALUES (23,1,8,'Pocollay','220109')</v>
      </c>
    </row>
    <row r="1793" spans="1:9" ht="15.75" thickBot="1" x14ac:dyDescent="0.3">
      <c r="A1793">
        <f>LOOKUP(B1793,DEPARTAMENTO!$B$2:$B$26,DEPARTAMENTO!$A$2:$A$26)</f>
        <v>23</v>
      </c>
      <c r="B1793" s="21" t="s">
        <v>3473</v>
      </c>
      <c r="C1793" s="25">
        <f t="shared" si="117"/>
        <v>1</v>
      </c>
      <c r="D1793" s="21" t="s">
        <v>3473</v>
      </c>
      <c r="E1793" s="25">
        <f t="shared" si="116"/>
        <v>9</v>
      </c>
      <c r="F1793" s="21" t="s">
        <v>3488</v>
      </c>
      <c r="G1793" s="14" t="s">
        <v>3487</v>
      </c>
      <c r="H1793" s="14" t="str">
        <f t="shared" si="114"/>
        <v>220110</v>
      </c>
      <c r="I1793" s="36" t="str">
        <f t="shared" si="115"/>
        <v>INSERT INTO [dbo].[pmDistrict] ([idDepartment],[idProvince],[idDistrict],[name],[ubigeo]) VALUES (23,1,9,'Sama','220110')</v>
      </c>
    </row>
    <row r="1794" spans="1:9" ht="15.75" thickBot="1" x14ac:dyDescent="0.3">
      <c r="A1794">
        <f>LOOKUP(B1794,DEPARTAMENTO!$B$2:$B$26,DEPARTAMENTO!$A$2:$A$26)</f>
        <v>23</v>
      </c>
      <c r="B1794" s="21" t="s">
        <v>3473</v>
      </c>
      <c r="C1794" s="25">
        <f t="shared" si="117"/>
        <v>1</v>
      </c>
      <c r="D1794" s="21" t="s">
        <v>3473</v>
      </c>
      <c r="E1794" s="25">
        <f t="shared" si="116"/>
        <v>10</v>
      </c>
      <c r="F1794" s="21" t="s">
        <v>3490</v>
      </c>
      <c r="G1794" s="14" t="s">
        <v>3489</v>
      </c>
      <c r="H1794" s="14" t="str">
        <f t="shared" si="114"/>
        <v>220113</v>
      </c>
      <c r="I1794" s="36" t="str">
        <f t="shared" si="115"/>
        <v>INSERT INTO [dbo].[pmDistrict] ([idDepartment],[idProvince],[idDistrict],[name],[ubigeo]) VALUES (23,1,10,'Coronel Gregorio Albarracin Lanchipa','220113')</v>
      </c>
    </row>
    <row r="1795" spans="1:9" ht="15.75" thickBot="1" x14ac:dyDescent="0.3">
      <c r="A1795">
        <f>LOOKUP(B1795,DEPARTAMENTO!$B$2:$B$26,DEPARTAMENTO!$A$2:$A$26)</f>
        <v>23</v>
      </c>
      <c r="B1795" s="21" t="s">
        <v>3473</v>
      </c>
      <c r="C1795" s="25">
        <f t="shared" si="117"/>
        <v>2</v>
      </c>
      <c r="D1795" s="21" t="s">
        <v>3492</v>
      </c>
      <c r="E1795" s="25">
        <f t="shared" si="116"/>
        <v>1</v>
      </c>
      <c r="F1795" s="21" t="s">
        <v>3492</v>
      </c>
      <c r="G1795" s="14" t="s">
        <v>3491</v>
      </c>
      <c r="H1795" s="14" t="str">
        <f t="shared" ref="H1795:H1839" si="118">RIGHT(G1795,6)</f>
        <v>220401</v>
      </c>
      <c r="I1795" s="36" t="str">
        <f t="shared" ref="I1795:I1839" si="119">$I$1&amp;A1795&amp;","&amp;C1795&amp;","&amp;E1795&amp;",'"&amp;F1795&amp;"','"&amp;H1795&amp;"')"</f>
        <v>INSERT INTO [dbo].[pmDistrict] ([idDepartment],[idProvince],[idDistrict],[name],[ubigeo]) VALUES (23,2,1,'Candarave','220401')</v>
      </c>
    </row>
    <row r="1796" spans="1:9" ht="15.75" thickBot="1" x14ac:dyDescent="0.3">
      <c r="A1796">
        <f>LOOKUP(B1796,DEPARTAMENTO!$B$2:$B$26,DEPARTAMENTO!$A$2:$A$26)</f>
        <v>23</v>
      </c>
      <c r="B1796" s="21" t="s">
        <v>3473</v>
      </c>
      <c r="C1796" s="25">
        <f t="shared" si="117"/>
        <v>2</v>
      </c>
      <c r="D1796" s="21" t="s">
        <v>3492</v>
      </c>
      <c r="E1796" s="25">
        <f t="shared" ref="E1796:E1839" si="120">SUMIF(D1796,D1795,E1795)+1</f>
        <v>2</v>
      </c>
      <c r="F1796" s="21" t="s">
        <v>3494</v>
      </c>
      <c r="G1796" s="14" t="s">
        <v>3493</v>
      </c>
      <c r="H1796" s="14" t="str">
        <f t="shared" si="118"/>
        <v>220402</v>
      </c>
      <c r="I1796" s="36" t="str">
        <f t="shared" si="119"/>
        <v>INSERT INTO [dbo].[pmDistrict] ([idDepartment],[idProvince],[idDistrict],[name],[ubigeo]) VALUES (23,2,2,'Cairani','220402')</v>
      </c>
    </row>
    <row r="1797" spans="1:9" ht="15.75" thickBot="1" x14ac:dyDescent="0.3">
      <c r="A1797">
        <f>LOOKUP(B1797,DEPARTAMENTO!$B$2:$B$26,DEPARTAMENTO!$A$2:$A$26)</f>
        <v>23</v>
      </c>
      <c r="B1797" s="21" t="s">
        <v>3473</v>
      </c>
      <c r="C1797" s="25">
        <f t="shared" si="117"/>
        <v>2</v>
      </c>
      <c r="D1797" s="21" t="s">
        <v>3492</v>
      </c>
      <c r="E1797" s="25">
        <f t="shared" si="120"/>
        <v>3</v>
      </c>
      <c r="F1797" s="21" t="s">
        <v>3496</v>
      </c>
      <c r="G1797" s="14" t="s">
        <v>3495</v>
      </c>
      <c r="H1797" s="14" t="str">
        <f t="shared" si="118"/>
        <v>220406</v>
      </c>
      <c r="I1797" s="36" t="str">
        <f t="shared" si="119"/>
        <v>INSERT INTO [dbo].[pmDistrict] ([idDepartment],[idProvince],[idDistrict],[name],[ubigeo]) VALUES (23,2,3,'Camilaca','220406')</v>
      </c>
    </row>
    <row r="1798" spans="1:9" ht="15.75" thickBot="1" x14ac:dyDescent="0.3">
      <c r="A1798">
        <f>LOOKUP(B1798,DEPARTAMENTO!$B$2:$B$26,DEPARTAMENTO!$A$2:$A$26)</f>
        <v>23</v>
      </c>
      <c r="B1798" s="21" t="s">
        <v>3473</v>
      </c>
      <c r="C1798" s="25">
        <f t="shared" si="117"/>
        <v>2</v>
      </c>
      <c r="D1798" s="21" t="s">
        <v>3492</v>
      </c>
      <c r="E1798" s="25">
        <f t="shared" si="120"/>
        <v>4</v>
      </c>
      <c r="F1798" s="21" t="s">
        <v>3498</v>
      </c>
      <c r="G1798" s="14" t="s">
        <v>3497</v>
      </c>
      <c r="H1798" s="14" t="str">
        <f t="shared" si="118"/>
        <v>220403</v>
      </c>
      <c r="I1798" s="36" t="str">
        <f t="shared" si="119"/>
        <v>INSERT INTO [dbo].[pmDistrict] ([idDepartment],[idProvince],[idDistrict],[name],[ubigeo]) VALUES (23,2,4,'Curibaya','220403')</v>
      </c>
    </row>
    <row r="1799" spans="1:9" ht="15.75" thickBot="1" x14ac:dyDescent="0.3">
      <c r="A1799">
        <f>LOOKUP(B1799,DEPARTAMENTO!$B$2:$B$26,DEPARTAMENTO!$A$2:$A$26)</f>
        <v>23</v>
      </c>
      <c r="B1799" s="21" t="s">
        <v>3473</v>
      </c>
      <c r="C1799" s="25">
        <f t="shared" si="117"/>
        <v>2</v>
      </c>
      <c r="D1799" s="21" t="s">
        <v>3492</v>
      </c>
      <c r="E1799" s="25">
        <f t="shared" si="120"/>
        <v>5</v>
      </c>
      <c r="F1799" s="21" t="s">
        <v>3500</v>
      </c>
      <c r="G1799" s="14" t="s">
        <v>3499</v>
      </c>
      <c r="H1799" s="14" t="str">
        <f t="shared" si="118"/>
        <v>220404</v>
      </c>
      <c r="I1799" s="36" t="str">
        <f t="shared" si="119"/>
        <v>INSERT INTO [dbo].[pmDistrict] ([idDepartment],[idProvince],[idDistrict],[name],[ubigeo]) VALUES (23,2,5,'Huanuara','220404')</v>
      </c>
    </row>
    <row r="1800" spans="1:9" ht="15.75" thickBot="1" x14ac:dyDescent="0.3">
      <c r="A1800">
        <f>LOOKUP(B1800,DEPARTAMENTO!$B$2:$B$26,DEPARTAMENTO!$A$2:$A$26)</f>
        <v>23</v>
      </c>
      <c r="B1800" s="21" t="s">
        <v>3473</v>
      </c>
      <c r="C1800" s="25">
        <f t="shared" si="117"/>
        <v>2</v>
      </c>
      <c r="D1800" s="21" t="s">
        <v>3492</v>
      </c>
      <c r="E1800" s="25">
        <f t="shared" si="120"/>
        <v>6</v>
      </c>
      <c r="F1800" s="21" t="s">
        <v>3502</v>
      </c>
      <c r="G1800" s="14" t="s">
        <v>3501</v>
      </c>
      <c r="H1800" s="14" t="str">
        <f t="shared" si="118"/>
        <v>220405</v>
      </c>
      <c r="I1800" s="36" t="str">
        <f t="shared" si="119"/>
        <v>INSERT INTO [dbo].[pmDistrict] ([idDepartment],[idProvince],[idDistrict],[name],[ubigeo]) VALUES (23,2,6,'Quilahuani','220405')</v>
      </c>
    </row>
    <row r="1801" spans="1:9" ht="15.75" thickBot="1" x14ac:dyDescent="0.3">
      <c r="A1801">
        <f>LOOKUP(B1801,DEPARTAMENTO!$B$2:$B$26,DEPARTAMENTO!$A$2:$A$26)</f>
        <v>23</v>
      </c>
      <c r="B1801" s="21" t="s">
        <v>3473</v>
      </c>
      <c r="C1801" s="25">
        <f t="shared" si="117"/>
        <v>3</v>
      </c>
      <c r="D1801" s="21" t="s">
        <v>3505</v>
      </c>
      <c r="E1801" s="25">
        <f t="shared" si="120"/>
        <v>1</v>
      </c>
      <c r="F1801" s="21" t="s">
        <v>3504</v>
      </c>
      <c r="G1801" s="14" t="s">
        <v>3503</v>
      </c>
      <c r="H1801" s="14" t="str">
        <f t="shared" si="118"/>
        <v>220301</v>
      </c>
      <c r="I1801" s="36" t="str">
        <f t="shared" si="119"/>
        <v>INSERT INTO [dbo].[pmDistrict] ([idDepartment],[idProvince],[idDistrict],[name],[ubigeo]) VALUES (23,3,1,'Locumba','220301')</v>
      </c>
    </row>
    <row r="1802" spans="1:9" ht="15.75" thickBot="1" x14ac:dyDescent="0.3">
      <c r="A1802">
        <f>LOOKUP(B1802,DEPARTAMENTO!$B$2:$B$26,DEPARTAMENTO!$A$2:$A$26)</f>
        <v>23</v>
      </c>
      <c r="B1802" s="21" t="s">
        <v>3473</v>
      </c>
      <c r="C1802" s="25">
        <f t="shared" si="117"/>
        <v>3</v>
      </c>
      <c r="D1802" s="21" t="s">
        <v>3505</v>
      </c>
      <c r="E1802" s="25">
        <f t="shared" si="120"/>
        <v>2</v>
      </c>
      <c r="F1802" s="21" t="s">
        <v>3507</v>
      </c>
      <c r="G1802" s="14" t="s">
        <v>3506</v>
      </c>
      <c r="H1802" s="14" t="str">
        <f t="shared" si="118"/>
        <v>220303</v>
      </c>
      <c r="I1802" s="36" t="str">
        <f t="shared" si="119"/>
        <v>INSERT INTO [dbo].[pmDistrict] ([idDepartment],[idProvince],[idDistrict],[name],[ubigeo]) VALUES (23,3,2,'Ilabaya','220303')</v>
      </c>
    </row>
    <row r="1803" spans="1:9" ht="15.75" thickBot="1" x14ac:dyDescent="0.3">
      <c r="A1803">
        <f>LOOKUP(B1803,DEPARTAMENTO!$B$2:$B$26,DEPARTAMENTO!$A$2:$A$26)</f>
        <v>23</v>
      </c>
      <c r="B1803" s="21" t="s">
        <v>3473</v>
      </c>
      <c r="C1803" s="25">
        <f t="shared" si="117"/>
        <v>3</v>
      </c>
      <c r="D1803" s="21" t="s">
        <v>3505</v>
      </c>
      <c r="E1803" s="25">
        <f t="shared" si="120"/>
        <v>3</v>
      </c>
      <c r="F1803" s="21" t="s">
        <v>3509</v>
      </c>
      <c r="G1803" s="14" t="s">
        <v>3508</v>
      </c>
      <c r="H1803" s="14" t="str">
        <f t="shared" si="118"/>
        <v>220302</v>
      </c>
      <c r="I1803" s="36" t="str">
        <f t="shared" si="119"/>
        <v>INSERT INTO [dbo].[pmDistrict] ([idDepartment],[idProvince],[idDistrict],[name],[ubigeo]) VALUES (23,3,3,'Ite','220302')</v>
      </c>
    </row>
    <row r="1804" spans="1:9" ht="15.75" thickBot="1" x14ac:dyDescent="0.3">
      <c r="A1804">
        <f>LOOKUP(B1804,DEPARTAMENTO!$B$2:$B$26,DEPARTAMENTO!$A$2:$A$26)</f>
        <v>23</v>
      </c>
      <c r="B1804" s="21" t="s">
        <v>3473</v>
      </c>
      <c r="C1804" s="25">
        <f t="shared" si="117"/>
        <v>4</v>
      </c>
      <c r="D1804" s="21" t="s">
        <v>3511</v>
      </c>
      <c r="E1804" s="25">
        <f t="shared" si="120"/>
        <v>1</v>
      </c>
      <c r="F1804" s="21" t="s">
        <v>3511</v>
      </c>
      <c r="G1804" s="14" t="s">
        <v>3510</v>
      </c>
      <c r="H1804" s="14" t="str">
        <f t="shared" si="118"/>
        <v>220201</v>
      </c>
      <c r="I1804" s="36" t="str">
        <f t="shared" si="119"/>
        <v>INSERT INTO [dbo].[pmDistrict] ([idDepartment],[idProvince],[idDistrict],[name],[ubigeo]) VALUES (23,4,1,'Tarata','220201')</v>
      </c>
    </row>
    <row r="1805" spans="1:9" ht="15.75" thickBot="1" x14ac:dyDescent="0.3">
      <c r="A1805">
        <f>LOOKUP(B1805,DEPARTAMENTO!$B$2:$B$26,DEPARTAMENTO!$A$2:$A$26)</f>
        <v>23</v>
      </c>
      <c r="B1805" s="21" t="s">
        <v>3473</v>
      </c>
      <c r="C1805" s="25">
        <f t="shared" si="117"/>
        <v>4</v>
      </c>
      <c r="D1805" s="21" t="s">
        <v>3511</v>
      </c>
      <c r="E1805" s="25">
        <f t="shared" si="120"/>
        <v>2</v>
      </c>
      <c r="F1805" s="21" t="s">
        <v>3513</v>
      </c>
      <c r="G1805" s="14" t="s">
        <v>3512</v>
      </c>
      <c r="H1805" s="14" t="str">
        <f t="shared" si="118"/>
        <v>220205</v>
      </c>
      <c r="I1805" s="36" t="str">
        <f t="shared" si="119"/>
        <v>INSERT INTO [dbo].[pmDistrict] ([idDepartment],[idProvince],[idDistrict],[name],[ubigeo]) VALUES (23,4,2,'Heroes Albarracin','220205')</v>
      </c>
    </row>
    <row r="1806" spans="1:9" ht="15.75" thickBot="1" x14ac:dyDescent="0.3">
      <c r="A1806">
        <f>LOOKUP(B1806,DEPARTAMENTO!$B$2:$B$26,DEPARTAMENTO!$A$2:$A$26)</f>
        <v>23</v>
      </c>
      <c r="B1806" s="21" t="s">
        <v>3473</v>
      </c>
      <c r="C1806" s="25">
        <f t="shared" si="117"/>
        <v>4</v>
      </c>
      <c r="D1806" s="21" t="s">
        <v>3511</v>
      </c>
      <c r="E1806" s="25">
        <f t="shared" si="120"/>
        <v>3</v>
      </c>
      <c r="F1806" s="21" t="s">
        <v>3515</v>
      </c>
      <c r="G1806" s="14" t="s">
        <v>3514</v>
      </c>
      <c r="H1806" s="14" t="str">
        <f t="shared" si="118"/>
        <v>220206</v>
      </c>
      <c r="I1806" s="36" t="str">
        <f t="shared" si="119"/>
        <v>INSERT INTO [dbo].[pmDistrict] ([idDepartment],[idProvince],[idDistrict],[name],[ubigeo]) VALUES (23,4,3,'Estique','220206')</v>
      </c>
    </row>
    <row r="1807" spans="1:9" ht="15.75" thickBot="1" x14ac:dyDescent="0.3">
      <c r="A1807">
        <f>LOOKUP(B1807,DEPARTAMENTO!$B$2:$B$26,DEPARTAMENTO!$A$2:$A$26)</f>
        <v>23</v>
      </c>
      <c r="B1807" s="21" t="s">
        <v>3473</v>
      </c>
      <c r="C1807" s="25">
        <f t="shared" si="117"/>
        <v>4</v>
      </c>
      <c r="D1807" s="21" t="s">
        <v>3511</v>
      </c>
      <c r="E1807" s="25">
        <f t="shared" si="120"/>
        <v>4</v>
      </c>
      <c r="F1807" s="21" t="s">
        <v>3517</v>
      </c>
      <c r="G1807" s="14" t="s">
        <v>3516</v>
      </c>
      <c r="H1807" s="14" t="str">
        <f t="shared" si="118"/>
        <v>220207</v>
      </c>
      <c r="I1807" s="36" t="str">
        <f t="shared" si="119"/>
        <v>INSERT INTO [dbo].[pmDistrict] ([idDepartment],[idProvince],[idDistrict],[name],[ubigeo]) VALUES (23,4,4,'Estique-Pampa','220207')</v>
      </c>
    </row>
    <row r="1808" spans="1:9" ht="15.75" thickBot="1" x14ac:dyDescent="0.3">
      <c r="A1808">
        <f>LOOKUP(B1808,DEPARTAMENTO!$B$2:$B$26,DEPARTAMENTO!$A$2:$A$26)</f>
        <v>23</v>
      </c>
      <c r="B1808" s="21" t="s">
        <v>3473</v>
      </c>
      <c r="C1808" s="25">
        <f t="shared" si="117"/>
        <v>4</v>
      </c>
      <c r="D1808" s="21" t="s">
        <v>3511</v>
      </c>
      <c r="E1808" s="25">
        <f t="shared" si="120"/>
        <v>5</v>
      </c>
      <c r="F1808" s="21" t="s">
        <v>3519</v>
      </c>
      <c r="G1808" s="14" t="s">
        <v>3518</v>
      </c>
      <c r="H1808" s="14" t="str">
        <f t="shared" si="118"/>
        <v>220210</v>
      </c>
      <c r="I1808" s="36" t="str">
        <f t="shared" si="119"/>
        <v>INSERT INTO [dbo].[pmDistrict] ([idDepartment],[idProvince],[idDistrict],[name],[ubigeo]) VALUES (23,4,5,'Sitajara','220210')</v>
      </c>
    </row>
    <row r="1809" spans="1:9" ht="15.75" thickBot="1" x14ac:dyDescent="0.3">
      <c r="A1809">
        <f>LOOKUP(B1809,DEPARTAMENTO!$B$2:$B$26,DEPARTAMENTO!$A$2:$A$26)</f>
        <v>23</v>
      </c>
      <c r="B1809" s="21" t="s">
        <v>3473</v>
      </c>
      <c r="C1809" s="25">
        <f t="shared" si="117"/>
        <v>4</v>
      </c>
      <c r="D1809" s="21" t="s">
        <v>3511</v>
      </c>
      <c r="E1809" s="25">
        <f t="shared" si="120"/>
        <v>6</v>
      </c>
      <c r="F1809" s="21" t="s">
        <v>3521</v>
      </c>
      <c r="G1809" s="14" t="s">
        <v>3520</v>
      </c>
      <c r="H1809" s="14" t="str">
        <f t="shared" si="118"/>
        <v>220211</v>
      </c>
      <c r="I1809" s="36" t="str">
        <f t="shared" si="119"/>
        <v>INSERT INTO [dbo].[pmDistrict] ([idDepartment],[idProvince],[idDistrict],[name],[ubigeo]) VALUES (23,4,6,'Susapaya','220211')</v>
      </c>
    </row>
    <row r="1810" spans="1:9" ht="15.75" thickBot="1" x14ac:dyDescent="0.3">
      <c r="A1810">
        <f>LOOKUP(B1810,DEPARTAMENTO!$B$2:$B$26,DEPARTAMENTO!$A$2:$A$26)</f>
        <v>23</v>
      </c>
      <c r="B1810" s="21" t="s">
        <v>3473</v>
      </c>
      <c r="C1810" s="25">
        <f t="shared" si="117"/>
        <v>4</v>
      </c>
      <c r="D1810" s="21" t="s">
        <v>3511</v>
      </c>
      <c r="E1810" s="25">
        <f t="shared" si="120"/>
        <v>7</v>
      </c>
      <c r="F1810" s="21" t="s">
        <v>3523</v>
      </c>
      <c r="G1810" s="14" t="s">
        <v>3522</v>
      </c>
      <c r="H1810" s="14" t="str">
        <f t="shared" si="118"/>
        <v>220212</v>
      </c>
      <c r="I1810" s="36" t="str">
        <f t="shared" si="119"/>
        <v>INSERT INTO [dbo].[pmDistrict] ([idDepartment],[idProvince],[idDistrict],[name],[ubigeo]) VALUES (23,4,7,'Tarucachi','220212')</v>
      </c>
    </row>
    <row r="1811" spans="1:9" ht="15.75" thickBot="1" x14ac:dyDescent="0.3">
      <c r="A1811">
        <f>LOOKUP(B1811,DEPARTAMENTO!$B$2:$B$26,DEPARTAMENTO!$A$2:$A$26)</f>
        <v>23</v>
      </c>
      <c r="B1811" s="21" t="s">
        <v>3473</v>
      </c>
      <c r="C1811" s="25">
        <f t="shared" si="117"/>
        <v>4</v>
      </c>
      <c r="D1811" s="21" t="s">
        <v>3511</v>
      </c>
      <c r="E1811" s="25">
        <f t="shared" si="120"/>
        <v>8</v>
      </c>
      <c r="F1811" s="21" t="s">
        <v>3525</v>
      </c>
      <c r="G1811" s="14" t="s">
        <v>3524</v>
      </c>
      <c r="H1811" s="14" t="str">
        <f t="shared" si="118"/>
        <v>220213</v>
      </c>
      <c r="I1811" s="36" t="str">
        <f t="shared" si="119"/>
        <v>INSERT INTO [dbo].[pmDistrict] ([idDepartment],[idProvince],[idDistrict],[name],[ubigeo]) VALUES (23,4,8,'Ticaco','220213')</v>
      </c>
    </row>
    <row r="1812" spans="1:9" ht="15.75" thickBot="1" x14ac:dyDescent="0.3">
      <c r="A1812">
        <f>LOOKUP(B1812,DEPARTAMENTO!$B$2:$B$26,DEPARTAMENTO!$A$2:$A$26)</f>
        <v>24</v>
      </c>
      <c r="B1812" s="21" t="s">
        <v>3527</v>
      </c>
      <c r="C1812" s="25">
        <f t="shared" si="117"/>
        <v>1</v>
      </c>
      <c r="D1812" s="21" t="s">
        <v>3527</v>
      </c>
      <c r="E1812" s="25">
        <f t="shared" si="120"/>
        <v>1</v>
      </c>
      <c r="F1812" s="21" t="s">
        <v>3527</v>
      </c>
      <c r="G1812" s="14" t="s">
        <v>3526</v>
      </c>
      <c r="H1812" s="14" t="str">
        <f t="shared" si="118"/>
        <v>230101</v>
      </c>
      <c r="I1812" s="36" t="str">
        <f t="shared" si="119"/>
        <v>INSERT INTO [dbo].[pmDistrict] ([idDepartment],[idProvince],[idDistrict],[name],[ubigeo]) VALUES (24,1,1,'Tumbes','230101')</v>
      </c>
    </row>
    <row r="1813" spans="1:9" ht="15.75" thickBot="1" x14ac:dyDescent="0.3">
      <c r="A1813">
        <f>LOOKUP(B1813,DEPARTAMENTO!$B$2:$B$26,DEPARTAMENTO!$A$2:$A$26)</f>
        <v>24</v>
      </c>
      <c r="B1813" s="21" t="s">
        <v>3527</v>
      </c>
      <c r="C1813" s="25">
        <f t="shared" si="117"/>
        <v>1</v>
      </c>
      <c r="D1813" s="21" t="s">
        <v>3527</v>
      </c>
      <c r="E1813" s="25">
        <f t="shared" si="120"/>
        <v>2</v>
      </c>
      <c r="F1813" s="21" t="s">
        <v>3529</v>
      </c>
      <c r="G1813" s="14" t="s">
        <v>3528</v>
      </c>
      <c r="H1813" s="14" t="str">
        <f t="shared" si="118"/>
        <v>230102</v>
      </c>
      <c r="I1813" s="36" t="str">
        <f t="shared" si="119"/>
        <v>INSERT INTO [dbo].[pmDistrict] ([idDepartment],[idProvince],[idDistrict],[name],[ubigeo]) VALUES (24,1,2,'Corrales','230102')</v>
      </c>
    </row>
    <row r="1814" spans="1:9" ht="15.75" thickBot="1" x14ac:dyDescent="0.3">
      <c r="A1814">
        <f>LOOKUP(B1814,DEPARTAMENTO!$B$2:$B$26,DEPARTAMENTO!$A$2:$A$26)</f>
        <v>24</v>
      </c>
      <c r="B1814" s="21" t="s">
        <v>3527</v>
      </c>
      <c r="C1814" s="25">
        <f t="shared" si="117"/>
        <v>1</v>
      </c>
      <c r="D1814" s="21" t="s">
        <v>3527</v>
      </c>
      <c r="E1814" s="25">
        <f t="shared" si="120"/>
        <v>3</v>
      </c>
      <c r="F1814" s="21" t="s">
        <v>3531</v>
      </c>
      <c r="G1814" s="14" t="s">
        <v>3530</v>
      </c>
      <c r="H1814" s="14" t="str">
        <f t="shared" si="118"/>
        <v>230103</v>
      </c>
      <c r="I1814" s="36" t="str">
        <f t="shared" si="119"/>
        <v>INSERT INTO [dbo].[pmDistrict] ([idDepartment],[idProvince],[idDistrict],[name],[ubigeo]) VALUES (24,1,3,'La Cruz','230103')</v>
      </c>
    </row>
    <row r="1815" spans="1:9" ht="15.75" thickBot="1" x14ac:dyDescent="0.3">
      <c r="A1815">
        <f>LOOKUP(B1815,DEPARTAMENTO!$B$2:$B$26,DEPARTAMENTO!$A$2:$A$26)</f>
        <v>24</v>
      </c>
      <c r="B1815" s="21" t="s">
        <v>3527</v>
      </c>
      <c r="C1815" s="25">
        <f t="shared" si="117"/>
        <v>1</v>
      </c>
      <c r="D1815" s="21" t="s">
        <v>3527</v>
      </c>
      <c r="E1815" s="25">
        <f t="shared" si="120"/>
        <v>4</v>
      </c>
      <c r="F1815" s="21" t="s">
        <v>3533</v>
      </c>
      <c r="G1815" s="14" t="s">
        <v>3532</v>
      </c>
      <c r="H1815" s="14" t="str">
        <f t="shared" si="118"/>
        <v>230104</v>
      </c>
      <c r="I1815" s="36" t="str">
        <f t="shared" si="119"/>
        <v>INSERT INTO [dbo].[pmDistrict] ([idDepartment],[idProvince],[idDistrict],[name],[ubigeo]) VALUES (24,1,4,'Pampas de Hospital','230104')</v>
      </c>
    </row>
    <row r="1816" spans="1:9" ht="15.75" thickBot="1" x14ac:dyDescent="0.3">
      <c r="A1816">
        <f>LOOKUP(B1816,DEPARTAMENTO!$B$2:$B$26,DEPARTAMENTO!$A$2:$A$26)</f>
        <v>24</v>
      </c>
      <c r="B1816" s="21" t="s">
        <v>3527</v>
      </c>
      <c r="C1816" s="25">
        <f t="shared" si="117"/>
        <v>1</v>
      </c>
      <c r="D1816" s="21" t="s">
        <v>3527</v>
      </c>
      <c r="E1816" s="25">
        <f t="shared" si="120"/>
        <v>5</v>
      </c>
      <c r="F1816" s="21" t="s">
        <v>3535</v>
      </c>
      <c r="G1816" s="14" t="s">
        <v>3534</v>
      </c>
      <c r="H1816" s="14" t="str">
        <f t="shared" si="118"/>
        <v>230105</v>
      </c>
      <c r="I1816" s="36" t="str">
        <f t="shared" si="119"/>
        <v>INSERT INTO [dbo].[pmDistrict] ([idDepartment],[idProvince],[idDistrict],[name],[ubigeo]) VALUES (24,1,5,'San Jacinto','230105')</v>
      </c>
    </row>
    <row r="1817" spans="1:9" ht="15.75" thickBot="1" x14ac:dyDescent="0.3">
      <c r="A1817">
        <f>LOOKUP(B1817,DEPARTAMENTO!$B$2:$B$26,DEPARTAMENTO!$A$2:$A$26)</f>
        <v>24</v>
      </c>
      <c r="B1817" s="21" t="s">
        <v>3527</v>
      </c>
      <c r="C1817" s="25">
        <f t="shared" si="117"/>
        <v>1</v>
      </c>
      <c r="D1817" s="21" t="s">
        <v>3527</v>
      </c>
      <c r="E1817" s="25">
        <f t="shared" si="120"/>
        <v>6</v>
      </c>
      <c r="F1817" s="21" t="s">
        <v>3537</v>
      </c>
      <c r="G1817" s="14" t="s">
        <v>3536</v>
      </c>
      <c r="H1817" s="14" t="str">
        <f t="shared" si="118"/>
        <v>230106</v>
      </c>
      <c r="I1817" s="36" t="str">
        <f t="shared" si="119"/>
        <v>INSERT INTO [dbo].[pmDistrict] ([idDepartment],[idProvince],[idDistrict],[name],[ubigeo]) VALUES (24,1,6,'San Juan de La Virgen','230106')</v>
      </c>
    </row>
    <row r="1818" spans="1:9" ht="15.75" thickBot="1" x14ac:dyDescent="0.3">
      <c r="A1818">
        <f>LOOKUP(B1818,DEPARTAMENTO!$B$2:$B$26,DEPARTAMENTO!$A$2:$A$26)</f>
        <v>24</v>
      </c>
      <c r="B1818" s="21" t="s">
        <v>3527</v>
      </c>
      <c r="C1818" s="25">
        <f t="shared" si="117"/>
        <v>2</v>
      </c>
      <c r="D1818" s="21" t="s">
        <v>3540</v>
      </c>
      <c r="E1818" s="25">
        <f t="shared" si="120"/>
        <v>1</v>
      </c>
      <c r="F1818" s="21" t="s">
        <v>3539</v>
      </c>
      <c r="G1818" s="14" t="s">
        <v>3538</v>
      </c>
      <c r="H1818" s="14" t="str">
        <f t="shared" si="118"/>
        <v>230201</v>
      </c>
      <c r="I1818" s="36" t="str">
        <f t="shared" si="119"/>
        <v>INSERT INTO [dbo].[pmDistrict] ([idDepartment],[idProvince],[idDistrict],[name],[ubigeo]) VALUES (24,2,1,'Zorritos','230201')</v>
      </c>
    </row>
    <row r="1819" spans="1:9" ht="15.75" thickBot="1" x14ac:dyDescent="0.3">
      <c r="A1819">
        <f>LOOKUP(B1819,DEPARTAMENTO!$B$2:$B$26,DEPARTAMENTO!$A$2:$A$26)</f>
        <v>24</v>
      </c>
      <c r="B1819" s="21" t="s">
        <v>3527</v>
      </c>
      <c r="C1819" s="25">
        <f t="shared" si="117"/>
        <v>2</v>
      </c>
      <c r="D1819" s="21" t="s">
        <v>3540</v>
      </c>
      <c r="E1819" s="25">
        <f t="shared" si="120"/>
        <v>2</v>
      </c>
      <c r="F1819" s="21" t="s">
        <v>3542</v>
      </c>
      <c r="G1819" s="14" t="s">
        <v>3541</v>
      </c>
      <c r="H1819" s="14" t="str">
        <f t="shared" si="118"/>
        <v>230202</v>
      </c>
      <c r="I1819" s="36" t="str">
        <f t="shared" si="119"/>
        <v>INSERT INTO [dbo].[pmDistrict] ([idDepartment],[idProvince],[idDistrict],[name],[ubigeo]) VALUES (24,2,2,'Casitas','230202')</v>
      </c>
    </row>
    <row r="1820" spans="1:9" ht="15.75" thickBot="1" x14ac:dyDescent="0.3">
      <c r="A1820">
        <f>LOOKUP(B1820,DEPARTAMENTO!$B$2:$B$26,DEPARTAMENTO!$A$2:$A$26)</f>
        <v>24</v>
      </c>
      <c r="B1820" s="21" t="s">
        <v>3527</v>
      </c>
      <c r="C1820" s="25">
        <f t="shared" si="117"/>
        <v>2</v>
      </c>
      <c r="D1820" s="21" t="s">
        <v>3540</v>
      </c>
      <c r="E1820" s="25">
        <f t="shared" si="120"/>
        <v>3</v>
      </c>
      <c r="F1820" s="21" t="s">
        <v>3544</v>
      </c>
      <c r="G1820" s="14" t="s">
        <v>3543</v>
      </c>
      <c r="H1820" s="14" t="str">
        <f t="shared" si="118"/>
        <v>230203</v>
      </c>
      <c r="I1820" s="36" t="str">
        <f t="shared" si="119"/>
        <v>INSERT INTO [dbo].[pmDistrict] ([idDepartment],[idProvince],[idDistrict],[name],[ubigeo]) VALUES (24,2,3,'Canoas de Punta Sal','230203')</v>
      </c>
    </row>
    <row r="1821" spans="1:9" ht="15.75" thickBot="1" x14ac:dyDescent="0.3">
      <c r="A1821">
        <f>LOOKUP(B1821,DEPARTAMENTO!$B$2:$B$26,DEPARTAMENTO!$A$2:$A$26)</f>
        <v>24</v>
      </c>
      <c r="B1821" s="21" t="s">
        <v>3527</v>
      </c>
      <c r="C1821" s="25">
        <f t="shared" si="117"/>
        <v>3</v>
      </c>
      <c r="D1821" s="21" t="s">
        <v>3546</v>
      </c>
      <c r="E1821" s="25">
        <f t="shared" si="120"/>
        <v>1</v>
      </c>
      <c r="F1821" s="21" t="s">
        <v>3546</v>
      </c>
      <c r="G1821" s="14" t="s">
        <v>3545</v>
      </c>
      <c r="H1821" s="14" t="str">
        <f t="shared" si="118"/>
        <v>230301</v>
      </c>
      <c r="I1821" s="36" t="str">
        <f t="shared" si="119"/>
        <v>INSERT INTO [dbo].[pmDistrict] ([idDepartment],[idProvince],[idDistrict],[name],[ubigeo]) VALUES (24,3,1,'Zarumilla','230301')</v>
      </c>
    </row>
    <row r="1822" spans="1:9" ht="15.75" thickBot="1" x14ac:dyDescent="0.3">
      <c r="A1822">
        <f>LOOKUP(B1822,DEPARTAMENTO!$B$2:$B$26,DEPARTAMENTO!$A$2:$A$26)</f>
        <v>24</v>
      </c>
      <c r="B1822" s="21" t="s">
        <v>3527</v>
      </c>
      <c r="C1822" s="25">
        <f t="shared" si="117"/>
        <v>3</v>
      </c>
      <c r="D1822" s="21" t="s">
        <v>3546</v>
      </c>
      <c r="E1822" s="25">
        <f t="shared" si="120"/>
        <v>2</v>
      </c>
      <c r="F1822" s="21" t="s">
        <v>3548</v>
      </c>
      <c r="G1822" s="14" t="s">
        <v>3547</v>
      </c>
      <c r="H1822" s="14" t="str">
        <f t="shared" si="118"/>
        <v>230304</v>
      </c>
      <c r="I1822" s="36" t="str">
        <f t="shared" si="119"/>
        <v>INSERT INTO [dbo].[pmDistrict] ([idDepartment],[idProvince],[idDistrict],[name],[ubigeo]) VALUES (24,3,2,'Aguas Verdes','230304')</v>
      </c>
    </row>
    <row r="1823" spans="1:9" ht="15.75" thickBot="1" x14ac:dyDescent="0.3">
      <c r="A1823">
        <f>LOOKUP(B1823,DEPARTAMENTO!$B$2:$B$26,DEPARTAMENTO!$A$2:$A$26)</f>
        <v>24</v>
      </c>
      <c r="B1823" s="21" t="s">
        <v>3527</v>
      </c>
      <c r="C1823" s="25">
        <f t="shared" si="117"/>
        <v>3</v>
      </c>
      <c r="D1823" s="21" t="s">
        <v>3546</v>
      </c>
      <c r="E1823" s="25">
        <f t="shared" si="120"/>
        <v>3</v>
      </c>
      <c r="F1823" s="21" t="s">
        <v>3550</v>
      </c>
      <c r="G1823" s="14" t="s">
        <v>3549</v>
      </c>
      <c r="H1823" s="14" t="str">
        <f t="shared" si="118"/>
        <v>230302</v>
      </c>
      <c r="I1823" s="36" t="str">
        <f t="shared" si="119"/>
        <v>INSERT INTO [dbo].[pmDistrict] ([idDepartment],[idProvince],[idDistrict],[name],[ubigeo]) VALUES (24,3,3,'Matapalo','230302')</v>
      </c>
    </row>
    <row r="1824" spans="1:9" ht="15.75" thickBot="1" x14ac:dyDescent="0.3">
      <c r="A1824">
        <f>LOOKUP(B1824,DEPARTAMENTO!$B$2:$B$26,DEPARTAMENTO!$A$2:$A$26)</f>
        <v>24</v>
      </c>
      <c r="B1824" s="21" t="s">
        <v>3527</v>
      </c>
      <c r="C1824" s="25">
        <f t="shared" si="117"/>
        <v>3</v>
      </c>
      <c r="D1824" s="21" t="s">
        <v>3546</v>
      </c>
      <c r="E1824" s="25">
        <f t="shared" si="120"/>
        <v>4</v>
      </c>
      <c r="F1824" s="21" t="s">
        <v>3552</v>
      </c>
      <c r="G1824" s="14" t="s">
        <v>3551</v>
      </c>
      <c r="H1824" s="14" t="str">
        <f t="shared" si="118"/>
        <v>230303</v>
      </c>
      <c r="I1824" s="36" t="str">
        <f t="shared" si="119"/>
        <v>INSERT INTO [dbo].[pmDistrict] ([idDepartment],[idProvince],[idDistrict],[name],[ubigeo]) VALUES (24,3,4,'Papayal','230303')</v>
      </c>
    </row>
    <row r="1825" spans="1:9" ht="15.75" thickBot="1" x14ac:dyDescent="0.3">
      <c r="A1825">
        <f>LOOKUP(B1825,DEPARTAMENTO!$B$2:$B$26,DEPARTAMENTO!$A$2:$A$26)</f>
        <v>25</v>
      </c>
      <c r="B1825" s="21" t="s">
        <v>2845</v>
      </c>
      <c r="C1825" s="25">
        <f t="shared" si="117"/>
        <v>1</v>
      </c>
      <c r="D1825" s="21" t="s">
        <v>3555</v>
      </c>
      <c r="E1825" s="25">
        <f t="shared" si="120"/>
        <v>1</v>
      </c>
      <c r="F1825" s="21" t="s">
        <v>3554</v>
      </c>
      <c r="G1825" s="14" t="s">
        <v>3553</v>
      </c>
      <c r="H1825" s="14" t="str">
        <f t="shared" si="118"/>
        <v>250101</v>
      </c>
      <c r="I1825" s="36" t="str">
        <f t="shared" si="119"/>
        <v>INSERT INTO [dbo].[pmDistrict] ([idDepartment],[idProvince],[idDistrict],[name],[ubigeo]) VALUES (25,1,1,'Calleria','250101')</v>
      </c>
    </row>
    <row r="1826" spans="1:9" ht="15.75" thickBot="1" x14ac:dyDescent="0.3">
      <c r="A1826">
        <f>LOOKUP(B1826,DEPARTAMENTO!$B$2:$B$26,DEPARTAMENTO!$A$2:$A$26)</f>
        <v>25</v>
      </c>
      <c r="B1826" s="21" t="s">
        <v>2845</v>
      </c>
      <c r="C1826" s="25">
        <f t="shared" si="117"/>
        <v>1</v>
      </c>
      <c r="D1826" s="21" t="s">
        <v>3555</v>
      </c>
      <c r="E1826" s="25">
        <f t="shared" si="120"/>
        <v>2</v>
      </c>
      <c r="F1826" s="21" t="s">
        <v>3557</v>
      </c>
      <c r="G1826" s="14" t="s">
        <v>3556</v>
      </c>
      <c r="H1826" s="14" t="str">
        <f t="shared" si="118"/>
        <v>250104</v>
      </c>
      <c r="I1826" s="36" t="str">
        <f t="shared" si="119"/>
        <v>INSERT INTO [dbo].[pmDistrict] ([idDepartment],[idProvince],[idDistrict],[name],[ubigeo]) VALUES (25,1,2,'Campoverde','250104')</v>
      </c>
    </row>
    <row r="1827" spans="1:9" ht="15.75" thickBot="1" x14ac:dyDescent="0.3">
      <c r="A1827">
        <f>LOOKUP(B1827,DEPARTAMENTO!$B$2:$B$26,DEPARTAMENTO!$A$2:$A$26)</f>
        <v>25</v>
      </c>
      <c r="B1827" s="21" t="s">
        <v>2845</v>
      </c>
      <c r="C1827" s="25">
        <f t="shared" si="117"/>
        <v>1</v>
      </c>
      <c r="D1827" s="21" t="s">
        <v>3555</v>
      </c>
      <c r="E1827" s="25">
        <f t="shared" si="120"/>
        <v>3</v>
      </c>
      <c r="F1827" s="21" t="s">
        <v>3559</v>
      </c>
      <c r="G1827" s="14" t="s">
        <v>3558</v>
      </c>
      <c r="H1827" s="14" t="str">
        <f t="shared" si="118"/>
        <v>250105</v>
      </c>
      <c r="I1827" s="36" t="str">
        <f t="shared" si="119"/>
        <v>INSERT INTO [dbo].[pmDistrict] ([idDepartment],[idProvince],[idDistrict],[name],[ubigeo]) VALUES (25,1,3,'Iparia','250105')</v>
      </c>
    </row>
    <row r="1828" spans="1:9" ht="15.75" thickBot="1" x14ac:dyDescent="0.3">
      <c r="A1828">
        <f>LOOKUP(B1828,DEPARTAMENTO!$B$2:$B$26,DEPARTAMENTO!$A$2:$A$26)</f>
        <v>25</v>
      </c>
      <c r="B1828" s="21" t="s">
        <v>2845</v>
      </c>
      <c r="C1828" s="25">
        <f t="shared" si="117"/>
        <v>1</v>
      </c>
      <c r="D1828" s="21" t="s">
        <v>3555</v>
      </c>
      <c r="E1828" s="25">
        <f t="shared" si="120"/>
        <v>4</v>
      </c>
      <c r="F1828" s="21" t="s">
        <v>3561</v>
      </c>
      <c r="G1828" s="14" t="s">
        <v>3560</v>
      </c>
      <c r="H1828" s="14" t="str">
        <f t="shared" si="118"/>
        <v>250103</v>
      </c>
      <c r="I1828" s="36" t="str">
        <f t="shared" si="119"/>
        <v>INSERT INTO [dbo].[pmDistrict] ([idDepartment],[idProvince],[idDistrict],[name],[ubigeo]) VALUES (25,1,4,'Masisea','250103')</v>
      </c>
    </row>
    <row r="1829" spans="1:9" ht="15.75" thickBot="1" x14ac:dyDescent="0.3">
      <c r="A1829">
        <f>LOOKUP(B1829,DEPARTAMENTO!$B$2:$B$26,DEPARTAMENTO!$A$2:$A$26)</f>
        <v>25</v>
      </c>
      <c r="B1829" s="21" t="s">
        <v>2845</v>
      </c>
      <c r="C1829" s="25">
        <f t="shared" si="117"/>
        <v>1</v>
      </c>
      <c r="D1829" s="21" t="s">
        <v>3555</v>
      </c>
      <c r="E1829" s="25">
        <f t="shared" si="120"/>
        <v>5</v>
      </c>
      <c r="F1829" s="21" t="s">
        <v>3563</v>
      </c>
      <c r="G1829" s="14" t="s">
        <v>3562</v>
      </c>
      <c r="H1829" s="14" t="str">
        <f t="shared" si="118"/>
        <v>250102</v>
      </c>
      <c r="I1829" s="36" t="str">
        <f t="shared" si="119"/>
        <v>INSERT INTO [dbo].[pmDistrict] ([idDepartment],[idProvince],[idDistrict],[name],[ubigeo]) VALUES (25,1,5,'Yarinacocha','250102')</v>
      </c>
    </row>
    <row r="1830" spans="1:9" ht="15.75" thickBot="1" x14ac:dyDescent="0.3">
      <c r="A1830">
        <f>LOOKUP(B1830,DEPARTAMENTO!$B$2:$B$26,DEPARTAMENTO!$A$2:$A$26)</f>
        <v>25</v>
      </c>
      <c r="B1830" s="21" t="s">
        <v>2845</v>
      </c>
      <c r="C1830" s="25">
        <f t="shared" si="117"/>
        <v>1</v>
      </c>
      <c r="D1830" s="21" t="s">
        <v>3555</v>
      </c>
      <c r="E1830" s="25">
        <f t="shared" si="120"/>
        <v>6</v>
      </c>
      <c r="F1830" s="21" t="s">
        <v>3565</v>
      </c>
      <c r="G1830" s="14" t="s">
        <v>3564</v>
      </c>
      <c r="H1830" s="14" t="str">
        <f t="shared" si="118"/>
        <v>250106</v>
      </c>
      <c r="I1830" s="36" t="str">
        <f t="shared" si="119"/>
        <v>INSERT INTO [dbo].[pmDistrict] ([idDepartment],[idProvince],[idDistrict],[name],[ubigeo]) VALUES (25,1,6,'Nueva Requena','250106')</v>
      </c>
    </row>
    <row r="1831" spans="1:9" ht="15.75" thickBot="1" x14ac:dyDescent="0.3">
      <c r="A1831">
        <f>LOOKUP(B1831,DEPARTAMENTO!$B$2:$B$26,DEPARTAMENTO!$A$2:$A$26)</f>
        <v>25</v>
      </c>
      <c r="B1831" s="21" t="s">
        <v>2845</v>
      </c>
      <c r="C1831" s="25">
        <f t="shared" si="117"/>
        <v>1</v>
      </c>
      <c r="D1831" s="21" t="s">
        <v>3555</v>
      </c>
      <c r="E1831" s="25">
        <f t="shared" si="120"/>
        <v>7</v>
      </c>
      <c r="F1831" s="21" t="s">
        <v>3567</v>
      </c>
      <c r="G1831" s="14" t="s">
        <v>3566</v>
      </c>
      <c r="H1831" s="14" t="str">
        <f t="shared" si="118"/>
        <v>250107</v>
      </c>
      <c r="I1831" s="36" t="str">
        <f t="shared" si="119"/>
        <v>INSERT INTO [dbo].[pmDistrict] ([idDepartment],[idProvince],[idDistrict],[name],[ubigeo]) VALUES (25,1,7,'Manantay','250107')</v>
      </c>
    </row>
    <row r="1832" spans="1:9" ht="15.75" thickBot="1" x14ac:dyDescent="0.3">
      <c r="A1832">
        <f>LOOKUP(B1832,DEPARTAMENTO!$B$2:$B$26,DEPARTAMENTO!$A$2:$A$26)</f>
        <v>25</v>
      </c>
      <c r="B1832" s="21" t="s">
        <v>2845</v>
      </c>
      <c r="C1832" s="25">
        <f t="shared" si="117"/>
        <v>2</v>
      </c>
      <c r="D1832" s="21" t="s">
        <v>3570</v>
      </c>
      <c r="E1832" s="25">
        <f t="shared" si="120"/>
        <v>1</v>
      </c>
      <c r="F1832" s="21" t="s">
        <v>3569</v>
      </c>
      <c r="G1832" s="14" t="s">
        <v>3568</v>
      </c>
      <c r="H1832" s="14" t="str">
        <f t="shared" si="118"/>
        <v>250301</v>
      </c>
      <c r="I1832" s="36" t="str">
        <f t="shared" si="119"/>
        <v>INSERT INTO [dbo].[pmDistrict] ([idDepartment],[idProvince],[idDistrict],[name],[ubigeo]) VALUES (25,2,1,'Raymondi','250301')</v>
      </c>
    </row>
    <row r="1833" spans="1:9" ht="15.75" thickBot="1" x14ac:dyDescent="0.3">
      <c r="A1833">
        <f>LOOKUP(B1833,DEPARTAMENTO!$B$2:$B$26,DEPARTAMENTO!$A$2:$A$26)</f>
        <v>25</v>
      </c>
      <c r="B1833" s="21" t="s">
        <v>2845</v>
      </c>
      <c r="C1833" s="25">
        <f t="shared" si="117"/>
        <v>2</v>
      </c>
      <c r="D1833" s="21" t="s">
        <v>3570</v>
      </c>
      <c r="E1833" s="25">
        <f t="shared" si="120"/>
        <v>2</v>
      </c>
      <c r="F1833" s="21" t="s">
        <v>3572</v>
      </c>
      <c r="G1833" s="14" t="s">
        <v>3571</v>
      </c>
      <c r="H1833" s="14" t="str">
        <f t="shared" si="118"/>
        <v>250304</v>
      </c>
      <c r="I1833" s="36" t="str">
        <f t="shared" si="119"/>
        <v>INSERT INTO [dbo].[pmDistrict] ([idDepartment],[idProvince],[idDistrict],[name],[ubigeo]) VALUES (25,2,2,'Sepahua','250304')</v>
      </c>
    </row>
    <row r="1834" spans="1:9" ht="15.75" thickBot="1" x14ac:dyDescent="0.3">
      <c r="A1834">
        <f>LOOKUP(B1834,DEPARTAMENTO!$B$2:$B$26,DEPARTAMENTO!$A$2:$A$26)</f>
        <v>25</v>
      </c>
      <c r="B1834" s="21" t="s">
        <v>2845</v>
      </c>
      <c r="C1834" s="25">
        <f t="shared" si="117"/>
        <v>2</v>
      </c>
      <c r="D1834" s="21" t="s">
        <v>3570</v>
      </c>
      <c r="E1834" s="25">
        <f t="shared" si="120"/>
        <v>3</v>
      </c>
      <c r="F1834" s="21" t="s">
        <v>3574</v>
      </c>
      <c r="G1834" s="14" t="s">
        <v>3573</v>
      </c>
      <c r="H1834" s="14" t="str">
        <f t="shared" si="118"/>
        <v>250302</v>
      </c>
      <c r="I1834" s="36" t="str">
        <f t="shared" si="119"/>
        <v>INSERT INTO [dbo].[pmDistrict] ([idDepartment],[idProvince],[idDistrict],[name],[ubigeo]) VALUES (25,2,3,'Tahuania','250302')</v>
      </c>
    </row>
    <row r="1835" spans="1:9" ht="15.75" thickBot="1" x14ac:dyDescent="0.3">
      <c r="A1835">
        <f>LOOKUP(B1835,DEPARTAMENTO!$B$2:$B$26,DEPARTAMENTO!$A$2:$A$26)</f>
        <v>25</v>
      </c>
      <c r="B1835" s="21" t="s">
        <v>2845</v>
      </c>
      <c r="C1835" s="25">
        <f t="shared" si="117"/>
        <v>2</v>
      </c>
      <c r="D1835" s="21" t="s">
        <v>3570</v>
      </c>
      <c r="E1835" s="25">
        <f t="shared" si="120"/>
        <v>4</v>
      </c>
      <c r="F1835" s="21" t="s">
        <v>3576</v>
      </c>
      <c r="G1835" s="14" t="s">
        <v>3575</v>
      </c>
      <c r="H1835" s="14" t="str">
        <f t="shared" si="118"/>
        <v>250303</v>
      </c>
      <c r="I1835" s="36" t="str">
        <f t="shared" si="119"/>
        <v>INSERT INTO [dbo].[pmDistrict] ([idDepartment],[idProvince],[idDistrict],[name],[ubigeo]) VALUES (25,2,4,'Yurua','250303')</v>
      </c>
    </row>
    <row r="1836" spans="1:9" ht="15.75" thickBot="1" x14ac:dyDescent="0.3">
      <c r="A1836">
        <f>LOOKUP(B1836,DEPARTAMENTO!$B$2:$B$26,DEPARTAMENTO!$A$2:$A$26)</f>
        <v>25</v>
      </c>
      <c r="B1836" s="21" t="s">
        <v>2845</v>
      </c>
      <c r="C1836" s="25">
        <f t="shared" si="117"/>
        <v>3</v>
      </c>
      <c r="D1836" s="21" t="s">
        <v>3578</v>
      </c>
      <c r="E1836" s="25">
        <f t="shared" si="120"/>
        <v>1</v>
      </c>
      <c r="F1836" s="21" t="s">
        <v>3578</v>
      </c>
      <c r="G1836" s="14" t="s">
        <v>3577</v>
      </c>
      <c r="H1836" s="14" t="str">
        <f t="shared" si="118"/>
        <v>250201</v>
      </c>
      <c r="I1836" s="36" t="str">
        <f t="shared" si="119"/>
        <v>INSERT INTO [dbo].[pmDistrict] ([idDepartment],[idProvince],[idDistrict],[name],[ubigeo]) VALUES (25,3,1,'Padre Abad','250201')</v>
      </c>
    </row>
    <row r="1837" spans="1:9" ht="15.75" thickBot="1" x14ac:dyDescent="0.3">
      <c r="A1837">
        <f>LOOKUP(B1837,DEPARTAMENTO!$B$2:$B$26,DEPARTAMENTO!$A$2:$A$26)</f>
        <v>25</v>
      </c>
      <c r="B1837" s="21" t="s">
        <v>2845</v>
      </c>
      <c r="C1837" s="25">
        <f t="shared" si="117"/>
        <v>3</v>
      </c>
      <c r="D1837" s="21" t="s">
        <v>3578</v>
      </c>
      <c r="E1837" s="25">
        <f t="shared" si="120"/>
        <v>2</v>
      </c>
      <c r="F1837" s="21" t="s">
        <v>3580</v>
      </c>
      <c r="G1837" s="14" t="s">
        <v>3579</v>
      </c>
      <c r="H1837" s="14" t="str">
        <f t="shared" si="118"/>
        <v>250202</v>
      </c>
      <c r="I1837" s="36" t="str">
        <f t="shared" si="119"/>
        <v>INSERT INTO [dbo].[pmDistrict] ([idDepartment],[idProvince],[idDistrict],[name],[ubigeo]) VALUES (25,3,2,'Irazola','250202')</v>
      </c>
    </row>
    <row r="1838" spans="1:9" ht="15.75" thickBot="1" x14ac:dyDescent="0.3">
      <c r="A1838">
        <f>LOOKUP(B1838,DEPARTAMENTO!$B$2:$B$26,DEPARTAMENTO!$A$2:$A$26)</f>
        <v>25</v>
      </c>
      <c r="B1838" s="21" t="s">
        <v>2845</v>
      </c>
      <c r="C1838" s="25">
        <f t="shared" si="117"/>
        <v>3</v>
      </c>
      <c r="D1838" s="21" t="s">
        <v>3578</v>
      </c>
      <c r="E1838" s="25">
        <f t="shared" si="120"/>
        <v>3</v>
      </c>
      <c r="F1838" s="21" t="s">
        <v>3582</v>
      </c>
      <c r="G1838" s="14" t="s">
        <v>3581</v>
      </c>
      <c r="H1838" s="14" t="str">
        <f t="shared" si="118"/>
        <v>250203</v>
      </c>
      <c r="I1838" s="36" t="str">
        <f t="shared" si="119"/>
        <v>INSERT INTO [dbo].[pmDistrict] ([idDepartment],[idProvince],[idDistrict],[name],[ubigeo]) VALUES (25,3,3,'Curimana','250203')</v>
      </c>
    </row>
    <row r="1839" spans="1:9" ht="15.75" thickBot="1" x14ac:dyDescent="0.3">
      <c r="A1839">
        <f>LOOKUP(B1839,DEPARTAMENTO!$B$2:$B$26,DEPARTAMENTO!$A$2:$A$26)</f>
        <v>25</v>
      </c>
      <c r="B1839" s="21" t="s">
        <v>2845</v>
      </c>
      <c r="C1839" s="25">
        <f t="shared" si="117"/>
        <v>4</v>
      </c>
      <c r="D1839" s="21" t="s">
        <v>3584</v>
      </c>
      <c r="E1839" s="25">
        <f t="shared" si="120"/>
        <v>1</v>
      </c>
      <c r="F1839" s="21" t="s">
        <v>3584</v>
      </c>
      <c r="G1839" s="14" t="s">
        <v>3583</v>
      </c>
      <c r="H1839" s="14" t="str">
        <f t="shared" si="118"/>
        <v>250401</v>
      </c>
      <c r="I1839" s="36" t="str">
        <f t="shared" si="119"/>
        <v>INSERT INTO [dbo].[pmDistrict] ([idDepartment],[idProvince],[idDistrict],[name],[ubigeo]) VALUES (25,4,1,'Purus','250401')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F52C-A03F-47E5-8691-F458DFCF4D06}">
  <dimension ref="A1:L1839"/>
  <sheetViews>
    <sheetView workbookViewId="0">
      <selection activeCell="E1" sqref="E1"/>
    </sheetView>
  </sheetViews>
  <sheetFormatPr baseColWidth="10" defaultRowHeight="15" x14ac:dyDescent="0.25"/>
  <cols>
    <col min="1" max="1" width="10.28515625" style="15" bestFit="1" customWidth="1"/>
    <col min="2" max="2" width="17.5703125" style="16" customWidth="1"/>
    <col min="3" max="3" width="17.140625" style="17" customWidth="1"/>
    <col min="4" max="4" width="20.85546875" style="16" bestFit="1" customWidth="1"/>
    <col min="5" max="5" width="11.85546875" style="5" bestFit="1" customWidth="1"/>
  </cols>
  <sheetData>
    <row r="1" spans="1:12" ht="15.75" thickBot="1" x14ac:dyDescent="0.3">
      <c r="A1" s="18" t="s">
        <v>0</v>
      </c>
      <c r="B1" s="7" t="s">
        <v>1</v>
      </c>
      <c r="C1" s="19" t="s">
        <v>2</v>
      </c>
      <c r="D1" s="7" t="s">
        <v>3</v>
      </c>
      <c r="E1" s="20" t="s">
        <v>3585</v>
      </c>
      <c r="L1" t="e">
        <f>esp</f>
        <v>#NAME?</v>
      </c>
    </row>
    <row r="2" spans="1:12" ht="16.5" thickTop="1" thickBot="1" x14ac:dyDescent="0.3">
      <c r="A2" s="14" t="s">
        <v>4</v>
      </c>
      <c r="B2" s="8" t="s">
        <v>5</v>
      </c>
      <c r="C2" s="21" t="s">
        <v>5</v>
      </c>
      <c r="D2" s="8" t="s">
        <v>6</v>
      </c>
      <c r="E2" s="2" t="str">
        <f>$E$1&amp;"1,1,'"&amp;TRIM(B2)&amp;"','"&amp;RIGHT(A2,2)&amp;"','"&amp;RIGHT(A2,6)&amp;"')"</f>
        <v>INSERT INTO [dbo].[pmDistrict] ([idDepartment],[idProvince],[name],[code],[ubigeo]) VALUES (1,1,'Chachapoyas','01','010101')</v>
      </c>
    </row>
    <row r="3" spans="1:12" ht="15.75" thickBot="1" x14ac:dyDescent="0.3">
      <c r="A3" s="14" t="s">
        <v>7</v>
      </c>
      <c r="B3" s="8" t="s">
        <v>8</v>
      </c>
      <c r="C3" s="21" t="s">
        <v>5</v>
      </c>
      <c r="D3" s="8" t="s">
        <v>6</v>
      </c>
      <c r="E3" s="2" t="str">
        <f t="shared" ref="E3:E22" si="0">$E$1&amp;"1,1,'"&amp;TRIM(B3)&amp;"','"&amp;RIGHT(A3,2)&amp;"','"&amp;RIGHT(A3,6)&amp;"')"</f>
        <v>INSERT INTO [dbo].[pmDistrict] ([idDepartment],[idProvince],[name],[code],[ubigeo]) VALUES (1,1,'Asuncion','02','010102')</v>
      </c>
    </row>
    <row r="4" spans="1:12" ht="15.75" thickBot="1" x14ac:dyDescent="0.3">
      <c r="A4" s="14" t="s">
        <v>9</v>
      </c>
      <c r="B4" s="8" t="s">
        <v>10</v>
      </c>
      <c r="C4" s="21" t="s">
        <v>5</v>
      </c>
      <c r="D4" s="8" t="s">
        <v>6</v>
      </c>
      <c r="E4" s="2" t="str">
        <f t="shared" si="0"/>
        <v>INSERT INTO [dbo].[pmDistrict] ([idDepartment],[idProvince],[name],[code],[ubigeo]) VALUES (1,1,'Balsas','03','010103')</v>
      </c>
    </row>
    <row r="5" spans="1:12" ht="15.75" thickBot="1" x14ac:dyDescent="0.3">
      <c r="A5" s="14" t="s">
        <v>11</v>
      </c>
      <c r="B5" s="8" t="s">
        <v>12</v>
      </c>
      <c r="C5" s="21" t="s">
        <v>5</v>
      </c>
      <c r="D5" s="8" t="s">
        <v>6</v>
      </c>
      <c r="E5" s="2" t="str">
        <f t="shared" si="0"/>
        <v>INSERT INTO [dbo].[pmDistrict] ([idDepartment],[idProvince],[name],[code],[ubigeo]) VALUES (1,1,'Cheto','04','010104')</v>
      </c>
    </row>
    <row r="6" spans="1:12" ht="15.75" thickBot="1" x14ac:dyDescent="0.3">
      <c r="A6" s="14" t="s">
        <v>13</v>
      </c>
      <c r="B6" s="8" t="s">
        <v>14</v>
      </c>
      <c r="C6" s="21" t="s">
        <v>5</v>
      </c>
      <c r="D6" s="8" t="s">
        <v>6</v>
      </c>
      <c r="E6" s="2" t="str">
        <f t="shared" si="0"/>
        <v>INSERT INTO [dbo].[pmDistrict] ([idDepartment],[idProvince],[name],[code],[ubigeo]) VALUES (1,1,'Chiliquin','05','010105')</v>
      </c>
    </row>
    <row r="7" spans="1:12" ht="15.75" thickBot="1" x14ac:dyDescent="0.3">
      <c r="A7" s="14" t="s">
        <v>15</v>
      </c>
      <c r="B7" s="8" t="s">
        <v>16</v>
      </c>
      <c r="C7" s="21" t="s">
        <v>5</v>
      </c>
      <c r="D7" s="8" t="s">
        <v>6</v>
      </c>
      <c r="E7" s="2" t="str">
        <f t="shared" si="0"/>
        <v>INSERT INTO [dbo].[pmDistrict] ([idDepartment],[idProvince],[name],[code],[ubigeo]) VALUES (1,1,'Chuquibamba','06','010106')</v>
      </c>
    </row>
    <row r="8" spans="1:12" ht="15.75" thickBot="1" x14ac:dyDescent="0.3">
      <c r="A8" s="14" t="s">
        <v>17</v>
      </c>
      <c r="B8" s="8" t="s">
        <v>18</v>
      </c>
      <c r="C8" s="21" t="s">
        <v>5</v>
      </c>
      <c r="D8" s="8" t="s">
        <v>6</v>
      </c>
      <c r="E8" s="2" t="str">
        <f t="shared" si="0"/>
        <v>INSERT INTO [dbo].[pmDistrict] ([idDepartment],[idProvince],[name],[code],[ubigeo]) VALUES (1,1,'Granada','07','010107')</v>
      </c>
    </row>
    <row r="9" spans="1:12" ht="15.75" thickBot="1" x14ac:dyDescent="0.3">
      <c r="A9" s="14" t="s">
        <v>19</v>
      </c>
      <c r="B9" s="8" t="s">
        <v>20</v>
      </c>
      <c r="C9" s="21" t="s">
        <v>5</v>
      </c>
      <c r="D9" s="8" t="s">
        <v>6</v>
      </c>
      <c r="E9" s="2" t="str">
        <f t="shared" si="0"/>
        <v>INSERT INTO [dbo].[pmDistrict] ([idDepartment],[idProvince],[name],[code],[ubigeo]) VALUES (1,1,'Huancas','08','010108')</v>
      </c>
    </row>
    <row r="10" spans="1:12" ht="15.75" thickBot="1" x14ac:dyDescent="0.3">
      <c r="A10" s="14" t="s">
        <v>21</v>
      </c>
      <c r="B10" s="8" t="s">
        <v>22</v>
      </c>
      <c r="C10" s="21" t="s">
        <v>5</v>
      </c>
      <c r="D10" s="8" t="s">
        <v>6</v>
      </c>
      <c r="E10" s="2" t="str">
        <f t="shared" si="0"/>
        <v>INSERT INTO [dbo].[pmDistrict] ([idDepartment],[idProvince],[name],[code],[ubigeo]) VALUES (1,1,'La Jalca','09','010109')</v>
      </c>
    </row>
    <row r="11" spans="1:12" ht="15.75" thickBot="1" x14ac:dyDescent="0.3">
      <c r="A11" s="14" t="s">
        <v>23</v>
      </c>
      <c r="B11" s="8" t="s">
        <v>24</v>
      </c>
      <c r="C11" s="21" t="s">
        <v>5</v>
      </c>
      <c r="D11" s="8" t="s">
        <v>6</v>
      </c>
      <c r="E11" s="2" t="str">
        <f t="shared" si="0"/>
        <v>INSERT INTO [dbo].[pmDistrict] ([idDepartment],[idProvince],[name],[code],[ubigeo]) VALUES (1,1,'Leimebamba','10','010110')</v>
      </c>
    </row>
    <row r="12" spans="1:12" ht="15.75" thickBot="1" x14ac:dyDescent="0.3">
      <c r="A12" s="14" t="s">
        <v>25</v>
      </c>
      <c r="B12" s="8" t="s">
        <v>26</v>
      </c>
      <c r="C12" s="21" t="s">
        <v>5</v>
      </c>
      <c r="D12" s="8" t="s">
        <v>6</v>
      </c>
      <c r="E12" s="2" t="str">
        <f t="shared" si="0"/>
        <v>INSERT INTO [dbo].[pmDistrict] ([idDepartment],[idProvince],[name],[code],[ubigeo]) VALUES (1,1,'Levanto','11','010111')</v>
      </c>
    </row>
    <row r="13" spans="1:12" ht="15.75" thickBot="1" x14ac:dyDescent="0.3">
      <c r="A13" s="14" t="s">
        <v>27</v>
      </c>
      <c r="B13" s="8" t="s">
        <v>28</v>
      </c>
      <c r="C13" s="21" t="s">
        <v>5</v>
      </c>
      <c r="D13" s="8" t="s">
        <v>6</v>
      </c>
      <c r="E13" s="2" t="str">
        <f t="shared" si="0"/>
        <v>INSERT INTO [dbo].[pmDistrict] ([idDepartment],[idProvince],[name],[code],[ubigeo]) VALUES (1,1,'Magdalena','12','010112')</v>
      </c>
    </row>
    <row r="14" spans="1:12" ht="15.75" thickBot="1" x14ac:dyDescent="0.3">
      <c r="A14" s="14" t="s">
        <v>29</v>
      </c>
      <c r="B14" s="8" t="s">
        <v>30</v>
      </c>
      <c r="C14" s="21" t="s">
        <v>5</v>
      </c>
      <c r="D14" s="8" t="s">
        <v>6</v>
      </c>
      <c r="E14" s="2" t="str">
        <f t="shared" si="0"/>
        <v>INSERT INTO [dbo].[pmDistrict] ([idDepartment],[idProvince],[name],[code],[ubigeo]) VALUES (1,1,'Mariscal Castilla','13','010113')</v>
      </c>
    </row>
    <row r="15" spans="1:12" ht="15.75" thickBot="1" x14ac:dyDescent="0.3">
      <c r="A15" s="14" t="s">
        <v>31</v>
      </c>
      <c r="B15" s="8" t="s">
        <v>32</v>
      </c>
      <c r="C15" s="21" t="s">
        <v>5</v>
      </c>
      <c r="D15" s="8" t="s">
        <v>6</v>
      </c>
      <c r="E15" s="2" t="str">
        <f t="shared" si="0"/>
        <v>INSERT INTO [dbo].[pmDistrict] ([idDepartment],[idProvince],[name],[code],[ubigeo]) VALUES (1,1,'Molinopampa','14','010114')</v>
      </c>
    </row>
    <row r="16" spans="1:12" ht="15.75" thickBot="1" x14ac:dyDescent="0.3">
      <c r="A16" s="14" t="s">
        <v>33</v>
      </c>
      <c r="B16" s="8" t="s">
        <v>34</v>
      </c>
      <c r="C16" s="21" t="s">
        <v>5</v>
      </c>
      <c r="D16" s="8" t="s">
        <v>6</v>
      </c>
      <c r="E16" s="2" t="str">
        <f t="shared" si="0"/>
        <v>INSERT INTO [dbo].[pmDistrict] ([idDepartment],[idProvince],[name],[code],[ubigeo]) VALUES (1,1,'Montevideo','15','010115')</v>
      </c>
    </row>
    <row r="17" spans="1:5" ht="15.75" thickBot="1" x14ac:dyDescent="0.3">
      <c r="A17" s="14" t="s">
        <v>35</v>
      </c>
      <c r="B17" s="8" t="s">
        <v>36</v>
      </c>
      <c r="C17" s="21" t="s">
        <v>5</v>
      </c>
      <c r="D17" s="8" t="s">
        <v>6</v>
      </c>
      <c r="E17" s="2" t="str">
        <f t="shared" si="0"/>
        <v>INSERT INTO [dbo].[pmDistrict] ([idDepartment],[idProvince],[name],[code],[ubigeo]) VALUES (1,1,'Olleros','16','010116')</v>
      </c>
    </row>
    <row r="18" spans="1:5" ht="15.75" thickBot="1" x14ac:dyDescent="0.3">
      <c r="A18" s="14" t="s">
        <v>37</v>
      </c>
      <c r="B18" s="8" t="s">
        <v>38</v>
      </c>
      <c r="C18" s="21" t="s">
        <v>5</v>
      </c>
      <c r="D18" s="8" t="s">
        <v>6</v>
      </c>
      <c r="E18" s="2" t="str">
        <f t="shared" si="0"/>
        <v>INSERT INTO [dbo].[pmDistrict] ([idDepartment],[idProvince],[name],[code],[ubigeo]) VALUES (1,1,'Quinjalca','17','010117')</v>
      </c>
    </row>
    <row r="19" spans="1:5" ht="15.75" thickBot="1" x14ac:dyDescent="0.3">
      <c r="A19" s="14" t="s">
        <v>39</v>
      </c>
      <c r="B19" s="8" t="s">
        <v>40</v>
      </c>
      <c r="C19" s="21" t="s">
        <v>5</v>
      </c>
      <c r="D19" s="8" t="s">
        <v>6</v>
      </c>
      <c r="E19" s="2" t="str">
        <f t="shared" si="0"/>
        <v>INSERT INTO [dbo].[pmDistrict] ([idDepartment],[idProvince],[name],[code],[ubigeo]) VALUES (1,1,'San Francisco de Daguas','18','010118')</v>
      </c>
    </row>
    <row r="20" spans="1:5" ht="15.75" thickBot="1" x14ac:dyDescent="0.3">
      <c r="A20" s="14" t="s">
        <v>41</v>
      </c>
      <c r="B20" s="8" t="s">
        <v>42</v>
      </c>
      <c r="C20" s="21" t="s">
        <v>5</v>
      </c>
      <c r="D20" s="8" t="s">
        <v>6</v>
      </c>
      <c r="E20" s="2" t="str">
        <f t="shared" si="0"/>
        <v>INSERT INTO [dbo].[pmDistrict] ([idDepartment],[idProvince],[name],[code],[ubigeo]) VALUES (1,1,'San Isidro de Maino','19','010119')</v>
      </c>
    </row>
    <row r="21" spans="1:5" ht="15.75" thickBot="1" x14ac:dyDescent="0.3">
      <c r="A21" s="14" t="s">
        <v>43</v>
      </c>
      <c r="B21" s="8" t="s">
        <v>44</v>
      </c>
      <c r="C21" s="21" t="s">
        <v>5</v>
      </c>
      <c r="D21" s="8" t="s">
        <v>6</v>
      </c>
      <c r="E21" s="2" t="str">
        <f t="shared" si="0"/>
        <v>INSERT INTO [dbo].[pmDistrict] ([idDepartment],[idProvince],[name],[code],[ubigeo]) VALUES (1,1,'Soloco','20','010120')</v>
      </c>
    </row>
    <row r="22" spans="1:5" ht="15.75" thickBot="1" x14ac:dyDescent="0.3">
      <c r="A22" s="14" t="s">
        <v>45</v>
      </c>
      <c r="B22" s="8" t="s">
        <v>46</v>
      </c>
      <c r="C22" s="21" t="s">
        <v>5</v>
      </c>
      <c r="D22" s="8" t="s">
        <v>6</v>
      </c>
      <c r="E22" s="2" t="str">
        <f t="shared" si="0"/>
        <v>INSERT INTO [dbo].[pmDistrict] ([idDepartment],[idProvince],[name],[code],[ubigeo]) VALUES (1,1,'Sonche','21','010121')</v>
      </c>
    </row>
    <row r="23" spans="1:5" ht="15.75" thickBot="1" x14ac:dyDescent="0.3">
      <c r="A23" s="14" t="s">
        <v>47</v>
      </c>
      <c r="B23" s="8" t="s">
        <v>48</v>
      </c>
      <c r="C23" s="21" t="s">
        <v>48</v>
      </c>
      <c r="D23" s="8" t="s">
        <v>6</v>
      </c>
      <c r="E23" s="3" t="str">
        <f>$E$1&amp;"1,2,'"&amp;TRIM(B23)&amp;"','"&amp;RIGHT(A23,2)&amp;"','"&amp;RIGHT(A23,6)&amp;"')"</f>
        <v>INSERT INTO [dbo].[pmDistrict] ([idDepartment],[idProvince],[name],[code],[ubigeo]) VALUES (1,2,'Bagua','05','010205')</v>
      </c>
    </row>
    <row r="24" spans="1:5" ht="15.75" thickBot="1" x14ac:dyDescent="0.3">
      <c r="A24" s="14" t="s">
        <v>49</v>
      </c>
      <c r="B24" s="8" t="s">
        <v>50</v>
      </c>
      <c r="C24" s="21" t="s">
        <v>48</v>
      </c>
      <c r="D24" s="8" t="s">
        <v>6</v>
      </c>
      <c r="E24" s="3" t="str">
        <f t="shared" ref="E24:E29" si="1">$E$1&amp;"1,2,'"&amp;TRIM(B24)&amp;"','"&amp;RIGHT(A24,2)&amp;"','"&amp;RIGHT(A24,6)&amp;"')"</f>
        <v>INSERT INTO [dbo].[pmDistrict] ([idDepartment],[idProvince],[name],[code],[ubigeo]) VALUES (1,2,'Aramango','02','010202')</v>
      </c>
    </row>
    <row r="25" spans="1:5" ht="15.75" thickBot="1" x14ac:dyDescent="0.3">
      <c r="A25" s="14" t="s">
        <v>51</v>
      </c>
      <c r="B25" s="8" t="s">
        <v>52</v>
      </c>
      <c r="C25" s="21" t="s">
        <v>48</v>
      </c>
      <c r="D25" s="8" t="s">
        <v>6</v>
      </c>
      <c r="E25" s="3" t="str">
        <f t="shared" si="1"/>
        <v>INSERT INTO [dbo].[pmDistrict] ([idDepartment],[idProvince],[name],[code],[ubigeo]) VALUES (1,2,'Copallin','03','010203')</v>
      </c>
    </row>
    <row r="26" spans="1:5" ht="15.75" thickBot="1" x14ac:dyDescent="0.3">
      <c r="A26" s="14" t="s">
        <v>53</v>
      </c>
      <c r="B26" s="8" t="s">
        <v>54</v>
      </c>
      <c r="C26" s="21" t="s">
        <v>48</v>
      </c>
      <c r="D26" s="8" t="s">
        <v>6</v>
      </c>
      <c r="E26" s="3" t="str">
        <f t="shared" si="1"/>
        <v>INSERT INTO [dbo].[pmDistrict] ([idDepartment],[idProvince],[name],[code],[ubigeo]) VALUES (1,2,'El Parco','04','010204')</v>
      </c>
    </row>
    <row r="27" spans="1:5" ht="15.75" thickBot="1" x14ac:dyDescent="0.3">
      <c r="A27" s="14" t="s">
        <v>55</v>
      </c>
      <c r="B27" s="8" t="s">
        <v>56</v>
      </c>
      <c r="C27" s="21" t="s">
        <v>48</v>
      </c>
      <c r="D27" s="8" t="s">
        <v>6</v>
      </c>
      <c r="E27" s="3" t="str">
        <f t="shared" si="1"/>
        <v>INSERT INTO [dbo].[pmDistrict] ([idDepartment],[idProvince],[name],[code],[ubigeo]) VALUES (1,2,'Imaza','06','010206')</v>
      </c>
    </row>
    <row r="28" spans="1:5" ht="15.75" thickBot="1" x14ac:dyDescent="0.3">
      <c r="A28" s="14" t="s">
        <v>57</v>
      </c>
      <c r="B28" s="8" t="s">
        <v>58</v>
      </c>
      <c r="C28" s="21" t="s">
        <v>48</v>
      </c>
      <c r="D28" s="8" t="s">
        <v>6</v>
      </c>
      <c r="E28" s="3" t="str">
        <f t="shared" si="1"/>
        <v>INSERT INTO [dbo].[pmDistrict] ([idDepartment],[idProvince],[name],[code],[ubigeo]) VALUES (1,2,'La Peca','01','010201')</v>
      </c>
    </row>
    <row r="29" spans="1:5" ht="15.75" thickBot="1" x14ac:dyDescent="0.3">
      <c r="A29" s="14" t="s">
        <v>59</v>
      </c>
      <c r="B29" s="8" t="s">
        <v>60</v>
      </c>
      <c r="C29" s="21" t="s">
        <v>61</v>
      </c>
      <c r="D29" s="8" t="s">
        <v>6</v>
      </c>
      <c r="E29" s="4" t="str">
        <f>$E$1&amp;"1,3,'"&amp;TRIM(B29)&amp;"','"&amp;RIGHT(A29,2)&amp;"','"&amp;RIGHT(A29,6)&amp;"')"</f>
        <v>INSERT INTO [dbo].[pmDistrict] ([idDepartment],[idProvince],[name],[code],[ubigeo]) VALUES (1,3,'Jumbilla','01','010301')</v>
      </c>
    </row>
    <row r="30" spans="1:5" ht="15.75" thickBot="1" x14ac:dyDescent="0.3">
      <c r="A30" s="14" t="s">
        <v>62</v>
      </c>
      <c r="B30" s="8" t="s">
        <v>63</v>
      </c>
      <c r="C30" s="21" t="s">
        <v>61</v>
      </c>
      <c r="D30" s="8" t="s">
        <v>6</v>
      </c>
      <c r="E30" s="4" t="str">
        <f t="shared" ref="E30:E43" si="2">$E$1&amp;"1,3,'"&amp;TRIM(B30)&amp;"','"&amp;RIGHT(A30,2)&amp;"','"&amp;RIGHT(A30,6)&amp;"')"</f>
        <v>INSERT INTO [dbo].[pmDistrict] ([idDepartment],[idProvince],[name],[code],[ubigeo]) VALUES (1,3,'Chisquilla','04','010304')</v>
      </c>
    </row>
    <row r="31" spans="1:5" ht="15.75" thickBot="1" x14ac:dyDescent="0.3">
      <c r="A31" s="14" t="s">
        <v>64</v>
      </c>
      <c r="B31" s="8" t="s">
        <v>65</v>
      </c>
      <c r="C31" s="21" t="s">
        <v>61</v>
      </c>
      <c r="D31" s="8" t="s">
        <v>6</v>
      </c>
      <c r="E31" s="4" t="str">
        <f t="shared" si="2"/>
        <v>INSERT INTO [dbo].[pmDistrict] ([idDepartment],[idProvince],[name],[code],[ubigeo]) VALUES (1,3,'Churuja','05','010305')</v>
      </c>
    </row>
    <row r="32" spans="1:5" ht="15.75" thickBot="1" x14ac:dyDescent="0.3">
      <c r="A32" s="14" t="s">
        <v>66</v>
      </c>
      <c r="B32" s="8" t="s">
        <v>67</v>
      </c>
      <c r="C32" s="21" t="s">
        <v>61</v>
      </c>
      <c r="D32" s="8" t="s">
        <v>6</v>
      </c>
      <c r="E32" s="4" t="str">
        <f t="shared" si="2"/>
        <v>INSERT INTO [dbo].[pmDistrict] ([idDepartment],[idProvince],[name],[code],[ubigeo]) VALUES (1,3,'Corosha','02','010302')</v>
      </c>
    </row>
    <row r="33" spans="1:5" ht="15.75" thickBot="1" x14ac:dyDescent="0.3">
      <c r="A33" s="14" t="s">
        <v>68</v>
      </c>
      <c r="B33" s="8" t="s">
        <v>69</v>
      </c>
      <c r="C33" s="21" t="s">
        <v>61</v>
      </c>
      <c r="D33" s="8" t="s">
        <v>6</v>
      </c>
      <c r="E33" s="4" t="str">
        <f t="shared" si="2"/>
        <v>INSERT INTO [dbo].[pmDistrict] ([idDepartment],[idProvince],[name],[code],[ubigeo]) VALUES (1,3,'Cuispes','03','010303')</v>
      </c>
    </row>
    <row r="34" spans="1:5" ht="15.75" thickBot="1" x14ac:dyDescent="0.3">
      <c r="A34" s="14" t="s">
        <v>70</v>
      </c>
      <c r="B34" s="8" t="s">
        <v>71</v>
      </c>
      <c r="C34" s="21" t="s">
        <v>61</v>
      </c>
      <c r="D34" s="8" t="s">
        <v>6</v>
      </c>
      <c r="E34" s="4" t="str">
        <f t="shared" si="2"/>
        <v>INSERT INTO [dbo].[pmDistrict] ([idDepartment],[idProvince],[name],[code],[ubigeo]) VALUES (1,3,'Florida','06','010306')</v>
      </c>
    </row>
    <row r="35" spans="1:5" ht="15.75" thickBot="1" x14ac:dyDescent="0.3">
      <c r="A35" s="14" t="s">
        <v>72</v>
      </c>
      <c r="B35" s="8" t="s">
        <v>73</v>
      </c>
      <c r="C35" s="21" t="s">
        <v>61</v>
      </c>
      <c r="D35" s="8" t="s">
        <v>6</v>
      </c>
      <c r="E35" s="4" t="str">
        <f t="shared" si="2"/>
        <v>INSERT INTO [dbo].[pmDistrict] ([idDepartment],[idProvince],[name],[code],[ubigeo]) VALUES (1,3,'Jazan','12','010312')</v>
      </c>
    </row>
    <row r="36" spans="1:5" ht="15.75" thickBot="1" x14ac:dyDescent="0.3">
      <c r="A36" s="14" t="s">
        <v>74</v>
      </c>
      <c r="B36" s="8" t="s">
        <v>75</v>
      </c>
      <c r="C36" s="21" t="s">
        <v>61</v>
      </c>
      <c r="D36" s="8" t="s">
        <v>6</v>
      </c>
      <c r="E36" s="4" t="str">
        <f t="shared" si="2"/>
        <v>INSERT INTO [dbo].[pmDistrict] ([idDepartment],[idProvince],[name],[code],[ubigeo]) VALUES (1,3,'Recta','07','010307')</v>
      </c>
    </row>
    <row r="37" spans="1:5" ht="15.75" thickBot="1" x14ac:dyDescent="0.3">
      <c r="A37" s="14" t="s">
        <v>76</v>
      </c>
      <c r="B37" s="8" t="s">
        <v>77</v>
      </c>
      <c r="C37" s="21" t="s">
        <v>61</v>
      </c>
      <c r="D37" s="8" t="s">
        <v>6</v>
      </c>
      <c r="E37" s="4" t="str">
        <f t="shared" si="2"/>
        <v>INSERT INTO [dbo].[pmDistrict] ([idDepartment],[idProvince],[name],[code],[ubigeo]) VALUES (1,3,'San Carlos','08','010308')</v>
      </c>
    </row>
    <row r="38" spans="1:5" ht="15.75" thickBot="1" x14ac:dyDescent="0.3">
      <c r="A38" s="14" t="s">
        <v>78</v>
      </c>
      <c r="B38" s="8" t="s">
        <v>79</v>
      </c>
      <c r="C38" s="21" t="s">
        <v>61</v>
      </c>
      <c r="D38" s="8" t="s">
        <v>6</v>
      </c>
      <c r="E38" s="4" t="str">
        <f t="shared" si="2"/>
        <v>INSERT INTO [dbo].[pmDistrict] ([idDepartment],[idProvince],[name],[code],[ubigeo]) VALUES (1,3,'Shipasbamba','09','010309')</v>
      </c>
    </row>
    <row r="39" spans="1:5" ht="15.75" thickBot="1" x14ac:dyDescent="0.3">
      <c r="A39" s="14" t="s">
        <v>80</v>
      </c>
      <c r="B39" s="8" t="s">
        <v>81</v>
      </c>
      <c r="C39" s="21" t="s">
        <v>61</v>
      </c>
      <c r="D39" s="8" t="s">
        <v>6</v>
      </c>
      <c r="E39" s="4" t="str">
        <f t="shared" si="2"/>
        <v>INSERT INTO [dbo].[pmDistrict] ([idDepartment],[idProvince],[name],[code],[ubigeo]) VALUES (1,3,'Valera','10','010310')</v>
      </c>
    </row>
    <row r="40" spans="1:5" ht="15.75" thickBot="1" x14ac:dyDescent="0.3">
      <c r="A40" s="14" t="s">
        <v>82</v>
      </c>
      <c r="B40" s="8" t="s">
        <v>83</v>
      </c>
      <c r="C40" s="21" t="s">
        <v>61</v>
      </c>
      <c r="D40" s="8" t="s">
        <v>6</v>
      </c>
      <c r="E40" s="4" t="str">
        <f t="shared" si="2"/>
        <v>INSERT INTO [dbo].[pmDistrict] ([idDepartment],[idProvince],[name],[code],[ubigeo]) VALUES (1,3,'Yambrasbamba','11','010311')</v>
      </c>
    </row>
    <row r="41" spans="1:5" ht="15.75" thickBot="1" x14ac:dyDescent="0.3">
      <c r="A41" s="14" t="s">
        <v>84</v>
      </c>
      <c r="B41" s="8" t="s">
        <v>85</v>
      </c>
      <c r="C41" s="21" t="s">
        <v>86</v>
      </c>
      <c r="D41" s="8" t="s">
        <v>6</v>
      </c>
      <c r="E41" s="3" t="str">
        <f>$E$1&amp;"1,4,'"&amp;TRIM(B41)&amp;"','"&amp;RIGHT(A41,2)&amp;"','"&amp;RIGHT(A41,6)&amp;"')"</f>
        <v>INSERT INTO [dbo].[pmDistrict] ([idDepartment],[idProvince],[name],[code],[ubigeo]) VALUES (1,4,'Nieva','01','010601')</v>
      </c>
    </row>
    <row r="42" spans="1:5" ht="15.75" thickBot="1" x14ac:dyDescent="0.3">
      <c r="A42" s="14" t="s">
        <v>87</v>
      </c>
      <c r="B42" s="8" t="s">
        <v>88</v>
      </c>
      <c r="C42" s="21" t="s">
        <v>86</v>
      </c>
      <c r="D42" s="8" t="s">
        <v>6</v>
      </c>
      <c r="E42" s="3" t="str">
        <f t="shared" ref="E42:E44" si="3">$E$1&amp;"1,4,'"&amp;TRIM(B42)&amp;"','"&amp;RIGHT(A42,2)&amp;"','"&amp;RIGHT(A42,6)&amp;"')"</f>
        <v>INSERT INTO [dbo].[pmDistrict] ([idDepartment],[idProvince],[name],[code],[ubigeo]) VALUES (1,4,'El Cenepa','03','010603')</v>
      </c>
    </row>
    <row r="43" spans="1:5" ht="15.75" thickBot="1" x14ac:dyDescent="0.3">
      <c r="A43" s="14" t="s">
        <v>89</v>
      </c>
      <c r="B43" s="8" t="s">
        <v>90</v>
      </c>
      <c r="C43" s="21" t="s">
        <v>86</v>
      </c>
      <c r="D43" s="8" t="s">
        <v>6</v>
      </c>
      <c r="E43" s="3" t="str">
        <f t="shared" si="3"/>
        <v>INSERT INTO [dbo].[pmDistrict] ([idDepartment],[idProvince],[name],[code],[ubigeo]) VALUES (1,4,'Rio Santiago','02','010602')</v>
      </c>
    </row>
    <row r="44" spans="1:5" ht="15.75" thickBot="1" x14ac:dyDescent="0.3">
      <c r="A44" s="14" t="s">
        <v>91</v>
      </c>
      <c r="B44" s="8" t="s">
        <v>92</v>
      </c>
      <c r="C44" s="21" t="s">
        <v>93</v>
      </c>
      <c r="D44" s="8" t="s">
        <v>6</v>
      </c>
      <c r="E44" s="4" t="str">
        <f>$E$1&amp;"1,5,'"&amp;TRIM(B44)&amp;"','"&amp;RIGHT(A44,2)&amp;"','"&amp;RIGHT(A44,6)&amp;"')"</f>
        <v>INSERT INTO [dbo].[pmDistrict] ([idDepartment],[idProvince],[name],[code],[ubigeo]) VALUES (1,5,'Lamud','01','010401')</v>
      </c>
    </row>
    <row r="45" spans="1:5" ht="15.75" thickBot="1" x14ac:dyDescent="0.3">
      <c r="A45" s="14" t="s">
        <v>94</v>
      </c>
      <c r="B45" s="8" t="s">
        <v>95</v>
      </c>
      <c r="C45" s="21" t="s">
        <v>93</v>
      </c>
      <c r="D45" s="8" t="s">
        <v>6</v>
      </c>
      <c r="E45" s="4" t="str">
        <f t="shared" ref="E45:E67" si="4">$E$1&amp;"1,5,'"&amp;TRIM(B45)&amp;"','"&amp;RIGHT(A45,2)&amp;"','"&amp;RIGHT(A45,6)&amp;"')"</f>
        <v>INSERT INTO [dbo].[pmDistrict] ([idDepartment],[idProvince],[name],[code],[ubigeo]) VALUES (1,5,'Camporredondo','02','010402')</v>
      </c>
    </row>
    <row r="46" spans="1:5" ht="15.75" thickBot="1" x14ac:dyDescent="0.3">
      <c r="A46" s="14" t="s">
        <v>96</v>
      </c>
      <c r="B46" s="8" t="s">
        <v>97</v>
      </c>
      <c r="C46" s="21" t="s">
        <v>93</v>
      </c>
      <c r="D46" s="8" t="s">
        <v>6</v>
      </c>
      <c r="E46" s="4" t="str">
        <f t="shared" si="4"/>
        <v>INSERT INTO [dbo].[pmDistrict] ([idDepartment],[idProvince],[name],[code],[ubigeo]) VALUES (1,5,'Cocabamba','03','010403')</v>
      </c>
    </row>
    <row r="47" spans="1:5" ht="15.75" thickBot="1" x14ac:dyDescent="0.3">
      <c r="A47" s="14" t="s">
        <v>98</v>
      </c>
      <c r="B47" s="8" t="s">
        <v>99</v>
      </c>
      <c r="C47" s="21" t="s">
        <v>93</v>
      </c>
      <c r="D47" s="8" t="s">
        <v>6</v>
      </c>
      <c r="E47" s="4" t="str">
        <f t="shared" si="4"/>
        <v>INSERT INTO [dbo].[pmDistrict] ([idDepartment],[idProvince],[name],[code],[ubigeo]) VALUES (1,5,'Colcamar','04','010404')</v>
      </c>
    </row>
    <row r="48" spans="1:5" ht="15.75" thickBot="1" x14ac:dyDescent="0.3">
      <c r="A48" s="14" t="s">
        <v>100</v>
      </c>
      <c r="B48" s="8" t="s">
        <v>101</v>
      </c>
      <c r="C48" s="21" t="s">
        <v>93</v>
      </c>
      <c r="D48" s="8" t="s">
        <v>6</v>
      </c>
      <c r="E48" s="4" t="str">
        <f t="shared" si="4"/>
        <v>INSERT INTO [dbo].[pmDistrict] ([idDepartment],[idProvince],[name],[code],[ubigeo]) VALUES (1,5,'Conila','05','010405')</v>
      </c>
    </row>
    <row r="49" spans="1:5" ht="15.75" thickBot="1" x14ac:dyDescent="0.3">
      <c r="A49" s="14" t="s">
        <v>102</v>
      </c>
      <c r="B49" s="8" t="s">
        <v>103</v>
      </c>
      <c r="C49" s="21" t="s">
        <v>93</v>
      </c>
      <c r="D49" s="8" t="s">
        <v>6</v>
      </c>
      <c r="E49" s="4" t="str">
        <f t="shared" si="4"/>
        <v>INSERT INTO [dbo].[pmDistrict] ([idDepartment],[idProvince],[name],[code],[ubigeo]) VALUES (1,5,'Inguilpata','06','010406')</v>
      </c>
    </row>
    <row r="50" spans="1:5" ht="15.75" thickBot="1" x14ac:dyDescent="0.3">
      <c r="A50" s="14" t="s">
        <v>104</v>
      </c>
      <c r="B50" s="8" t="s">
        <v>105</v>
      </c>
      <c r="C50" s="21" t="s">
        <v>93</v>
      </c>
      <c r="D50" s="8" t="s">
        <v>6</v>
      </c>
      <c r="E50" s="4" t="str">
        <f t="shared" si="4"/>
        <v>INSERT INTO [dbo].[pmDistrict] ([idDepartment],[idProvince],[name],[code],[ubigeo]) VALUES (1,5,'Longuita','07','010407')</v>
      </c>
    </row>
    <row r="51" spans="1:5" ht="15.75" thickBot="1" x14ac:dyDescent="0.3">
      <c r="A51" s="14" t="s">
        <v>106</v>
      </c>
      <c r="B51" s="8" t="s">
        <v>107</v>
      </c>
      <c r="C51" s="21" t="s">
        <v>93</v>
      </c>
      <c r="D51" s="8" t="s">
        <v>6</v>
      </c>
      <c r="E51" s="4" t="str">
        <f t="shared" si="4"/>
        <v>INSERT INTO [dbo].[pmDistrict] ([idDepartment],[idProvince],[name],[code],[ubigeo]) VALUES (1,5,'Lonya Chico','08','010408')</v>
      </c>
    </row>
    <row r="52" spans="1:5" ht="15.75" thickBot="1" x14ac:dyDescent="0.3">
      <c r="A52" s="14" t="s">
        <v>108</v>
      </c>
      <c r="B52" s="8" t="s">
        <v>93</v>
      </c>
      <c r="C52" s="21" t="s">
        <v>93</v>
      </c>
      <c r="D52" s="8" t="s">
        <v>6</v>
      </c>
      <c r="E52" s="4" t="str">
        <f t="shared" si="4"/>
        <v>INSERT INTO [dbo].[pmDistrict] ([idDepartment],[idProvince],[name],[code],[ubigeo]) VALUES (1,5,'Luya','09','010409')</v>
      </c>
    </row>
    <row r="53" spans="1:5" ht="15.75" thickBot="1" x14ac:dyDescent="0.3">
      <c r="A53" s="14" t="s">
        <v>109</v>
      </c>
      <c r="B53" s="8" t="s">
        <v>110</v>
      </c>
      <c r="C53" s="21" t="s">
        <v>93</v>
      </c>
      <c r="D53" s="8" t="s">
        <v>6</v>
      </c>
      <c r="E53" s="4" t="str">
        <f t="shared" si="4"/>
        <v>INSERT INTO [dbo].[pmDistrict] ([idDepartment],[idProvince],[name],[code],[ubigeo]) VALUES (1,5,'Luya Viejo','10','010410')</v>
      </c>
    </row>
    <row r="54" spans="1:5" ht="15.75" thickBot="1" x14ac:dyDescent="0.3">
      <c r="A54" s="14" t="s">
        <v>111</v>
      </c>
      <c r="B54" s="8" t="s">
        <v>112</v>
      </c>
      <c r="C54" s="21" t="s">
        <v>93</v>
      </c>
      <c r="D54" s="8" t="s">
        <v>6</v>
      </c>
      <c r="E54" s="4" t="str">
        <f t="shared" si="4"/>
        <v>INSERT INTO [dbo].[pmDistrict] ([idDepartment],[idProvince],[name],[code],[ubigeo]) VALUES (1,5,'Maria','11','010411')</v>
      </c>
    </row>
    <row r="55" spans="1:5" ht="15.75" thickBot="1" x14ac:dyDescent="0.3">
      <c r="A55" s="14" t="s">
        <v>113</v>
      </c>
      <c r="B55" s="8" t="s">
        <v>114</v>
      </c>
      <c r="C55" s="21" t="s">
        <v>93</v>
      </c>
      <c r="D55" s="8" t="s">
        <v>6</v>
      </c>
      <c r="E55" s="4" t="str">
        <f t="shared" si="4"/>
        <v>INSERT INTO [dbo].[pmDistrict] ([idDepartment],[idProvince],[name],[code],[ubigeo]) VALUES (1,5,'Ocalli','12','010412')</v>
      </c>
    </row>
    <row r="56" spans="1:5" ht="15.75" thickBot="1" x14ac:dyDescent="0.3">
      <c r="A56" s="14" t="s">
        <v>115</v>
      </c>
      <c r="B56" s="8" t="s">
        <v>116</v>
      </c>
      <c r="C56" s="21" t="s">
        <v>93</v>
      </c>
      <c r="D56" s="8" t="s">
        <v>6</v>
      </c>
      <c r="E56" s="4" t="str">
        <f t="shared" si="4"/>
        <v>INSERT INTO [dbo].[pmDistrict] ([idDepartment],[idProvince],[name],[code],[ubigeo]) VALUES (1,5,'Ocumal','13','010413')</v>
      </c>
    </row>
    <row r="57" spans="1:5" ht="15.75" thickBot="1" x14ac:dyDescent="0.3">
      <c r="A57" s="14" t="s">
        <v>117</v>
      </c>
      <c r="B57" s="8" t="s">
        <v>118</v>
      </c>
      <c r="C57" s="21" t="s">
        <v>93</v>
      </c>
      <c r="D57" s="8" t="s">
        <v>6</v>
      </c>
      <c r="E57" s="4" t="str">
        <f t="shared" si="4"/>
        <v>INSERT INTO [dbo].[pmDistrict] ([idDepartment],[idProvince],[name],[code],[ubigeo]) VALUES (1,5,'Pisuquia','14','010414')</v>
      </c>
    </row>
    <row r="58" spans="1:5" ht="15.75" thickBot="1" x14ac:dyDescent="0.3">
      <c r="A58" s="14" t="s">
        <v>119</v>
      </c>
      <c r="B58" s="8" t="s">
        <v>120</v>
      </c>
      <c r="C58" s="21" t="s">
        <v>93</v>
      </c>
      <c r="D58" s="8" t="s">
        <v>6</v>
      </c>
      <c r="E58" s="4" t="str">
        <f t="shared" si="4"/>
        <v>INSERT INTO [dbo].[pmDistrict] ([idDepartment],[idProvince],[name],[code],[ubigeo]) VALUES (1,5,'Providencia','23','010423')</v>
      </c>
    </row>
    <row r="59" spans="1:5" ht="15.75" thickBot="1" x14ac:dyDescent="0.3">
      <c r="A59" s="14" t="s">
        <v>121</v>
      </c>
      <c r="B59" s="8" t="s">
        <v>122</v>
      </c>
      <c r="C59" s="21" t="s">
        <v>93</v>
      </c>
      <c r="D59" s="8" t="s">
        <v>6</v>
      </c>
      <c r="E59" s="4" t="str">
        <f t="shared" si="4"/>
        <v>INSERT INTO [dbo].[pmDistrict] ([idDepartment],[idProvince],[name],[code],[ubigeo]) VALUES (1,5,'San Cristobal','15','010415')</v>
      </c>
    </row>
    <row r="60" spans="1:5" ht="15.75" thickBot="1" x14ac:dyDescent="0.3">
      <c r="A60" s="14" t="s">
        <v>123</v>
      </c>
      <c r="B60" s="8" t="s">
        <v>124</v>
      </c>
      <c r="C60" s="21" t="s">
        <v>93</v>
      </c>
      <c r="D60" s="8" t="s">
        <v>6</v>
      </c>
      <c r="E60" s="4" t="str">
        <f t="shared" si="4"/>
        <v>INSERT INTO [dbo].[pmDistrict] ([idDepartment],[idProvince],[name],[code],[ubigeo]) VALUES (1,5,'San Francisco del Yeso','16','010416')</v>
      </c>
    </row>
    <row r="61" spans="1:5" ht="15.75" thickBot="1" x14ac:dyDescent="0.3">
      <c r="A61" s="14" t="s">
        <v>125</v>
      </c>
      <c r="B61" s="8" t="s">
        <v>126</v>
      </c>
      <c r="C61" s="21" t="s">
        <v>93</v>
      </c>
      <c r="D61" s="8" t="s">
        <v>6</v>
      </c>
      <c r="E61" s="4" t="str">
        <f t="shared" si="4"/>
        <v>INSERT INTO [dbo].[pmDistrict] ([idDepartment],[idProvince],[name],[code],[ubigeo]) VALUES (1,5,'San Jeronimo','17','010417')</v>
      </c>
    </row>
    <row r="62" spans="1:5" ht="15.75" thickBot="1" x14ac:dyDescent="0.3">
      <c r="A62" s="14" t="s">
        <v>127</v>
      </c>
      <c r="B62" s="8" t="s">
        <v>128</v>
      </c>
      <c r="C62" s="21" t="s">
        <v>93</v>
      </c>
      <c r="D62" s="8" t="s">
        <v>6</v>
      </c>
      <c r="E62" s="4" t="str">
        <f t="shared" si="4"/>
        <v>INSERT INTO [dbo].[pmDistrict] ([idDepartment],[idProvince],[name],[code],[ubigeo]) VALUES (1,5,'San Juan de Lopecancha','18','010418')</v>
      </c>
    </row>
    <row r="63" spans="1:5" ht="15.75" thickBot="1" x14ac:dyDescent="0.3">
      <c r="A63" s="14" t="s">
        <v>129</v>
      </c>
      <c r="B63" s="8" t="s">
        <v>130</v>
      </c>
      <c r="C63" s="21" t="s">
        <v>93</v>
      </c>
      <c r="D63" s="8" t="s">
        <v>6</v>
      </c>
      <c r="E63" s="4" t="str">
        <f t="shared" si="4"/>
        <v>INSERT INTO [dbo].[pmDistrict] ([idDepartment],[idProvince],[name],[code],[ubigeo]) VALUES (1,5,'Santa Catalina','19','010419')</v>
      </c>
    </row>
    <row r="64" spans="1:5" ht="15.75" thickBot="1" x14ac:dyDescent="0.3">
      <c r="A64" s="14" t="s">
        <v>131</v>
      </c>
      <c r="B64" s="8" t="s">
        <v>132</v>
      </c>
      <c r="C64" s="21" t="s">
        <v>93</v>
      </c>
      <c r="D64" s="8" t="s">
        <v>6</v>
      </c>
      <c r="E64" s="4" t="str">
        <f t="shared" si="4"/>
        <v>INSERT INTO [dbo].[pmDistrict] ([idDepartment],[idProvince],[name],[code],[ubigeo]) VALUES (1,5,'Santo Tomas','20','010420')</v>
      </c>
    </row>
    <row r="65" spans="1:5" ht="15.75" thickBot="1" x14ac:dyDescent="0.3">
      <c r="A65" s="14" t="s">
        <v>133</v>
      </c>
      <c r="B65" s="8" t="s">
        <v>134</v>
      </c>
      <c r="C65" s="21" t="s">
        <v>93</v>
      </c>
      <c r="D65" s="8" t="s">
        <v>6</v>
      </c>
      <c r="E65" s="4" t="str">
        <f t="shared" si="4"/>
        <v>INSERT INTO [dbo].[pmDistrict] ([idDepartment],[idProvince],[name],[code],[ubigeo]) VALUES (1,5,'Tingo','21','010421')</v>
      </c>
    </row>
    <row r="66" spans="1:5" ht="15.75" thickBot="1" x14ac:dyDescent="0.3">
      <c r="A66" s="14" t="s">
        <v>135</v>
      </c>
      <c r="B66" s="8" t="s">
        <v>136</v>
      </c>
      <c r="C66" s="21" t="s">
        <v>93</v>
      </c>
      <c r="D66" s="8" t="s">
        <v>6</v>
      </c>
      <c r="E66" s="4" t="str">
        <f t="shared" si="4"/>
        <v>INSERT INTO [dbo].[pmDistrict] ([idDepartment],[idProvince],[name],[code],[ubigeo]) VALUES (1,5,'Trita','22','010422')</v>
      </c>
    </row>
    <row r="67" spans="1:5" ht="15.75" thickBot="1" x14ac:dyDescent="0.3">
      <c r="A67" s="14" t="s">
        <v>137</v>
      </c>
      <c r="B67" s="8" t="s">
        <v>138</v>
      </c>
      <c r="C67" s="21" t="s">
        <v>139</v>
      </c>
      <c r="D67" s="8" t="s">
        <v>6</v>
      </c>
      <c r="E67" s="3" t="str">
        <f>$E$1&amp;"1,6,'"&amp;TRIM(B67)&amp;"','"&amp;RIGHT(A67,2)&amp;"','"&amp;RIGHT(A67,6)&amp;"')"</f>
        <v>INSERT INTO [dbo].[pmDistrict] ([idDepartment],[idProvince],[name],[code],[ubigeo]) VALUES (1,6,'San Nicolas','01','010501')</v>
      </c>
    </row>
    <row r="68" spans="1:5" ht="15.75" thickBot="1" x14ac:dyDescent="0.3">
      <c r="A68" s="14" t="s">
        <v>140</v>
      </c>
      <c r="B68" s="8" t="s">
        <v>141</v>
      </c>
      <c r="C68" s="21" t="s">
        <v>139</v>
      </c>
      <c r="D68" s="8" t="s">
        <v>6</v>
      </c>
      <c r="E68" s="3" t="str">
        <f t="shared" ref="E68:E85" si="5">$E$1&amp;"1,6,'"&amp;TRIM(B68)&amp;"','"&amp;RIGHT(A68,2)&amp;"','"&amp;RIGHT(A68,6)&amp;"')"</f>
        <v>INSERT INTO [dbo].[pmDistrict] ([idDepartment],[idProvince],[name],[code],[ubigeo]) VALUES (1,6,'Chirimoto','03','010503')</v>
      </c>
    </row>
    <row r="69" spans="1:5" ht="15.75" thickBot="1" x14ac:dyDescent="0.3">
      <c r="A69" s="14" t="s">
        <v>142</v>
      </c>
      <c r="B69" s="8" t="s">
        <v>143</v>
      </c>
      <c r="C69" s="21" t="s">
        <v>139</v>
      </c>
      <c r="D69" s="8" t="s">
        <v>6</v>
      </c>
      <c r="E69" s="3" t="str">
        <f t="shared" si="5"/>
        <v>INSERT INTO [dbo].[pmDistrict] ([idDepartment],[idProvince],[name],[code],[ubigeo]) VALUES (1,6,'Cochamal','02','010502')</v>
      </c>
    </row>
    <row r="70" spans="1:5" ht="15.75" thickBot="1" x14ac:dyDescent="0.3">
      <c r="A70" s="14" t="s">
        <v>144</v>
      </c>
      <c r="B70" s="8" t="s">
        <v>145</v>
      </c>
      <c r="C70" s="21" t="s">
        <v>139</v>
      </c>
      <c r="D70" s="8" t="s">
        <v>6</v>
      </c>
      <c r="E70" s="3" t="str">
        <f t="shared" si="5"/>
        <v>INSERT INTO [dbo].[pmDistrict] ([idDepartment],[idProvince],[name],[code],[ubigeo]) VALUES (1,6,'Huambo','04','010504')</v>
      </c>
    </row>
    <row r="71" spans="1:5" ht="15.75" thickBot="1" x14ac:dyDescent="0.3">
      <c r="A71" s="14" t="s">
        <v>146</v>
      </c>
      <c r="B71" s="8" t="s">
        <v>147</v>
      </c>
      <c r="C71" s="21" t="s">
        <v>139</v>
      </c>
      <c r="D71" s="8" t="s">
        <v>6</v>
      </c>
      <c r="E71" s="3" t="str">
        <f t="shared" si="5"/>
        <v>INSERT INTO [dbo].[pmDistrict] ([idDepartment],[idProvince],[name],[code],[ubigeo]) VALUES (1,6,'Limabamba','05','010505')</v>
      </c>
    </row>
    <row r="72" spans="1:5" ht="15.75" thickBot="1" x14ac:dyDescent="0.3">
      <c r="A72" s="14" t="s">
        <v>148</v>
      </c>
      <c r="B72" s="8" t="s">
        <v>149</v>
      </c>
      <c r="C72" s="21" t="s">
        <v>139</v>
      </c>
      <c r="D72" s="8" t="s">
        <v>6</v>
      </c>
      <c r="E72" s="3" t="str">
        <f t="shared" si="5"/>
        <v>INSERT INTO [dbo].[pmDistrict] ([idDepartment],[idProvince],[name],[code],[ubigeo]) VALUES (1,6,'Longar','06','010506')</v>
      </c>
    </row>
    <row r="73" spans="1:5" ht="15.75" thickBot="1" x14ac:dyDescent="0.3">
      <c r="A73" s="14" t="s">
        <v>150</v>
      </c>
      <c r="B73" s="8" t="s">
        <v>151</v>
      </c>
      <c r="C73" s="21" t="s">
        <v>139</v>
      </c>
      <c r="D73" s="8" t="s">
        <v>6</v>
      </c>
      <c r="E73" s="3" t="str">
        <f t="shared" si="5"/>
        <v>INSERT INTO [dbo].[pmDistrict] ([idDepartment],[idProvince],[name],[code],[ubigeo]) VALUES (1,6,'Mariscal Benavides','08','010508')</v>
      </c>
    </row>
    <row r="74" spans="1:5" ht="15.75" thickBot="1" x14ac:dyDescent="0.3">
      <c r="A74" s="14" t="s">
        <v>152</v>
      </c>
      <c r="B74" s="8" t="s">
        <v>153</v>
      </c>
      <c r="C74" s="21" t="s">
        <v>139</v>
      </c>
      <c r="D74" s="8" t="s">
        <v>6</v>
      </c>
      <c r="E74" s="3" t="str">
        <f t="shared" si="5"/>
        <v>INSERT INTO [dbo].[pmDistrict] ([idDepartment],[idProvince],[name],[code],[ubigeo]) VALUES (1,6,'Milpuc','07','010507')</v>
      </c>
    </row>
    <row r="75" spans="1:5" ht="15.75" thickBot="1" x14ac:dyDescent="0.3">
      <c r="A75" s="14" t="s">
        <v>154</v>
      </c>
      <c r="B75" s="8" t="s">
        <v>155</v>
      </c>
      <c r="C75" s="21" t="s">
        <v>139</v>
      </c>
      <c r="D75" s="8" t="s">
        <v>6</v>
      </c>
      <c r="E75" s="3" t="str">
        <f t="shared" si="5"/>
        <v>INSERT INTO [dbo].[pmDistrict] ([idDepartment],[idProvince],[name],[code],[ubigeo]) VALUES (1,6,'Omia','09','010509')</v>
      </c>
    </row>
    <row r="76" spans="1:5" ht="15.75" thickBot="1" x14ac:dyDescent="0.3">
      <c r="A76" s="14" t="s">
        <v>156</v>
      </c>
      <c r="B76" s="8" t="s">
        <v>157</v>
      </c>
      <c r="C76" s="21" t="s">
        <v>139</v>
      </c>
      <c r="D76" s="8" t="s">
        <v>6</v>
      </c>
      <c r="E76" s="3" t="str">
        <f t="shared" si="5"/>
        <v>INSERT INTO [dbo].[pmDistrict] ([idDepartment],[idProvince],[name],[code],[ubigeo]) VALUES (1,6,'Santa Rosa','10','010510')</v>
      </c>
    </row>
    <row r="77" spans="1:5" ht="15.75" thickBot="1" x14ac:dyDescent="0.3">
      <c r="A77" s="14" t="s">
        <v>158</v>
      </c>
      <c r="B77" s="8" t="s">
        <v>159</v>
      </c>
      <c r="C77" s="21" t="s">
        <v>139</v>
      </c>
      <c r="D77" s="8" t="s">
        <v>6</v>
      </c>
      <c r="E77" s="3" t="str">
        <f t="shared" si="5"/>
        <v>INSERT INTO [dbo].[pmDistrict] ([idDepartment],[idProvince],[name],[code],[ubigeo]) VALUES (1,6,'Totora','11','010511')</v>
      </c>
    </row>
    <row r="78" spans="1:5" ht="15.75" thickBot="1" x14ac:dyDescent="0.3">
      <c r="A78" s="14" t="s">
        <v>160</v>
      </c>
      <c r="B78" s="8" t="s">
        <v>161</v>
      </c>
      <c r="C78" s="21" t="s">
        <v>139</v>
      </c>
      <c r="D78" s="8" t="s">
        <v>6</v>
      </c>
      <c r="E78" s="3" t="str">
        <f t="shared" si="5"/>
        <v>INSERT INTO [dbo].[pmDistrict] ([idDepartment],[idProvince],[name],[code],[ubigeo]) VALUES (1,6,'Vista Alegre','12','010512')</v>
      </c>
    </row>
    <row r="79" spans="1:5" ht="15.75" thickBot="1" x14ac:dyDescent="0.3">
      <c r="A79" s="14" t="s">
        <v>162</v>
      </c>
      <c r="B79" s="8" t="s">
        <v>163</v>
      </c>
      <c r="C79" s="21" t="s">
        <v>164</v>
      </c>
      <c r="D79" s="8" t="s">
        <v>6</v>
      </c>
      <c r="E79" s="4" t="str">
        <f>$E$1&amp;"1,7,'"&amp;TRIM(B79)&amp;"','"&amp;RIGHT(A79,2)&amp;"','"&amp;RIGHT(A79,6)&amp;"')"</f>
        <v>INSERT INTO [dbo].[pmDistrict] ([idDepartment],[idProvince],[name],[code],[ubigeo]) VALUES (1,7,'Bagua Grande','01','010701')</v>
      </c>
    </row>
    <row r="80" spans="1:5" ht="15.75" thickBot="1" x14ac:dyDescent="0.3">
      <c r="A80" s="14" t="s">
        <v>165</v>
      </c>
      <c r="B80" s="8" t="s">
        <v>166</v>
      </c>
      <c r="C80" s="21" t="s">
        <v>164</v>
      </c>
      <c r="D80" s="8" t="s">
        <v>6</v>
      </c>
      <c r="E80" s="4" t="str">
        <f t="shared" ref="E80:E86" si="6">$E$1&amp;"1,7,'"&amp;TRIM(B80)&amp;"','"&amp;RIGHT(A80,2)&amp;"','"&amp;RIGHT(A80,6)&amp;"')"</f>
        <v>INSERT INTO [dbo].[pmDistrict] ([idDepartment],[idProvince],[name],[code],[ubigeo]) VALUES (1,7,'Cajaruro','02','010702')</v>
      </c>
    </row>
    <row r="81" spans="1:5" ht="15.75" thickBot="1" x14ac:dyDescent="0.3">
      <c r="A81" s="14" t="s">
        <v>167</v>
      </c>
      <c r="B81" s="8" t="s">
        <v>168</v>
      </c>
      <c r="C81" s="21" t="s">
        <v>164</v>
      </c>
      <c r="D81" s="8" t="s">
        <v>6</v>
      </c>
      <c r="E81" s="4" t="str">
        <f t="shared" si="6"/>
        <v>INSERT INTO [dbo].[pmDistrict] ([idDepartment],[idProvince],[name],[code],[ubigeo]) VALUES (1,7,'Cumba','03','010703')</v>
      </c>
    </row>
    <row r="82" spans="1:5" ht="15.75" thickBot="1" x14ac:dyDescent="0.3">
      <c r="A82" s="14" t="s">
        <v>169</v>
      </c>
      <c r="B82" s="8" t="s">
        <v>170</v>
      </c>
      <c r="C82" s="21" t="s">
        <v>164</v>
      </c>
      <c r="D82" s="8" t="s">
        <v>6</v>
      </c>
      <c r="E82" s="4" t="str">
        <f t="shared" si="6"/>
        <v>INSERT INTO [dbo].[pmDistrict] ([idDepartment],[idProvince],[name],[code],[ubigeo]) VALUES (1,7,'El Milagro','04','010704')</v>
      </c>
    </row>
    <row r="83" spans="1:5" ht="15.75" thickBot="1" x14ac:dyDescent="0.3">
      <c r="A83" s="14" t="s">
        <v>171</v>
      </c>
      <c r="B83" s="8" t="s">
        <v>172</v>
      </c>
      <c r="C83" s="21" t="s">
        <v>164</v>
      </c>
      <c r="D83" s="8" t="s">
        <v>6</v>
      </c>
      <c r="E83" s="4" t="str">
        <f t="shared" si="6"/>
        <v>INSERT INTO [dbo].[pmDistrict] ([idDepartment],[idProvince],[name],[code],[ubigeo]) VALUES (1,7,'Jamalca','05','010705')</v>
      </c>
    </row>
    <row r="84" spans="1:5" ht="15.75" thickBot="1" x14ac:dyDescent="0.3">
      <c r="A84" s="14" t="s">
        <v>173</v>
      </c>
      <c r="B84" s="8" t="s">
        <v>174</v>
      </c>
      <c r="C84" s="21" t="s">
        <v>164</v>
      </c>
      <c r="D84" s="8" t="s">
        <v>6</v>
      </c>
      <c r="E84" s="4" t="str">
        <f t="shared" si="6"/>
        <v>INSERT INTO [dbo].[pmDistrict] ([idDepartment],[idProvince],[name],[code],[ubigeo]) VALUES (1,7,'Lonya Grande','06','010706')</v>
      </c>
    </row>
    <row r="85" spans="1:5" ht="15.75" thickBot="1" x14ac:dyDescent="0.3">
      <c r="A85" s="14" t="s">
        <v>175</v>
      </c>
      <c r="B85" s="8" t="s">
        <v>176</v>
      </c>
      <c r="C85" s="21" t="s">
        <v>164</v>
      </c>
      <c r="D85" s="22" t="s">
        <v>6</v>
      </c>
      <c r="E85" s="4" t="str">
        <f t="shared" si="6"/>
        <v>INSERT INTO [dbo].[pmDistrict] ([idDepartment],[idProvince],[name],[code],[ubigeo]) VALUES (1,7,'Yamon','07','010707')</v>
      </c>
    </row>
    <row r="86" spans="1:5" ht="15.75" thickBot="1" x14ac:dyDescent="0.3">
      <c r="A86" s="14" t="s">
        <v>177</v>
      </c>
      <c r="B86" s="8" t="s">
        <v>178</v>
      </c>
      <c r="C86" s="21" t="s">
        <v>178</v>
      </c>
      <c r="D86" s="8" t="s">
        <v>179</v>
      </c>
      <c r="E86" s="3" t="str">
        <f>$E$1&amp;"2,1,'"&amp;TRIM(B86)&amp;"','"&amp;RIGHT(A86,2)&amp;"','"&amp;RIGHT(A86,6)&amp;"')"</f>
        <v>INSERT INTO [dbo].[pmDistrict] ([idDepartment],[idProvince],[name],[code],[ubigeo]) VALUES (2,1,'Huaraz','01','020101')</v>
      </c>
    </row>
    <row r="87" spans="1:5" ht="15.75" thickBot="1" x14ac:dyDescent="0.3">
      <c r="A87" s="14" t="s">
        <v>180</v>
      </c>
      <c r="B87" s="8" t="s">
        <v>181</v>
      </c>
      <c r="C87" s="21" t="s">
        <v>178</v>
      </c>
      <c r="D87" s="8" t="s">
        <v>179</v>
      </c>
      <c r="E87" s="3" t="str">
        <f t="shared" ref="E87:E97" si="7">$E$1&amp;"2,1,'"&amp;TRIM(B87)&amp;"','"&amp;RIGHT(A87,2)&amp;"','"&amp;RIGHT(A87,6)&amp;"')"</f>
        <v>INSERT INTO [dbo].[pmDistrict] ([idDepartment],[idProvince],[name],[code],[ubigeo]) VALUES (2,1,'Cochabamba','03','020103')</v>
      </c>
    </row>
    <row r="88" spans="1:5" ht="15.75" thickBot="1" x14ac:dyDescent="0.3">
      <c r="A88" s="14" t="s">
        <v>182</v>
      </c>
      <c r="B88" s="8" t="s">
        <v>183</v>
      </c>
      <c r="C88" s="21" t="s">
        <v>178</v>
      </c>
      <c r="D88" s="8" t="s">
        <v>179</v>
      </c>
      <c r="E88" s="3" t="str">
        <f t="shared" si="7"/>
        <v>INSERT INTO [dbo].[pmDistrict] ([idDepartment],[idProvince],[name],[code],[ubigeo]) VALUES (2,1,'Colcabamba','04','020104')</v>
      </c>
    </row>
    <row r="89" spans="1:5" ht="15.75" thickBot="1" x14ac:dyDescent="0.3">
      <c r="A89" s="14" t="s">
        <v>184</v>
      </c>
      <c r="B89" s="8" t="s">
        <v>185</v>
      </c>
      <c r="C89" s="21" t="s">
        <v>178</v>
      </c>
      <c r="D89" s="8" t="s">
        <v>179</v>
      </c>
      <c r="E89" s="3" t="str">
        <f t="shared" si="7"/>
        <v>INSERT INTO [dbo].[pmDistrict] ([idDepartment],[idProvince],[name],[code],[ubigeo]) VALUES (2,1,'Huanchay','05','020105')</v>
      </c>
    </row>
    <row r="90" spans="1:5" ht="15.75" thickBot="1" x14ac:dyDescent="0.3">
      <c r="A90" s="14" t="s">
        <v>186</v>
      </c>
      <c r="B90" s="8" t="s">
        <v>187</v>
      </c>
      <c r="C90" s="21" t="s">
        <v>178</v>
      </c>
      <c r="D90" s="8" t="s">
        <v>179</v>
      </c>
      <c r="E90" s="3" t="str">
        <f t="shared" si="7"/>
        <v>INSERT INTO [dbo].[pmDistrict] ([idDepartment],[idProvince],[name],[code],[ubigeo]) VALUES (2,1,'Independencia','02','020102')</v>
      </c>
    </row>
    <row r="91" spans="1:5" ht="15.75" thickBot="1" x14ac:dyDescent="0.3">
      <c r="A91" s="14" t="s">
        <v>188</v>
      </c>
      <c r="B91" s="8" t="s">
        <v>189</v>
      </c>
      <c r="C91" s="21" t="s">
        <v>178</v>
      </c>
      <c r="D91" s="8" t="s">
        <v>179</v>
      </c>
      <c r="E91" s="3" t="str">
        <f t="shared" si="7"/>
        <v>INSERT INTO [dbo].[pmDistrict] ([idDepartment],[idProvince],[name],[code],[ubigeo]) VALUES (2,1,'Jangas','06','020106')</v>
      </c>
    </row>
    <row r="92" spans="1:5" ht="15.75" thickBot="1" x14ac:dyDescent="0.3">
      <c r="A92" s="14" t="s">
        <v>190</v>
      </c>
      <c r="B92" s="8" t="s">
        <v>191</v>
      </c>
      <c r="C92" s="21" t="s">
        <v>178</v>
      </c>
      <c r="D92" s="8" t="s">
        <v>179</v>
      </c>
      <c r="E92" s="3" t="str">
        <f t="shared" si="7"/>
        <v>INSERT INTO [dbo].[pmDistrict] ([idDepartment],[idProvince],[name],[code],[ubigeo]) VALUES (2,1,'La Libertad','07','020107')</v>
      </c>
    </row>
    <row r="93" spans="1:5" ht="15.75" thickBot="1" x14ac:dyDescent="0.3">
      <c r="A93" s="14" t="s">
        <v>192</v>
      </c>
      <c r="B93" s="8" t="s">
        <v>36</v>
      </c>
      <c r="C93" s="21" t="s">
        <v>178</v>
      </c>
      <c r="D93" s="8" t="s">
        <v>179</v>
      </c>
      <c r="E93" s="3" t="str">
        <f t="shared" si="7"/>
        <v>INSERT INTO [dbo].[pmDistrict] ([idDepartment],[idProvince],[name],[code],[ubigeo]) VALUES (2,1,'Olleros','08','020108')</v>
      </c>
    </row>
    <row r="94" spans="1:5" ht="15.75" thickBot="1" x14ac:dyDescent="0.3">
      <c r="A94" s="14" t="s">
        <v>193</v>
      </c>
      <c r="B94" s="8" t="s">
        <v>194</v>
      </c>
      <c r="C94" s="21" t="s">
        <v>178</v>
      </c>
      <c r="D94" s="8" t="s">
        <v>179</v>
      </c>
      <c r="E94" s="3" t="str">
        <f t="shared" si="7"/>
        <v>INSERT INTO [dbo].[pmDistrict] ([idDepartment],[idProvince],[name],[code],[ubigeo]) VALUES (2,1,'Pampas','09','020109')</v>
      </c>
    </row>
    <row r="95" spans="1:5" ht="15.75" thickBot="1" x14ac:dyDescent="0.3">
      <c r="A95" s="14" t="s">
        <v>195</v>
      </c>
      <c r="B95" s="8" t="s">
        <v>196</v>
      </c>
      <c r="C95" s="21" t="s">
        <v>178</v>
      </c>
      <c r="D95" s="8" t="s">
        <v>179</v>
      </c>
      <c r="E95" s="3" t="str">
        <f t="shared" si="7"/>
        <v>INSERT INTO [dbo].[pmDistrict] ([idDepartment],[idProvince],[name],[code],[ubigeo]) VALUES (2,1,'Pariacoto','10','020110')</v>
      </c>
    </row>
    <row r="96" spans="1:5" ht="15.75" thickBot="1" x14ac:dyDescent="0.3">
      <c r="A96" s="14" t="s">
        <v>197</v>
      </c>
      <c r="B96" s="8" t="s">
        <v>198</v>
      </c>
      <c r="C96" s="21" t="s">
        <v>178</v>
      </c>
      <c r="D96" s="8" t="s">
        <v>179</v>
      </c>
      <c r="E96" s="3" t="str">
        <f t="shared" si="7"/>
        <v>INSERT INTO [dbo].[pmDistrict] ([idDepartment],[idProvince],[name],[code],[ubigeo]) VALUES (2,1,'Pira','11','020111')</v>
      </c>
    </row>
    <row r="97" spans="1:5" ht="15.75" thickBot="1" x14ac:dyDescent="0.3">
      <c r="A97" s="14" t="s">
        <v>199</v>
      </c>
      <c r="B97" s="8" t="s">
        <v>200</v>
      </c>
      <c r="C97" s="21" t="s">
        <v>178</v>
      </c>
      <c r="D97" s="8" t="s">
        <v>179</v>
      </c>
      <c r="E97" s="3" t="str">
        <f t="shared" si="7"/>
        <v>INSERT INTO [dbo].[pmDistrict] ([idDepartment],[idProvince],[name],[code],[ubigeo]) VALUES (2,1,'Tarica','12','020112')</v>
      </c>
    </row>
    <row r="98" spans="1:5" ht="15.75" thickBot="1" x14ac:dyDescent="0.3">
      <c r="A98" s="14" t="s">
        <v>201</v>
      </c>
      <c r="B98" s="8" t="s">
        <v>202</v>
      </c>
      <c r="C98" s="21" t="s">
        <v>202</v>
      </c>
      <c r="D98" s="8" t="s">
        <v>179</v>
      </c>
      <c r="E98" s="4" t="str">
        <f>$E$1&amp;"2,2,'"&amp;TRIM(B98)&amp;"','"&amp;RIGHT(A98,2)&amp;"','"&amp;RIGHT(A98,6)&amp;"')"</f>
        <v>INSERT INTO [dbo].[pmDistrict] ([idDepartment],[idProvince],[name],[code],[ubigeo]) VALUES (2,2,'Aija','01','020201')</v>
      </c>
    </row>
    <row r="99" spans="1:5" ht="15.75" thickBot="1" x14ac:dyDescent="0.3">
      <c r="A99" s="14" t="s">
        <v>203</v>
      </c>
      <c r="B99" s="8" t="s">
        <v>204</v>
      </c>
      <c r="C99" s="21" t="s">
        <v>202</v>
      </c>
      <c r="D99" s="8" t="s">
        <v>179</v>
      </c>
      <c r="E99" s="4" t="str">
        <f t="shared" ref="E99:E102" si="8">$E$1&amp;"2,2,'"&amp;TRIM(B99)&amp;"','"&amp;RIGHT(A99,2)&amp;"','"&amp;RIGHT(A99,6)&amp;"')"</f>
        <v>INSERT INTO [dbo].[pmDistrict] ([idDepartment],[idProvince],[name],[code],[ubigeo]) VALUES (2,2,'Coris','03','020203')</v>
      </c>
    </row>
    <row r="100" spans="1:5" ht="15.75" thickBot="1" x14ac:dyDescent="0.3">
      <c r="A100" s="14" t="s">
        <v>205</v>
      </c>
      <c r="B100" s="8" t="s">
        <v>206</v>
      </c>
      <c r="C100" s="21" t="s">
        <v>202</v>
      </c>
      <c r="D100" s="8" t="s">
        <v>179</v>
      </c>
      <c r="E100" s="4" t="str">
        <f t="shared" si="8"/>
        <v>INSERT INTO [dbo].[pmDistrict] ([idDepartment],[idProvince],[name],[code],[ubigeo]) VALUES (2,2,'Huacllan','05','020205')</v>
      </c>
    </row>
    <row r="101" spans="1:5" ht="15.75" thickBot="1" x14ac:dyDescent="0.3">
      <c r="A101" s="14" t="s">
        <v>207</v>
      </c>
      <c r="B101" s="8" t="s">
        <v>208</v>
      </c>
      <c r="C101" s="21" t="s">
        <v>202</v>
      </c>
      <c r="D101" s="8" t="s">
        <v>179</v>
      </c>
      <c r="E101" s="4" t="str">
        <f t="shared" si="8"/>
        <v>INSERT INTO [dbo].[pmDistrict] ([idDepartment],[idProvince],[name],[code],[ubigeo]) VALUES (2,2,'La Merced','06','020206')</v>
      </c>
    </row>
    <row r="102" spans="1:5" ht="15.75" thickBot="1" x14ac:dyDescent="0.3">
      <c r="A102" s="14" t="s">
        <v>209</v>
      </c>
      <c r="B102" s="8" t="s">
        <v>210</v>
      </c>
      <c r="C102" s="21" t="s">
        <v>202</v>
      </c>
      <c r="D102" s="8" t="s">
        <v>179</v>
      </c>
      <c r="E102" s="4" t="str">
        <f t="shared" si="8"/>
        <v>INSERT INTO [dbo].[pmDistrict] ([idDepartment],[idProvince],[name],[code],[ubigeo]) VALUES (2,2,'Succha','08','020208')</v>
      </c>
    </row>
    <row r="103" spans="1:5" ht="15.75" thickBot="1" x14ac:dyDescent="0.3">
      <c r="A103" s="14" t="s">
        <v>211</v>
      </c>
      <c r="B103" s="8" t="s">
        <v>212</v>
      </c>
      <c r="C103" s="21" t="s">
        <v>213</v>
      </c>
      <c r="D103" s="8" t="s">
        <v>179</v>
      </c>
      <c r="E103" s="3" t="str">
        <f>$E$1&amp;"2,3,'"&amp;TRIM(B103)&amp;"','"&amp;RIGHT(A103,2)&amp;"','"&amp;RIGHT(A103,6)&amp;"')"</f>
        <v>INSERT INTO [dbo].[pmDistrict] ([idDepartment],[idProvince],[name],[code],[ubigeo]) VALUES (2,3,'Llamellin','01','021601')</v>
      </c>
    </row>
    <row r="104" spans="1:5" ht="15.75" thickBot="1" x14ac:dyDescent="0.3">
      <c r="A104" s="14" t="s">
        <v>214</v>
      </c>
      <c r="B104" s="8" t="s">
        <v>215</v>
      </c>
      <c r="C104" s="21" t="s">
        <v>213</v>
      </c>
      <c r="D104" s="8" t="s">
        <v>179</v>
      </c>
      <c r="E104" s="3" t="str">
        <f t="shared" ref="E104:E108" si="9">$E$1&amp;"2,3,'"&amp;TRIM(B104)&amp;"','"&amp;RIGHT(A104,2)&amp;"','"&amp;RIGHT(A104,6)&amp;"')"</f>
        <v>INSERT INTO [dbo].[pmDistrict] ([idDepartment],[idProvince],[name],[code],[ubigeo]) VALUES (2,3,'Aczo','02','021602')</v>
      </c>
    </row>
    <row r="105" spans="1:5" ht="15.75" thickBot="1" x14ac:dyDescent="0.3">
      <c r="A105" s="14" t="s">
        <v>216</v>
      </c>
      <c r="B105" s="8" t="s">
        <v>217</v>
      </c>
      <c r="C105" s="21" t="s">
        <v>213</v>
      </c>
      <c r="D105" s="8" t="s">
        <v>179</v>
      </c>
      <c r="E105" s="3" t="str">
        <f t="shared" si="9"/>
        <v>INSERT INTO [dbo].[pmDistrict] ([idDepartment],[idProvince],[name],[code],[ubigeo]) VALUES (2,3,'Chaccho','03','021603')</v>
      </c>
    </row>
    <row r="106" spans="1:5" ht="15.75" thickBot="1" x14ac:dyDescent="0.3">
      <c r="A106" s="14" t="s">
        <v>218</v>
      </c>
      <c r="B106" s="8" t="s">
        <v>219</v>
      </c>
      <c r="C106" s="21" t="s">
        <v>213</v>
      </c>
      <c r="D106" s="8" t="s">
        <v>179</v>
      </c>
      <c r="E106" s="3" t="str">
        <f t="shared" si="9"/>
        <v>INSERT INTO [dbo].[pmDistrict] ([idDepartment],[idProvince],[name],[code],[ubigeo]) VALUES (2,3,'Chingas','04','021604')</v>
      </c>
    </row>
    <row r="107" spans="1:5" ht="15.75" thickBot="1" x14ac:dyDescent="0.3">
      <c r="A107" s="14" t="s">
        <v>220</v>
      </c>
      <c r="B107" s="8" t="s">
        <v>221</v>
      </c>
      <c r="C107" s="21" t="s">
        <v>213</v>
      </c>
      <c r="D107" s="8" t="s">
        <v>179</v>
      </c>
      <c r="E107" s="3" t="str">
        <f t="shared" si="9"/>
        <v>INSERT INTO [dbo].[pmDistrict] ([idDepartment],[idProvince],[name],[code],[ubigeo]) VALUES (2,3,'Mirgas','05','021605')</v>
      </c>
    </row>
    <row r="108" spans="1:5" ht="15.75" thickBot="1" x14ac:dyDescent="0.3">
      <c r="A108" s="14" t="s">
        <v>222</v>
      </c>
      <c r="B108" s="8" t="s">
        <v>223</v>
      </c>
      <c r="C108" s="21" t="s">
        <v>213</v>
      </c>
      <c r="D108" s="8" t="s">
        <v>179</v>
      </c>
      <c r="E108" s="3" t="str">
        <f t="shared" si="9"/>
        <v>INSERT INTO [dbo].[pmDistrict] ([idDepartment],[idProvince],[name],[code],[ubigeo]) VALUES (2,3,'San Juan de Rontoy','06','021606')</v>
      </c>
    </row>
    <row r="109" spans="1:5" ht="15.75" thickBot="1" x14ac:dyDescent="0.3">
      <c r="A109" s="14" t="s">
        <v>224</v>
      </c>
      <c r="B109" s="8" t="s">
        <v>225</v>
      </c>
      <c r="C109" s="21" t="s">
        <v>8</v>
      </c>
      <c r="D109" s="8" t="s">
        <v>179</v>
      </c>
      <c r="E109" s="4" t="str">
        <f>$E$1&amp;"2,4,'"&amp;TRIM(B109)&amp;"','"&amp;RIGHT(A109,2)&amp;"','"&amp;RIGHT(A109,6)&amp;"')"</f>
        <v>INSERT INTO [dbo].[pmDistrict] ([idDepartment],[idProvince],[name],[code],[ubigeo]) VALUES (2,4,'Chacas','01','021801')</v>
      </c>
    </row>
    <row r="110" spans="1:5" ht="15.75" thickBot="1" x14ac:dyDescent="0.3">
      <c r="A110" s="14" t="s">
        <v>226</v>
      </c>
      <c r="B110" s="8" t="s">
        <v>227</v>
      </c>
      <c r="C110" s="21" t="s">
        <v>8</v>
      </c>
      <c r="D110" s="8" t="s">
        <v>179</v>
      </c>
      <c r="E110" s="4" t="str">
        <f>$E$1&amp;"2,4,'"&amp;TRIM(B110)&amp;"','"&amp;RIGHT(A110,2)&amp;"','"&amp;RIGHT(A110,6)&amp;"')"</f>
        <v>INSERT INTO [dbo].[pmDistrict] ([idDepartment],[idProvince],[name],[code],[ubigeo]) VALUES (2,4,'Acochaca','02','021802')</v>
      </c>
    </row>
    <row r="111" spans="1:5" ht="15.75" thickBot="1" x14ac:dyDescent="0.3">
      <c r="A111" s="14" t="s">
        <v>228</v>
      </c>
      <c r="B111" s="8" t="s">
        <v>229</v>
      </c>
      <c r="C111" s="21" t="s">
        <v>230</v>
      </c>
      <c r="D111" s="8" t="s">
        <v>179</v>
      </c>
      <c r="E111" s="3" t="str">
        <f>$E$1&amp;"2,5,'"&amp;TRIM(B111)&amp;"','"&amp;RIGHT(A111,2)&amp;"','"&amp;RIGHT(A111,6)&amp;"')"</f>
        <v>INSERT INTO [dbo].[pmDistrict] ([idDepartment],[idProvince],[name],[code],[ubigeo]) VALUES (2,5,'Chiquian','01','020301')</v>
      </c>
    </row>
    <row r="112" spans="1:5" ht="15.75" thickBot="1" x14ac:dyDescent="0.3">
      <c r="A112" s="14" t="s">
        <v>231</v>
      </c>
      <c r="B112" s="8" t="s">
        <v>232</v>
      </c>
      <c r="C112" s="21" t="s">
        <v>230</v>
      </c>
      <c r="D112" s="8" t="s">
        <v>179</v>
      </c>
      <c r="E112" s="3" t="str">
        <f t="shared" ref="E112:E125" si="10">$E$1&amp;"2,5,'"&amp;TRIM(B112)&amp;"','"&amp;RIGHT(A112,2)&amp;"','"&amp;RIGHT(A112,6)&amp;"')"</f>
        <v>INSERT INTO [dbo].[pmDistrict] ([idDepartment],[idProvince],[name],[code],[ubigeo]) VALUES (2,5,'Abelardo Pardo Lezameta','02','020302')</v>
      </c>
    </row>
    <row r="113" spans="1:5" ht="15.75" thickBot="1" x14ac:dyDescent="0.3">
      <c r="A113" s="14" t="s">
        <v>233</v>
      </c>
      <c r="B113" s="8" t="s">
        <v>213</v>
      </c>
      <c r="C113" s="21" t="s">
        <v>230</v>
      </c>
      <c r="D113" s="8" t="s">
        <v>179</v>
      </c>
      <c r="E113" s="3" t="str">
        <f t="shared" si="10"/>
        <v>INSERT INTO [dbo].[pmDistrict] ([idDepartment],[idProvince],[name],[code],[ubigeo]) VALUES (2,5,'Antonio Raymondi','21','020321')</v>
      </c>
    </row>
    <row r="114" spans="1:5" ht="15.75" thickBot="1" x14ac:dyDescent="0.3">
      <c r="A114" s="14" t="s">
        <v>234</v>
      </c>
      <c r="B114" s="8" t="s">
        <v>235</v>
      </c>
      <c r="C114" s="21" t="s">
        <v>230</v>
      </c>
      <c r="D114" s="8" t="s">
        <v>179</v>
      </c>
      <c r="E114" s="3" t="str">
        <f t="shared" si="10"/>
        <v>INSERT INTO [dbo].[pmDistrict] ([idDepartment],[idProvince],[name],[code],[ubigeo]) VALUES (2,5,'Aquia','04','020304')</v>
      </c>
    </row>
    <row r="115" spans="1:5" ht="15.75" thickBot="1" x14ac:dyDescent="0.3">
      <c r="A115" s="14" t="s">
        <v>236</v>
      </c>
      <c r="B115" s="8" t="s">
        <v>237</v>
      </c>
      <c r="C115" s="21" t="s">
        <v>230</v>
      </c>
      <c r="D115" s="8" t="s">
        <v>179</v>
      </c>
      <c r="E115" s="3" t="str">
        <f t="shared" si="10"/>
        <v>INSERT INTO [dbo].[pmDistrict] ([idDepartment],[idProvince],[name],[code],[ubigeo]) VALUES (2,5,'Cajacay','05','020305')</v>
      </c>
    </row>
    <row r="116" spans="1:5" ht="15.75" thickBot="1" x14ac:dyDescent="0.3">
      <c r="A116" s="14" t="s">
        <v>238</v>
      </c>
      <c r="B116" s="8" t="s">
        <v>239</v>
      </c>
      <c r="C116" s="21" t="s">
        <v>230</v>
      </c>
      <c r="D116" s="8" t="s">
        <v>179</v>
      </c>
      <c r="E116" s="3" t="str">
        <f t="shared" si="10"/>
        <v>INSERT INTO [dbo].[pmDistrict] ([idDepartment],[idProvince],[name],[code],[ubigeo]) VALUES (2,5,'Canis','22','020322')</v>
      </c>
    </row>
    <row r="117" spans="1:5" ht="15.75" thickBot="1" x14ac:dyDescent="0.3">
      <c r="A117" s="14" t="s">
        <v>240</v>
      </c>
      <c r="B117" s="8" t="s">
        <v>241</v>
      </c>
      <c r="C117" s="21" t="s">
        <v>230</v>
      </c>
      <c r="D117" s="8" t="s">
        <v>179</v>
      </c>
      <c r="E117" s="3" t="str">
        <f t="shared" si="10"/>
        <v>INSERT INTO [dbo].[pmDistrict] ([idDepartment],[idProvince],[name],[code],[ubigeo]) VALUES (2,5,'Colquioc','23','020323')</v>
      </c>
    </row>
    <row r="118" spans="1:5" ht="15.75" thickBot="1" x14ac:dyDescent="0.3">
      <c r="A118" s="14" t="s">
        <v>242</v>
      </c>
      <c r="B118" s="8" t="s">
        <v>243</v>
      </c>
      <c r="C118" s="21" t="s">
        <v>230</v>
      </c>
      <c r="D118" s="8" t="s">
        <v>179</v>
      </c>
      <c r="E118" s="3" t="str">
        <f t="shared" si="10"/>
        <v>INSERT INTO [dbo].[pmDistrict] ([idDepartment],[idProvince],[name],[code],[ubigeo]) VALUES (2,5,'Huallanca','25','020325')</v>
      </c>
    </row>
    <row r="119" spans="1:5" ht="15.75" thickBot="1" x14ac:dyDescent="0.3">
      <c r="A119" s="14" t="s">
        <v>244</v>
      </c>
      <c r="B119" s="8" t="s">
        <v>245</v>
      </c>
      <c r="C119" s="21" t="s">
        <v>230</v>
      </c>
      <c r="D119" s="8" t="s">
        <v>179</v>
      </c>
      <c r="E119" s="3" t="str">
        <f t="shared" si="10"/>
        <v>INSERT INTO [dbo].[pmDistrict] ([idDepartment],[idProvince],[name],[code],[ubigeo]) VALUES (2,5,'Huasta','11','020311')</v>
      </c>
    </row>
    <row r="120" spans="1:5" ht="15.75" thickBot="1" x14ac:dyDescent="0.3">
      <c r="A120" s="14" t="s">
        <v>246</v>
      </c>
      <c r="B120" s="8" t="s">
        <v>247</v>
      </c>
      <c r="C120" s="21" t="s">
        <v>230</v>
      </c>
      <c r="D120" s="8" t="s">
        <v>179</v>
      </c>
      <c r="E120" s="3" t="str">
        <f t="shared" si="10"/>
        <v>INSERT INTO [dbo].[pmDistrict] ([idDepartment],[idProvince],[name],[code],[ubigeo]) VALUES (2,5,'Huayllacayan','10','020310')</v>
      </c>
    </row>
    <row r="121" spans="1:5" ht="15.75" thickBot="1" x14ac:dyDescent="0.3">
      <c r="A121" s="14" t="s">
        <v>248</v>
      </c>
      <c r="B121" s="8" t="s">
        <v>249</v>
      </c>
      <c r="C121" s="21" t="s">
        <v>230</v>
      </c>
      <c r="D121" s="8" t="s">
        <v>179</v>
      </c>
      <c r="E121" s="3" t="str">
        <f t="shared" si="10"/>
        <v>INSERT INTO [dbo].[pmDistrict] ([idDepartment],[idProvince],[name],[code],[ubigeo]) VALUES (2,5,'La Primavera','24','020324')</v>
      </c>
    </row>
    <row r="122" spans="1:5" ht="15.75" thickBot="1" x14ac:dyDescent="0.3">
      <c r="A122" s="14" t="s">
        <v>250</v>
      </c>
      <c r="B122" s="8" t="s">
        <v>251</v>
      </c>
      <c r="C122" s="21" t="s">
        <v>230</v>
      </c>
      <c r="D122" s="8" t="s">
        <v>179</v>
      </c>
      <c r="E122" s="3" t="str">
        <f t="shared" si="10"/>
        <v>INSERT INTO [dbo].[pmDistrict] ([idDepartment],[idProvince],[name],[code],[ubigeo]) VALUES (2,5,'Mangas','13','020313')</v>
      </c>
    </row>
    <row r="123" spans="1:5" ht="15.75" thickBot="1" x14ac:dyDescent="0.3">
      <c r="A123" s="14" t="s">
        <v>252</v>
      </c>
      <c r="B123" s="8" t="s">
        <v>253</v>
      </c>
      <c r="C123" s="21" t="s">
        <v>230</v>
      </c>
      <c r="D123" s="8" t="s">
        <v>179</v>
      </c>
      <c r="E123" s="3" t="str">
        <f t="shared" si="10"/>
        <v>INSERT INTO [dbo].[pmDistrict] ([idDepartment],[idProvince],[name],[code],[ubigeo]) VALUES (2,5,'Pacllon','15','020315')</v>
      </c>
    </row>
    <row r="124" spans="1:5" ht="15.75" thickBot="1" x14ac:dyDescent="0.3">
      <c r="A124" s="14" t="s">
        <v>254</v>
      </c>
      <c r="B124" s="8" t="s">
        <v>255</v>
      </c>
      <c r="C124" s="21" t="s">
        <v>230</v>
      </c>
      <c r="D124" s="8" t="s">
        <v>179</v>
      </c>
      <c r="E124" s="3" t="str">
        <f t="shared" si="10"/>
        <v>INSERT INTO [dbo].[pmDistrict] ([idDepartment],[idProvince],[name],[code],[ubigeo]) VALUES (2,5,'San Miguel de Corpanqui','17','020317')</v>
      </c>
    </row>
    <row r="125" spans="1:5" ht="15.75" thickBot="1" x14ac:dyDescent="0.3">
      <c r="A125" s="14" t="s">
        <v>256</v>
      </c>
      <c r="B125" s="8" t="s">
        <v>257</v>
      </c>
      <c r="C125" s="21" t="s">
        <v>230</v>
      </c>
      <c r="D125" s="8" t="s">
        <v>179</v>
      </c>
      <c r="E125" s="3" t="str">
        <f t="shared" si="10"/>
        <v>INSERT INTO [dbo].[pmDistrict] ([idDepartment],[idProvince],[name],[code],[ubigeo]) VALUES (2,5,'Ticllos','20','020320')</v>
      </c>
    </row>
    <row r="126" spans="1:5" ht="15.75" thickBot="1" x14ac:dyDescent="0.3">
      <c r="A126" s="14" t="s">
        <v>258</v>
      </c>
      <c r="B126" s="8" t="s">
        <v>259</v>
      </c>
      <c r="C126" s="21" t="s">
        <v>259</v>
      </c>
      <c r="D126" s="8" t="s">
        <v>179</v>
      </c>
      <c r="E126" s="4" t="str">
        <f>$E$1&amp;"2,6,'"&amp;TRIM(B126)&amp;"','"&amp;RIGHT(A126,2)&amp;"','"&amp;RIGHT(A126,6)&amp;"')"</f>
        <v>INSERT INTO [dbo].[pmDistrict] ([idDepartment],[idProvince],[name],[code],[ubigeo]) VALUES (2,6,'Carhuaz','01','020401')</v>
      </c>
    </row>
    <row r="127" spans="1:5" ht="15.75" thickBot="1" x14ac:dyDescent="0.3">
      <c r="A127" s="14" t="s">
        <v>260</v>
      </c>
      <c r="B127" s="8" t="s">
        <v>261</v>
      </c>
      <c r="C127" s="21" t="s">
        <v>259</v>
      </c>
      <c r="D127" s="8" t="s">
        <v>179</v>
      </c>
      <c r="E127" s="4" t="str">
        <f t="shared" ref="E127:E136" si="11">$E$1&amp;"2,6,'"&amp;TRIM(B127)&amp;"','"&amp;RIGHT(A127,2)&amp;"','"&amp;RIGHT(A127,6)&amp;"')"</f>
        <v>INSERT INTO [dbo].[pmDistrict] ([idDepartment],[idProvince],[name],[code],[ubigeo]) VALUES (2,6,'Acopampa','02','020402')</v>
      </c>
    </row>
    <row r="128" spans="1:5" ht="15.75" thickBot="1" x14ac:dyDescent="0.3">
      <c r="A128" s="14" t="s">
        <v>262</v>
      </c>
      <c r="B128" s="8" t="s">
        <v>263</v>
      </c>
      <c r="C128" s="21" t="s">
        <v>259</v>
      </c>
      <c r="D128" s="8" t="s">
        <v>179</v>
      </c>
      <c r="E128" s="4" t="str">
        <f t="shared" si="11"/>
        <v>INSERT INTO [dbo].[pmDistrict] ([idDepartment],[idProvince],[name],[code],[ubigeo]) VALUES (2,6,'Amashca','03','020403')</v>
      </c>
    </row>
    <row r="129" spans="1:5" ht="15.75" thickBot="1" x14ac:dyDescent="0.3">
      <c r="A129" s="14" t="s">
        <v>264</v>
      </c>
      <c r="B129" s="8" t="s">
        <v>265</v>
      </c>
      <c r="C129" s="21" t="s">
        <v>259</v>
      </c>
      <c r="D129" s="8" t="s">
        <v>179</v>
      </c>
      <c r="E129" s="4" t="str">
        <f t="shared" si="11"/>
        <v>INSERT INTO [dbo].[pmDistrict] ([idDepartment],[idProvince],[name],[code],[ubigeo]) VALUES (2,6,'Anta','04','020404')</v>
      </c>
    </row>
    <row r="130" spans="1:5" ht="15.75" thickBot="1" x14ac:dyDescent="0.3">
      <c r="A130" s="14" t="s">
        <v>266</v>
      </c>
      <c r="B130" s="8" t="s">
        <v>267</v>
      </c>
      <c r="C130" s="21" t="s">
        <v>259</v>
      </c>
      <c r="D130" s="8" t="s">
        <v>179</v>
      </c>
      <c r="E130" s="4" t="str">
        <f t="shared" si="11"/>
        <v>INSERT INTO [dbo].[pmDistrict] ([idDepartment],[idProvince],[name],[code],[ubigeo]) VALUES (2,6,'Ataquero','05','020405')</v>
      </c>
    </row>
    <row r="131" spans="1:5" ht="15.75" thickBot="1" x14ac:dyDescent="0.3">
      <c r="A131" s="14" t="s">
        <v>268</v>
      </c>
      <c r="B131" s="8" t="s">
        <v>269</v>
      </c>
      <c r="C131" s="21" t="s">
        <v>259</v>
      </c>
      <c r="D131" s="8" t="s">
        <v>179</v>
      </c>
      <c r="E131" s="4" t="str">
        <f t="shared" si="11"/>
        <v>INSERT INTO [dbo].[pmDistrict] ([idDepartment],[idProvince],[name],[code],[ubigeo]) VALUES (2,6,'Marcara','06','020406')</v>
      </c>
    </row>
    <row r="132" spans="1:5" ht="15.75" thickBot="1" x14ac:dyDescent="0.3">
      <c r="A132" s="14" t="s">
        <v>270</v>
      </c>
      <c r="B132" s="8" t="s">
        <v>271</v>
      </c>
      <c r="C132" s="21" t="s">
        <v>259</v>
      </c>
      <c r="D132" s="8" t="s">
        <v>179</v>
      </c>
      <c r="E132" s="4" t="str">
        <f t="shared" si="11"/>
        <v>INSERT INTO [dbo].[pmDistrict] ([idDepartment],[idProvince],[name],[code],[ubigeo]) VALUES (2,6,'Pariahuanca','07','020407')</v>
      </c>
    </row>
    <row r="133" spans="1:5" ht="15.75" thickBot="1" x14ac:dyDescent="0.3">
      <c r="A133" s="14" t="s">
        <v>272</v>
      </c>
      <c r="B133" s="8" t="s">
        <v>273</v>
      </c>
      <c r="C133" s="21" t="s">
        <v>259</v>
      </c>
      <c r="D133" s="8" t="s">
        <v>179</v>
      </c>
      <c r="E133" s="4" t="str">
        <f t="shared" si="11"/>
        <v>INSERT INTO [dbo].[pmDistrict] ([idDepartment],[idProvince],[name],[code],[ubigeo]) VALUES (2,6,'San Miguel de Aco','08','020408')</v>
      </c>
    </row>
    <row r="134" spans="1:5" ht="15.75" thickBot="1" x14ac:dyDescent="0.3">
      <c r="A134" s="14" t="s">
        <v>274</v>
      </c>
      <c r="B134" s="8" t="s">
        <v>275</v>
      </c>
      <c r="C134" s="21" t="s">
        <v>259</v>
      </c>
      <c r="D134" s="8" t="s">
        <v>179</v>
      </c>
      <c r="E134" s="4" t="str">
        <f t="shared" si="11"/>
        <v>INSERT INTO [dbo].[pmDistrict] ([idDepartment],[idProvince],[name],[code],[ubigeo]) VALUES (2,6,'Shilla','09','020409')</v>
      </c>
    </row>
    <row r="135" spans="1:5" ht="15.75" thickBot="1" x14ac:dyDescent="0.3">
      <c r="A135" s="14" t="s">
        <v>276</v>
      </c>
      <c r="B135" s="8" t="s">
        <v>277</v>
      </c>
      <c r="C135" s="21" t="s">
        <v>259</v>
      </c>
      <c r="D135" s="8" t="s">
        <v>179</v>
      </c>
      <c r="E135" s="4" t="str">
        <f t="shared" si="11"/>
        <v>INSERT INTO [dbo].[pmDistrict] ([idDepartment],[idProvince],[name],[code],[ubigeo]) VALUES (2,6,'Tinco','10','020410')</v>
      </c>
    </row>
    <row r="136" spans="1:5" ht="15.75" thickBot="1" x14ac:dyDescent="0.3">
      <c r="A136" s="14" t="s">
        <v>278</v>
      </c>
      <c r="B136" s="8" t="s">
        <v>279</v>
      </c>
      <c r="C136" s="21" t="s">
        <v>259</v>
      </c>
      <c r="D136" s="8" t="s">
        <v>179</v>
      </c>
      <c r="E136" s="4" t="str">
        <f t="shared" si="11"/>
        <v>INSERT INTO [dbo].[pmDistrict] ([idDepartment],[idProvince],[name],[code],[ubigeo]) VALUES (2,6,'Yungar','11','020411')</v>
      </c>
    </row>
    <row r="137" spans="1:5" ht="15.75" thickBot="1" x14ac:dyDescent="0.3">
      <c r="A137" s="14" t="s">
        <v>280</v>
      </c>
      <c r="B137" s="8" t="s">
        <v>281</v>
      </c>
      <c r="C137" s="21" t="s">
        <v>282</v>
      </c>
      <c r="D137" s="8" t="s">
        <v>179</v>
      </c>
      <c r="E137" s="3" t="str">
        <f>$E$1&amp;"2,7,'"&amp;TRIM(B137)&amp;"','"&amp;RIGHT(A137,2)&amp;"','"&amp;RIGHT(A137,6)&amp;"')"</f>
        <v>INSERT INTO [dbo].[pmDistrict] ([idDepartment],[idProvince],[name],[code],[ubigeo]) VALUES (2,7,'San Luis','01','021701')</v>
      </c>
    </row>
    <row r="138" spans="1:5" ht="15.75" thickBot="1" x14ac:dyDescent="0.3">
      <c r="A138" s="14" t="s">
        <v>283</v>
      </c>
      <c r="B138" s="8" t="s">
        <v>138</v>
      </c>
      <c r="C138" s="21" t="s">
        <v>282</v>
      </c>
      <c r="D138" s="8" t="s">
        <v>179</v>
      </c>
      <c r="E138" s="3" t="str">
        <f t="shared" ref="E138:E139" si="12">$E$1&amp;"2,7,'"&amp;TRIM(B138)&amp;"','"&amp;RIGHT(A138,2)&amp;"','"&amp;RIGHT(A138,6)&amp;"')"</f>
        <v>INSERT INTO [dbo].[pmDistrict] ([idDepartment],[idProvince],[name],[code],[ubigeo]) VALUES (2,7,'San Nicolas','03','021703')</v>
      </c>
    </row>
    <row r="139" spans="1:5" ht="15.75" thickBot="1" x14ac:dyDescent="0.3">
      <c r="A139" s="14" t="s">
        <v>284</v>
      </c>
      <c r="B139" s="8" t="s">
        <v>285</v>
      </c>
      <c r="C139" s="21" t="s">
        <v>282</v>
      </c>
      <c r="D139" s="8" t="s">
        <v>179</v>
      </c>
      <c r="E139" s="3" t="str">
        <f t="shared" si="12"/>
        <v>INSERT INTO [dbo].[pmDistrict] ([idDepartment],[idProvince],[name],[code],[ubigeo]) VALUES (2,7,'Yauya','02','021702')</v>
      </c>
    </row>
    <row r="140" spans="1:5" ht="15.75" thickBot="1" x14ac:dyDescent="0.3">
      <c r="A140" s="14" t="s">
        <v>286</v>
      </c>
      <c r="B140" s="8" t="s">
        <v>287</v>
      </c>
      <c r="C140" s="21" t="s">
        <v>287</v>
      </c>
      <c r="D140" s="8" t="s">
        <v>179</v>
      </c>
      <c r="E140" s="4" t="str">
        <f>$E$1&amp;"2,8,'"&amp;TRIM(B140)&amp;"','"&amp;RIGHT(A140,2)&amp;"','"&amp;RIGHT(A140,6)&amp;"')"</f>
        <v>INSERT INTO [dbo].[pmDistrict] ([idDepartment],[idProvince],[name],[code],[ubigeo]) VALUES (2,8,'Casma','01','020501')</v>
      </c>
    </row>
    <row r="141" spans="1:5" ht="15.75" thickBot="1" x14ac:dyDescent="0.3">
      <c r="A141" s="14" t="s">
        <v>288</v>
      </c>
      <c r="B141" s="8" t="s">
        <v>289</v>
      </c>
      <c r="C141" s="21" t="s">
        <v>287</v>
      </c>
      <c r="D141" s="8" t="s">
        <v>179</v>
      </c>
      <c r="E141" s="4" t="str">
        <f t="shared" ref="E141:E143" si="13">$E$1&amp;"2,8,'"&amp;TRIM(B141)&amp;"','"&amp;RIGHT(A141,2)&amp;"','"&amp;RIGHT(A141,6)&amp;"')"</f>
        <v>INSERT INTO [dbo].[pmDistrict] ([idDepartment],[idProvince],[name],[code],[ubigeo]) VALUES (2,8,'Buena Vista Alta','02','020502')</v>
      </c>
    </row>
    <row r="142" spans="1:5" ht="15.75" thickBot="1" x14ac:dyDescent="0.3">
      <c r="A142" s="14" t="s">
        <v>290</v>
      </c>
      <c r="B142" s="8" t="s">
        <v>291</v>
      </c>
      <c r="C142" s="21" t="s">
        <v>287</v>
      </c>
      <c r="D142" s="8" t="s">
        <v>179</v>
      </c>
      <c r="E142" s="4" t="str">
        <f t="shared" si="13"/>
        <v>INSERT INTO [dbo].[pmDistrict] ([idDepartment],[idProvince],[name],[code],[ubigeo]) VALUES (2,8,'Comandante Noel','03','020503')</v>
      </c>
    </row>
    <row r="143" spans="1:5" ht="15.75" thickBot="1" x14ac:dyDescent="0.3">
      <c r="A143" s="14" t="s">
        <v>292</v>
      </c>
      <c r="B143" s="8" t="s">
        <v>293</v>
      </c>
      <c r="C143" s="21" t="s">
        <v>287</v>
      </c>
      <c r="D143" s="8" t="s">
        <v>179</v>
      </c>
      <c r="E143" s="4" t="str">
        <f t="shared" si="13"/>
        <v>INSERT INTO [dbo].[pmDistrict] ([idDepartment],[idProvince],[name],[code],[ubigeo]) VALUES (2,8,'Yautan','05','020505')</v>
      </c>
    </row>
    <row r="144" spans="1:5" ht="15.75" thickBot="1" x14ac:dyDescent="0.3">
      <c r="A144" s="14" t="s">
        <v>294</v>
      </c>
      <c r="B144" s="8" t="s">
        <v>295</v>
      </c>
      <c r="C144" s="21" t="s">
        <v>295</v>
      </c>
      <c r="D144" s="8" t="s">
        <v>179</v>
      </c>
      <c r="E144" s="3" t="str">
        <f>$E$1&amp;"2,9,'"&amp;TRIM(B144)&amp;"','"&amp;RIGHT(A144,2)&amp;"','"&amp;RIGHT(A144,6)&amp;"')"</f>
        <v>INSERT INTO [dbo].[pmDistrict] ([idDepartment],[idProvince],[name],[code],[ubigeo]) VALUES (2,9,'Corongo','01','020601')</v>
      </c>
    </row>
    <row r="145" spans="1:5" ht="15.75" thickBot="1" x14ac:dyDescent="0.3">
      <c r="A145" s="14" t="s">
        <v>296</v>
      </c>
      <c r="B145" s="8" t="s">
        <v>297</v>
      </c>
      <c r="C145" s="21" t="s">
        <v>295</v>
      </c>
      <c r="D145" s="8" t="s">
        <v>179</v>
      </c>
      <c r="E145" s="3" t="str">
        <f t="shared" ref="E145:E150" si="14">$E$1&amp;"2,9,'"&amp;TRIM(B145)&amp;"','"&amp;RIGHT(A145,2)&amp;"','"&amp;RIGHT(A145,6)&amp;"')"</f>
        <v>INSERT INTO [dbo].[pmDistrict] ([idDepartment],[idProvince],[name],[code],[ubigeo]) VALUES (2,9,'Aco','02','020602')</v>
      </c>
    </row>
    <row r="146" spans="1:5" ht="15.75" thickBot="1" x14ac:dyDescent="0.3">
      <c r="A146" s="14" t="s">
        <v>298</v>
      </c>
      <c r="B146" s="8" t="s">
        <v>299</v>
      </c>
      <c r="C146" s="21" t="s">
        <v>295</v>
      </c>
      <c r="D146" s="8" t="s">
        <v>179</v>
      </c>
      <c r="E146" s="3" t="str">
        <f t="shared" si="14"/>
        <v>INSERT INTO [dbo].[pmDistrict] ([idDepartment],[idProvince],[name],[code],[ubigeo]) VALUES (2,9,'Bambas','03','020603')</v>
      </c>
    </row>
    <row r="147" spans="1:5" ht="15.75" thickBot="1" x14ac:dyDescent="0.3">
      <c r="A147" s="14" t="s">
        <v>300</v>
      </c>
      <c r="B147" s="8" t="s">
        <v>301</v>
      </c>
      <c r="C147" s="21" t="s">
        <v>295</v>
      </c>
      <c r="D147" s="8" t="s">
        <v>179</v>
      </c>
      <c r="E147" s="3" t="str">
        <f t="shared" si="14"/>
        <v>INSERT INTO [dbo].[pmDistrict] ([idDepartment],[idProvince],[name],[code],[ubigeo]) VALUES (2,9,'Cusca','04','020604')</v>
      </c>
    </row>
    <row r="148" spans="1:5" ht="15.75" thickBot="1" x14ac:dyDescent="0.3">
      <c r="A148" s="14" t="s">
        <v>302</v>
      </c>
      <c r="B148" s="8" t="s">
        <v>303</v>
      </c>
      <c r="C148" s="21" t="s">
        <v>295</v>
      </c>
      <c r="D148" s="8" t="s">
        <v>179</v>
      </c>
      <c r="E148" s="3" t="str">
        <f t="shared" si="14"/>
        <v>INSERT INTO [dbo].[pmDistrict] ([idDepartment],[idProvince],[name],[code],[ubigeo]) VALUES (2,9,'La Pampa','05','020605')</v>
      </c>
    </row>
    <row r="149" spans="1:5" ht="15.75" thickBot="1" x14ac:dyDescent="0.3">
      <c r="A149" s="14" t="s">
        <v>304</v>
      </c>
      <c r="B149" s="8" t="s">
        <v>305</v>
      </c>
      <c r="C149" s="21" t="s">
        <v>295</v>
      </c>
      <c r="D149" s="8" t="s">
        <v>179</v>
      </c>
      <c r="E149" s="3" t="str">
        <f t="shared" si="14"/>
        <v>INSERT INTO [dbo].[pmDistrict] ([idDepartment],[idProvince],[name],[code],[ubigeo]) VALUES (2,9,'Yanac','06','020606')</v>
      </c>
    </row>
    <row r="150" spans="1:5" ht="15.75" thickBot="1" x14ac:dyDescent="0.3">
      <c r="A150" s="14" t="s">
        <v>306</v>
      </c>
      <c r="B150" s="8" t="s">
        <v>307</v>
      </c>
      <c r="C150" s="21" t="s">
        <v>295</v>
      </c>
      <c r="D150" s="8" t="s">
        <v>179</v>
      </c>
      <c r="E150" s="3" t="str">
        <f t="shared" si="14"/>
        <v>INSERT INTO [dbo].[pmDistrict] ([idDepartment],[idProvince],[name],[code],[ubigeo]) VALUES (2,9,'Yupan','07','020607')</v>
      </c>
    </row>
    <row r="151" spans="1:5" ht="15.75" thickBot="1" x14ac:dyDescent="0.3">
      <c r="A151" s="14" t="s">
        <v>308</v>
      </c>
      <c r="B151" s="8" t="s">
        <v>309</v>
      </c>
      <c r="C151" s="21" t="s">
        <v>309</v>
      </c>
      <c r="D151" s="8" t="s">
        <v>179</v>
      </c>
      <c r="E151" s="4" t="str">
        <f>$E$1&amp;"2,10,'"&amp;TRIM(B151)&amp;"','"&amp;RIGHT(A151,2)&amp;"','"&amp;RIGHT(A151,6)&amp;"')"</f>
        <v>INSERT INTO [dbo].[pmDistrict] ([idDepartment],[idProvince],[name],[code],[ubigeo]) VALUES (2,10,'Huari','01','020801')</v>
      </c>
    </row>
    <row r="152" spans="1:5" ht="15.75" thickBot="1" x14ac:dyDescent="0.3">
      <c r="A152" s="14" t="s">
        <v>310</v>
      </c>
      <c r="B152" s="8" t="s">
        <v>311</v>
      </c>
      <c r="C152" s="21" t="s">
        <v>309</v>
      </c>
      <c r="D152" s="8" t="s">
        <v>179</v>
      </c>
      <c r="E152" s="4" t="str">
        <f t="shared" ref="E152:E166" si="15">$E$1&amp;"2,10,'"&amp;TRIM(B152)&amp;"','"&amp;RIGHT(A152,2)&amp;"','"&amp;RIGHT(A152,6)&amp;"')"</f>
        <v>INSERT INTO [dbo].[pmDistrict] ([idDepartment],[idProvince],[name],[code],[ubigeo]) VALUES (2,10,'Anra','16','020816')</v>
      </c>
    </row>
    <row r="153" spans="1:5" ht="15.75" thickBot="1" x14ac:dyDescent="0.3">
      <c r="A153" s="14" t="s">
        <v>312</v>
      </c>
      <c r="B153" s="8" t="s">
        <v>313</v>
      </c>
      <c r="C153" s="21" t="s">
        <v>309</v>
      </c>
      <c r="D153" s="8" t="s">
        <v>179</v>
      </c>
      <c r="E153" s="4" t="str">
        <f t="shared" si="15"/>
        <v>INSERT INTO [dbo].[pmDistrict] ([idDepartment],[idProvince],[name],[code],[ubigeo]) VALUES (2,10,'Cajay','02','020802')</v>
      </c>
    </row>
    <row r="154" spans="1:5" ht="15.75" thickBot="1" x14ac:dyDescent="0.3">
      <c r="A154" s="14" t="s">
        <v>314</v>
      </c>
      <c r="B154" s="8" t="s">
        <v>315</v>
      </c>
      <c r="C154" s="21" t="s">
        <v>309</v>
      </c>
      <c r="D154" s="8" t="s">
        <v>179</v>
      </c>
      <c r="E154" s="4" t="str">
        <f t="shared" si="15"/>
        <v>INSERT INTO [dbo].[pmDistrict] ([idDepartment],[idProvince],[name],[code],[ubigeo]) VALUES (2,10,'Chavin de Huantar','03','020803')</v>
      </c>
    </row>
    <row r="155" spans="1:5" ht="15.75" thickBot="1" x14ac:dyDescent="0.3">
      <c r="A155" s="14" t="s">
        <v>316</v>
      </c>
      <c r="B155" s="8" t="s">
        <v>317</v>
      </c>
      <c r="C155" s="21" t="s">
        <v>309</v>
      </c>
      <c r="D155" s="8" t="s">
        <v>179</v>
      </c>
      <c r="E155" s="4" t="str">
        <f t="shared" si="15"/>
        <v>INSERT INTO [dbo].[pmDistrict] ([idDepartment],[idProvince],[name],[code],[ubigeo]) VALUES (2,10,'Huacachi','04','020804')</v>
      </c>
    </row>
    <row r="156" spans="1:5" ht="15.75" thickBot="1" x14ac:dyDescent="0.3">
      <c r="A156" s="14" t="s">
        <v>318</v>
      </c>
      <c r="B156" s="8" t="s">
        <v>319</v>
      </c>
      <c r="C156" s="21" t="s">
        <v>309</v>
      </c>
      <c r="D156" s="8" t="s">
        <v>179</v>
      </c>
      <c r="E156" s="4" t="str">
        <f t="shared" si="15"/>
        <v>INSERT INTO [dbo].[pmDistrict] ([idDepartment],[idProvince],[name],[code],[ubigeo]) VALUES (2,10,'Huacchis','06','020806')</v>
      </c>
    </row>
    <row r="157" spans="1:5" ht="15.75" thickBot="1" x14ac:dyDescent="0.3">
      <c r="A157" s="14" t="s">
        <v>320</v>
      </c>
      <c r="B157" s="8" t="s">
        <v>321</v>
      </c>
      <c r="C157" s="21" t="s">
        <v>309</v>
      </c>
      <c r="D157" s="8" t="s">
        <v>179</v>
      </c>
      <c r="E157" s="4" t="str">
        <f t="shared" si="15"/>
        <v>INSERT INTO [dbo].[pmDistrict] ([idDepartment],[idProvince],[name],[code],[ubigeo]) VALUES (2,10,'Huachis','05','020805')</v>
      </c>
    </row>
    <row r="158" spans="1:5" ht="15.75" thickBot="1" x14ac:dyDescent="0.3">
      <c r="A158" s="14" t="s">
        <v>322</v>
      </c>
      <c r="B158" s="8" t="s">
        <v>323</v>
      </c>
      <c r="C158" s="21" t="s">
        <v>309</v>
      </c>
      <c r="D158" s="8" t="s">
        <v>179</v>
      </c>
      <c r="E158" s="4" t="str">
        <f t="shared" si="15"/>
        <v>INSERT INTO [dbo].[pmDistrict] ([idDepartment],[idProvince],[name],[code],[ubigeo]) VALUES (2,10,'Huantar','07','020807')</v>
      </c>
    </row>
    <row r="159" spans="1:5" ht="15.75" thickBot="1" x14ac:dyDescent="0.3">
      <c r="A159" s="14" t="s">
        <v>324</v>
      </c>
      <c r="B159" s="8" t="s">
        <v>325</v>
      </c>
      <c r="C159" s="21" t="s">
        <v>309</v>
      </c>
      <c r="D159" s="8" t="s">
        <v>179</v>
      </c>
      <c r="E159" s="4" t="str">
        <f t="shared" si="15"/>
        <v>INSERT INTO [dbo].[pmDistrict] ([idDepartment],[idProvince],[name],[code],[ubigeo]) VALUES (2,10,'Masin','08','020808')</v>
      </c>
    </row>
    <row r="160" spans="1:5" ht="15.75" thickBot="1" x14ac:dyDescent="0.3">
      <c r="A160" s="14" t="s">
        <v>326</v>
      </c>
      <c r="B160" s="8" t="s">
        <v>327</v>
      </c>
      <c r="C160" s="21" t="s">
        <v>309</v>
      </c>
      <c r="D160" s="8" t="s">
        <v>179</v>
      </c>
      <c r="E160" s="4" t="str">
        <f t="shared" si="15"/>
        <v>INSERT INTO [dbo].[pmDistrict] ([idDepartment],[idProvince],[name],[code],[ubigeo]) VALUES (2,10,'Paucas','09','020809')</v>
      </c>
    </row>
    <row r="161" spans="1:5" ht="15.75" thickBot="1" x14ac:dyDescent="0.3">
      <c r="A161" s="14" t="s">
        <v>328</v>
      </c>
      <c r="B161" s="8" t="s">
        <v>329</v>
      </c>
      <c r="C161" s="21" t="s">
        <v>309</v>
      </c>
      <c r="D161" s="8" t="s">
        <v>179</v>
      </c>
      <c r="E161" s="4" t="str">
        <f t="shared" si="15"/>
        <v>INSERT INTO [dbo].[pmDistrict] ([idDepartment],[idProvince],[name],[code],[ubigeo]) VALUES (2,10,'Ponto','10','020810')</v>
      </c>
    </row>
    <row r="162" spans="1:5" ht="15.75" thickBot="1" x14ac:dyDescent="0.3">
      <c r="A162" s="14" t="s">
        <v>330</v>
      </c>
      <c r="B162" s="8" t="s">
        <v>331</v>
      </c>
      <c r="C162" s="21" t="s">
        <v>309</v>
      </c>
      <c r="D162" s="8" t="s">
        <v>179</v>
      </c>
      <c r="E162" s="4" t="str">
        <f t="shared" si="15"/>
        <v>INSERT INTO [dbo].[pmDistrict] ([idDepartment],[idProvince],[name],[code],[ubigeo]) VALUES (2,10,'Rahuapampa','11','020811')</v>
      </c>
    </row>
    <row r="163" spans="1:5" ht="15.75" thickBot="1" x14ac:dyDescent="0.3">
      <c r="A163" s="14" t="s">
        <v>332</v>
      </c>
      <c r="B163" s="8" t="s">
        <v>333</v>
      </c>
      <c r="C163" s="21" t="s">
        <v>309</v>
      </c>
      <c r="D163" s="8" t="s">
        <v>179</v>
      </c>
      <c r="E163" s="4" t="str">
        <f t="shared" si="15"/>
        <v>INSERT INTO [dbo].[pmDistrict] ([idDepartment],[idProvince],[name],[code],[ubigeo]) VALUES (2,10,'Rapayan','12','020812')</v>
      </c>
    </row>
    <row r="164" spans="1:5" ht="15.75" thickBot="1" x14ac:dyDescent="0.3">
      <c r="A164" s="14" t="s">
        <v>334</v>
      </c>
      <c r="B164" s="8" t="s">
        <v>335</v>
      </c>
      <c r="C164" s="21" t="s">
        <v>309</v>
      </c>
      <c r="D164" s="8" t="s">
        <v>179</v>
      </c>
      <c r="E164" s="4" t="str">
        <f t="shared" si="15"/>
        <v>INSERT INTO [dbo].[pmDistrict] ([idDepartment],[idProvince],[name],[code],[ubigeo]) VALUES (2,10,'San Marcos','13','020813')</v>
      </c>
    </row>
    <row r="165" spans="1:5" ht="15.75" thickBot="1" x14ac:dyDescent="0.3">
      <c r="A165" s="14" t="s">
        <v>336</v>
      </c>
      <c r="B165" s="8" t="s">
        <v>337</v>
      </c>
      <c r="C165" s="21" t="s">
        <v>309</v>
      </c>
      <c r="D165" s="8" t="s">
        <v>179</v>
      </c>
      <c r="E165" s="4" t="str">
        <f t="shared" si="15"/>
        <v>INSERT INTO [dbo].[pmDistrict] ([idDepartment],[idProvince],[name],[code],[ubigeo]) VALUES (2,10,'San Pedro de Chana','14','020814')</v>
      </c>
    </row>
    <row r="166" spans="1:5" ht="15.75" thickBot="1" x14ac:dyDescent="0.3">
      <c r="A166" s="14" t="s">
        <v>338</v>
      </c>
      <c r="B166" s="8" t="s">
        <v>339</v>
      </c>
      <c r="C166" s="21" t="s">
        <v>309</v>
      </c>
      <c r="D166" s="8" t="s">
        <v>179</v>
      </c>
      <c r="E166" s="4" t="str">
        <f t="shared" si="15"/>
        <v>INSERT INTO [dbo].[pmDistrict] ([idDepartment],[idProvince],[name],[code],[ubigeo]) VALUES (2,10,'Uco','15','020815')</v>
      </c>
    </row>
    <row r="167" spans="1:5" ht="15.75" thickBot="1" x14ac:dyDescent="0.3">
      <c r="A167" s="14" t="s">
        <v>340</v>
      </c>
      <c r="B167" s="8" t="s">
        <v>341</v>
      </c>
      <c r="C167" s="21" t="s">
        <v>341</v>
      </c>
      <c r="D167" s="8" t="s">
        <v>179</v>
      </c>
      <c r="E167" s="3" t="str">
        <f>$E$1&amp;"2,11,'"&amp;TRIM(B167)&amp;"','"&amp;RIGHT(A167,2)&amp;"','"&amp;RIGHT(A167,6)&amp;"')"</f>
        <v>INSERT INTO [dbo].[pmDistrict] ([idDepartment],[idProvince],[name],[code],[ubigeo]) VALUES (2,11,'Huarmey','01','021901')</v>
      </c>
    </row>
    <row r="168" spans="1:5" ht="15.75" thickBot="1" x14ac:dyDescent="0.3">
      <c r="A168" s="14" t="s">
        <v>342</v>
      </c>
      <c r="B168" s="8" t="s">
        <v>343</v>
      </c>
      <c r="C168" s="21" t="s">
        <v>341</v>
      </c>
      <c r="D168" s="8" t="s">
        <v>179</v>
      </c>
      <c r="E168" s="3" t="str">
        <f t="shared" ref="E168:E171" si="16">$E$1&amp;"2,11,'"&amp;TRIM(B168)&amp;"','"&amp;RIGHT(A168,2)&amp;"','"&amp;RIGHT(A168,6)&amp;"')"</f>
        <v>INSERT INTO [dbo].[pmDistrict] ([idDepartment],[idProvince],[name],[code],[ubigeo]) VALUES (2,11,'Cochapeti','02','021902')</v>
      </c>
    </row>
    <row r="169" spans="1:5" ht="15.75" thickBot="1" x14ac:dyDescent="0.3">
      <c r="A169" s="14" t="s">
        <v>344</v>
      </c>
      <c r="B169" s="8" t="s">
        <v>345</v>
      </c>
      <c r="C169" s="21" t="s">
        <v>341</v>
      </c>
      <c r="D169" s="8" t="s">
        <v>179</v>
      </c>
      <c r="E169" s="3" t="str">
        <f t="shared" si="16"/>
        <v>INSERT INTO [dbo].[pmDistrict] ([idDepartment],[idProvince],[name],[code],[ubigeo]) VALUES (2,11,'Culebras','05','021905')</v>
      </c>
    </row>
    <row r="170" spans="1:5" ht="15.75" thickBot="1" x14ac:dyDescent="0.3">
      <c r="A170" s="14" t="s">
        <v>346</v>
      </c>
      <c r="B170" s="8" t="s">
        <v>347</v>
      </c>
      <c r="C170" s="21" t="s">
        <v>341</v>
      </c>
      <c r="D170" s="8" t="s">
        <v>179</v>
      </c>
      <c r="E170" s="3" t="str">
        <f t="shared" si="16"/>
        <v>INSERT INTO [dbo].[pmDistrict] ([idDepartment],[idProvince],[name],[code],[ubigeo]) VALUES (2,11,'Huayan','03','021903')</v>
      </c>
    </row>
    <row r="171" spans="1:5" ht="15.75" thickBot="1" x14ac:dyDescent="0.3">
      <c r="A171" s="14" t="s">
        <v>348</v>
      </c>
      <c r="B171" s="8" t="s">
        <v>349</v>
      </c>
      <c r="C171" s="21" t="s">
        <v>341</v>
      </c>
      <c r="D171" s="8" t="s">
        <v>179</v>
      </c>
      <c r="E171" s="3" t="str">
        <f t="shared" si="16"/>
        <v>INSERT INTO [dbo].[pmDistrict] ([idDepartment],[idProvince],[name],[code],[ubigeo]) VALUES (2,11,'Malvas','04','021904')</v>
      </c>
    </row>
    <row r="172" spans="1:5" ht="15.75" thickBot="1" x14ac:dyDescent="0.3">
      <c r="A172" s="14" t="s">
        <v>350</v>
      </c>
      <c r="B172" s="8" t="s">
        <v>351</v>
      </c>
      <c r="C172" s="21" t="s">
        <v>352</v>
      </c>
      <c r="D172" s="8" t="s">
        <v>179</v>
      </c>
      <c r="E172" s="4" t="str">
        <f>$E$1&amp;"2,12,'"&amp;TRIM(B172)&amp;"','"&amp;RIGHT(A172,2)&amp;"','"&amp;RIGHT(A172,6)&amp;"')"</f>
        <v>INSERT INTO [dbo].[pmDistrict] ([idDepartment],[idProvince],[name],[code],[ubigeo]) VALUES (2,12,'Caraz','01','020701')</v>
      </c>
    </row>
    <row r="173" spans="1:5" ht="15.75" thickBot="1" x14ac:dyDescent="0.3">
      <c r="A173" s="14" t="s">
        <v>353</v>
      </c>
      <c r="B173" s="8" t="s">
        <v>243</v>
      </c>
      <c r="C173" s="21" t="s">
        <v>352</v>
      </c>
      <c r="D173" s="8" t="s">
        <v>179</v>
      </c>
      <c r="E173" s="4" t="str">
        <f t="shared" ref="E173:E181" si="17">$E$1&amp;"2,12,'"&amp;TRIM(B173)&amp;"','"&amp;RIGHT(A173,2)&amp;"','"&amp;RIGHT(A173,6)&amp;"')"</f>
        <v>INSERT INTO [dbo].[pmDistrict] ([idDepartment],[idProvince],[name],[code],[ubigeo]) VALUES (2,12,'Huallanca','02','020702')</v>
      </c>
    </row>
    <row r="174" spans="1:5" ht="15.75" thickBot="1" x14ac:dyDescent="0.3">
      <c r="A174" s="14" t="s">
        <v>354</v>
      </c>
      <c r="B174" s="8" t="s">
        <v>355</v>
      </c>
      <c r="C174" s="21" t="s">
        <v>352</v>
      </c>
      <c r="D174" s="8" t="s">
        <v>179</v>
      </c>
      <c r="E174" s="4" t="str">
        <f t="shared" si="17"/>
        <v>INSERT INTO [dbo].[pmDistrict] ([idDepartment],[idProvince],[name],[code],[ubigeo]) VALUES (2,12,'Huata','03','020703')</v>
      </c>
    </row>
    <row r="175" spans="1:5" ht="15.75" thickBot="1" x14ac:dyDescent="0.3">
      <c r="A175" s="14" t="s">
        <v>356</v>
      </c>
      <c r="B175" s="8" t="s">
        <v>352</v>
      </c>
      <c r="C175" s="21" t="s">
        <v>352</v>
      </c>
      <c r="D175" s="8" t="s">
        <v>179</v>
      </c>
      <c r="E175" s="4" t="str">
        <f t="shared" si="17"/>
        <v>INSERT INTO [dbo].[pmDistrict] ([idDepartment],[idProvince],[name],[code],[ubigeo]) VALUES (2,12,'Huaylas','04','020704')</v>
      </c>
    </row>
    <row r="176" spans="1:5" ht="15.75" thickBot="1" x14ac:dyDescent="0.3">
      <c r="A176" s="14" t="s">
        <v>357</v>
      </c>
      <c r="B176" s="8" t="s">
        <v>358</v>
      </c>
      <c r="C176" s="21" t="s">
        <v>352</v>
      </c>
      <c r="D176" s="8" t="s">
        <v>179</v>
      </c>
      <c r="E176" s="4" t="str">
        <f t="shared" si="17"/>
        <v>INSERT INTO [dbo].[pmDistrict] ([idDepartment],[idProvince],[name],[code],[ubigeo]) VALUES (2,12,'Mato','05','020705')</v>
      </c>
    </row>
    <row r="177" spans="1:5" ht="15.75" thickBot="1" x14ac:dyDescent="0.3">
      <c r="A177" s="14" t="s">
        <v>359</v>
      </c>
      <c r="B177" s="8" t="s">
        <v>360</v>
      </c>
      <c r="C177" s="21" t="s">
        <v>352</v>
      </c>
      <c r="D177" s="8" t="s">
        <v>179</v>
      </c>
      <c r="E177" s="4" t="str">
        <f t="shared" si="17"/>
        <v>INSERT INTO [dbo].[pmDistrict] ([idDepartment],[idProvince],[name],[code],[ubigeo]) VALUES (2,12,'Pamparomas','06','020706')</v>
      </c>
    </row>
    <row r="178" spans="1:5" ht="15.75" thickBot="1" x14ac:dyDescent="0.3">
      <c r="A178" s="14" t="s">
        <v>361</v>
      </c>
      <c r="B178" s="8" t="s">
        <v>362</v>
      </c>
      <c r="C178" s="21" t="s">
        <v>352</v>
      </c>
      <c r="D178" s="8" t="s">
        <v>179</v>
      </c>
      <c r="E178" s="4" t="str">
        <f t="shared" si="17"/>
        <v>INSERT INTO [dbo].[pmDistrict] ([idDepartment],[idProvince],[name],[code],[ubigeo]) VALUES (2,12,'Pueblo Libre','07','020707')</v>
      </c>
    </row>
    <row r="179" spans="1:5" ht="15.75" thickBot="1" x14ac:dyDescent="0.3">
      <c r="A179" s="14" t="s">
        <v>363</v>
      </c>
      <c r="B179" s="8" t="s">
        <v>364</v>
      </c>
      <c r="C179" s="21" t="s">
        <v>352</v>
      </c>
      <c r="D179" s="8" t="s">
        <v>179</v>
      </c>
      <c r="E179" s="4" t="str">
        <f t="shared" si="17"/>
        <v>INSERT INTO [dbo].[pmDistrict] ([idDepartment],[idProvince],[name],[code],[ubigeo]) VALUES (2,12,'Santa Cruz','08','020708')</v>
      </c>
    </row>
    <row r="180" spans="1:5" ht="15.75" thickBot="1" x14ac:dyDescent="0.3">
      <c r="A180" s="14" t="s">
        <v>365</v>
      </c>
      <c r="B180" s="8" t="s">
        <v>366</v>
      </c>
      <c r="C180" s="21" t="s">
        <v>352</v>
      </c>
      <c r="D180" s="8" t="s">
        <v>179</v>
      </c>
      <c r="E180" s="4" t="str">
        <f t="shared" si="17"/>
        <v>INSERT INTO [dbo].[pmDistrict] ([idDepartment],[idProvince],[name],[code],[ubigeo]) VALUES (2,12,'Santo Toribio','10','020710')</v>
      </c>
    </row>
    <row r="181" spans="1:5" ht="15.75" thickBot="1" x14ac:dyDescent="0.3">
      <c r="A181" s="14" t="s">
        <v>367</v>
      </c>
      <c r="B181" s="8" t="s">
        <v>368</v>
      </c>
      <c r="C181" s="21" t="s">
        <v>352</v>
      </c>
      <c r="D181" s="8" t="s">
        <v>179</v>
      </c>
      <c r="E181" s="4" t="str">
        <f t="shared" si="17"/>
        <v>INSERT INTO [dbo].[pmDistrict] ([idDepartment],[idProvince],[name],[code],[ubigeo]) VALUES (2,12,'Yuracmarca','09','020709')</v>
      </c>
    </row>
    <row r="182" spans="1:5" ht="15.75" thickBot="1" x14ac:dyDescent="0.3">
      <c r="A182" s="14" t="s">
        <v>369</v>
      </c>
      <c r="B182" s="8" t="s">
        <v>370</v>
      </c>
      <c r="C182" s="21" t="s">
        <v>371</v>
      </c>
      <c r="D182" s="8" t="s">
        <v>179</v>
      </c>
      <c r="E182" s="3" t="str">
        <f>$E$1&amp;"2,13,'"&amp;TRIM(B182)&amp;"','"&amp;RIGHT(A182,2)&amp;"','"&amp;RIGHT(A182,6)&amp;"')"</f>
        <v>INSERT INTO [dbo].[pmDistrict] ([idDepartment],[idProvince],[name],[code],[ubigeo]) VALUES (2,13,'Piscobamba','01','020901')</v>
      </c>
    </row>
    <row r="183" spans="1:5" ht="15.75" thickBot="1" x14ac:dyDescent="0.3">
      <c r="A183" s="14" t="s">
        <v>372</v>
      </c>
      <c r="B183" s="8" t="s">
        <v>373</v>
      </c>
      <c r="C183" s="21" t="s">
        <v>371</v>
      </c>
      <c r="D183" s="8" t="s">
        <v>179</v>
      </c>
      <c r="E183" s="3" t="str">
        <f t="shared" ref="E183:E189" si="18">$E$1&amp;"2,13,'"&amp;TRIM(B183)&amp;"','"&amp;RIGHT(A183,2)&amp;"','"&amp;RIGHT(A183,6)&amp;"')"</f>
        <v>INSERT INTO [dbo].[pmDistrict] ([idDepartment],[idProvince],[name],[code],[ubigeo]) VALUES (2,13,'Casca','02','020902')</v>
      </c>
    </row>
    <row r="184" spans="1:5" ht="15.75" thickBot="1" x14ac:dyDescent="0.3">
      <c r="A184" s="14" t="s">
        <v>374</v>
      </c>
      <c r="B184" s="8" t="s">
        <v>375</v>
      </c>
      <c r="C184" s="21" t="s">
        <v>371</v>
      </c>
      <c r="D184" s="8" t="s">
        <v>179</v>
      </c>
      <c r="E184" s="3" t="str">
        <f t="shared" si="18"/>
        <v>INSERT INTO [dbo].[pmDistrict] ([idDepartment],[idProvince],[name],[code],[ubigeo]) VALUES (2,13,'Eleazar Guzman Barron','08','020908')</v>
      </c>
    </row>
    <row r="185" spans="1:5" ht="15.75" thickBot="1" x14ac:dyDescent="0.3">
      <c r="A185" s="14" t="s">
        <v>376</v>
      </c>
      <c r="B185" s="8" t="s">
        <v>377</v>
      </c>
      <c r="C185" s="21" t="s">
        <v>371</v>
      </c>
      <c r="D185" s="8" t="s">
        <v>179</v>
      </c>
      <c r="E185" s="3" t="str">
        <f t="shared" si="18"/>
        <v>INSERT INTO [dbo].[pmDistrict] ([idDepartment],[idProvince],[name],[code],[ubigeo]) VALUES (2,13,'Fidel Olivas Escudero','04','020904')</v>
      </c>
    </row>
    <row r="186" spans="1:5" ht="15.75" thickBot="1" x14ac:dyDescent="0.3">
      <c r="A186" s="14" t="s">
        <v>378</v>
      </c>
      <c r="B186" s="8" t="s">
        <v>379</v>
      </c>
      <c r="C186" s="21" t="s">
        <v>371</v>
      </c>
      <c r="D186" s="8" t="s">
        <v>179</v>
      </c>
      <c r="E186" s="3" t="str">
        <f t="shared" si="18"/>
        <v>INSERT INTO [dbo].[pmDistrict] ([idDepartment],[idProvince],[name],[code],[ubigeo]) VALUES (2,13,'Llama','05','020905')</v>
      </c>
    </row>
    <row r="187" spans="1:5" ht="15.75" thickBot="1" x14ac:dyDescent="0.3">
      <c r="A187" s="14" t="s">
        <v>380</v>
      </c>
      <c r="B187" s="8" t="s">
        <v>381</v>
      </c>
      <c r="C187" s="21" t="s">
        <v>371</v>
      </c>
      <c r="D187" s="8" t="s">
        <v>179</v>
      </c>
      <c r="E187" s="3" t="str">
        <f t="shared" si="18"/>
        <v>INSERT INTO [dbo].[pmDistrict] ([idDepartment],[idProvince],[name],[code],[ubigeo]) VALUES (2,13,'Llumpa','06','020906')</v>
      </c>
    </row>
    <row r="188" spans="1:5" ht="15.75" thickBot="1" x14ac:dyDescent="0.3">
      <c r="A188" s="14" t="s">
        <v>382</v>
      </c>
      <c r="B188" s="8" t="s">
        <v>383</v>
      </c>
      <c r="C188" s="21" t="s">
        <v>371</v>
      </c>
      <c r="D188" s="8" t="s">
        <v>179</v>
      </c>
      <c r="E188" s="3" t="str">
        <f t="shared" si="18"/>
        <v>INSERT INTO [dbo].[pmDistrict] ([idDepartment],[idProvince],[name],[code],[ubigeo]) VALUES (2,13,'Lucma','03','020903')</v>
      </c>
    </row>
    <row r="189" spans="1:5" ht="15.75" thickBot="1" x14ac:dyDescent="0.3">
      <c r="A189" s="14" t="s">
        <v>384</v>
      </c>
      <c r="B189" s="8" t="s">
        <v>385</v>
      </c>
      <c r="C189" s="21" t="s">
        <v>371</v>
      </c>
      <c r="D189" s="8" t="s">
        <v>179</v>
      </c>
      <c r="E189" s="3" t="str">
        <f t="shared" si="18"/>
        <v>INSERT INTO [dbo].[pmDistrict] ([idDepartment],[idProvince],[name],[code],[ubigeo]) VALUES (2,13,'Musga','07','020907')</v>
      </c>
    </row>
    <row r="190" spans="1:5" ht="15.75" thickBot="1" x14ac:dyDescent="0.3">
      <c r="A190" s="14" t="s">
        <v>386</v>
      </c>
      <c r="B190" s="8" t="s">
        <v>387</v>
      </c>
      <c r="C190" s="21" t="s">
        <v>387</v>
      </c>
      <c r="D190" s="8" t="s">
        <v>179</v>
      </c>
      <c r="E190" s="4" t="str">
        <f>$E$1&amp;"2,14,'"&amp;TRIM(B190)&amp;"','"&amp;RIGHT(A190,2)&amp;"','"&amp;RIGHT(A190,6)&amp;"')"</f>
        <v>INSERT INTO [dbo].[pmDistrict] ([idDepartment],[idProvince],[name],[code],[ubigeo]) VALUES (2,14,'Ocros','07','022007')</v>
      </c>
    </row>
    <row r="191" spans="1:5" ht="15.75" thickBot="1" x14ac:dyDescent="0.3">
      <c r="A191" s="14" t="s">
        <v>388</v>
      </c>
      <c r="B191" s="8" t="s">
        <v>389</v>
      </c>
      <c r="C191" s="21" t="s">
        <v>387</v>
      </c>
      <c r="D191" s="8" t="s">
        <v>179</v>
      </c>
      <c r="E191" s="4" t="str">
        <f t="shared" ref="E191:E199" si="19">$E$1&amp;"2,14,'"&amp;TRIM(B191)&amp;"','"&amp;RIGHT(A191,2)&amp;"','"&amp;RIGHT(A191,6)&amp;"')"</f>
        <v>INSERT INTO [dbo].[pmDistrict] ([idDepartment],[idProvince],[name],[code],[ubigeo]) VALUES (2,14,'Acas','01','022001')</v>
      </c>
    </row>
    <row r="192" spans="1:5" ht="15.75" thickBot="1" x14ac:dyDescent="0.3">
      <c r="A192" s="14" t="s">
        <v>390</v>
      </c>
      <c r="B192" s="8" t="s">
        <v>391</v>
      </c>
      <c r="C192" s="21" t="s">
        <v>387</v>
      </c>
      <c r="D192" s="8" t="s">
        <v>179</v>
      </c>
      <c r="E192" s="4" t="str">
        <f t="shared" si="19"/>
        <v>INSERT INTO [dbo].[pmDistrict] ([idDepartment],[idProvince],[name],[code],[ubigeo]) VALUES (2,14,'Cajamarquilla','02','022002')</v>
      </c>
    </row>
    <row r="193" spans="1:5" ht="15.75" thickBot="1" x14ac:dyDescent="0.3">
      <c r="A193" s="14" t="s">
        <v>392</v>
      </c>
      <c r="B193" s="8" t="s">
        <v>393</v>
      </c>
      <c r="C193" s="21" t="s">
        <v>387</v>
      </c>
      <c r="D193" s="8" t="s">
        <v>179</v>
      </c>
      <c r="E193" s="4" t="str">
        <f t="shared" si="19"/>
        <v>INSERT INTO [dbo].[pmDistrict] ([idDepartment],[idProvince],[name],[code],[ubigeo]) VALUES (2,14,'Carhuapampa','03','022003')</v>
      </c>
    </row>
    <row r="194" spans="1:5" ht="15.75" thickBot="1" x14ac:dyDescent="0.3">
      <c r="A194" s="14" t="s">
        <v>394</v>
      </c>
      <c r="B194" s="8" t="s">
        <v>395</v>
      </c>
      <c r="C194" s="21" t="s">
        <v>387</v>
      </c>
      <c r="D194" s="8" t="s">
        <v>179</v>
      </c>
      <c r="E194" s="4" t="str">
        <f t="shared" si="19"/>
        <v>INSERT INTO [dbo].[pmDistrict] ([idDepartment],[idProvince],[name],[code],[ubigeo]) VALUES (2,14,'Cochas','04','022004')</v>
      </c>
    </row>
    <row r="195" spans="1:5" ht="15.75" thickBot="1" x14ac:dyDescent="0.3">
      <c r="A195" s="14" t="s">
        <v>396</v>
      </c>
      <c r="B195" s="8" t="s">
        <v>397</v>
      </c>
      <c r="C195" s="21" t="s">
        <v>387</v>
      </c>
      <c r="D195" s="8" t="s">
        <v>179</v>
      </c>
      <c r="E195" s="4" t="str">
        <f t="shared" si="19"/>
        <v>INSERT INTO [dbo].[pmDistrict] ([idDepartment],[idProvince],[name],[code],[ubigeo]) VALUES (2,14,'Congas','05','022005')</v>
      </c>
    </row>
    <row r="196" spans="1:5" ht="15.75" thickBot="1" x14ac:dyDescent="0.3">
      <c r="A196" s="14" t="s">
        <v>398</v>
      </c>
      <c r="B196" s="8" t="s">
        <v>399</v>
      </c>
      <c r="C196" s="21" t="s">
        <v>387</v>
      </c>
      <c r="D196" s="8" t="s">
        <v>179</v>
      </c>
      <c r="E196" s="4" t="str">
        <f t="shared" si="19"/>
        <v>INSERT INTO [dbo].[pmDistrict] ([idDepartment],[idProvince],[name],[code],[ubigeo]) VALUES (2,14,'Llipa','06','022006')</v>
      </c>
    </row>
    <row r="197" spans="1:5" ht="15.75" thickBot="1" x14ac:dyDescent="0.3">
      <c r="A197" s="14" t="s">
        <v>400</v>
      </c>
      <c r="B197" s="8" t="s">
        <v>401</v>
      </c>
      <c r="C197" s="21" t="s">
        <v>387</v>
      </c>
      <c r="D197" s="8" t="s">
        <v>179</v>
      </c>
      <c r="E197" s="4" t="str">
        <f t="shared" si="19"/>
        <v>INSERT INTO [dbo].[pmDistrict] ([idDepartment],[idProvince],[name],[code],[ubigeo]) VALUES (2,14,'San Cristobal de Rajan','08','022008')</v>
      </c>
    </row>
    <row r="198" spans="1:5" ht="15.75" thickBot="1" x14ac:dyDescent="0.3">
      <c r="A198" s="14" t="s">
        <v>402</v>
      </c>
      <c r="B198" s="8" t="s">
        <v>403</v>
      </c>
      <c r="C198" s="21" t="s">
        <v>387</v>
      </c>
      <c r="D198" s="8" t="s">
        <v>179</v>
      </c>
      <c r="E198" s="4" t="str">
        <f t="shared" si="19"/>
        <v>INSERT INTO [dbo].[pmDistrict] ([idDepartment],[idProvince],[name],[code],[ubigeo]) VALUES (2,14,'San Pedro','09','022009')</v>
      </c>
    </row>
    <row r="199" spans="1:5" ht="15.75" thickBot="1" x14ac:dyDescent="0.3">
      <c r="A199" s="14" t="s">
        <v>404</v>
      </c>
      <c r="B199" s="8" t="s">
        <v>405</v>
      </c>
      <c r="C199" s="21" t="s">
        <v>387</v>
      </c>
      <c r="D199" s="8" t="s">
        <v>179</v>
      </c>
      <c r="E199" s="4" t="str">
        <f t="shared" si="19"/>
        <v>INSERT INTO [dbo].[pmDistrict] ([idDepartment],[idProvince],[name],[code],[ubigeo]) VALUES (2,14,'Santiago de Chilcas','10','022010')</v>
      </c>
    </row>
    <row r="200" spans="1:5" ht="15.75" thickBot="1" x14ac:dyDescent="0.3">
      <c r="A200" s="14" t="s">
        <v>406</v>
      </c>
      <c r="B200" s="8" t="s">
        <v>407</v>
      </c>
      <c r="C200" s="21" t="s">
        <v>408</v>
      </c>
      <c r="D200" s="8" t="s">
        <v>179</v>
      </c>
      <c r="E200" s="3" t="str">
        <f>$E$1&amp;"2,15,'"&amp;TRIM(B200)&amp;"','"&amp;RIGHT(A200,2)&amp;"','"&amp;RIGHT(A200,6)&amp;"')"</f>
        <v>INSERT INTO [dbo].[pmDistrict] ([idDepartment],[idProvince],[name],[code],[ubigeo]) VALUES (2,15,'Cabana','01','021001')</v>
      </c>
    </row>
    <row r="201" spans="1:5" ht="15.75" thickBot="1" x14ac:dyDescent="0.3">
      <c r="A201" s="14" t="s">
        <v>409</v>
      </c>
      <c r="B201" s="8" t="s">
        <v>230</v>
      </c>
      <c r="C201" s="21" t="s">
        <v>408</v>
      </c>
      <c r="D201" s="8" t="s">
        <v>179</v>
      </c>
      <c r="E201" s="3" t="str">
        <f t="shared" ref="E201:E210" si="20">$E$1&amp;"2,15,'"&amp;TRIM(B201)&amp;"','"&amp;RIGHT(A201,2)&amp;"','"&amp;RIGHT(A201,6)&amp;"')"</f>
        <v>INSERT INTO [dbo].[pmDistrict] ([idDepartment],[idProvince],[name],[code],[ubigeo]) VALUES (2,15,'Bolognesi','02','021002')</v>
      </c>
    </row>
    <row r="202" spans="1:5" ht="15.75" thickBot="1" x14ac:dyDescent="0.3">
      <c r="A202" s="14" t="s">
        <v>410</v>
      </c>
      <c r="B202" s="8" t="s">
        <v>411</v>
      </c>
      <c r="C202" s="21" t="s">
        <v>408</v>
      </c>
      <c r="D202" s="8" t="s">
        <v>179</v>
      </c>
      <c r="E202" s="3" t="str">
        <f t="shared" si="20"/>
        <v>INSERT INTO [dbo].[pmDistrict] ([idDepartment],[idProvince],[name],[code],[ubigeo]) VALUES (2,15,'Conchucos','03','021003')</v>
      </c>
    </row>
    <row r="203" spans="1:5" ht="15.75" thickBot="1" x14ac:dyDescent="0.3">
      <c r="A203" s="14" t="s">
        <v>412</v>
      </c>
      <c r="B203" s="8" t="s">
        <v>413</v>
      </c>
      <c r="C203" s="21" t="s">
        <v>408</v>
      </c>
      <c r="D203" s="8" t="s">
        <v>179</v>
      </c>
      <c r="E203" s="3" t="str">
        <f t="shared" si="20"/>
        <v>INSERT INTO [dbo].[pmDistrict] ([idDepartment],[idProvince],[name],[code],[ubigeo]) VALUES (2,15,'Huacaschuque','04','021004')</v>
      </c>
    </row>
    <row r="204" spans="1:5" ht="15.75" thickBot="1" x14ac:dyDescent="0.3">
      <c r="A204" s="14" t="s">
        <v>414</v>
      </c>
      <c r="B204" s="8" t="s">
        <v>415</v>
      </c>
      <c r="C204" s="21" t="s">
        <v>408</v>
      </c>
      <c r="D204" s="8" t="s">
        <v>179</v>
      </c>
      <c r="E204" s="3" t="str">
        <f t="shared" si="20"/>
        <v>INSERT INTO [dbo].[pmDistrict] ([idDepartment],[idProvince],[name],[code],[ubigeo]) VALUES (2,15,'Huandoval','05','021005')</v>
      </c>
    </row>
    <row r="205" spans="1:5" ht="15.75" thickBot="1" x14ac:dyDescent="0.3">
      <c r="A205" s="14" t="s">
        <v>416</v>
      </c>
      <c r="B205" s="8" t="s">
        <v>417</v>
      </c>
      <c r="C205" s="21" t="s">
        <v>408</v>
      </c>
      <c r="D205" s="8" t="s">
        <v>179</v>
      </c>
      <c r="E205" s="3" t="str">
        <f t="shared" si="20"/>
        <v>INSERT INTO [dbo].[pmDistrict] ([idDepartment],[idProvince],[name],[code],[ubigeo]) VALUES (2,15,'Lacabamba','06','021006')</v>
      </c>
    </row>
    <row r="206" spans="1:5" ht="15.75" thickBot="1" x14ac:dyDescent="0.3">
      <c r="A206" s="14" t="s">
        <v>418</v>
      </c>
      <c r="B206" s="8" t="s">
        <v>419</v>
      </c>
      <c r="C206" s="21" t="s">
        <v>408</v>
      </c>
      <c r="D206" s="8" t="s">
        <v>179</v>
      </c>
      <c r="E206" s="3" t="str">
        <f t="shared" si="20"/>
        <v>INSERT INTO [dbo].[pmDistrict] ([idDepartment],[idProvince],[name],[code],[ubigeo]) VALUES (2,15,'Llapo','07','021007')</v>
      </c>
    </row>
    <row r="207" spans="1:5" ht="15.75" thickBot="1" x14ac:dyDescent="0.3">
      <c r="A207" s="14" t="s">
        <v>420</v>
      </c>
      <c r="B207" s="8" t="s">
        <v>408</v>
      </c>
      <c r="C207" s="21" t="s">
        <v>408</v>
      </c>
      <c r="D207" s="8" t="s">
        <v>179</v>
      </c>
      <c r="E207" s="3" t="str">
        <f t="shared" si="20"/>
        <v>INSERT INTO [dbo].[pmDistrict] ([idDepartment],[idProvince],[name],[code],[ubigeo]) VALUES (2,15,'Pallasca','08','021008')</v>
      </c>
    </row>
    <row r="208" spans="1:5" ht="15.75" thickBot="1" x14ac:dyDescent="0.3">
      <c r="A208" s="14" t="s">
        <v>421</v>
      </c>
      <c r="B208" s="8" t="s">
        <v>194</v>
      </c>
      <c r="C208" s="21" t="s">
        <v>408</v>
      </c>
      <c r="D208" s="8" t="s">
        <v>179</v>
      </c>
      <c r="E208" s="3" t="str">
        <f t="shared" si="20"/>
        <v>INSERT INTO [dbo].[pmDistrict] ([idDepartment],[idProvince],[name],[code],[ubigeo]) VALUES (2,15,'Pampas','09','021009')</v>
      </c>
    </row>
    <row r="209" spans="1:5" ht="15.75" thickBot="1" x14ac:dyDescent="0.3">
      <c r="A209" s="14" t="s">
        <v>422</v>
      </c>
      <c r="B209" s="8" t="s">
        <v>157</v>
      </c>
      <c r="C209" s="21" t="s">
        <v>408</v>
      </c>
      <c r="D209" s="8" t="s">
        <v>179</v>
      </c>
      <c r="E209" s="3" t="str">
        <f t="shared" si="20"/>
        <v>INSERT INTO [dbo].[pmDistrict] ([idDepartment],[idProvince],[name],[code],[ubigeo]) VALUES (2,15,'Santa Rosa','10','021010')</v>
      </c>
    </row>
    <row r="210" spans="1:5" ht="15.75" thickBot="1" x14ac:dyDescent="0.3">
      <c r="A210" s="14" t="s">
        <v>423</v>
      </c>
      <c r="B210" s="8" t="s">
        <v>424</v>
      </c>
      <c r="C210" s="21" t="s">
        <v>408</v>
      </c>
      <c r="D210" s="8" t="s">
        <v>179</v>
      </c>
      <c r="E210" s="3" t="str">
        <f t="shared" si="20"/>
        <v>INSERT INTO [dbo].[pmDistrict] ([idDepartment],[idProvince],[name],[code],[ubigeo]) VALUES (2,15,'Tauca','11','021011')</v>
      </c>
    </row>
    <row r="211" spans="1:5" ht="15.75" thickBot="1" x14ac:dyDescent="0.3">
      <c r="A211" s="14" t="s">
        <v>425</v>
      </c>
      <c r="B211" s="8" t="s">
        <v>426</v>
      </c>
      <c r="C211" s="21" t="s">
        <v>426</v>
      </c>
      <c r="D211" s="8" t="s">
        <v>179</v>
      </c>
      <c r="E211" s="4" t="str">
        <f>$E$1&amp;"2,16,'"&amp;TRIM(B211)&amp;"','"&amp;RIGHT(A211,2)&amp;"','"&amp;RIGHT(A211,6)&amp;"')"</f>
        <v>INSERT INTO [dbo].[pmDistrict] ([idDepartment],[idProvince],[name],[code],[ubigeo]) VALUES (2,16,'Pomabamba','01','021101')</v>
      </c>
    </row>
    <row r="212" spans="1:5" ht="15.75" thickBot="1" x14ac:dyDescent="0.3">
      <c r="A212" s="14" t="s">
        <v>427</v>
      </c>
      <c r="B212" s="8" t="s">
        <v>428</v>
      </c>
      <c r="C212" s="21" t="s">
        <v>426</v>
      </c>
      <c r="D212" s="8" t="s">
        <v>179</v>
      </c>
      <c r="E212" s="4" t="str">
        <f t="shared" ref="E212:E214" si="21">$E$1&amp;"2,16,'"&amp;TRIM(B212)&amp;"','"&amp;RIGHT(A212,2)&amp;"','"&amp;RIGHT(A212,6)&amp;"')"</f>
        <v>INSERT INTO [dbo].[pmDistrict] ([idDepartment],[idProvince],[name],[code],[ubigeo]) VALUES (2,16,'Huayllan','02','021102')</v>
      </c>
    </row>
    <row r="213" spans="1:5" ht="15.75" thickBot="1" x14ac:dyDescent="0.3">
      <c r="A213" s="14" t="s">
        <v>429</v>
      </c>
      <c r="B213" s="8" t="s">
        <v>430</v>
      </c>
      <c r="C213" s="21" t="s">
        <v>426</v>
      </c>
      <c r="D213" s="8" t="s">
        <v>179</v>
      </c>
      <c r="E213" s="4" t="str">
        <f t="shared" si="21"/>
        <v>INSERT INTO [dbo].[pmDistrict] ([idDepartment],[idProvince],[name],[code],[ubigeo]) VALUES (2,16,'Parobamba','03','021103')</v>
      </c>
    </row>
    <row r="214" spans="1:5" ht="15.75" thickBot="1" x14ac:dyDescent="0.3">
      <c r="A214" s="14" t="s">
        <v>431</v>
      </c>
      <c r="B214" s="8" t="s">
        <v>432</v>
      </c>
      <c r="C214" s="21" t="s">
        <v>426</v>
      </c>
      <c r="D214" s="8" t="s">
        <v>179</v>
      </c>
      <c r="E214" s="4" t="str">
        <f t="shared" si="21"/>
        <v>INSERT INTO [dbo].[pmDistrict] ([idDepartment],[idProvince],[name],[code],[ubigeo]) VALUES (2,16,'Quinuabamba','04','021104')</v>
      </c>
    </row>
    <row r="215" spans="1:5" ht="15.75" thickBot="1" x14ac:dyDescent="0.3">
      <c r="A215" s="14" t="s">
        <v>433</v>
      </c>
      <c r="B215" s="8" t="s">
        <v>434</v>
      </c>
      <c r="C215" s="21" t="s">
        <v>434</v>
      </c>
      <c r="D215" s="8" t="s">
        <v>179</v>
      </c>
      <c r="E215" s="3" t="str">
        <f>$E$1&amp;"2,17,'"&amp;TRIM(B215)&amp;"','"&amp;RIGHT(A215,2)&amp;"','"&amp;RIGHT(A215,6)&amp;"')"</f>
        <v>INSERT INTO [dbo].[pmDistrict] ([idDepartment],[idProvince],[name],[code],[ubigeo]) VALUES (2,17,'Recuay','01','021201')</v>
      </c>
    </row>
    <row r="216" spans="1:5" ht="15.75" thickBot="1" x14ac:dyDescent="0.3">
      <c r="A216" s="14" t="s">
        <v>435</v>
      </c>
      <c r="B216" s="8" t="s">
        <v>436</v>
      </c>
      <c r="C216" s="21" t="s">
        <v>434</v>
      </c>
      <c r="D216" s="8" t="s">
        <v>179</v>
      </c>
      <c r="E216" s="3" t="str">
        <f t="shared" ref="E216:E224" si="22">$E$1&amp;"2,17,'"&amp;TRIM(B216)&amp;"','"&amp;RIGHT(A216,2)&amp;"','"&amp;RIGHT(A216,6)&amp;"')"</f>
        <v>INSERT INTO [dbo].[pmDistrict] ([idDepartment],[idProvince],[name],[code],[ubigeo]) VALUES (2,17,'Catac','10','021210')</v>
      </c>
    </row>
    <row r="217" spans="1:5" ht="15.75" thickBot="1" x14ac:dyDescent="0.3">
      <c r="A217" s="14" t="s">
        <v>437</v>
      </c>
      <c r="B217" s="8" t="s">
        <v>438</v>
      </c>
      <c r="C217" s="21" t="s">
        <v>434</v>
      </c>
      <c r="D217" s="8" t="s">
        <v>179</v>
      </c>
      <c r="E217" s="3" t="str">
        <f t="shared" si="22"/>
        <v>INSERT INTO [dbo].[pmDistrict] ([idDepartment],[idProvince],[name],[code],[ubigeo]) VALUES (2,17,'Cotaparaco','02','021202')</v>
      </c>
    </row>
    <row r="218" spans="1:5" ht="15.75" thickBot="1" x14ac:dyDescent="0.3">
      <c r="A218" s="14" t="s">
        <v>439</v>
      </c>
      <c r="B218" s="8" t="s">
        <v>440</v>
      </c>
      <c r="C218" s="21" t="s">
        <v>434</v>
      </c>
      <c r="D218" s="8" t="s">
        <v>179</v>
      </c>
      <c r="E218" s="3" t="str">
        <f t="shared" si="22"/>
        <v>INSERT INTO [dbo].[pmDistrict] ([idDepartment],[idProvince],[name],[code],[ubigeo]) VALUES (2,17,'Huayllapampa','03','021203')</v>
      </c>
    </row>
    <row r="219" spans="1:5" ht="15.75" thickBot="1" x14ac:dyDescent="0.3">
      <c r="A219" s="14" t="s">
        <v>441</v>
      </c>
      <c r="B219" s="8" t="s">
        <v>442</v>
      </c>
      <c r="C219" s="21" t="s">
        <v>434</v>
      </c>
      <c r="D219" s="8" t="s">
        <v>179</v>
      </c>
      <c r="E219" s="3" t="str">
        <f t="shared" si="22"/>
        <v>INSERT INTO [dbo].[pmDistrict] ([idDepartment],[idProvince],[name],[code],[ubigeo]) VALUES (2,17,'Llacllin','09','021209')</v>
      </c>
    </row>
    <row r="220" spans="1:5" ht="15.75" thickBot="1" x14ac:dyDescent="0.3">
      <c r="A220" s="14" t="s">
        <v>443</v>
      </c>
      <c r="B220" s="8" t="s">
        <v>444</v>
      </c>
      <c r="C220" s="21" t="s">
        <v>434</v>
      </c>
      <c r="D220" s="8" t="s">
        <v>179</v>
      </c>
      <c r="E220" s="3" t="str">
        <f t="shared" si="22"/>
        <v>INSERT INTO [dbo].[pmDistrict] ([idDepartment],[idProvince],[name],[code],[ubigeo]) VALUES (2,17,'Marca','04','021204')</v>
      </c>
    </row>
    <row r="221" spans="1:5" ht="15.75" thickBot="1" x14ac:dyDescent="0.3">
      <c r="A221" s="14" t="s">
        <v>445</v>
      </c>
      <c r="B221" s="8" t="s">
        <v>446</v>
      </c>
      <c r="C221" s="21" t="s">
        <v>434</v>
      </c>
      <c r="D221" s="8" t="s">
        <v>179</v>
      </c>
      <c r="E221" s="3" t="str">
        <f t="shared" si="22"/>
        <v>INSERT INTO [dbo].[pmDistrict] ([idDepartment],[idProvince],[name],[code],[ubigeo]) VALUES (2,17,'Pampas Chico','05','021205')</v>
      </c>
    </row>
    <row r="222" spans="1:5" ht="15.75" thickBot="1" x14ac:dyDescent="0.3">
      <c r="A222" s="14" t="s">
        <v>447</v>
      </c>
      <c r="B222" s="8" t="s">
        <v>448</v>
      </c>
      <c r="C222" s="21" t="s">
        <v>434</v>
      </c>
      <c r="D222" s="8" t="s">
        <v>179</v>
      </c>
      <c r="E222" s="3" t="str">
        <f t="shared" si="22"/>
        <v>INSERT INTO [dbo].[pmDistrict] ([idDepartment],[idProvince],[name],[code],[ubigeo]) VALUES (2,17,'Pararin','06','021206')</v>
      </c>
    </row>
    <row r="223" spans="1:5" ht="15.75" thickBot="1" x14ac:dyDescent="0.3">
      <c r="A223" s="14" t="s">
        <v>449</v>
      </c>
      <c r="B223" s="8" t="s">
        <v>450</v>
      </c>
      <c r="C223" s="21" t="s">
        <v>434</v>
      </c>
      <c r="D223" s="8" t="s">
        <v>179</v>
      </c>
      <c r="E223" s="3" t="str">
        <f t="shared" si="22"/>
        <v>INSERT INTO [dbo].[pmDistrict] ([idDepartment],[idProvince],[name],[code],[ubigeo]) VALUES (2,17,'Tapacocha','07','021207')</v>
      </c>
    </row>
    <row r="224" spans="1:5" ht="15.75" thickBot="1" x14ac:dyDescent="0.3">
      <c r="A224" s="14" t="s">
        <v>451</v>
      </c>
      <c r="B224" s="8" t="s">
        <v>452</v>
      </c>
      <c r="C224" s="21" t="s">
        <v>434</v>
      </c>
      <c r="D224" s="8" t="s">
        <v>179</v>
      </c>
      <c r="E224" s="3" t="str">
        <f t="shared" si="22"/>
        <v>INSERT INTO [dbo].[pmDistrict] ([idDepartment],[idProvince],[name],[code],[ubigeo]) VALUES (2,17,'Ticapampa','08','021208')</v>
      </c>
    </row>
    <row r="225" spans="1:5" ht="15.75" thickBot="1" x14ac:dyDescent="0.3">
      <c r="A225" s="14" t="s">
        <v>453</v>
      </c>
      <c r="B225" s="8" t="s">
        <v>454</v>
      </c>
      <c r="C225" s="21" t="s">
        <v>455</v>
      </c>
      <c r="D225" s="8" t="s">
        <v>179</v>
      </c>
      <c r="E225" s="4" t="str">
        <f>$E$1&amp;"2,18,'"&amp;TRIM(B225)&amp;"','"&amp;RIGHT(A225,2)&amp;"','"&amp;RIGHT(A225,6)&amp;"')"</f>
        <v>INSERT INTO [dbo].[pmDistrict] ([idDepartment],[idProvince],[name],[code],[ubigeo]) VALUES (2,18,'Chimbote','01','021301')</v>
      </c>
    </row>
    <row r="226" spans="1:5" ht="15.75" thickBot="1" x14ac:dyDescent="0.3">
      <c r="A226" s="14" t="s">
        <v>456</v>
      </c>
      <c r="B226" s="8" t="s">
        <v>457</v>
      </c>
      <c r="C226" s="21" t="s">
        <v>455</v>
      </c>
      <c r="D226" s="8" t="s">
        <v>179</v>
      </c>
      <c r="E226" s="4" t="str">
        <f t="shared" ref="E226:E233" si="23">$E$1&amp;"2,18,'"&amp;TRIM(B226)&amp;"','"&amp;RIGHT(A226,2)&amp;"','"&amp;RIGHT(A226,6)&amp;"')"</f>
        <v>INSERT INTO [dbo].[pmDistrict] ([idDepartment],[idProvince],[name],[code],[ubigeo]) VALUES (2,18,'Caceres del Peru','02','021302')</v>
      </c>
    </row>
    <row r="227" spans="1:5" ht="15.75" thickBot="1" x14ac:dyDescent="0.3">
      <c r="A227" s="14" t="s">
        <v>458</v>
      </c>
      <c r="B227" s="8" t="s">
        <v>459</v>
      </c>
      <c r="C227" s="21" t="s">
        <v>455</v>
      </c>
      <c r="D227" s="8" t="s">
        <v>179</v>
      </c>
      <c r="E227" s="4" t="str">
        <f t="shared" si="23"/>
        <v>INSERT INTO [dbo].[pmDistrict] ([idDepartment],[idProvince],[name],[code],[ubigeo]) VALUES (2,18,'Coishco','08','021308')</v>
      </c>
    </row>
    <row r="228" spans="1:5" ht="15.75" thickBot="1" x14ac:dyDescent="0.3">
      <c r="A228" s="14" t="s">
        <v>460</v>
      </c>
      <c r="B228" s="8" t="s">
        <v>461</v>
      </c>
      <c r="C228" s="21" t="s">
        <v>455</v>
      </c>
      <c r="D228" s="8" t="s">
        <v>179</v>
      </c>
      <c r="E228" s="4" t="str">
        <f t="shared" si="23"/>
        <v>INSERT INTO [dbo].[pmDistrict] ([idDepartment],[idProvince],[name],[code],[ubigeo]) VALUES (2,18,'Macate','03','021303')</v>
      </c>
    </row>
    <row r="229" spans="1:5" ht="15.75" thickBot="1" x14ac:dyDescent="0.3">
      <c r="A229" s="14" t="s">
        <v>462</v>
      </c>
      <c r="B229" s="8" t="s">
        <v>463</v>
      </c>
      <c r="C229" s="21" t="s">
        <v>455</v>
      </c>
      <c r="D229" s="8" t="s">
        <v>179</v>
      </c>
      <c r="E229" s="4" t="str">
        <f t="shared" si="23"/>
        <v>INSERT INTO [dbo].[pmDistrict] ([idDepartment],[idProvince],[name],[code],[ubigeo]) VALUES (2,18,'Moro','04','021304')</v>
      </c>
    </row>
    <row r="230" spans="1:5" ht="15.75" thickBot="1" x14ac:dyDescent="0.3">
      <c r="A230" s="14" t="s">
        <v>464</v>
      </c>
      <c r="B230" s="8" t="s">
        <v>465</v>
      </c>
      <c r="C230" s="21" t="s">
        <v>455</v>
      </c>
      <c r="D230" s="8" t="s">
        <v>179</v>
      </c>
      <c r="E230" s="4" t="str">
        <f t="shared" si="23"/>
        <v>INSERT INTO [dbo].[pmDistrict] ([idDepartment],[idProvince],[name],[code],[ubigeo]) VALUES (2,18,'Nepeña','05','021305')</v>
      </c>
    </row>
    <row r="231" spans="1:5" ht="15.75" thickBot="1" x14ac:dyDescent="0.3">
      <c r="A231" s="14" t="s">
        <v>466</v>
      </c>
      <c r="B231" s="8" t="s">
        <v>467</v>
      </c>
      <c r="C231" s="21" t="s">
        <v>455</v>
      </c>
      <c r="D231" s="8" t="s">
        <v>179</v>
      </c>
      <c r="E231" s="4" t="str">
        <f t="shared" si="23"/>
        <v>INSERT INTO [dbo].[pmDistrict] ([idDepartment],[idProvince],[name],[code],[ubigeo]) VALUES (2,18,'Samanco','06','021306')</v>
      </c>
    </row>
    <row r="232" spans="1:5" ht="15.75" thickBot="1" x14ac:dyDescent="0.3">
      <c r="A232" s="14" t="s">
        <v>468</v>
      </c>
      <c r="B232" s="8" t="s">
        <v>455</v>
      </c>
      <c r="C232" s="21" t="s">
        <v>455</v>
      </c>
      <c r="D232" s="8" t="s">
        <v>179</v>
      </c>
      <c r="E232" s="4" t="str">
        <f t="shared" si="23"/>
        <v>INSERT INTO [dbo].[pmDistrict] ([idDepartment],[idProvince],[name],[code],[ubigeo]) VALUES (2,18,'Santa','07','021307')</v>
      </c>
    </row>
    <row r="233" spans="1:5" ht="15.75" thickBot="1" x14ac:dyDescent="0.3">
      <c r="A233" s="14" t="s">
        <v>469</v>
      </c>
      <c r="B233" s="8" t="s">
        <v>470</v>
      </c>
      <c r="C233" s="21" t="s">
        <v>455</v>
      </c>
      <c r="D233" s="8" t="s">
        <v>179</v>
      </c>
      <c r="E233" s="4" t="str">
        <f t="shared" si="23"/>
        <v>INSERT INTO [dbo].[pmDistrict] ([idDepartment],[idProvince],[name],[code],[ubigeo]) VALUES (2,18,'Nuevo Chimbote','09','021309')</v>
      </c>
    </row>
    <row r="234" spans="1:5" ht="15.75" thickBot="1" x14ac:dyDescent="0.3">
      <c r="A234" s="14" t="s">
        <v>471</v>
      </c>
      <c r="B234" s="8" t="s">
        <v>472</v>
      </c>
      <c r="C234" s="21" t="s">
        <v>472</v>
      </c>
      <c r="D234" s="8" t="s">
        <v>179</v>
      </c>
      <c r="E234" s="3" t="str">
        <f>$E$1&amp;"2,19,'"&amp;TRIM(B234)&amp;"','"&amp;RIGHT(A234,2)&amp;"','"&amp;RIGHT(A234,6)&amp;"')"</f>
        <v>INSERT INTO [dbo].[pmDistrict] ([idDepartment],[idProvince],[name],[code],[ubigeo]) VALUES (2,19,'Sihuas','01','021401')</v>
      </c>
    </row>
    <row r="235" spans="1:5" ht="15.75" thickBot="1" x14ac:dyDescent="0.3">
      <c r="A235" s="14" t="s">
        <v>473</v>
      </c>
      <c r="B235" s="8" t="s">
        <v>474</v>
      </c>
      <c r="C235" s="21" t="s">
        <v>472</v>
      </c>
      <c r="D235" s="8" t="s">
        <v>179</v>
      </c>
      <c r="E235" s="3" t="str">
        <f t="shared" ref="E235:E243" si="24">$E$1&amp;"2,19,'"&amp;TRIM(B235)&amp;"','"&amp;RIGHT(A235,2)&amp;"','"&amp;RIGHT(A235,6)&amp;"')"</f>
        <v>INSERT INTO [dbo].[pmDistrict] ([idDepartment],[idProvince],[name],[code],[ubigeo]) VALUES (2,19,'Acobamba','07','021407')</v>
      </c>
    </row>
    <row r="236" spans="1:5" ht="15.75" thickBot="1" x14ac:dyDescent="0.3">
      <c r="A236" s="14" t="s">
        <v>475</v>
      </c>
      <c r="B236" s="8" t="s">
        <v>476</v>
      </c>
      <c r="C236" s="21" t="s">
        <v>472</v>
      </c>
      <c r="D236" s="8" t="s">
        <v>179</v>
      </c>
      <c r="E236" s="3" t="str">
        <f t="shared" si="24"/>
        <v>INSERT INTO [dbo].[pmDistrict] ([idDepartment],[idProvince],[name],[code],[ubigeo]) VALUES (2,19,'Alfonso Ugarte','02','021402')</v>
      </c>
    </row>
    <row r="237" spans="1:5" ht="15.75" thickBot="1" x14ac:dyDescent="0.3">
      <c r="A237" s="14" t="s">
        <v>477</v>
      </c>
      <c r="B237" s="8" t="s">
        <v>478</v>
      </c>
      <c r="C237" s="21" t="s">
        <v>472</v>
      </c>
      <c r="D237" s="8" t="s">
        <v>179</v>
      </c>
      <c r="E237" s="3" t="str">
        <f t="shared" si="24"/>
        <v>INSERT INTO [dbo].[pmDistrict] ([idDepartment],[idProvince],[name],[code],[ubigeo]) VALUES (2,19,'Cashapampa','08','021408')</v>
      </c>
    </row>
    <row r="238" spans="1:5" ht="15.75" thickBot="1" x14ac:dyDescent="0.3">
      <c r="A238" s="14" t="s">
        <v>479</v>
      </c>
      <c r="B238" s="8" t="s">
        <v>480</v>
      </c>
      <c r="C238" s="21" t="s">
        <v>472</v>
      </c>
      <c r="D238" s="8" t="s">
        <v>179</v>
      </c>
      <c r="E238" s="3" t="str">
        <f t="shared" si="24"/>
        <v>INSERT INTO [dbo].[pmDistrict] ([idDepartment],[idProvince],[name],[code],[ubigeo]) VALUES (2,19,'Chingalpo','03','021403')</v>
      </c>
    </row>
    <row r="239" spans="1:5" ht="15.75" thickBot="1" x14ac:dyDescent="0.3">
      <c r="A239" s="14" t="s">
        <v>481</v>
      </c>
      <c r="B239" s="8" t="s">
        <v>482</v>
      </c>
      <c r="C239" s="21" t="s">
        <v>472</v>
      </c>
      <c r="D239" s="8" t="s">
        <v>179</v>
      </c>
      <c r="E239" s="3" t="str">
        <f t="shared" si="24"/>
        <v>INSERT INTO [dbo].[pmDistrict] ([idDepartment],[idProvince],[name],[code],[ubigeo]) VALUES (2,19,'Huayllabamba','04','021404')</v>
      </c>
    </row>
    <row r="240" spans="1:5" ht="15.75" thickBot="1" x14ac:dyDescent="0.3">
      <c r="A240" s="14" t="s">
        <v>483</v>
      </c>
      <c r="B240" s="8" t="s">
        <v>484</v>
      </c>
      <c r="C240" s="21" t="s">
        <v>472</v>
      </c>
      <c r="D240" s="8" t="s">
        <v>179</v>
      </c>
      <c r="E240" s="3" t="str">
        <f t="shared" si="24"/>
        <v>INSERT INTO [dbo].[pmDistrict] ([idDepartment],[idProvince],[name],[code],[ubigeo]) VALUES (2,19,'Quiches','05','021405')</v>
      </c>
    </row>
    <row r="241" spans="1:5" ht="15.75" thickBot="1" x14ac:dyDescent="0.3">
      <c r="A241" s="14" t="s">
        <v>485</v>
      </c>
      <c r="B241" s="8" t="s">
        <v>486</v>
      </c>
      <c r="C241" s="21" t="s">
        <v>472</v>
      </c>
      <c r="D241" s="8" t="s">
        <v>179</v>
      </c>
      <c r="E241" s="3" t="str">
        <f t="shared" si="24"/>
        <v>INSERT INTO [dbo].[pmDistrict] ([idDepartment],[idProvince],[name],[code],[ubigeo]) VALUES (2,19,'Ragash','09','021409')</v>
      </c>
    </row>
    <row r="242" spans="1:5" ht="15.75" thickBot="1" x14ac:dyDescent="0.3">
      <c r="A242" s="14" t="s">
        <v>487</v>
      </c>
      <c r="B242" s="8" t="s">
        <v>488</v>
      </c>
      <c r="C242" s="21" t="s">
        <v>472</v>
      </c>
      <c r="D242" s="8" t="s">
        <v>179</v>
      </c>
      <c r="E242" s="3" t="str">
        <f t="shared" si="24"/>
        <v>INSERT INTO [dbo].[pmDistrict] ([idDepartment],[idProvince],[name],[code],[ubigeo]) VALUES (2,19,'San Juan','10','021410')</v>
      </c>
    </row>
    <row r="243" spans="1:5" ht="15.75" thickBot="1" x14ac:dyDescent="0.3">
      <c r="A243" s="14" t="s">
        <v>489</v>
      </c>
      <c r="B243" s="8" t="s">
        <v>490</v>
      </c>
      <c r="C243" s="21" t="s">
        <v>472</v>
      </c>
      <c r="D243" s="8" t="s">
        <v>179</v>
      </c>
      <c r="E243" s="3" t="str">
        <f t="shared" si="24"/>
        <v>INSERT INTO [dbo].[pmDistrict] ([idDepartment],[idProvince],[name],[code],[ubigeo]) VALUES (2,19,'Sicsibamba','06','021406')</v>
      </c>
    </row>
    <row r="244" spans="1:5" ht="15.75" thickBot="1" x14ac:dyDescent="0.3">
      <c r="A244" s="14" t="s">
        <v>491</v>
      </c>
      <c r="B244" s="8" t="s">
        <v>492</v>
      </c>
      <c r="C244" s="21" t="s">
        <v>492</v>
      </c>
      <c r="D244" s="8" t="s">
        <v>179</v>
      </c>
      <c r="E244" s="4" t="str">
        <f>$E$1&amp;"2,20,'"&amp;TRIM(B244)&amp;"','"&amp;RIGHT(A244,2)&amp;"','"&amp;RIGHT(A244,6)&amp;"')"</f>
        <v>INSERT INTO [dbo].[pmDistrict] ([idDepartment],[idProvince],[name],[code],[ubigeo]) VALUES (2,20,'Yungay','01','021501')</v>
      </c>
    </row>
    <row r="245" spans="1:5" ht="15.75" thickBot="1" x14ac:dyDescent="0.3">
      <c r="A245" s="14" t="s">
        <v>493</v>
      </c>
      <c r="B245" s="8" t="s">
        <v>494</v>
      </c>
      <c r="C245" s="21" t="s">
        <v>492</v>
      </c>
      <c r="D245" s="8" t="s">
        <v>179</v>
      </c>
      <c r="E245" s="4" t="str">
        <f t="shared" ref="E245:E251" si="25">$E$1&amp;"2,20,'"&amp;TRIM(B245)&amp;"','"&amp;RIGHT(A245,2)&amp;"','"&amp;RIGHT(A245,6)&amp;"')"</f>
        <v>INSERT INTO [dbo].[pmDistrict] ([idDepartment],[idProvince],[name],[code],[ubigeo]) VALUES (2,20,'Cascapara','02','021502')</v>
      </c>
    </row>
    <row r="246" spans="1:5" ht="15.75" thickBot="1" x14ac:dyDescent="0.3">
      <c r="A246" s="14" t="s">
        <v>495</v>
      </c>
      <c r="B246" s="8" t="s">
        <v>496</v>
      </c>
      <c r="C246" s="21" t="s">
        <v>492</v>
      </c>
      <c r="D246" s="8" t="s">
        <v>179</v>
      </c>
      <c r="E246" s="4" t="str">
        <f t="shared" si="25"/>
        <v>INSERT INTO [dbo].[pmDistrict] ([idDepartment],[idProvince],[name],[code],[ubigeo]) VALUES (2,20,'Mancos','03','021503')</v>
      </c>
    </row>
    <row r="247" spans="1:5" ht="15.75" thickBot="1" x14ac:dyDescent="0.3">
      <c r="A247" s="14" t="s">
        <v>497</v>
      </c>
      <c r="B247" s="8" t="s">
        <v>498</v>
      </c>
      <c r="C247" s="21" t="s">
        <v>492</v>
      </c>
      <c r="D247" s="8" t="s">
        <v>179</v>
      </c>
      <c r="E247" s="4" t="str">
        <f t="shared" si="25"/>
        <v>INSERT INTO [dbo].[pmDistrict] ([idDepartment],[idProvince],[name],[code],[ubigeo]) VALUES (2,20,'Matacoto','04','021504')</v>
      </c>
    </row>
    <row r="248" spans="1:5" ht="15.75" thickBot="1" x14ac:dyDescent="0.3">
      <c r="A248" s="14" t="s">
        <v>499</v>
      </c>
      <c r="B248" s="8" t="s">
        <v>500</v>
      </c>
      <c r="C248" s="21" t="s">
        <v>492</v>
      </c>
      <c r="D248" s="8" t="s">
        <v>179</v>
      </c>
      <c r="E248" s="4" t="str">
        <f t="shared" si="25"/>
        <v>INSERT INTO [dbo].[pmDistrict] ([idDepartment],[idProvince],[name],[code],[ubigeo]) VALUES (2,20,'Quillo','05','021505')</v>
      </c>
    </row>
    <row r="249" spans="1:5" ht="15.75" thickBot="1" x14ac:dyDescent="0.3">
      <c r="A249" s="14" t="s">
        <v>501</v>
      </c>
      <c r="B249" s="8" t="s">
        <v>502</v>
      </c>
      <c r="C249" s="21" t="s">
        <v>492</v>
      </c>
      <c r="D249" s="8" t="s">
        <v>179</v>
      </c>
      <c r="E249" s="4" t="str">
        <f t="shared" si="25"/>
        <v>INSERT INTO [dbo].[pmDistrict] ([idDepartment],[idProvince],[name],[code],[ubigeo]) VALUES (2,20,'Ranrahirca','06','021506')</v>
      </c>
    </row>
    <row r="250" spans="1:5" ht="15.75" thickBot="1" x14ac:dyDescent="0.3">
      <c r="A250" s="14" t="s">
        <v>503</v>
      </c>
      <c r="B250" s="8" t="s">
        <v>504</v>
      </c>
      <c r="C250" s="21" t="s">
        <v>492</v>
      </c>
      <c r="D250" s="8" t="s">
        <v>179</v>
      </c>
      <c r="E250" s="4" t="str">
        <f t="shared" si="25"/>
        <v>INSERT INTO [dbo].[pmDistrict] ([idDepartment],[idProvince],[name],[code],[ubigeo]) VALUES (2,20,'Shupluy','07','021507')</v>
      </c>
    </row>
    <row r="251" spans="1:5" ht="15.75" thickBot="1" x14ac:dyDescent="0.3">
      <c r="A251" s="14" t="s">
        <v>505</v>
      </c>
      <c r="B251" s="8" t="s">
        <v>506</v>
      </c>
      <c r="C251" s="21" t="s">
        <v>492</v>
      </c>
      <c r="D251" s="22" t="s">
        <v>179</v>
      </c>
      <c r="E251" s="4" t="str">
        <f t="shared" si="25"/>
        <v>INSERT INTO [dbo].[pmDistrict] ([idDepartment],[idProvince],[name],[code],[ubigeo]) VALUES (2,20,'Yanama','08','021508')</v>
      </c>
    </row>
    <row r="252" spans="1:5" ht="15.75" thickBot="1" x14ac:dyDescent="0.3">
      <c r="A252" s="14" t="s">
        <v>507</v>
      </c>
      <c r="B252" s="8" t="s">
        <v>508</v>
      </c>
      <c r="C252" s="21" t="s">
        <v>508</v>
      </c>
      <c r="D252" s="8" t="s">
        <v>509</v>
      </c>
      <c r="E252" s="3" t="str">
        <f>$E$1&amp;"3,1,'"&amp;TRIM(B252)&amp;"','"&amp;RIGHT(A252,2)&amp;"','"&amp;RIGHT(A252,6)&amp;"')"</f>
        <v>INSERT INTO [dbo].[pmDistrict] ([idDepartment],[idProvince],[name],[code],[ubigeo]) VALUES (3,1,'Abancay','01','030101')</v>
      </c>
    </row>
    <row r="253" spans="1:5" ht="15.75" thickBot="1" x14ac:dyDescent="0.3">
      <c r="A253" s="14" t="s">
        <v>510</v>
      </c>
      <c r="B253" s="8" t="s">
        <v>511</v>
      </c>
      <c r="C253" s="21" t="s">
        <v>508</v>
      </c>
      <c r="D253" s="8" t="s">
        <v>509</v>
      </c>
      <c r="E253" s="3" t="str">
        <f t="shared" ref="E253:E261" si="26">$E$1&amp;"3,1,'"&amp;TRIM(B253)&amp;"','"&amp;RIGHT(A253,2)&amp;"','"&amp;RIGHT(A253,6)&amp;"')"</f>
        <v>INSERT INTO [dbo].[pmDistrict] ([idDepartment],[idProvince],[name],[code],[ubigeo]) VALUES (3,1,'Chacoche','04','030104')</v>
      </c>
    </row>
    <row r="254" spans="1:5" ht="15.75" thickBot="1" x14ac:dyDescent="0.3">
      <c r="A254" s="14" t="s">
        <v>512</v>
      </c>
      <c r="B254" s="8" t="s">
        <v>513</v>
      </c>
      <c r="C254" s="21" t="s">
        <v>508</v>
      </c>
      <c r="D254" s="8" t="s">
        <v>509</v>
      </c>
      <c r="E254" s="3" t="str">
        <f t="shared" si="26"/>
        <v>INSERT INTO [dbo].[pmDistrict] ([idDepartment],[idProvince],[name],[code],[ubigeo]) VALUES (3,1,'Circa','02','030102')</v>
      </c>
    </row>
    <row r="255" spans="1:5" ht="15.75" thickBot="1" x14ac:dyDescent="0.3">
      <c r="A255" s="14" t="s">
        <v>514</v>
      </c>
      <c r="B255" s="8" t="s">
        <v>515</v>
      </c>
      <c r="C255" s="21" t="s">
        <v>508</v>
      </c>
      <c r="D255" s="8" t="s">
        <v>509</v>
      </c>
      <c r="E255" s="3" t="str">
        <f t="shared" si="26"/>
        <v>INSERT INTO [dbo].[pmDistrict] ([idDepartment],[idProvince],[name],[code],[ubigeo]) VALUES (3,1,'Curahuasi','03','030103')</v>
      </c>
    </row>
    <row r="256" spans="1:5" ht="15.75" thickBot="1" x14ac:dyDescent="0.3">
      <c r="A256" s="14" t="s">
        <v>516</v>
      </c>
      <c r="B256" s="8" t="s">
        <v>517</v>
      </c>
      <c r="C256" s="21" t="s">
        <v>508</v>
      </c>
      <c r="D256" s="8" t="s">
        <v>509</v>
      </c>
      <c r="E256" s="3" t="str">
        <f t="shared" si="26"/>
        <v>INSERT INTO [dbo].[pmDistrict] ([idDepartment],[idProvince],[name],[code],[ubigeo]) VALUES (3,1,'Huanipaca','05','030105')</v>
      </c>
    </row>
    <row r="257" spans="1:5" ht="15.75" thickBot="1" x14ac:dyDescent="0.3">
      <c r="A257" s="14" t="s">
        <v>518</v>
      </c>
      <c r="B257" s="8" t="s">
        <v>519</v>
      </c>
      <c r="C257" s="21" t="s">
        <v>508</v>
      </c>
      <c r="D257" s="8" t="s">
        <v>509</v>
      </c>
      <c r="E257" s="3" t="str">
        <f t="shared" si="26"/>
        <v>INSERT INTO [dbo].[pmDistrict] ([idDepartment],[idProvince],[name],[code],[ubigeo]) VALUES (3,1,'Lambrama','06','030106')</v>
      </c>
    </row>
    <row r="258" spans="1:5" ht="15.75" thickBot="1" x14ac:dyDescent="0.3">
      <c r="A258" s="14" t="s">
        <v>520</v>
      </c>
      <c r="B258" s="8" t="s">
        <v>521</v>
      </c>
      <c r="C258" s="21" t="s">
        <v>508</v>
      </c>
      <c r="D258" s="8" t="s">
        <v>509</v>
      </c>
      <c r="E258" s="3" t="str">
        <f t="shared" si="26"/>
        <v>INSERT INTO [dbo].[pmDistrict] ([idDepartment],[idProvince],[name],[code],[ubigeo]) VALUES (3,1,'Pichirhua','07','030107')</v>
      </c>
    </row>
    <row r="259" spans="1:5" ht="15.75" thickBot="1" x14ac:dyDescent="0.3">
      <c r="A259" s="14" t="s">
        <v>522</v>
      </c>
      <c r="B259" s="8" t="s">
        <v>523</v>
      </c>
      <c r="C259" s="21" t="s">
        <v>508</v>
      </c>
      <c r="D259" s="8" t="s">
        <v>509</v>
      </c>
      <c r="E259" s="3" t="str">
        <f t="shared" si="26"/>
        <v>INSERT INTO [dbo].[pmDistrict] ([idDepartment],[idProvince],[name],[code],[ubigeo]) VALUES (3,1,'San Pedro de Cachora','08','030108')</v>
      </c>
    </row>
    <row r="260" spans="1:5" ht="15.75" thickBot="1" x14ac:dyDescent="0.3">
      <c r="A260" s="14" t="s">
        <v>524</v>
      </c>
      <c r="B260" s="8" t="s">
        <v>525</v>
      </c>
      <c r="C260" s="21" t="s">
        <v>508</v>
      </c>
      <c r="D260" s="8" t="s">
        <v>509</v>
      </c>
      <c r="E260" s="3" t="str">
        <f t="shared" si="26"/>
        <v>INSERT INTO [dbo].[pmDistrict] ([idDepartment],[idProvince],[name],[code],[ubigeo]) VALUES (3,1,'Tamburco','09','030109')</v>
      </c>
    </row>
    <row r="261" spans="1:5" ht="15.75" thickBot="1" x14ac:dyDescent="0.3">
      <c r="A261" s="14" t="s">
        <v>526</v>
      </c>
      <c r="B261" s="8" t="s">
        <v>527</v>
      </c>
      <c r="C261" s="21" t="s">
        <v>527</v>
      </c>
      <c r="D261" s="8" t="s">
        <v>509</v>
      </c>
      <c r="E261" s="2" t="str">
        <f>$E$1&amp;"3,2,'"&amp;TRIM(B261)&amp;"','"&amp;RIGHT(A261,2)&amp;"','"&amp;RIGHT(A261,6)&amp;"')"</f>
        <v>INSERT INTO [dbo].[pmDistrict] ([idDepartment],[idProvince],[name],[code],[ubigeo]) VALUES (3,2,'Andahuaylas','01','030301')</v>
      </c>
    </row>
    <row r="262" spans="1:5" ht="15.75" thickBot="1" x14ac:dyDescent="0.3">
      <c r="A262" s="14" t="s">
        <v>528</v>
      </c>
      <c r="B262" s="8" t="s">
        <v>529</v>
      </c>
      <c r="C262" s="21" t="s">
        <v>527</v>
      </c>
      <c r="D262" s="8" t="s">
        <v>509</v>
      </c>
      <c r="E262" s="2" t="str">
        <f t="shared" ref="E262:E279" si="27">$E$1&amp;"3,2,'"&amp;TRIM(B262)&amp;"','"&amp;RIGHT(A262,2)&amp;"','"&amp;RIGHT(A262,6)&amp;"')"</f>
        <v>INSERT INTO [dbo].[pmDistrict] ([idDepartment],[idProvince],[name],[code],[ubigeo]) VALUES (3,2,'Andarapa','02','030302')</v>
      </c>
    </row>
    <row r="263" spans="1:5" ht="15.75" thickBot="1" x14ac:dyDescent="0.3">
      <c r="A263" s="14" t="s">
        <v>530</v>
      </c>
      <c r="B263" s="8" t="s">
        <v>531</v>
      </c>
      <c r="C263" s="21" t="s">
        <v>527</v>
      </c>
      <c r="D263" s="8" t="s">
        <v>509</v>
      </c>
      <c r="E263" s="2" t="str">
        <f t="shared" si="27"/>
        <v>INSERT INTO [dbo].[pmDistrict] ([idDepartment],[idProvince],[name],[code],[ubigeo]) VALUES (3,2,'Chiara','03','030303')</v>
      </c>
    </row>
    <row r="264" spans="1:5" ht="15.75" thickBot="1" x14ac:dyDescent="0.3">
      <c r="A264" s="14" t="s">
        <v>532</v>
      </c>
      <c r="B264" s="8" t="s">
        <v>533</v>
      </c>
      <c r="C264" s="21" t="s">
        <v>527</v>
      </c>
      <c r="D264" s="8" t="s">
        <v>509</v>
      </c>
      <c r="E264" s="2" t="str">
        <f t="shared" si="27"/>
        <v>INSERT INTO [dbo].[pmDistrict] ([idDepartment],[idProvince],[name],[code],[ubigeo]) VALUES (3,2,'Huancarama','04','030304')</v>
      </c>
    </row>
    <row r="265" spans="1:5" ht="15.75" thickBot="1" x14ac:dyDescent="0.3">
      <c r="A265" s="14" t="s">
        <v>534</v>
      </c>
      <c r="B265" s="8" t="s">
        <v>535</v>
      </c>
      <c r="C265" s="21" t="s">
        <v>527</v>
      </c>
      <c r="D265" s="8" t="s">
        <v>509</v>
      </c>
      <c r="E265" s="2" t="str">
        <f t="shared" si="27"/>
        <v>INSERT INTO [dbo].[pmDistrict] ([idDepartment],[idProvince],[name],[code],[ubigeo]) VALUES (3,2,'Huancaray','05','030305')</v>
      </c>
    </row>
    <row r="266" spans="1:5" ht="15.75" thickBot="1" x14ac:dyDescent="0.3">
      <c r="A266" s="14" t="s">
        <v>536</v>
      </c>
      <c r="B266" s="8" t="s">
        <v>537</v>
      </c>
      <c r="C266" s="21" t="s">
        <v>527</v>
      </c>
      <c r="D266" s="8" t="s">
        <v>509</v>
      </c>
      <c r="E266" s="2" t="str">
        <f t="shared" si="27"/>
        <v>INSERT INTO [dbo].[pmDistrict] ([idDepartment],[idProvince],[name],[code],[ubigeo]) VALUES (3,2,'Huayana','17','030317')</v>
      </c>
    </row>
    <row r="267" spans="1:5" ht="15.75" thickBot="1" x14ac:dyDescent="0.3">
      <c r="A267" s="14" t="s">
        <v>538</v>
      </c>
      <c r="B267" s="8" t="s">
        <v>539</v>
      </c>
      <c r="C267" s="21" t="s">
        <v>527</v>
      </c>
      <c r="D267" s="8" t="s">
        <v>509</v>
      </c>
      <c r="E267" s="2" t="str">
        <f t="shared" si="27"/>
        <v>INSERT INTO [dbo].[pmDistrict] ([idDepartment],[idProvince],[name],[code],[ubigeo]) VALUES (3,2,'Kishuara','06','030306')</v>
      </c>
    </row>
    <row r="268" spans="1:5" ht="15.75" thickBot="1" x14ac:dyDescent="0.3">
      <c r="A268" s="14" t="s">
        <v>540</v>
      </c>
      <c r="B268" s="8" t="s">
        <v>541</v>
      </c>
      <c r="C268" s="21" t="s">
        <v>527</v>
      </c>
      <c r="D268" s="8" t="s">
        <v>509</v>
      </c>
      <c r="E268" s="2" t="str">
        <f t="shared" si="27"/>
        <v>INSERT INTO [dbo].[pmDistrict] ([idDepartment],[idProvince],[name],[code],[ubigeo]) VALUES (3,2,'Pacobamba','07','030307')</v>
      </c>
    </row>
    <row r="269" spans="1:5" ht="15.75" thickBot="1" x14ac:dyDescent="0.3">
      <c r="A269" s="14" t="s">
        <v>542</v>
      </c>
      <c r="B269" s="8" t="s">
        <v>543</v>
      </c>
      <c r="C269" s="21" t="s">
        <v>527</v>
      </c>
      <c r="D269" s="8" t="s">
        <v>509</v>
      </c>
      <c r="E269" s="2" t="str">
        <f t="shared" si="27"/>
        <v>INSERT INTO [dbo].[pmDistrict] ([idDepartment],[idProvince],[name],[code],[ubigeo]) VALUES (3,2,'Pacucha','13','030313')</v>
      </c>
    </row>
    <row r="270" spans="1:5" ht="15.75" thickBot="1" x14ac:dyDescent="0.3">
      <c r="A270" s="14" t="s">
        <v>544</v>
      </c>
      <c r="B270" s="8" t="s">
        <v>545</v>
      </c>
      <c r="C270" s="21" t="s">
        <v>527</v>
      </c>
      <c r="D270" s="8" t="s">
        <v>509</v>
      </c>
      <c r="E270" s="2" t="str">
        <f t="shared" si="27"/>
        <v>INSERT INTO [dbo].[pmDistrict] ([idDepartment],[idProvince],[name],[code],[ubigeo]) VALUES (3,2,'Pampachiri','08','030308')</v>
      </c>
    </row>
    <row r="271" spans="1:5" ht="15.75" thickBot="1" x14ac:dyDescent="0.3">
      <c r="A271" s="14" t="s">
        <v>546</v>
      </c>
      <c r="B271" s="8" t="s">
        <v>547</v>
      </c>
      <c r="C271" s="21" t="s">
        <v>527</v>
      </c>
      <c r="D271" s="8" t="s">
        <v>509</v>
      </c>
      <c r="E271" s="2" t="str">
        <f t="shared" si="27"/>
        <v>INSERT INTO [dbo].[pmDistrict] ([idDepartment],[idProvince],[name],[code],[ubigeo]) VALUES (3,2,'Pomacocha','14','030314')</v>
      </c>
    </row>
    <row r="272" spans="1:5" ht="15.75" thickBot="1" x14ac:dyDescent="0.3">
      <c r="A272" s="14" t="s">
        <v>548</v>
      </c>
      <c r="B272" s="8" t="s">
        <v>549</v>
      </c>
      <c r="C272" s="21" t="s">
        <v>527</v>
      </c>
      <c r="D272" s="8" t="s">
        <v>509</v>
      </c>
      <c r="E272" s="2" t="str">
        <f t="shared" si="27"/>
        <v>INSERT INTO [dbo].[pmDistrict] ([idDepartment],[idProvince],[name],[code],[ubigeo]) VALUES (3,2,'San Antonio de Cachi','09','030309')</v>
      </c>
    </row>
    <row r="273" spans="1:5" ht="15.75" thickBot="1" x14ac:dyDescent="0.3">
      <c r="A273" s="14" t="s">
        <v>550</v>
      </c>
      <c r="B273" s="8" t="s">
        <v>126</v>
      </c>
      <c r="C273" s="21" t="s">
        <v>527</v>
      </c>
      <c r="D273" s="8" t="s">
        <v>509</v>
      </c>
      <c r="E273" s="2" t="str">
        <f t="shared" si="27"/>
        <v>INSERT INTO [dbo].[pmDistrict] ([idDepartment],[idProvince],[name],[code],[ubigeo]) VALUES (3,2,'San Jeronimo','10','030310')</v>
      </c>
    </row>
    <row r="274" spans="1:5" ht="15.75" thickBot="1" x14ac:dyDescent="0.3">
      <c r="A274" s="14" t="s">
        <v>551</v>
      </c>
      <c r="B274" s="8" t="s">
        <v>552</v>
      </c>
      <c r="C274" s="21" t="s">
        <v>527</v>
      </c>
      <c r="D274" s="8" t="s">
        <v>509</v>
      </c>
      <c r="E274" s="2" t="str">
        <f t="shared" si="27"/>
        <v>INSERT INTO [dbo].[pmDistrict] ([idDepartment],[idProvince],[name],[code],[ubigeo]) VALUES (3,2,'San Miguel de Chaccrampa','18','030318')</v>
      </c>
    </row>
    <row r="275" spans="1:5" ht="15.75" thickBot="1" x14ac:dyDescent="0.3">
      <c r="A275" s="14" t="s">
        <v>553</v>
      </c>
      <c r="B275" s="8" t="s">
        <v>554</v>
      </c>
      <c r="C275" s="21" t="s">
        <v>527</v>
      </c>
      <c r="D275" s="8" t="s">
        <v>509</v>
      </c>
      <c r="E275" s="2" t="str">
        <f t="shared" si="27"/>
        <v>INSERT INTO [dbo].[pmDistrict] ([idDepartment],[idProvince],[name],[code],[ubigeo]) VALUES (3,2,'Santa Maria de Chicmo','15','030315')</v>
      </c>
    </row>
    <row r="276" spans="1:5" ht="15.75" thickBot="1" x14ac:dyDescent="0.3">
      <c r="A276" s="14" t="s">
        <v>555</v>
      </c>
      <c r="B276" s="8" t="s">
        <v>556</v>
      </c>
      <c r="C276" s="21" t="s">
        <v>527</v>
      </c>
      <c r="D276" s="8" t="s">
        <v>509</v>
      </c>
      <c r="E276" s="2" t="str">
        <f t="shared" si="27"/>
        <v>INSERT INTO [dbo].[pmDistrict] ([idDepartment],[idProvince],[name],[code],[ubigeo]) VALUES (3,2,'Talavera','11','030311')</v>
      </c>
    </row>
    <row r="277" spans="1:5" ht="15.75" thickBot="1" x14ac:dyDescent="0.3">
      <c r="A277" s="14" t="s">
        <v>557</v>
      </c>
      <c r="B277" s="8" t="s">
        <v>558</v>
      </c>
      <c r="C277" s="21" t="s">
        <v>527</v>
      </c>
      <c r="D277" s="8" t="s">
        <v>509</v>
      </c>
      <c r="E277" s="2" t="str">
        <f t="shared" si="27"/>
        <v>INSERT INTO [dbo].[pmDistrict] ([idDepartment],[idProvince],[name],[code],[ubigeo]) VALUES (3,2,'Tumay Huaraca','16','030316')</v>
      </c>
    </row>
    <row r="278" spans="1:5" ht="15.75" thickBot="1" x14ac:dyDescent="0.3">
      <c r="A278" s="14" t="s">
        <v>559</v>
      </c>
      <c r="B278" s="8" t="s">
        <v>560</v>
      </c>
      <c r="C278" s="21" t="s">
        <v>527</v>
      </c>
      <c r="D278" s="8" t="s">
        <v>509</v>
      </c>
      <c r="E278" s="2" t="str">
        <f t="shared" si="27"/>
        <v>INSERT INTO [dbo].[pmDistrict] ([idDepartment],[idProvince],[name],[code],[ubigeo]) VALUES (3,2,'Turpo','12','030312')</v>
      </c>
    </row>
    <row r="279" spans="1:5" ht="15.75" thickBot="1" x14ac:dyDescent="0.3">
      <c r="A279" s="14" t="s">
        <v>561</v>
      </c>
      <c r="B279" s="8" t="s">
        <v>562</v>
      </c>
      <c r="C279" s="21" t="s">
        <v>527</v>
      </c>
      <c r="D279" s="8" t="s">
        <v>509</v>
      </c>
      <c r="E279" s="2" t="str">
        <f t="shared" si="27"/>
        <v>INSERT INTO [dbo].[pmDistrict] ([idDepartment],[idProvince],[name],[code],[ubigeo]) VALUES (3,2,'Kaquiabamba','19','030319')</v>
      </c>
    </row>
    <row r="280" spans="1:5" ht="15.75" thickBot="1" x14ac:dyDescent="0.3">
      <c r="A280" s="14" t="s">
        <v>563</v>
      </c>
      <c r="B280" s="8" t="s">
        <v>564</v>
      </c>
      <c r="C280" s="21" t="s">
        <v>564</v>
      </c>
      <c r="D280" s="8" t="s">
        <v>509</v>
      </c>
      <c r="E280" s="3" t="str">
        <f>$E$1&amp;"3,3,'"&amp;TRIM(B280)&amp;"','"&amp;RIGHT(A280,2)&amp;"','"&amp;RIGHT(A280,6)&amp;"')"</f>
        <v>INSERT INTO [dbo].[pmDistrict] ([idDepartment],[idProvince],[name],[code],[ubigeo]) VALUES (3,3,'Antabamba','01','030401')</v>
      </c>
    </row>
    <row r="281" spans="1:5" ht="15.75" thickBot="1" x14ac:dyDescent="0.3">
      <c r="A281" s="14" t="s">
        <v>565</v>
      </c>
      <c r="B281" s="8" t="s">
        <v>566</v>
      </c>
      <c r="C281" s="21" t="s">
        <v>564</v>
      </c>
      <c r="D281" s="8" t="s">
        <v>509</v>
      </c>
      <c r="E281" s="3" t="str">
        <f t="shared" ref="E281:E286" si="28">$E$1&amp;"3,3,'"&amp;TRIM(B281)&amp;"','"&amp;RIGHT(A281,2)&amp;"','"&amp;RIGHT(A281,6)&amp;"')"</f>
        <v>INSERT INTO [dbo].[pmDistrict] ([idDepartment],[idProvince],[name],[code],[ubigeo]) VALUES (3,3,'El Oro','02','030402')</v>
      </c>
    </row>
    <row r="282" spans="1:5" ht="15.75" thickBot="1" x14ac:dyDescent="0.3">
      <c r="A282" s="14" t="s">
        <v>567</v>
      </c>
      <c r="B282" s="8" t="s">
        <v>568</v>
      </c>
      <c r="C282" s="21" t="s">
        <v>564</v>
      </c>
      <c r="D282" s="8" t="s">
        <v>509</v>
      </c>
      <c r="E282" s="3" t="str">
        <f t="shared" si="28"/>
        <v>INSERT INTO [dbo].[pmDistrict] ([idDepartment],[idProvince],[name],[code],[ubigeo]) VALUES (3,3,'Huaquirca','03','030403')</v>
      </c>
    </row>
    <row r="283" spans="1:5" ht="15.75" thickBot="1" x14ac:dyDescent="0.3">
      <c r="A283" s="14" t="s">
        <v>569</v>
      </c>
      <c r="B283" s="8" t="s">
        <v>570</v>
      </c>
      <c r="C283" s="21" t="s">
        <v>564</v>
      </c>
      <c r="D283" s="8" t="s">
        <v>509</v>
      </c>
      <c r="E283" s="3" t="str">
        <f t="shared" si="28"/>
        <v>INSERT INTO [dbo].[pmDistrict] ([idDepartment],[idProvince],[name],[code],[ubigeo]) VALUES (3,3,'Juan Espinoza Medrano','04','030404')</v>
      </c>
    </row>
    <row r="284" spans="1:5" ht="15.75" thickBot="1" x14ac:dyDescent="0.3">
      <c r="A284" s="14" t="s">
        <v>571</v>
      </c>
      <c r="B284" s="8" t="s">
        <v>572</v>
      </c>
      <c r="C284" s="21" t="s">
        <v>564</v>
      </c>
      <c r="D284" s="8" t="s">
        <v>509</v>
      </c>
      <c r="E284" s="3" t="str">
        <f t="shared" si="28"/>
        <v>INSERT INTO [dbo].[pmDistrict] ([idDepartment],[idProvince],[name],[code],[ubigeo]) VALUES (3,3,'Oropesa','05','030405')</v>
      </c>
    </row>
    <row r="285" spans="1:5" ht="15.75" thickBot="1" x14ac:dyDescent="0.3">
      <c r="A285" s="14" t="s">
        <v>573</v>
      </c>
      <c r="B285" s="8" t="s">
        <v>574</v>
      </c>
      <c r="C285" s="21" t="s">
        <v>564</v>
      </c>
      <c r="D285" s="8" t="s">
        <v>509</v>
      </c>
      <c r="E285" s="3" t="str">
        <f t="shared" si="28"/>
        <v>INSERT INTO [dbo].[pmDistrict] ([idDepartment],[idProvince],[name],[code],[ubigeo]) VALUES (3,3,'Pachaconas','06','030406')</v>
      </c>
    </row>
    <row r="286" spans="1:5" ht="15.75" thickBot="1" x14ac:dyDescent="0.3">
      <c r="A286" s="14" t="s">
        <v>575</v>
      </c>
      <c r="B286" s="8" t="s">
        <v>576</v>
      </c>
      <c r="C286" s="21" t="s">
        <v>564</v>
      </c>
      <c r="D286" s="8" t="s">
        <v>509</v>
      </c>
      <c r="E286" s="3" t="str">
        <f t="shared" si="28"/>
        <v>INSERT INTO [dbo].[pmDistrict] ([idDepartment],[idProvince],[name],[code],[ubigeo]) VALUES (3,3,'Sabaino','07','030407')</v>
      </c>
    </row>
    <row r="287" spans="1:5" ht="15.75" thickBot="1" x14ac:dyDescent="0.3">
      <c r="A287" s="14" t="s">
        <v>577</v>
      </c>
      <c r="B287" s="8" t="s">
        <v>578</v>
      </c>
      <c r="C287" s="21" t="s">
        <v>579</v>
      </c>
      <c r="D287" s="8" t="s">
        <v>509</v>
      </c>
      <c r="E287" s="2" t="str">
        <f>$E$1&amp;"3,4,'"&amp;TRIM(B287)&amp;"','"&amp;RIGHT(A287,2)&amp;"','"&amp;RIGHT(A287,6)&amp;"')"</f>
        <v>INSERT INTO [dbo].[pmDistrict] ([idDepartment],[idProvince],[name],[code],[ubigeo]) VALUES (3,4,'Chalhuanca','01','030201')</v>
      </c>
    </row>
    <row r="288" spans="1:5" ht="15.75" thickBot="1" x14ac:dyDescent="0.3">
      <c r="A288" s="14" t="s">
        <v>580</v>
      </c>
      <c r="B288" s="8" t="s">
        <v>581</v>
      </c>
      <c r="C288" s="21" t="s">
        <v>579</v>
      </c>
      <c r="D288" s="8" t="s">
        <v>509</v>
      </c>
      <c r="E288" s="2" t="str">
        <f t="shared" ref="E288:E303" si="29">$E$1&amp;"3,4,'"&amp;TRIM(B288)&amp;"','"&amp;RIGHT(A288,2)&amp;"','"&amp;RIGHT(A288,6)&amp;"')"</f>
        <v>INSERT INTO [dbo].[pmDistrict] ([idDepartment],[idProvince],[name],[code],[ubigeo]) VALUES (3,4,'Capaya','02','030202')</v>
      </c>
    </row>
    <row r="289" spans="1:5" ht="15.75" thickBot="1" x14ac:dyDescent="0.3">
      <c r="A289" s="14" t="s">
        <v>582</v>
      </c>
      <c r="B289" s="8" t="s">
        <v>583</v>
      </c>
      <c r="C289" s="21" t="s">
        <v>579</v>
      </c>
      <c r="D289" s="8" t="s">
        <v>509</v>
      </c>
      <c r="E289" s="2" t="str">
        <f t="shared" si="29"/>
        <v>INSERT INTO [dbo].[pmDistrict] ([idDepartment],[idProvince],[name],[code],[ubigeo]) VALUES (3,4,'Caraybamba','03','030203')</v>
      </c>
    </row>
    <row r="290" spans="1:5" ht="15.75" thickBot="1" x14ac:dyDescent="0.3">
      <c r="A290" s="14" t="s">
        <v>584</v>
      </c>
      <c r="B290" s="8" t="s">
        <v>585</v>
      </c>
      <c r="C290" s="21" t="s">
        <v>579</v>
      </c>
      <c r="D290" s="8" t="s">
        <v>509</v>
      </c>
      <c r="E290" s="2" t="str">
        <f t="shared" si="29"/>
        <v>INSERT INTO [dbo].[pmDistrict] ([idDepartment],[idProvince],[name],[code],[ubigeo]) VALUES (3,4,'Chapimarca','06','030206')</v>
      </c>
    </row>
    <row r="291" spans="1:5" ht="15.75" thickBot="1" x14ac:dyDescent="0.3">
      <c r="A291" s="14" t="s">
        <v>586</v>
      </c>
      <c r="B291" s="8" t="s">
        <v>183</v>
      </c>
      <c r="C291" s="21" t="s">
        <v>579</v>
      </c>
      <c r="D291" s="8" t="s">
        <v>509</v>
      </c>
      <c r="E291" s="2" t="str">
        <f t="shared" si="29"/>
        <v>INSERT INTO [dbo].[pmDistrict] ([idDepartment],[idProvince],[name],[code],[ubigeo]) VALUES (3,4,'Colcabamba','04','030204')</v>
      </c>
    </row>
    <row r="292" spans="1:5" ht="15.75" thickBot="1" x14ac:dyDescent="0.3">
      <c r="A292" s="14" t="s">
        <v>587</v>
      </c>
      <c r="B292" s="8" t="s">
        <v>588</v>
      </c>
      <c r="C292" s="21" t="s">
        <v>579</v>
      </c>
      <c r="D292" s="8" t="s">
        <v>509</v>
      </c>
      <c r="E292" s="2" t="str">
        <f t="shared" si="29"/>
        <v>INSERT INTO [dbo].[pmDistrict] ([idDepartment],[idProvince],[name],[code],[ubigeo]) VALUES (3,4,'Cotaruse','05','030205')</v>
      </c>
    </row>
    <row r="293" spans="1:5" ht="15.75" thickBot="1" x14ac:dyDescent="0.3">
      <c r="A293" s="14" t="s">
        <v>589</v>
      </c>
      <c r="B293" s="8" t="s">
        <v>590</v>
      </c>
      <c r="C293" s="21" t="s">
        <v>579</v>
      </c>
      <c r="D293" s="8" t="s">
        <v>509</v>
      </c>
      <c r="E293" s="2" t="str">
        <f t="shared" si="29"/>
        <v>INSERT INTO [dbo].[pmDistrict] ([idDepartment],[idProvince],[name],[code],[ubigeo]) VALUES (3,4,'Huayllo','07','030207')</v>
      </c>
    </row>
    <row r="294" spans="1:5" ht="15.75" thickBot="1" x14ac:dyDescent="0.3">
      <c r="A294" s="14" t="s">
        <v>591</v>
      </c>
      <c r="B294" s="8" t="s">
        <v>592</v>
      </c>
      <c r="C294" s="21" t="s">
        <v>579</v>
      </c>
      <c r="D294" s="8" t="s">
        <v>509</v>
      </c>
      <c r="E294" s="2" t="str">
        <f t="shared" si="29"/>
        <v>INSERT INTO [dbo].[pmDistrict] ([idDepartment],[idProvince],[name],[code],[ubigeo]) VALUES (3,4,'Justo Apu Sahuaraura','17','030217')</v>
      </c>
    </row>
    <row r="295" spans="1:5" ht="15.75" thickBot="1" x14ac:dyDescent="0.3">
      <c r="A295" s="14" t="s">
        <v>593</v>
      </c>
      <c r="B295" s="8" t="s">
        <v>594</v>
      </c>
      <c r="C295" s="21" t="s">
        <v>579</v>
      </c>
      <c r="D295" s="8" t="s">
        <v>509</v>
      </c>
      <c r="E295" s="2" t="str">
        <f t="shared" si="29"/>
        <v>INSERT INTO [dbo].[pmDistrict] ([idDepartment],[idProvince],[name],[code],[ubigeo]) VALUES (3,4,'Lucre','08','030208')</v>
      </c>
    </row>
    <row r="296" spans="1:5" ht="15.75" thickBot="1" x14ac:dyDescent="0.3">
      <c r="A296" s="14" t="s">
        <v>595</v>
      </c>
      <c r="B296" s="8" t="s">
        <v>596</v>
      </c>
      <c r="C296" s="21" t="s">
        <v>579</v>
      </c>
      <c r="D296" s="8" t="s">
        <v>509</v>
      </c>
      <c r="E296" s="2" t="str">
        <f t="shared" si="29"/>
        <v>INSERT INTO [dbo].[pmDistrict] ([idDepartment],[idProvince],[name],[code],[ubigeo]) VALUES (3,4,'Pocohuanca','09','030209')</v>
      </c>
    </row>
    <row r="297" spans="1:5" ht="15.75" thickBot="1" x14ac:dyDescent="0.3">
      <c r="A297" s="14" t="s">
        <v>597</v>
      </c>
      <c r="B297" s="8" t="s">
        <v>598</v>
      </c>
      <c r="C297" s="21" t="s">
        <v>579</v>
      </c>
      <c r="D297" s="8" t="s">
        <v>509</v>
      </c>
      <c r="E297" s="2" t="str">
        <f t="shared" si="29"/>
        <v>INSERT INTO [dbo].[pmDistrict] ([idDepartment],[idProvince],[name],[code],[ubigeo]) VALUES (3,4,'San Juan de Chacña','16','030216')</v>
      </c>
    </row>
    <row r="298" spans="1:5" ht="15.75" thickBot="1" x14ac:dyDescent="0.3">
      <c r="A298" s="14" t="s">
        <v>599</v>
      </c>
      <c r="B298" s="8" t="s">
        <v>600</v>
      </c>
      <c r="C298" s="21" t="s">
        <v>579</v>
      </c>
      <c r="D298" s="8" t="s">
        <v>509</v>
      </c>
      <c r="E298" s="2" t="str">
        <f t="shared" si="29"/>
        <v>INSERT INTO [dbo].[pmDistrict] ([idDepartment],[idProvince],[name],[code],[ubigeo]) VALUES (3,4,'Sañayca','10','030210')</v>
      </c>
    </row>
    <row r="299" spans="1:5" ht="15.75" thickBot="1" x14ac:dyDescent="0.3">
      <c r="A299" s="14" t="s">
        <v>601</v>
      </c>
      <c r="B299" s="8" t="s">
        <v>602</v>
      </c>
      <c r="C299" s="21" t="s">
        <v>579</v>
      </c>
      <c r="D299" s="8" t="s">
        <v>509</v>
      </c>
      <c r="E299" s="2" t="str">
        <f t="shared" si="29"/>
        <v>INSERT INTO [dbo].[pmDistrict] ([idDepartment],[idProvince],[name],[code],[ubigeo]) VALUES (3,4,'Soraya','11','030211')</v>
      </c>
    </row>
    <row r="300" spans="1:5" ht="15.75" thickBot="1" x14ac:dyDescent="0.3">
      <c r="A300" s="14" t="s">
        <v>603</v>
      </c>
      <c r="B300" s="8" t="s">
        <v>604</v>
      </c>
      <c r="C300" s="21" t="s">
        <v>579</v>
      </c>
      <c r="D300" s="8" t="s">
        <v>509</v>
      </c>
      <c r="E300" s="2" t="str">
        <f t="shared" si="29"/>
        <v>INSERT INTO [dbo].[pmDistrict] ([idDepartment],[idProvince],[name],[code],[ubigeo]) VALUES (3,4,'Tapairihua','12','030212')</v>
      </c>
    </row>
    <row r="301" spans="1:5" ht="15.75" thickBot="1" x14ac:dyDescent="0.3">
      <c r="A301" s="14" t="s">
        <v>605</v>
      </c>
      <c r="B301" s="8" t="s">
        <v>606</v>
      </c>
      <c r="C301" s="21" t="s">
        <v>579</v>
      </c>
      <c r="D301" s="8" t="s">
        <v>509</v>
      </c>
      <c r="E301" s="2" t="str">
        <f t="shared" si="29"/>
        <v>INSERT INTO [dbo].[pmDistrict] ([idDepartment],[idProvince],[name],[code],[ubigeo]) VALUES (3,4,'Tintay','13','030213')</v>
      </c>
    </row>
    <row r="302" spans="1:5" ht="15.75" thickBot="1" x14ac:dyDescent="0.3">
      <c r="A302" s="14" t="s">
        <v>607</v>
      </c>
      <c r="B302" s="8" t="s">
        <v>608</v>
      </c>
      <c r="C302" s="21" t="s">
        <v>579</v>
      </c>
      <c r="D302" s="8" t="s">
        <v>509</v>
      </c>
      <c r="E302" s="2" t="str">
        <f t="shared" si="29"/>
        <v>INSERT INTO [dbo].[pmDistrict] ([idDepartment],[idProvince],[name],[code],[ubigeo]) VALUES (3,4,'Toraya','14','030214')</v>
      </c>
    </row>
    <row r="303" spans="1:5" ht="15.75" thickBot="1" x14ac:dyDescent="0.3">
      <c r="A303" s="14" t="s">
        <v>609</v>
      </c>
      <c r="B303" s="8" t="s">
        <v>610</v>
      </c>
      <c r="C303" s="21" t="s">
        <v>579</v>
      </c>
      <c r="D303" s="8" t="s">
        <v>509</v>
      </c>
      <c r="E303" s="2" t="str">
        <f t="shared" si="29"/>
        <v>INSERT INTO [dbo].[pmDistrict] ([idDepartment],[idProvince],[name],[code],[ubigeo]) VALUES (3,4,'Yanaca','15','030215')</v>
      </c>
    </row>
    <row r="304" spans="1:5" ht="15.75" thickBot="1" x14ac:dyDescent="0.3">
      <c r="A304" s="14" t="s">
        <v>611</v>
      </c>
      <c r="B304" s="8" t="s">
        <v>612</v>
      </c>
      <c r="C304" s="21" t="s">
        <v>613</v>
      </c>
      <c r="D304" s="8" t="s">
        <v>509</v>
      </c>
      <c r="E304" s="3" t="str">
        <f>$E$1&amp;"3,5,'"&amp;TRIM(B304)&amp;"','"&amp;RIGHT(A304,2)&amp;"','"&amp;RIGHT(A304,6)&amp;"')"</f>
        <v>INSERT INTO [dbo].[pmDistrict] ([idDepartment],[idProvince],[name],[code],[ubigeo]) VALUES (3,5,'Tambobamba','01','030501')</v>
      </c>
    </row>
    <row r="305" spans="1:5" ht="15.75" thickBot="1" x14ac:dyDescent="0.3">
      <c r="A305" s="14" t="s">
        <v>614</v>
      </c>
      <c r="B305" s="8" t="s">
        <v>613</v>
      </c>
      <c r="C305" s="21" t="s">
        <v>613</v>
      </c>
      <c r="D305" s="8" t="s">
        <v>509</v>
      </c>
      <c r="E305" s="3" t="str">
        <f t="shared" ref="E305:E309" si="30">$E$1&amp;"3,5,'"&amp;TRIM(B305)&amp;"','"&amp;RIGHT(A305,2)&amp;"','"&amp;RIGHT(A305,6)&amp;"')"</f>
        <v>INSERT INTO [dbo].[pmDistrict] ([idDepartment],[idProvince],[name],[code],[ubigeo]) VALUES (3,5,'Cotabambas','03','030503')</v>
      </c>
    </row>
    <row r="306" spans="1:5" ht="15.75" thickBot="1" x14ac:dyDescent="0.3">
      <c r="A306" s="14" t="s">
        <v>615</v>
      </c>
      <c r="B306" s="8" t="s">
        <v>616</v>
      </c>
      <c r="C306" s="21" t="s">
        <v>613</v>
      </c>
      <c r="D306" s="8" t="s">
        <v>509</v>
      </c>
      <c r="E306" s="3" t="str">
        <f t="shared" si="30"/>
        <v>INSERT INTO [dbo].[pmDistrict] ([idDepartment],[idProvince],[name],[code],[ubigeo]) VALUES (3,5,'Coyllurqui','02','030502')</v>
      </c>
    </row>
    <row r="307" spans="1:5" ht="15.75" thickBot="1" x14ac:dyDescent="0.3">
      <c r="A307" s="14" t="s">
        <v>617</v>
      </c>
      <c r="B307" s="8" t="s">
        <v>618</v>
      </c>
      <c r="C307" s="21" t="s">
        <v>613</v>
      </c>
      <c r="D307" s="8" t="s">
        <v>509</v>
      </c>
      <c r="E307" s="3" t="str">
        <f t="shared" si="30"/>
        <v>INSERT INTO [dbo].[pmDistrict] ([idDepartment],[idProvince],[name],[code],[ubigeo]) VALUES (3,5,'Haquira','04','030504')</v>
      </c>
    </row>
    <row r="308" spans="1:5" ht="15.75" thickBot="1" x14ac:dyDescent="0.3">
      <c r="A308" s="14" t="s">
        <v>619</v>
      </c>
      <c r="B308" s="8" t="s">
        <v>620</v>
      </c>
      <c r="C308" s="21" t="s">
        <v>613</v>
      </c>
      <c r="D308" s="8" t="s">
        <v>509</v>
      </c>
      <c r="E308" s="3" t="str">
        <f t="shared" si="30"/>
        <v>INSERT INTO [dbo].[pmDistrict] ([idDepartment],[idProvince],[name],[code],[ubigeo]) VALUES (3,5,'Mara','05','030505')</v>
      </c>
    </row>
    <row r="309" spans="1:5" ht="15.75" thickBot="1" x14ac:dyDescent="0.3">
      <c r="A309" s="14" t="s">
        <v>621</v>
      </c>
      <c r="B309" s="8" t="s">
        <v>622</v>
      </c>
      <c r="C309" s="21" t="s">
        <v>613</v>
      </c>
      <c r="D309" s="8" t="s">
        <v>509</v>
      </c>
      <c r="E309" s="3" t="str">
        <f t="shared" si="30"/>
        <v>INSERT INTO [dbo].[pmDistrict] ([idDepartment],[idProvince],[name],[code],[ubigeo]) VALUES (3,5,'Challhuahuacho','06','030506')</v>
      </c>
    </row>
    <row r="310" spans="1:5" ht="15.75" thickBot="1" x14ac:dyDescent="0.3">
      <c r="A310" s="14" t="s">
        <v>623</v>
      </c>
      <c r="B310" s="8" t="s">
        <v>624</v>
      </c>
      <c r="C310" s="21" t="s">
        <v>624</v>
      </c>
      <c r="D310" s="8" t="s">
        <v>509</v>
      </c>
      <c r="E310" s="2" t="str">
        <f>$E$1&amp;"3,6,'"&amp;TRIM(B310)&amp;"','"&amp;RIGHT(A310,2)&amp;"','"&amp;RIGHT(A310,6)&amp;"')"</f>
        <v>INSERT INTO [dbo].[pmDistrict] ([idDepartment],[idProvince],[name],[code],[ubigeo]) VALUES (3,6,'Chincheros','01','030701')</v>
      </c>
    </row>
    <row r="311" spans="1:5" ht="15.75" thickBot="1" x14ac:dyDescent="0.3">
      <c r="A311" s="14" t="s">
        <v>625</v>
      </c>
      <c r="B311" s="8" t="s">
        <v>626</v>
      </c>
      <c r="C311" s="21" t="s">
        <v>624</v>
      </c>
      <c r="D311" s="8" t="s">
        <v>509</v>
      </c>
      <c r="E311" s="2" t="str">
        <f t="shared" ref="E311:E317" si="31">$E$1&amp;"3,6,'"&amp;TRIM(B311)&amp;"','"&amp;RIGHT(A311,2)&amp;"','"&amp;RIGHT(A311,6)&amp;"')"</f>
        <v>INSERT INTO [dbo].[pmDistrict] ([idDepartment],[idProvince],[name],[code],[ubigeo]) VALUES (3,6,'Anco_Huallo','05','030705')</v>
      </c>
    </row>
    <row r="312" spans="1:5" ht="15.75" thickBot="1" x14ac:dyDescent="0.3">
      <c r="A312" s="14" t="s">
        <v>627</v>
      </c>
      <c r="B312" s="8" t="s">
        <v>628</v>
      </c>
      <c r="C312" s="21" t="s">
        <v>624</v>
      </c>
      <c r="D312" s="8" t="s">
        <v>509</v>
      </c>
      <c r="E312" s="2" t="str">
        <f t="shared" si="31"/>
        <v>INSERT INTO [dbo].[pmDistrict] ([idDepartment],[idProvince],[name],[code],[ubigeo]) VALUES (3,6,'Cocharcas','04','030704')</v>
      </c>
    </row>
    <row r="313" spans="1:5" ht="15.75" thickBot="1" x14ac:dyDescent="0.3">
      <c r="A313" s="14" t="s">
        <v>629</v>
      </c>
      <c r="B313" s="8" t="s">
        <v>630</v>
      </c>
      <c r="C313" s="21" t="s">
        <v>624</v>
      </c>
      <c r="D313" s="8" t="s">
        <v>509</v>
      </c>
      <c r="E313" s="2" t="str">
        <f t="shared" si="31"/>
        <v>INSERT INTO [dbo].[pmDistrict] ([idDepartment],[idProvince],[name],[code],[ubigeo]) VALUES (3,6,'Huaccana','06','030706')</v>
      </c>
    </row>
    <row r="314" spans="1:5" ht="15.75" thickBot="1" x14ac:dyDescent="0.3">
      <c r="A314" s="14" t="s">
        <v>631</v>
      </c>
      <c r="B314" s="8" t="s">
        <v>632</v>
      </c>
      <c r="C314" s="21" t="s">
        <v>624</v>
      </c>
      <c r="D314" s="8" t="s">
        <v>509</v>
      </c>
      <c r="E314" s="2" t="str">
        <f t="shared" si="31"/>
        <v>INSERT INTO [dbo].[pmDistrict] ([idDepartment],[idProvince],[name],[code],[ubigeo]) VALUES (3,6,'Ocobamba','03','030703')</v>
      </c>
    </row>
    <row r="315" spans="1:5" ht="15.75" thickBot="1" x14ac:dyDescent="0.3">
      <c r="A315" s="14" t="s">
        <v>633</v>
      </c>
      <c r="B315" s="8" t="s">
        <v>634</v>
      </c>
      <c r="C315" s="21" t="s">
        <v>624</v>
      </c>
      <c r="D315" s="8" t="s">
        <v>509</v>
      </c>
      <c r="E315" s="2" t="str">
        <f t="shared" si="31"/>
        <v>INSERT INTO [dbo].[pmDistrict] ([idDepartment],[idProvince],[name],[code],[ubigeo]) VALUES (3,6,'Ongoy','02','030702')</v>
      </c>
    </row>
    <row r="316" spans="1:5" ht="15.75" thickBot="1" x14ac:dyDescent="0.3">
      <c r="A316" s="14" t="s">
        <v>635</v>
      </c>
      <c r="B316" s="8" t="s">
        <v>636</v>
      </c>
      <c r="C316" s="21" t="s">
        <v>624</v>
      </c>
      <c r="D316" s="8" t="s">
        <v>509</v>
      </c>
      <c r="E316" s="2" t="str">
        <f t="shared" si="31"/>
        <v>INSERT INTO [dbo].[pmDistrict] ([idDepartment],[idProvince],[name],[code],[ubigeo]) VALUES (3,6,'Uranmarca','07','030707')</v>
      </c>
    </row>
    <row r="317" spans="1:5" ht="15.75" thickBot="1" x14ac:dyDescent="0.3">
      <c r="A317" s="14" t="s">
        <v>637</v>
      </c>
      <c r="B317" s="8" t="s">
        <v>638</v>
      </c>
      <c r="C317" s="21" t="s">
        <v>624</v>
      </c>
      <c r="D317" s="8" t="s">
        <v>509</v>
      </c>
      <c r="E317" s="2" t="str">
        <f t="shared" si="31"/>
        <v>INSERT INTO [dbo].[pmDistrict] ([idDepartment],[idProvince],[name],[code],[ubigeo]) VALUES (3,6,'Ranracancha','08','030708')</v>
      </c>
    </row>
    <row r="318" spans="1:5" ht="15.75" thickBot="1" x14ac:dyDescent="0.3">
      <c r="A318" s="14" t="s">
        <v>639</v>
      </c>
      <c r="B318" s="8" t="s">
        <v>640</v>
      </c>
      <c r="C318" s="21" t="s">
        <v>641</v>
      </c>
      <c r="D318" s="8" t="s">
        <v>509</v>
      </c>
      <c r="E318" s="3" t="str">
        <f>$E$1&amp;"3,7,'"&amp;TRIM(B318)&amp;"','"&amp;RIGHT(A318,2)&amp;"','"&amp;RIGHT(A318,6)&amp;"')"</f>
        <v>INSERT INTO [dbo].[pmDistrict] ([idDepartment],[idProvince],[name],[code],[ubigeo]) VALUES (3,7,'Chuquibambilla','01','030601')</v>
      </c>
    </row>
    <row r="319" spans="1:5" ht="15.75" thickBot="1" x14ac:dyDescent="0.3">
      <c r="A319" s="14" t="s">
        <v>642</v>
      </c>
      <c r="B319" s="8" t="s">
        <v>643</v>
      </c>
      <c r="C319" s="21" t="s">
        <v>641</v>
      </c>
      <c r="D319" s="8" t="s">
        <v>509</v>
      </c>
      <c r="E319" s="3" t="str">
        <f t="shared" ref="E319:E331" si="32">$E$1&amp;"3,7,'"&amp;TRIM(B319)&amp;"','"&amp;RIGHT(A319,2)&amp;"','"&amp;RIGHT(A319,6)&amp;"')"</f>
        <v>INSERT INTO [dbo].[pmDistrict] ([idDepartment],[idProvince],[name],[code],[ubigeo]) VALUES (3,7,'Curpahuasi','02','030602')</v>
      </c>
    </row>
    <row r="320" spans="1:5" ht="15.75" thickBot="1" x14ac:dyDescent="0.3">
      <c r="A320" s="14" t="s">
        <v>644</v>
      </c>
      <c r="B320" s="8" t="s">
        <v>645</v>
      </c>
      <c r="C320" s="21" t="s">
        <v>641</v>
      </c>
      <c r="D320" s="8" t="s">
        <v>509</v>
      </c>
      <c r="E320" s="3" t="str">
        <f t="shared" si="32"/>
        <v>INSERT INTO [dbo].[pmDistrict] ([idDepartment],[idProvince],[name],[code],[ubigeo]) VALUES (3,7,'Gamarra','05','030605')</v>
      </c>
    </row>
    <row r="321" spans="1:5" ht="15.75" thickBot="1" x14ac:dyDescent="0.3">
      <c r="A321" s="14" t="s">
        <v>646</v>
      </c>
      <c r="B321" s="8" t="s">
        <v>647</v>
      </c>
      <c r="C321" s="21" t="s">
        <v>641</v>
      </c>
      <c r="D321" s="8" t="s">
        <v>509</v>
      </c>
      <c r="E321" s="3" t="str">
        <f t="shared" si="32"/>
        <v>INSERT INTO [dbo].[pmDistrict] ([idDepartment],[idProvince],[name],[code],[ubigeo]) VALUES (3,7,'Huayllati','03','030603')</v>
      </c>
    </row>
    <row r="322" spans="1:5" ht="15.75" thickBot="1" x14ac:dyDescent="0.3">
      <c r="A322" s="14" t="s">
        <v>648</v>
      </c>
      <c r="B322" s="8" t="s">
        <v>649</v>
      </c>
      <c r="C322" s="21" t="s">
        <v>641</v>
      </c>
      <c r="D322" s="8" t="s">
        <v>509</v>
      </c>
      <c r="E322" s="3" t="str">
        <f t="shared" si="32"/>
        <v>INSERT INTO [dbo].[pmDistrict] ([idDepartment],[idProvince],[name],[code],[ubigeo]) VALUES (3,7,'Mamara','04','030604')</v>
      </c>
    </row>
    <row r="323" spans="1:5" ht="15.75" thickBot="1" x14ac:dyDescent="0.3">
      <c r="A323" s="14" t="s">
        <v>650</v>
      </c>
      <c r="B323" s="8" t="s">
        <v>651</v>
      </c>
      <c r="C323" s="21" t="s">
        <v>641</v>
      </c>
      <c r="D323" s="8" t="s">
        <v>509</v>
      </c>
      <c r="E323" s="3" t="str">
        <f t="shared" si="32"/>
        <v>INSERT INTO [dbo].[pmDistrict] ([idDepartment],[idProvince],[name],[code],[ubigeo]) VALUES (3,7,'Micaela Bastidas','06','030606')</v>
      </c>
    </row>
    <row r="324" spans="1:5" ht="15.75" thickBot="1" x14ac:dyDescent="0.3">
      <c r="A324" s="14" t="s">
        <v>652</v>
      </c>
      <c r="B324" s="8" t="s">
        <v>653</v>
      </c>
      <c r="C324" s="21" t="s">
        <v>641</v>
      </c>
      <c r="D324" s="8" t="s">
        <v>509</v>
      </c>
      <c r="E324" s="3" t="str">
        <f t="shared" si="32"/>
        <v>INSERT INTO [dbo].[pmDistrict] ([idDepartment],[idProvince],[name],[code],[ubigeo]) VALUES (3,7,'Pataypampa','08','030608')</v>
      </c>
    </row>
    <row r="325" spans="1:5" ht="15.75" thickBot="1" x14ac:dyDescent="0.3">
      <c r="A325" s="14" t="s">
        <v>654</v>
      </c>
      <c r="B325" s="8" t="s">
        <v>655</v>
      </c>
      <c r="C325" s="21" t="s">
        <v>641</v>
      </c>
      <c r="D325" s="8" t="s">
        <v>509</v>
      </c>
      <c r="E325" s="3" t="str">
        <f t="shared" si="32"/>
        <v>INSERT INTO [dbo].[pmDistrict] ([idDepartment],[idProvince],[name],[code],[ubigeo]) VALUES (3,7,'Progreso','07','030607')</v>
      </c>
    </row>
    <row r="326" spans="1:5" ht="15.75" thickBot="1" x14ac:dyDescent="0.3">
      <c r="A326" s="14" t="s">
        <v>656</v>
      </c>
      <c r="B326" s="8" t="s">
        <v>657</v>
      </c>
      <c r="C326" s="21" t="s">
        <v>641</v>
      </c>
      <c r="D326" s="8" t="s">
        <v>509</v>
      </c>
      <c r="E326" s="3" t="str">
        <f t="shared" si="32"/>
        <v>INSERT INTO [dbo].[pmDistrict] ([idDepartment],[idProvince],[name],[code],[ubigeo]) VALUES (3,7,'San Antonio','09','030609')</v>
      </c>
    </row>
    <row r="327" spans="1:5" ht="15.75" thickBot="1" x14ac:dyDescent="0.3">
      <c r="A327" s="14" t="s">
        <v>658</v>
      </c>
      <c r="B327" s="8" t="s">
        <v>157</v>
      </c>
      <c r="C327" s="21" t="s">
        <v>641</v>
      </c>
      <c r="D327" s="8" t="s">
        <v>509</v>
      </c>
      <c r="E327" s="3" t="str">
        <f t="shared" si="32"/>
        <v>INSERT INTO [dbo].[pmDistrict] ([idDepartment],[idProvince],[name],[code],[ubigeo]) VALUES (3,7,'Santa Rosa','13','030613')</v>
      </c>
    </row>
    <row r="328" spans="1:5" ht="15.75" thickBot="1" x14ac:dyDescent="0.3">
      <c r="A328" s="14" t="s">
        <v>659</v>
      </c>
      <c r="B328" s="8" t="s">
        <v>660</v>
      </c>
      <c r="C328" s="21" t="s">
        <v>641</v>
      </c>
      <c r="D328" s="8" t="s">
        <v>509</v>
      </c>
      <c r="E328" s="3" t="str">
        <f t="shared" si="32"/>
        <v>INSERT INTO [dbo].[pmDistrict] ([idDepartment],[idProvince],[name],[code],[ubigeo]) VALUES (3,7,'Turpay','10','030610')</v>
      </c>
    </row>
    <row r="329" spans="1:5" ht="15.75" thickBot="1" x14ac:dyDescent="0.3">
      <c r="A329" s="14" t="s">
        <v>661</v>
      </c>
      <c r="B329" s="8" t="s">
        <v>662</v>
      </c>
      <c r="C329" s="21" t="s">
        <v>641</v>
      </c>
      <c r="D329" s="8" t="s">
        <v>509</v>
      </c>
      <c r="E329" s="3" t="str">
        <f t="shared" si="32"/>
        <v>INSERT INTO [dbo].[pmDistrict] ([idDepartment],[idProvince],[name],[code],[ubigeo]) VALUES (3,7,'Vilcabamba','11','030611')</v>
      </c>
    </row>
    <row r="330" spans="1:5" ht="15.75" thickBot="1" x14ac:dyDescent="0.3">
      <c r="A330" s="14" t="s">
        <v>663</v>
      </c>
      <c r="B330" s="8" t="s">
        <v>664</v>
      </c>
      <c r="C330" s="21" t="s">
        <v>641</v>
      </c>
      <c r="D330" s="8" t="s">
        <v>509</v>
      </c>
      <c r="E330" s="3" t="str">
        <f t="shared" si="32"/>
        <v>INSERT INTO [dbo].[pmDistrict] ([idDepartment],[idProvince],[name],[code],[ubigeo]) VALUES (3,7,'Virundo','12','030612')</v>
      </c>
    </row>
    <row r="331" spans="1:5" ht="15.75" thickBot="1" x14ac:dyDescent="0.3">
      <c r="A331" s="14" t="s">
        <v>665</v>
      </c>
      <c r="B331" s="8" t="s">
        <v>666</v>
      </c>
      <c r="C331" s="21" t="s">
        <v>641</v>
      </c>
      <c r="D331" s="8" t="s">
        <v>509</v>
      </c>
      <c r="E331" s="3" t="str">
        <f t="shared" si="32"/>
        <v>INSERT INTO [dbo].[pmDistrict] ([idDepartment],[idProvince],[name],[code],[ubigeo]) VALUES (3,7,'Curasco','14','030614')</v>
      </c>
    </row>
    <row r="332" spans="1:5" ht="15.75" thickBot="1" x14ac:dyDescent="0.3">
      <c r="A332" s="14" t="s">
        <v>667</v>
      </c>
      <c r="B332" s="8" t="s">
        <v>668</v>
      </c>
      <c r="C332" s="21" t="s">
        <v>668</v>
      </c>
      <c r="D332" s="8" t="s">
        <v>668</v>
      </c>
      <c r="E332" s="2" t="str">
        <f>$E$1&amp;"4,1,'"&amp;TRIM(B332)&amp;"','"&amp;RIGHT(A332,2)&amp;"','"&amp;RIGHT(A332,6)&amp;"')"</f>
        <v>INSERT INTO [dbo].[pmDistrict] ([idDepartment],[idProvince],[name],[code],[ubigeo]) VALUES (4,1,'Arequipa','01','040101')</v>
      </c>
    </row>
    <row r="333" spans="1:5" ht="15.75" thickBot="1" x14ac:dyDescent="0.3">
      <c r="A333" s="14" t="s">
        <v>669</v>
      </c>
      <c r="B333" s="8" t="s">
        <v>670</v>
      </c>
      <c r="C333" s="21" t="s">
        <v>668</v>
      </c>
      <c r="D333" s="8" t="s">
        <v>668</v>
      </c>
      <c r="E333" s="2" t="str">
        <f t="shared" ref="E333:E361" si="33">$E$1&amp;"4,1,'"&amp;TRIM(B333)&amp;"','"&amp;RIGHT(A333,2)&amp;"','"&amp;RIGHT(A333,6)&amp;"')"</f>
        <v>INSERT INTO [dbo].[pmDistrict] ([idDepartment],[idProvince],[name],[code],[ubigeo]) VALUES (4,1,'Alto Selva Alegre','28','040128')</v>
      </c>
    </row>
    <row r="334" spans="1:5" ht="15.75" thickBot="1" x14ac:dyDescent="0.3">
      <c r="A334" s="14" t="s">
        <v>671</v>
      </c>
      <c r="B334" s="8" t="s">
        <v>672</v>
      </c>
      <c r="C334" s="21" t="s">
        <v>668</v>
      </c>
      <c r="D334" s="8" t="s">
        <v>668</v>
      </c>
      <c r="E334" s="2" t="str">
        <f t="shared" si="33"/>
        <v>INSERT INTO [dbo].[pmDistrict] ([idDepartment],[idProvince],[name],[code],[ubigeo]) VALUES (4,1,'Cayma','02','040102')</v>
      </c>
    </row>
    <row r="335" spans="1:5" ht="15.75" thickBot="1" x14ac:dyDescent="0.3">
      <c r="A335" s="14" t="s">
        <v>673</v>
      </c>
      <c r="B335" s="8" t="s">
        <v>674</v>
      </c>
      <c r="C335" s="21" t="s">
        <v>668</v>
      </c>
      <c r="D335" s="8" t="s">
        <v>668</v>
      </c>
      <c r="E335" s="2" t="str">
        <f t="shared" si="33"/>
        <v>INSERT INTO [dbo].[pmDistrict] ([idDepartment],[idProvince],[name],[code],[ubigeo]) VALUES (4,1,'Cerro Colorado','03','040103')</v>
      </c>
    </row>
    <row r="336" spans="1:5" ht="15.75" thickBot="1" x14ac:dyDescent="0.3">
      <c r="A336" s="14" t="s">
        <v>675</v>
      </c>
      <c r="B336" s="8" t="s">
        <v>676</v>
      </c>
      <c r="C336" s="21" t="s">
        <v>668</v>
      </c>
      <c r="D336" s="8" t="s">
        <v>668</v>
      </c>
      <c r="E336" s="2" t="str">
        <f t="shared" si="33"/>
        <v>INSERT INTO [dbo].[pmDistrict] ([idDepartment],[idProvince],[name],[code],[ubigeo]) VALUES (4,1,'Characato','04','040104')</v>
      </c>
    </row>
    <row r="337" spans="1:5" ht="15.75" thickBot="1" x14ac:dyDescent="0.3">
      <c r="A337" s="14" t="s">
        <v>677</v>
      </c>
      <c r="B337" s="8" t="s">
        <v>678</v>
      </c>
      <c r="C337" s="21" t="s">
        <v>668</v>
      </c>
      <c r="D337" s="8" t="s">
        <v>668</v>
      </c>
      <c r="E337" s="2" t="str">
        <f t="shared" si="33"/>
        <v>INSERT INTO [dbo].[pmDistrict] ([idDepartment],[idProvince],[name],[code],[ubigeo]) VALUES (4,1,'Chiguata','05','040105')</v>
      </c>
    </row>
    <row r="338" spans="1:5" ht="15.75" thickBot="1" x14ac:dyDescent="0.3">
      <c r="A338" s="14" t="s">
        <v>679</v>
      </c>
      <c r="B338" s="8" t="s">
        <v>680</v>
      </c>
      <c r="C338" s="21" t="s">
        <v>668</v>
      </c>
      <c r="D338" s="8" t="s">
        <v>668</v>
      </c>
      <c r="E338" s="2" t="str">
        <f t="shared" si="33"/>
        <v>INSERT INTO [dbo].[pmDistrict] ([idDepartment],[idProvince],[name],[code],[ubigeo]) VALUES (4,1,'Jacobo Hunter','27','040127')</v>
      </c>
    </row>
    <row r="339" spans="1:5" ht="15.75" thickBot="1" x14ac:dyDescent="0.3">
      <c r="A339" s="14" t="s">
        <v>681</v>
      </c>
      <c r="B339" s="8" t="s">
        <v>682</v>
      </c>
      <c r="C339" s="21" t="s">
        <v>668</v>
      </c>
      <c r="D339" s="8" t="s">
        <v>668</v>
      </c>
      <c r="E339" s="2" t="str">
        <f t="shared" si="33"/>
        <v>INSERT INTO [dbo].[pmDistrict] ([idDepartment],[idProvince],[name],[code],[ubigeo]) VALUES (4,1,'La Joya','06','040106')</v>
      </c>
    </row>
    <row r="340" spans="1:5" ht="15.75" thickBot="1" x14ac:dyDescent="0.3">
      <c r="A340" s="14" t="s">
        <v>683</v>
      </c>
      <c r="B340" s="8" t="s">
        <v>684</v>
      </c>
      <c r="C340" s="21" t="s">
        <v>668</v>
      </c>
      <c r="D340" s="8" t="s">
        <v>668</v>
      </c>
      <c r="E340" s="2" t="str">
        <f t="shared" si="33"/>
        <v>INSERT INTO [dbo].[pmDistrict] ([idDepartment],[idProvince],[name],[code],[ubigeo]) VALUES (4,1,'Mariano Melgar','26','040126')</v>
      </c>
    </row>
    <row r="341" spans="1:5" ht="15.75" thickBot="1" x14ac:dyDescent="0.3">
      <c r="A341" s="14" t="s">
        <v>685</v>
      </c>
      <c r="B341" s="8" t="s">
        <v>686</v>
      </c>
      <c r="C341" s="21" t="s">
        <v>668</v>
      </c>
      <c r="D341" s="8" t="s">
        <v>668</v>
      </c>
      <c r="E341" s="2" t="str">
        <f t="shared" si="33"/>
        <v>INSERT INTO [dbo].[pmDistrict] ([idDepartment],[idProvince],[name],[code],[ubigeo]) VALUES (4,1,'Miraflores','07','040107')</v>
      </c>
    </row>
    <row r="342" spans="1:5" ht="15.75" thickBot="1" x14ac:dyDescent="0.3">
      <c r="A342" s="14" t="s">
        <v>687</v>
      </c>
      <c r="B342" s="8" t="s">
        <v>688</v>
      </c>
      <c r="C342" s="21" t="s">
        <v>668</v>
      </c>
      <c r="D342" s="8" t="s">
        <v>668</v>
      </c>
      <c r="E342" s="2" t="str">
        <f t="shared" si="33"/>
        <v>INSERT INTO [dbo].[pmDistrict] ([idDepartment],[idProvince],[name],[code],[ubigeo]) VALUES (4,1,'Mollebaya','08','040108')</v>
      </c>
    </row>
    <row r="343" spans="1:5" ht="15.75" thickBot="1" x14ac:dyDescent="0.3">
      <c r="A343" s="14" t="s">
        <v>689</v>
      </c>
      <c r="B343" s="8" t="s">
        <v>690</v>
      </c>
      <c r="C343" s="21" t="s">
        <v>668</v>
      </c>
      <c r="D343" s="8" t="s">
        <v>668</v>
      </c>
      <c r="E343" s="2" t="str">
        <f t="shared" si="33"/>
        <v>INSERT INTO [dbo].[pmDistrict] ([idDepartment],[idProvince],[name],[code],[ubigeo]) VALUES (4,1,'Paucarpata','09','040109')</v>
      </c>
    </row>
    <row r="344" spans="1:5" ht="15.75" thickBot="1" x14ac:dyDescent="0.3">
      <c r="A344" s="14" t="s">
        <v>691</v>
      </c>
      <c r="B344" s="8" t="s">
        <v>692</v>
      </c>
      <c r="C344" s="21" t="s">
        <v>668</v>
      </c>
      <c r="D344" s="8" t="s">
        <v>668</v>
      </c>
      <c r="E344" s="2" t="str">
        <f t="shared" si="33"/>
        <v>INSERT INTO [dbo].[pmDistrict] ([idDepartment],[idProvince],[name],[code],[ubigeo]) VALUES (4,1,'Pocsi','10','040110')</v>
      </c>
    </row>
    <row r="345" spans="1:5" ht="15.75" thickBot="1" x14ac:dyDescent="0.3">
      <c r="A345" s="14" t="s">
        <v>693</v>
      </c>
      <c r="B345" s="8" t="s">
        <v>694</v>
      </c>
      <c r="C345" s="21" t="s">
        <v>668</v>
      </c>
      <c r="D345" s="8" t="s">
        <v>668</v>
      </c>
      <c r="E345" s="2" t="str">
        <f t="shared" si="33"/>
        <v>INSERT INTO [dbo].[pmDistrict] ([idDepartment],[idProvince],[name],[code],[ubigeo]) VALUES (4,1,'Polobaya','11','040111')</v>
      </c>
    </row>
    <row r="346" spans="1:5" ht="15.75" thickBot="1" x14ac:dyDescent="0.3">
      <c r="A346" s="14" t="s">
        <v>695</v>
      </c>
      <c r="B346" s="8" t="s">
        <v>696</v>
      </c>
      <c r="C346" s="21" t="s">
        <v>668</v>
      </c>
      <c r="D346" s="8" t="s">
        <v>668</v>
      </c>
      <c r="E346" s="2" t="str">
        <f t="shared" si="33"/>
        <v>INSERT INTO [dbo].[pmDistrict] ([idDepartment],[idProvince],[name],[code],[ubigeo]) VALUES (4,1,'Quequeña','12','040112')</v>
      </c>
    </row>
    <row r="347" spans="1:5" ht="15.75" thickBot="1" x14ac:dyDescent="0.3">
      <c r="A347" s="14" t="s">
        <v>697</v>
      </c>
      <c r="B347" s="8" t="s">
        <v>698</v>
      </c>
      <c r="C347" s="21" t="s">
        <v>668</v>
      </c>
      <c r="D347" s="8" t="s">
        <v>668</v>
      </c>
      <c r="E347" s="2" t="str">
        <f t="shared" si="33"/>
        <v>INSERT INTO [dbo].[pmDistrict] ([idDepartment],[idProvince],[name],[code],[ubigeo]) VALUES (4,1,'Sabandia','13','040113')</v>
      </c>
    </row>
    <row r="348" spans="1:5" ht="15.75" thickBot="1" x14ac:dyDescent="0.3">
      <c r="A348" s="14" t="s">
        <v>699</v>
      </c>
      <c r="B348" s="8" t="s">
        <v>700</v>
      </c>
      <c r="C348" s="21" t="s">
        <v>668</v>
      </c>
      <c r="D348" s="8" t="s">
        <v>668</v>
      </c>
      <c r="E348" s="2" t="str">
        <f t="shared" si="33"/>
        <v>INSERT INTO [dbo].[pmDistrict] ([idDepartment],[idProvince],[name],[code],[ubigeo]) VALUES (4,1,'Sachaca','14','040114')</v>
      </c>
    </row>
    <row r="349" spans="1:5" ht="15.75" thickBot="1" x14ac:dyDescent="0.3">
      <c r="A349" s="14" t="s">
        <v>701</v>
      </c>
      <c r="B349" s="8" t="s">
        <v>702</v>
      </c>
      <c r="C349" s="21" t="s">
        <v>668</v>
      </c>
      <c r="D349" s="8" t="s">
        <v>668</v>
      </c>
      <c r="E349" s="2" t="str">
        <f t="shared" si="33"/>
        <v>INSERT INTO [dbo].[pmDistrict] ([idDepartment],[idProvince],[name],[code],[ubigeo]) VALUES (4,1,'San Juan de Siguas','15','040115')</v>
      </c>
    </row>
    <row r="350" spans="1:5" ht="15.75" thickBot="1" x14ac:dyDescent="0.3">
      <c r="A350" s="14" t="s">
        <v>703</v>
      </c>
      <c r="B350" s="8" t="s">
        <v>704</v>
      </c>
      <c r="C350" s="21" t="s">
        <v>668</v>
      </c>
      <c r="D350" s="8" t="s">
        <v>668</v>
      </c>
      <c r="E350" s="2" t="str">
        <f t="shared" si="33"/>
        <v>INSERT INTO [dbo].[pmDistrict] ([idDepartment],[idProvince],[name],[code],[ubigeo]) VALUES (4,1,'San Juan de Tarucani','16','040116')</v>
      </c>
    </row>
    <row r="351" spans="1:5" ht="15.75" thickBot="1" x14ac:dyDescent="0.3">
      <c r="A351" s="14" t="s">
        <v>705</v>
      </c>
      <c r="B351" s="8" t="s">
        <v>706</v>
      </c>
      <c r="C351" s="21" t="s">
        <v>668</v>
      </c>
      <c r="D351" s="8" t="s">
        <v>668</v>
      </c>
      <c r="E351" s="2" t="str">
        <f t="shared" si="33"/>
        <v>INSERT INTO [dbo].[pmDistrict] ([idDepartment],[idProvince],[name],[code],[ubigeo]) VALUES (4,1,'Santa Isabel de Siguas','17','040117')</v>
      </c>
    </row>
    <row r="352" spans="1:5" ht="15.75" thickBot="1" x14ac:dyDescent="0.3">
      <c r="A352" s="14" t="s">
        <v>707</v>
      </c>
      <c r="B352" s="8" t="s">
        <v>708</v>
      </c>
      <c r="C352" s="21" t="s">
        <v>668</v>
      </c>
      <c r="D352" s="8" t="s">
        <v>668</v>
      </c>
      <c r="E352" s="2" t="str">
        <f t="shared" si="33"/>
        <v>INSERT INTO [dbo].[pmDistrict] ([idDepartment],[idProvince],[name],[code],[ubigeo]) VALUES (4,1,'Santa Rita de Siguas','18','040118')</v>
      </c>
    </row>
    <row r="353" spans="1:5" ht="15.75" thickBot="1" x14ac:dyDescent="0.3">
      <c r="A353" s="14" t="s">
        <v>709</v>
      </c>
      <c r="B353" s="8" t="s">
        <v>710</v>
      </c>
      <c r="C353" s="21" t="s">
        <v>668</v>
      </c>
      <c r="D353" s="8" t="s">
        <v>668</v>
      </c>
      <c r="E353" s="2" t="str">
        <f t="shared" si="33"/>
        <v>INSERT INTO [dbo].[pmDistrict] ([idDepartment],[idProvince],[name],[code],[ubigeo]) VALUES (4,1,'Socabaya','19','040119')</v>
      </c>
    </row>
    <row r="354" spans="1:5" ht="15.75" thickBot="1" x14ac:dyDescent="0.3">
      <c r="A354" s="14" t="s">
        <v>711</v>
      </c>
      <c r="B354" s="8" t="s">
        <v>712</v>
      </c>
      <c r="C354" s="21" t="s">
        <v>668</v>
      </c>
      <c r="D354" s="8" t="s">
        <v>668</v>
      </c>
      <c r="E354" s="2" t="str">
        <f t="shared" si="33"/>
        <v>INSERT INTO [dbo].[pmDistrict] ([idDepartment],[idProvince],[name],[code],[ubigeo]) VALUES (4,1,'Tiabaya','20','040120')</v>
      </c>
    </row>
    <row r="355" spans="1:5" ht="15.75" thickBot="1" x14ac:dyDescent="0.3">
      <c r="A355" s="14" t="s">
        <v>713</v>
      </c>
      <c r="B355" s="8" t="s">
        <v>714</v>
      </c>
      <c r="C355" s="21" t="s">
        <v>668</v>
      </c>
      <c r="D355" s="8" t="s">
        <v>668</v>
      </c>
      <c r="E355" s="2" t="str">
        <f t="shared" si="33"/>
        <v>INSERT INTO [dbo].[pmDistrict] ([idDepartment],[idProvince],[name],[code],[ubigeo]) VALUES (4,1,'Uchumayo','21','040121')</v>
      </c>
    </row>
    <row r="356" spans="1:5" ht="15.75" thickBot="1" x14ac:dyDescent="0.3">
      <c r="A356" s="14" t="s">
        <v>715</v>
      </c>
      <c r="B356" s="8" t="s">
        <v>716</v>
      </c>
      <c r="C356" s="21" t="s">
        <v>668</v>
      </c>
      <c r="D356" s="8" t="s">
        <v>668</v>
      </c>
      <c r="E356" s="2" t="str">
        <f t="shared" si="33"/>
        <v>INSERT INTO [dbo].[pmDistrict] ([idDepartment],[idProvince],[name],[code],[ubigeo]) VALUES (4,1,'Vitor','22','040122')</v>
      </c>
    </row>
    <row r="357" spans="1:5" ht="15.75" thickBot="1" x14ac:dyDescent="0.3">
      <c r="A357" s="14" t="s">
        <v>717</v>
      </c>
      <c r="B357" s="8" t="s">
        <v>718</v>
      </c>
      <c r="C357" s="21" t="s">
        <v>668</v>
      </c>
      <c r="D357" s="8" t="s">
        <v>668</v>
      </c>
      <c r="E357" s="2" t="str">
        <f t="shared" si="33"/>
        <v>INSERT INTO [dbo].[pmDistrict] ([idDepartment],[idProvince],[name],[code],[ubigeo]) VALUES (4,1,'Yanahuara','23','040123')</v>
      </c>
    </row>
    <row r="358" spans="1:5" ht="15.75" thickBot="1" x14ac:dyDescent="0.3">
      <c r="A358" s="14" t="s">
        <v>719</v>
      </c>
      <c r="B358" s="8" t="s">
        <v>720</v>
      </c>
      <c r="C358" s="21" t="s">
        <v>668</v>
      </c>
      <c r="D358" s="8" t="s">
        <v>668</v>
      </c>
      <c r="E358" s="2" t="str">
        <f t="shared" si="33"/>
        <v>INSERT INTO [dbo].[pmDistrict] ([idDepartment],[idProvince],[name],[code],[ubigeo]) VALUES (4,1,'Yarabamba','24','040124')</v>
      </c>
    </row>
    <row r="359" spans="1:5" ht="15.75" thickBot="1" x14ac:dyDescent="0.3">
      <c r="A359" s="14" t="s">
        <v>721</v>
      </c>
      <c r="B359" s="8" t="s">
        <v>722</v>
      </c>
      <c r="C359" s="21" t="s">
        <v>668</v>
      </c>
      <c r="D359" s="8" t="s">
        <v>668</v>
      </c>
      <c r="E359" s="2" t="str">
        <f t="shared" si="33"/>
        <v>INSERT INTO [dbo].[pmDistrict] ([idDepartment],[idProvince],[name],[code],[ubigeo]) VALUES (4,1,'Yura','25','040125')</v>
      </c>
    </row>
    <row r="360" spans="1:5" ht="15.75" thickBot="1" x14ac:dyDescent="0.3">
      <c r="A360" s="14" t="s">
        <v>723</v>
      </c>
      <c r="B360" s="8" t="s">
        <v>724</v>
      </c>
      <c r="C360" s="21" t="s">
        <v>668</v>
      </c>
      <c r="D360" s="8" t="s">
        <v>668</v>
      </c>
      <c r="E360" s="2" t="str">
        <f t="shared" si="33"/>
        <v>INSERT INTO [dbo].[pmDistrict] ([idDepartment],[idProvince],[name],[code],[ubigeo]) VALUES (4,1,'Jose Luis Bustamante y Rivero','29','040129')</v>
      </c>
    </row>
    <row r="361" spans="1:5" ht="15.75" thickBot="1" x14ac:dyDescent="0.3">
      <c r="A361" s="14" t="s">
        <v>725</v>
      </c>
      <c r="B361" s="8" t="s">
        <v>726</v>
      </c>
      <c r="C361" s="21" t="s">
        <v>726</v>
      </c>
      <c r="D361" s="8" t="s">
        <v>668</v>
      </c>
      <c r="E361" s="3" t="str">
        <f>$E$1&amp;"4,2,'"&amp;TRIM(B361)&amp;"','"&amp;RIGHT(A361,2)&amp;"','"&amp;RIGHT(A361,6)&amp;"')"</f>
        <v>INSERT INTO [dbo].[pmDistrict] ([idDepartment],[idProvince],[name],[code],[ubigeo]) VALUES (4,2,'Camana','01','040301')</v>
      </c>
    </row>
    <row r="362" spans="1:5" ht="15.75" thickBot="1" x14ac:dyDescent="0.3">
      <c r="A362" s="14" t="s">
        <v>727</v>
      </c>
      <c r="B362" s="8" t="s">
        <v>728</v>
      </c>
      <c r="C362" s="21" t="s">
        <v>726</v>
      </c>
      <c r="D362" s="8" t="s">
        <v>668</v>
      </c>
      <c r="E362" s="3" t="str">
        <f t="shared" ref="E362:E368" si="34">$E$1&amp;"4,2,'"&amp;TRIM(B362)&amp;"','"&amp;RIGHT(A362,2)&amp;"','"&amp;RIGHT(A362,6)&amp;"')"</f>
        <v>INSERT INTO [dbo].[pmDistrict] ([idDepartment],[idProvince],[name],[code],[ubigeo]) VALUES (4,2,'Jose Maria Quimper','02','040302')</v>
      </c>
    </row>
    <row r="363" spans="1:5" ht="15.75" thickBot="1" x14ac:dyDescent="0.3">
      <c r="A363" s="14" t="s">
        <v>729</v>
      </c>
      <c r="B363" s="8" t="s">
        <v>730</v>
      </c>
      <c r="C363" s="21" t="s">
        <v>726</v>
      </c>
      <c r="D363" s="8" t="s">
        <v>668</v>
      </c>
      <c r="E363" s="3" t="str">
        <f t="shared" si="34"/>
        <v>INSERT INTO [dbo].[pmDistrict] ([idDepartment],[idProvince],[name],[code],[ubigeo]) VALUES (4,2,'Mariano Nicolas Valcarcel','03','040303')</v>
      </c>
    </row>
    <row r="364" spans="1:5" ht="15.75" thickBot="1" x14ac:dyDescent="0.3">
      <c r="A364" s="14" t="s">
        <v>731</v>
      </c>
      <c r="B364" s="8" t="s">
        <v>732</v>
      </c>
      <c r="C364" s="21" t="s">
        <v>726</v>
      </c>
      <c r="D364" s="8" t="s">
        <v>668</v>
      </c>
      <c r="E364" s="3" t="str">
        <f t="shared" si="34"/>
        <v>INSERT INTO [dbo].[pmDistrict] ([idDepartment],[idProvince],[name],[code],[ubigeo]) VALUES (4,2,'Mariscal Caceres','04','040304')</v>
      </c>
    </row>
    <row r="365" spans="1:5" ht="15.75" thickBot="1" x14ac:dyDescent="0.3">
      <c r="A365" s="14" t="s">
        <v>733</v>
      </c>
      <c r="B365" s="8" t="s">
        <v>734</v>
      </c>
      <c r="C365" s="21" t="s">
        <v>726</v>
      </c>
      <c r="D365" s="8" t="s">
        <v>668</v>
      </c>
      <c r="E365" s="3" t="str">
        <f t="shared" si="34"/>
        <v>INSERT INTO [dbo].[pmDistrict] ([idDepartment],[idProvince],[name],[code],[ubigeo]) VALUES (4,2,'Nicolas de Pierola','05','040305')</v>
      </c>
    </row>
    <row r="366" spans="1:5" ht="15.75" thickBot="1" x14ac:dyDescent="0.3">
      <c r="A366" s="14" t="s">
        <v>735</v>
      </c>
      <c r="B366" s="8" t="s">
        <v>736</v>
      </c>
      <c r="C366" s="21" t="s">
        <v>726</v>
      </c>
      <c r="D366" s="8" t="s">
        <v>668</v>
      </c>
      <c r="E366" s="3" t="str">
        <f t="shared" si="34"/>
        <v>INSERT INTO [dbo].[pmDistrict] ([idDepartment],[idProvince],[name],[code],[ubigeo]) VALUES (4,2,'Ocoña','06','040306')</v>
      </c>
    </row>
    <row r="367" spans="1:5" ht="15.75" thickBot="1" x14ac:dyDescent="0.3">
      <c r="A367" s="14" t="s">
        <v>737</v>
      </c>
      <c r="B367" s="8" t="s">
        <v>738</v>
      </c>
      <c r="C367" s="21" t="s">
        <v>726</v>
      </c>
      <c r="D367" s="8" t="s">
        <v>668</v>
      </c>
      <c r="E367" s="3" t="str">
        <f t="shared" si="34"/>
        <v>INSERT INTO [dbo].[pmDistrict] ([idDepartment],[idProvince],[name],[code],[ubigeo]) VALUES (4,2,'Quilca','07','040307')</v>
      </c>
    </row>
    <row r="368" spans="1:5" ht="15.75" thickBot="1" x14ac:dyDescent="0.3">
      <c r="A368" s="14" t="s">
        <v>739</v>
      </c>
      <c r="B368" s="8" t="s">
        <v>740</v>
      </c>
      <c r="C368" s="21" t="s">
        <v>726</v>
      </c>
      <c r="D368" s="8" t="s">
        <v>668</v>
      </c>
      <c r="E368" s="3" t="str">
        <f t="shared" si="34"/>
        <v>INSERT INTO [dbo].[pmDistrict] ([idDepartment],[idProvince],[name],[code],[ubigeo]) VALUES (4,2,'Samuel Pastor','08','040308')</v>
      </c>
    </row>
    <row r="369" spans="1:5" ht="15.75" thickBot="1" x14ac:dyDescent="0.3">
      <c r="A369" s="14" t="s">
        <v>741</v>
      </c>
      <c r="B369" s="8" t="s">
        <v>742</v>
      </c>
      <c r="C369" s="21" t="s">
        <v>742</v>
      </c>
      <c r="D369" s="8" t="s">
        <v>668</v>
      </c>
      <c r="E369" s="2" t="str">
        <f>$E$1&amp;"4,3,'"&amp;TRIM(B369)&amp;"','"&amp;RIGHT(A369,2)&amp;"','"&amp;RIGHT(A369,6)&amp;"')"</f>
        <v>INSERT INTO [dbo].[pmDistrict] ([idDepartment],[idProvince],[name],[code],[ubigeo]) VALUES (4,3,'Caraveli','01','040401')</v>
      </c>
    </row>
    <row r="370" spans="1:5" ht="15.75" thickBot="1" x14ac:dyDescent="0.3">
      <c r="A370" s="14" t="s">
        <v>743</v>
      </c>
      <c r="B370" s="8" t="s">
        <v>744</v>
      </c>
      <c r="C370" s="21" t="s">
        <v>742</v>
      </c>
      <c r="D370" s="8" t="s">
        <v>668</v>
      </c>
      <c r="E370" s="2" t="str">
        <f t="shared" ref="E370:E381" si="35">$E$1&amp;"4,3,'"&amp;TRIM(B370)&amp;"','"&amp;RIGHT(A370,2)&amp;"','"&amp;RIGHT(A370,6)&amp;"')"</f>
        <v>INSERT INTO [dbo].[pmDistrict] ([idDepartment],[idProvince],[name],[code],[ubigeo]) VALUES (4,3,'Acari','02','040402')</v>
      </c>
    </row>
    <row r="371" spans="1:5" ht="15.75" thickBot="1" x14ac:dyDescent="0.3">
      <c r="A371" s="14" t="s">
        <v>745</v>
      </c>
      <c r="B371" s="8" t="s">
        <v>746</v>
      </c>
      <c r="C371" s="21" t="s">
        <v>742</v>
      </c>
      <c r="D371" s="8" t="s">
        <v>668</v>
      </c>
      <c r="E371" s="2" t="str">
        <f t="shared" si="35"/>
        <v>INSERT INTO [dbo].[pmDistrict] ([idDepartment],[idProvince],[name],[code],[ubigeo]) VALUES (4,3,'Atico','03','040403')</v>
      </c>
    </row>
    <row r="372" spans="1:5" ht="15.75" thickBot="1" x14ac:dyDescent="0.3">
      <c r="A372" s="14" t="s">
        <v>747</v>
      </c>
      <c r="B372" s="8" t="s">
        <v>748</v>
      </c>
      <c r="C372" s="21" t="s">
        <v>742</v>
      </c>
      <c r="D372" s="8" t="s">
        <v>668</v>
      </c>
      <c r="E372" s="2" t="str">
        <f t="shared" si="35"/>
        <v>INSERT INTO [dbo].[pmDistrict] ([idDepartment],[idProvince],[name],[code],[ubigeo]) VALUES (4,3,'Atiquipa','04','040404')</v>
      </c>
    </row>
    <row r="373" spans="1:5" ht="15.75" thickBot="1" x14ac:dyDescent="0.3">
      <c r="A373" s="14" t="s">
        <v>749</v>
      </c>
      <c r="B373" s="8" t="s">
        <v>750</v>
      </c>
      <c r="C373" s="21" t="s">
        <v>742</v>
      </c>
      <c r="D373" s="8" t="s">
        <v>668</v>
      </c>
      <c r="E373" s="2" t="str">
        <f t="shared" si="35"/>
        <v>INSERT INTO [dbo].[pmDistrict] ([idDepartment],[idProvince],[name],[code],[ubigeo]) VALUES (4,3,'Bella Union','05','040405')</v>
      </c>
    </row>
    <row r="374" spans="1:5" ht="15.75" thickBot="1" x14ac:dyDescent="0.3">
      <c r="A374" s="14" t="s">
        <v>751</v>
      </c>
      <c r="B374" s="8" t="s">
        <v>752</v>
      </c>
      <c r="C374" s="21" t="s">
        <v>742</v>
      </c>
      <c r="D374" s="8" t="s">
        <v>668</v>
      </c>
      <c r="E374" s="2" t="str">
        <f t="shared" si="35"/>
        <v>INSERT INTO [dbo].[pmDistrict] ([idDepartment],[idProvince],[name],[code],[ubigeo]) VALUES (4,3,'Cahuacho','06','040406')</v>
      </c>
    </row>
    <row r="375" spans="1:5" ht="15.75" thickBot="1" x14ac:dyDescent="0.3">
      <c r="A375" s="14" t="s">
        <v>753</v>
      </c>
      <c r="B375" s="8" t="s">
        <v>754</v>
      </c>
      <c r="C375" s="21" t="s">
        <v>742</v>
      </c>
      <c r="D375" s="8" t="s">
        <v>668</v>
      </c>
      <c r="E375" s="2" t="str">
        <f t="shared" si="35"/>
        <v>INSERT INTO [dbo].[pmDistrict] ([idDepartment],[idProvince],[name],[code],[ubigeo]) VALUES (4,3,'Chala','07','040407')</v>
      </c>
    </row>
    <row r="376" spans="1:5" ht="15.75" thickBot="1" x14ac:dyDescent="0.3">
      <c r="A376" s="14" t="s">
        <v>755</v>
      </c>
      <c r="B376" s="8" t="s">
        <v>756</v>
      </c>
      <c r="C376" s="21" t="s">
        <v>742</v>
      </c>
      <c r="D376" s="8" t="s">
        <v>668</v>
      </c>
      <c r="E376" s="2" t="str">
        <f t="shared" si="35"/>
        <v>INSERT INTO [dbo].[pmDistrict] ([idDepartment],[idProvince],[name],[code],[ubigeo]) VALUES (4,3,'Chaparra','08','040408')</v>
      </c>
    </row>
    <row r="377" spans="1:5" ht="15.75" thickBot="1" x14ac:dyDescent="0.3">
      <c r="A377" s="14" t="s">
        <v>757</v>
      </c>
      <c r="B377" s="8" t="s">
        <v>758</v>
      </c>
      <c r="C377" s="21" t="s">
        <v>742</v>
      </c>
      <c r="D377" s="8" t="s">
        <v>668</v>
      </c>
      <c r="E377" s="2" t="str">
        <f t="shared" si="35"/>
        <v>INSERT INTO [dbo].[pmDistrict] ([idDepartment],[idProvince],[name],[code],[ubigeo]) VALUES (4,3,'Huanuhuanu','09','040409')</v>
      </c>
    </row>
    <row r="378" spans="1:5" ht="15.75" thickBot="1" x14ac:dyDescent="0.3">
      <c r="A378" s="14" t="s">
        <v>759</v>
      </c>
      <c r="B378" s="8" t="s">
        <v>760</v>
      </c>
      <c r="C378" s="21" t="s">
        <v>742</v>
      </c>
      <c r="D378" s="8" t="s">
        <v>668</v>
      </c>
      <c r="E378" s="2" t="str">
        <f t="shared" si="35"/>
        <v>INSERT INTO [dbo].[pmDistrict] ([idDepartment],[idProvince],[name],[code],[ubigeo]) VALUES (4,3,'Jaqui','10','040410')</v>
      </c>
    </row>
    <row r="379" spans="1:5" ht="15.75" thickBot="1" x14ac:dyDescent="0.3">
      <c r="A379" s="14" t="s">
        <v>761</v>
      </c>
      <c r="B379" s="8" t="s">
        <v>762</v>
      </c>
      <c r="C379" s="21" t="s">
        <v>742</v>
      </c>
      <c r="D379" s="8" t="s">
        <v>668</v>
      </c>
      <c r="E379" s="2" t="str">
        <f t="shared" si="35"/>
        <v>INSERT INTO [dbo].[pmDistrict] ([idDepartment],[idProvince],[name],[code],[ubigeo]) VALUES (4,3,'Lomas','11','040411')</v>
      </c>
    </row>
    <row r="380" spans="1:5" ht="15.75" thickBot="1" x14ac:dyDescent="0.3">
      <c r="A380" s="14" t="s">
        <v>763</v>
      </c>
      <c r="B380" s="8" t="s">
        <v>764</v>
      </c>
      <c r="C380" s="21" t="s">
        <v>742</v>
      </c>
      <c r="D380" s="8" t="s">
        <v>668</v>
      </c>
      <c r="E380" s="2" t="str">
        <f t="shared" si="35"/>
        <v>INSERT INTO [dbo].[pmDistrict] ([idDepartment],[idProvince],[name],[code],[ubigeo]) VALUES (4,3,'Quicacha','12','040412')</v>
      </c>
    </row>
    <row r="381" spans="1:5" ht="15.75" thickBot="1" x14ac:dyDescent="0.3">
      <c r="A381" s="14" t="s">
        <v>765</v>
      </c>
      <c r="B381" s="8" t="s">
        <v>766</v>
      </c>
      <c r="C381" s="21" t="s">
        <v>742</v>
      </c>
      <c r="D381" s="8" t="s">
        <v>668</v>
      </c>
      <c r="E381" s="2" t="str">
        <f t="shared" si="35"/>
        <v>INSERT INTO [dbo].[pmDistrict] ([idDepartment],[idProvince],[name],[code],[ubigeo]) VALUES (4,3,'Yauca','13','040413')</v>
      </c>
    </row>
    <row r="382" spans="1:5" ht="15.75" thickBot="1" x14ac:dyDescent="0.3">
      <c r="A382" s="14" t="s">
        <v>767</v>
      </c>
      <c r="B382" s="8" t="s">
        <v>768</v>
      </c>
      <c r="C382" s="21" t="s">
        <v>769</v>
      </c>
      <c r="D382" s="8" t="s">
        <v>668</v>
      </c>
      <c r="E382" s="3" t="str">
        <f>$E$1&amp;"4,4,'"&amp;TRIM(B382)&amp;"','"&amp;RIGHT(A382,2)&amp;"','"&amp;RIGHT(A382,6)&amp;"')"</f>
        <v>INSERT INTO [dbo].[pmDistrict] ([idDepartment],[idProvince],[name],[code],[ubigeo]) VALUES (4,4,'Aplao','01','040501')</v>
      </c>
    </row>
    <row r="383" spans="1:5" ht="15.75" thickBot="1" x14ac:dyDescent="0.3">
      <c r="A383" s="14" t="s">
        <v>770</v>
      </c>
      <c r="B383" s="8" t="s">
        <v>771</v>
      </c>
      <c r="C383" s="21" t="s">
        <v>769</v>
      </c>
      <c r="D383" s="8" t="s">
        <v>668</v>
      </c>
      <c r="E383" s="3" t="str">
        <f t="shared" ref="E383:E395" si="36">$E$1&amp;"4,4,'"&amp;TRIM(B383)&amp;"','"&amp;RIGHT(A383,2)&amp;"','"&amp;RIGHT(A383,6)&amp;"')"</f>
        <v>INSERT INTO [dbo].[pmDistrict] ([idDepartment],[idProvince],[name],[code],[ubigeo]) VALUES (4,4,'Andagua','02','040502')</v>
      </c>
    </row>
    <row r="384" spans="1:5" ht="15.75" thickBot="1" x14ac:dyDescent="0.3">
      <c r="A384" s="14" t="s">
        <v>772</v>
      </c>
      <c r="B384" s="8" t="s">
        <v>773</v>
      </c>
      <c r="C384" s="21" t="s">
        <v>769</v>
      </c>
      <c r="D384" s="8" t="s">
        <v>668</v>
      </c>
      <c r="E384" s="3" t="str">
        <f t="shared" si="36"/>
        <v>INSERT INTO [dbo].[pmDistrict] ([idDepartment],[idProvince],[name],[code],[ubigeo]) VALUES (4,4,'Ayo','03','040503')</v>
      </c>
    </row>
    <row r="385" spans="1:5" ht="15.75" thickBot="1" x14ac:dyDescent="0.3">
      <c r="A385" s="14" t="s">
        <v>774</v>
      </c>
      <c r="B385" s="8" t="s">
        <v>775</v>
      </c>
      <c r="C385" s="21" t="s">
        <v>769</v>
      </c>
      <c r="D385" s="8" t="s">
        <v>668</v>
      </c>
      <c r="E385" s="3" t="str">
        <f t="shared" si="36"/>
        <v>INSERT INTO [dbo].[pmDistrict] ([idDepartment],[idProvince],[name],[code],[ubigeo]) VALUES (4,4,'Chachas','04','040504')</v>
      </c>
    </row>
    <row r="386" spans="1:5" ht="15.75" thickBot="1" x14ac:dyDescent="0.3">
      <c r="A386" s="14" t="s">
        <v>776</v>
      </c>
      <c r="B386" s="8" t="s">
        <v>777</v>
      </c>
      <c r="C386" s="21" t="s">
        <v>769</v>
      </c>
      <c r="D386" s="8" t="s">
        <v>668</v>
      </c>
      <c r="E386" s="3" t="str">
        <f t="shared" si="36"/>
        <v>INSERT INTO [dbo].[pmDistrict] ([idDepartment],[idProvince],[name],[code],[ubigeo]) VALUES (4,4,'Chilcaymarca','05','040505')</v>
      </c>
    </row>
    <row r="387" spans="1:5" ht="15.75" thickBot="1" x14ac:dyDescent="0.3">
      <c r="A387" s="14" t="s">
        <v>778</v>
      </c>
      <c r="B387" s="8" t="s">
        <v>779</v>
      </c>
      <c r="C387" s="21" t="s">
        <v>769</v>
      </c>
      <c r="D387" s="8" t="s">
        <v>668</v>
      </c>
      <c r="E387" s="3" t="str">
        <f t="shared" si="36"/>
        <v>INSERT INTO [dbo].[pmDistrict] ([idDepartment],[idProvince],[name],[code],[ubigeo]) VALUES (4,4,'Choco','06','040506')</v>
      </c>
    </row>
    <row r="388" spans="1:5" ht="15.75" thickBot="1" x14ac:dyDescent="0.3">
      <c r="A388" s="14" t="s">
        <v>780</v>
      </c>
      <c r="B388" s="8" t="s">
        <v>781</v>
      </c>
      <c r="C388" s="21" t="s">
        <v>769</v>
      </c>
      <c r="D388" s="8" t="s">
        <v>668</v>
      </c>
      <c r="E388" s="3" t="str">
        <f t="shared" si="36"/>
        <v>INSERT INTO [dbo].[pmDistrict] ([idDepartment],[idProvince],[name],[code],[ubigeo]) VALUES (4,4,'Huancarqui','07','040507')</v>
      </c>
    </row>
    <row r="389" spans="1:5" ht="15.75" thickBot="1" x14ac:dyDescent="0.3">
      <c r="A389" s="14" t="s">
        <v>782</v>
      </c>
      <c r="B389" s="8" t="s">
        <v>783</v>
      </c>
      <c r="C389" s="21" t="s">
        <v>769</v>
      </c>
      <c r="D389" s="8" t="s">
        <v>668</v>
      </c>
      <c r="E389" s="3" t="str">
        <f t="shared" si="36"/>
        <v>INSERT INTO [dbo].[pmDistrict] ([idDepartment],[idProvince],[name],[code],[ubigeo]) VALUES (4,4,'Machaguay','08','040508')</v>
      </c>
    </row>
    <row r="390" spans="1:5" ht="15.75" thickBot="1" x14ac:dyDescent="0.3">
      <c r="A390" s="14" t="s">
        <v>784</v>
      </c>
      <c r="B390" s="8" t="s">
        <v>785</v>
      </c>
      <c r="C390" s="21" t="s">
        <v>769</v>
      </c>
      <c r="D390" s="8" t="s">
        <v>668</v>
      </c>
      <c r="E390" s="3" t="str">
        <f t="shared" si="36"/>
        <v>INSERT INTO [dbo].[pmDistrict] ([idDepartment],[idProvince],[name],[code],[ubigeo]) VALUES (4,4,'Orcopampa','09','040509')</v>
      </c>
    </row>
    <row r="391" spans="1:5" ht="15.75" thickBot="1" x14ac:dyDescent="0.3">
      <c r="A391" s="14" t="s">
        <v>786</v>
      </c>
      <c r="B391" s="8" t="s">
        <v>787</v>
      </c>
      <c r="C391" s="21" t="s">
        <v>769</v>
      </c>
      <c r="D391" s="8" t="s">
        <v>668</v>
      </c>
      <c r="E391" s="3" t="str">
        <f t="shared" si="36"/>
        <v>INSERT INTO [dbo].[pmDistrict] ([idDepartment],[idProvince],[name],[code],[ubigeo]) VALUES (4,4,'Pampacolca','10','040510')</v>
      </c>
    </row>
    <row r="392" spans="1:5" ht="15.75" thickBot="1" x14ac:dyDescent="0.3">
      <c r="A392" s="14" t="s">
        <v>788</v>
      </c>
      <c r="B392" s="8" t="s">
        <v>789</v>
      </c>
      <c r="C392" s="21" t="s">
        <v>769</v>
      </c>
      <c r="D392" s="8" t="s">
        <v>668</v>
      </c>
      <c r="E392" s="3" t="str">
        <f t="shared" si="36"/>
        <v>INSERT INTO [dbo].[pmDistrict] ([idDepartment],[idProvince],[name],[code],[ubigeo]) VALUES (4,4,'Tipan','11','040511')</v>
      </c>
    </row>
    <row r="393" spans="1:5" ht="15.75" thickBot="1" x14ac:dyDescent="0.3">
      <c r="A393" s="14" t="s">
        <v>790</v>
      </c>
      <c r="B393" s="8" t="s">
        <v>791</v>
      </c>
      <c r="C393" s="21" t="s">
        <v>769</v>
      </c>
      <c r="D393" s="8" t="s">
        <v>668</v>
      </c>
      <c r="E393" s="3" t="str">
        <f t="shared" si="36"/>
        <v>INSERT INTO [dbo].[pmDistrict] ([idDepartment],[idProvince],[name],[code],[ubigeo]) VALUES (4,4,'Uñon','13','040513')</v>
      </c>
    </row>
    <row r="394" spans="1:5" ht="15.75" thickBot="1" x14ac:dyDescent="0.3">
      <c r="A394" s="14" t="s">
        <v>792</v>
      </c>
      <c r="B394" s="8" t="s">
        <v>793</v>
      </c>
      <c r="C394" s="21" t="s">
        <v>769</v>
      </c>
      <c r="D394" s="8" t="s">
        <v>668</v>
      </c>
      <c r="E394" s="3" t="str">
        <f t="shared" si="36"/>
        <v>INSERT INTO [dbo].[pmDistrict] ([idDepartment],[idProvince],[name],[code],[ubigeo]) VALUES (4,4,'Uraca','12','040512')</v>
      </c>
    </row>
    <row r="395" spans="1:5" ht="15.75" thickBot="1" x14ac:dyDescent="0.3">
      <c r="A395" s="14" t="s">
        <v>794</v>
      </c>
      <c r="B395" s="8" t="s">
        <v>795</v>
      </c>
      <c r="C395" s="21" t="s">
        <v>769</v>
      </c>
      <c r="D395" s="8" t="s">
        <v>668</v>
      </c>
      <c r="E395" s="3" t="str">
        <f t="shared" si="36"/>
        <v>INSERT INTO [dbo].[pmDistrict] ([idDepartment],[idProvince],[name],[code],[ubigeo]) VALUES (4,4,'Viraco','14','040514')</v>
      </c>
    </row>
    <row r="396" spans="1:5" ht="15.75" thickBot="1" x14ac:dyDescent="0.3">
      <c r="A396" s="14" t="s">
        <v>796</v>
      </c>
      <c r="B396" s="8" t="s">
        <v>797</v>
      </c>
      <c r="C396" s="21" t="s">
        <v>798</v>
      </c>
      <c r="D396" s="8" t="s">
        <v>668</v>
      </c>
      <c r="E396" s="2" t="str">
        <f>$E$1&amp;"4,5,'"&amp;TRIM(B396)&amp;"','"&amp;RIGHT(A396,2)&amp;"','"&amp;RIGHT(A396,6)&amp;"')"</f>
        <v>INSERT INTO [dbo].[pmDistrict] ([idDepartment],[idProvince],[name],[code],[ubigeo]) VALUES (4,5,'Chivay','01','040201')</v>
      </c>
    </row>
    <row r="397" spans="1:5" ht="15.75" thickBot="1" x14ac:dyDescent="0.3">
      <c r="A397" s="14" t="s">
        <v>799</v>
      </c>
      <c r="B397" s="8" t="s">
        <v>800</v>
      </c>
      <c r="C397" s="21" t="s">
        <v>798</v>
      </c>
      <c r="D397" s="8" t="s">
        <v>668</v>
      </c>
      <c r="E397" s="2" t="str">
        <f t="shared" ref="E397:E415" si="37">$E$1&amp;"4,5,'"&amp;TRIM(B397)&amp;"','"&amp;RIGHT(A397,2)&amp;"','"&amp;RIGHT(A397,6)&amp;"')"</f>
        <v>INSERT INTO [dbo].[pmDistrict] ([idDepartment],[idProvince],[name],[code],[ubigeo]) VALUES (4,5,'Achoma','02','040202')</v>
      </c>
    </row>
    <row r="398" spans="1:5" ht="15.75" thickBot="1" x14ac:dyDescent="0.3">
      <c r="A398" s="14" t="s">
        <v>801</v>
      </c>
      <c r="B398" s="8" t="s">
        <v>802</v>
      </c>
      <c r="C398" s="21" t="s">
        <v>798</v>
      </c>
      <c r="D398" s="8" t="s">
        <v>668</v>
      </c>
      <c r="E398" s="2" t="str">
        <f t="shared" si="37"/>
        <v>INSERT INTO [dbo].[pmDistrict] ([idDepartment],[idProvince],[name],[code],[ubigeo]) VALUES (4,5,'Cabanaconde','03','040203')</v>
      </c>
    </row>
    <row r="399" spans="1:5" ht="15.75" thickBot="1" x14ac:dyDescent="0.3">
      <c r="A399" s="14" t="s">
        <v>803</v>
      </c>
      <c r="B399" s="8" t="s">
        <v>804</v>
      </c>
      <c r="C399" s="21" t="s">
        <v>798</v>
      </c>
      <c r="D399" s="8" t="s">
        <v>668</v>
      </c>
      <c r="E399" s="2" t="str">
        <f t="shared" si="37"/>
        <v>INSERT INTO [dbo].[pmDistrict] ([idDepartment],[idProvince],[name],[code],[ubigeo]) VALUES (4,5,'Callalli','05','040205')</v>
      </c>
    </row>
    <row r="400" spans="1:5" ht="15.75" thickBot="1" x14ac:dyDescent="0.3">
      <c r="A400" s="14" t="s">
        <v>805</v>
      </c>
      <c r="B400" s="8" t="s">
        <v>798</v>
      </c>
      <c r="C400" s="21" t="s">
        <v>798</v>
      </c>
      <c r="D400" s="8" t="s">
        <v>668</v>
      </c>
      <c r="E400" s="2" t="str">
        <f t="shared" si="37"/>
        <v>INSERT INTO [dbo].[pmDistrict] ([idDepartment],[idProvince],[name],[code],[ubigeo]) VALUES (4,5,'Caylloma','04','040204')</v>
      </c>
    </row>
    <row r="401" spans="1:5" ht="15.75" thickBot="1" x14ac:dyDescent="0.3">
      <c r="A401" s="14" t="s">
        <v>806</v>
      </c>
      <c r="B401" s="8" t="s">
        <v>807</v>
      </c>
      <c r="C401" s="21" t="s">
        <v>798</v>
      </c>
      <c r="D401" s="8" t="s">
        <v>668</v>
      </c>
      <c r="E401" s="2" t="str">
        <f t="shared" si="37"/>
        <v>INSERT INTO [dbo].[pmDistrict] ([idDepartment],[idProvince],[name],[code],[ubigeo]) VALUES (4,5,'Coporaque','06','040206')</v>
      </c>
    </row>
    <row r="402" spans="1:5" ht="15.75" thickBot="1" x14ac:dyDescent="0.3">
      <c r="A402" s="14" t="s">
        <v>808</v>
      </c>
      <c r="B402" s="8" t="s">
        <v>145</v>
      </c>
      <c r="C402" s="21" t="s">
        <v>798</v>
      </c>
      <c r="D402" s="8" t="s">
        <v>668</v>
      </c>
      <c r="E402" s="2" t="str">
        <f t="shared" si="37"/>
        <v>INSERT INTO [dbo].[pmDistrict] ([idDepartment],[idProvince],[name],[code],[ubigeo]) VALUES (4,5,'Huambo','07','040207')</v>
      </c>
    </row>
    <row r="403" spans="1:5" ht="15.75" thickBot="1" x14ac:dyDescent="0.3">
      <c r="A403" s="14" t="s">
        <v>809</v>
      </c>
      <c r="B403" s="8" t="s">
        <v>810</v>
      </c>
      <c r="C403" s="21" t="s">
        <v>798</v>
      </c>
      <c r="D403" s="8" t="s">
        <v>668</v>
      </c>
      <c r="E403" s="2" t="str">
        <f t="shared" si="37"/>
        <v>INSERT INTO [dbo].[pmDistrict] ([idDepartment],[idProvince],[name],[code],[ubigeo]) VALUES (4,5,'Huanca','08','040208')</v>
      </c>
    </row>
    <row r="404" spans="1:5" ht="15.75" thickBot="1" x14ac:dyDescent="0.3">
      <c r="A404" s="14" t="s">
        <v>811</v>
      </c>
      <c r="B404" s="8" t="s">
        <v>812</v>
      </c>
      <c r="C404" s="21" t="s">
        <v>798</v>
      </c>
      <c r="D404" s="8" t="s">
        <v>668</v>
      </c>
      <c r="E404" s="2" t="str">
        <f t="shared" si="37"/>
        <v>INSERT INTO [dbo].[pmDistrict] ([idDepartment],[idProvince],[name],[code],[ubigeo]) VALUES (4,5,'Ichupampa','09','040209')</v>
      </c>
    </row>
    <row r="405" spans="1:5" ht="15.75" thickBot="1" x14ac:dyDescent="0.3">
      <c r="A405" s="14" t="s">
        <v>813</v>
      </c>
      <c r="B405" s="8" t="s">
        <v>814</v>
      </c>
      <c r="C405" s="21" t="s">
        <v>798</v>
      </c>
      <c r="D405" s="8" t="s">
        <v>668</v>
      </c>
      <c r="E405" s="2" t="str">
        <f t="shared" si="37"/>
        <v>INSERT INTO [dbo].[pmDistrict] ([idDepartment],[idProvince],[name],[code],[ubigeo]) VALUES (4,5,'Lari','10','040210')</v>
      </c>
    </row>
    <row r="406" spans="1:5" ht="15.75" thickBot="1" x14ac:dyDescent="0.3">
      <c r="A406" s="14" t="s">
        <v>815</v>
      </c>
      <c r="B406" s="8" t="s">
        <v>816</v>
      </c>
      <c r="C406" s="21" t="s">
        <v>798</v>
      </c>
      <c r="D406" s="8" t="s">
        <v>668</v>
      </c>
      <c r="E406" s="2" t="str">
        <f t="shared" si="37"/>
        <v>INSERT INTO [dbo].[pmDistrict] ([idDepartment],[idProvince],[name],[code],[ubigeo]) VALUES (4,5,'Lluta','11','040211')</v>
      </c>
    </row>
    <row r="407" spans="1:5" ht="15.75" thickBot="1" x14ac:dyDescent="0.3">
      <c r="A407" s="14" t="s">
        <v>817</v>
      </c>
      <c r="B407" s="8" t="s">
        <v>818</v>
      </c>
      <c r="C407" s="21" t="s">
        <v>798</v>
      </c>
      <c r="D407" s="8" t="s">
        <v>668</v>
      </c>
      <c r="E407" s="2" t="str">
        <f t="shared" si="37"/>
        <v>INSERT INTO [dbo].[pmDistrict] ([idDepartment],[idProvince],[name],[code],[ubigeo]) VALUES (4,5,'Maca','12','040212')</v>
      </c>
    </row>
    <row r="408" spans="1:5" ht="15.75" thickBot="1" x14ac:dyDescent="0.3">
      <c r="A408" s="14" t="s">
        <v>819</v>
      </c>
      <c r="B408" s="8" t="s">
        <v>820</v>
      </c>
      <c r="C408" s="21" t="s">
        <v>798</v>
      </c>
      <c r="D408" s="8" t="s">
        <v>668</v>
      </c>
      <c r="E408" s="2" t="str">
        <f t="shared" si="37"/>
        <v>INSERT INTO [dbo].[pmDistrict] ([idDepartment],[idProvince],[name],[code],[ubigeo]) VALUES (4,5,'Madrigal','13','040213')</v>
      </c>
    </row>
    <row r="409" spans="1:5" ht="15.75" thickBot="1" x14ac:dyDescent="0.3">
      <c r="A409" s="14" t="s">
        <v>821</v>
      </c>
      <c r="B409" s="8" t="s">
        <v>822</v>
      </c>
      <c r="C409" s="21" t="s">
        <v>798</v>
      </c>
      <c r="D409" s="8" t="s">
        <v>668</v>
      </c>
      <c r="E409" s="2" t="str">
        <f t="shared" si="37"/>
        <v>INSERT INTO [dbo].[pmDistrict] ([idDepartment],[idProvince],[name],[code],[ubigeo]) VALUES (4,5,'San Antonio de Chuca','14','040214')</v>
      </c>
    </row>
    <row r="410" spans="1:5" ht="15.75" thickBot="1" x14ac:dyDescent="0.3">
      <c r="A410" s="14" t="s">
        <v>823</v>
      </c>
      <c r="B410" s="8" t="s">
        <v>824</v>
      </c>
      <c r="C410" s="21" t="s">
        <v>798</v>
      </c>
      <c r="D410" s="8" t="s">
        <v>668</v>
      </c>
      <c r="E410" s="2" t="str">
        <f t="shared" si="37"/>
        <v>INSERT INTO [dbo].[pmDistrict] ([idDepartment],[idProvince],[name],[code],[ubigeo]) VALUES (4,5,'Sibayo','15','040215')</v>
      </c>
    </row>
    <row r="411" spans="1:5" ht="15.75" thickBot="1" x14ac:dyDescent="0.3">
      <c r="A411" s="14" t="s">
        <v>825</v>
      </c>
      <c r="B411" s="8" t="s">
        <v>826</v>
      </c>
      <c r="C411" s="21" t="s">
        <v>798</v>
      </c>
      <c r="D411" s="8" t="s">
        <v>668</v>
      </c>
      <c r="E411" s="2" t="str">
        <f t="shared" si="37"/>
        <v>INSERT INTO [dbo].[pmDistrict] ([idDepartment],[idProvince],[name],[code],[ubigeo]) VALUES (4,5,'Tapay','16','040216')</v>
      </c>
    </row>
    <row r="412" spans="1:5" ht="15.75" thickBot="1" x14ac:dyDescent="0.3">
      <c r="A412" s="14" t="s">
        <v>827</v>
      </c>
      <c r="B412" s="8" t="s">
        <v>828</v>
      </c>
      <c r="C412" s="21" t="s">
        <v>798</v>
      </c>
      <c r="D412" s="8" t="s">
        <v>668</v>
      </c>
      <c r="E412" s="2" t="str">
        <f t="shared" si="37"/>
        <v>INSERT INTO [dbo].[pmDistrict] ([idDepartment],[idProvince],[name],[code],[ubigeo]) VALUES (4,5,'Tisco','17','040217')</v>
      </c>
    </row>
    <row r="413" spans="1:5" ht="15.75" thickBot="1" x14ac:dyDescent="0.3">
      <c r="A413" s="14" t="s">
        <v>829</v>
      </c>
      <c r="B413" s="8" t="s">
        <v>830</v>
      </c>
      <c r="C413" s="21" t="s">
        <v>798</v>
      </c>
      <c r="D413" s="8" t="s">
        <v>668</v>
      </c>
      <c r="E413" s="2" t="str">
        <f t="shared" si="37"/>
        <v>INSERT INTO [dbo].[pmDistrict] ([idDepartment],[idProvince],[name],[code],[ubigeo]) VALUES (4,5,'Tuti','18','040218')</v>
      </c>
    </row>
    <row r="414" spans="1:5" ht="15.75" thickBot="1" x14ac:dyDescent="0.3">
      <c r="A414" s="14" t="s">
        <v>831</v>
      </c>
      <c r="B414" s="8" t="s">
        <v>832</v>
      </c>
      <c r="C414" s="21" t="s">
        <v>798</v>
      </c>
      <c r="D414" s="8" t="s">
        <v>668</v>
      </c>
      <c r="E414" s="2" t="str">
        <f t="shared" si="37"/>
        <v>INSERT INTO [dbo].[pmDistrict] ([idDepartment],[idProvince],[name],[code],[ubigeo]) VALUES (4,5,'Yanque','19','040219')</v>
      </c>
    </row>
    <row r="415" spans="1:5" ht="15.75" thickBot="1" x14ac:dyDescent="0.3">
      <c r="A415" s="14" t="s">
        <v>833</v>
      </c>
      <c r="B415" s="8" t="s">
        <v>834</v>
      </c>
      <c r="C415" s="21" t="s">
        <v>798</v>
      </c>
      <c r="D415" s="8" t="s">
        <v>668</v>
      </c>
      <c r="E415" s="2" t="str">
        <f t="shared" si="37"/>
        <v>INSERT INTO [dbo].[pmDistrict] ([idDepartment],[idProvince],[name],[code],[ubigeo]) VALUES (4,5,'Majes','20','040220')</v>
      </c>
    </row>
    <row r="416" spans="1:5" ht="15.75" thickBot="1" x14ac:dyDescent="0.3">
      <c r="A416" s="14" t="s">
        <v>835</v>
      </c>
      <c r="B416" s="8" t="s">
        <v>16</v>
      </c>
      <c r="C416" s="21" t="s">
        <v>836</v>
      </c>
      <c r="D416" s="8" t="s">
        <v>668</v>
      </c>
      <c r="E416" s="3" t="str">
        <f>$E$1&amp;"4,6,'"&amp;TRIM(B416)&amp;"','"&amp;RIGHT(A416,2)&amp;"','"&amp;RIGHT(A416,6)&amp;"')"</f>
        <v>INSERT INTO [dbo].[pmDistrict] ([idDepartment],[idProvince],[name],[code],[ubigeo]) VALUES (4,6,'Chuquibamba','01','040601')</v>
      </c>
    </row>
    <row r="417" spans="1:5" ht="15.75" thickBot="1" x14ac:dyDescent="0.3">
      <c r="A417" s="14" t="s">
        <v>837</v>
      </c>
      <c r="B417" s="8" t="s">
        <v>838</v>
      </c>
      <c r="C417" s="21" t="s">
        <v>836</v>
      </c>
      <c r="D417" s="8" t="s">
        <v>668</v>
      </c>
      <c r="E417" s="3" t="str">
        <f t="shared" ref="E417:E423" si="38">$E$1&amp;"4,6,'"&amp;TRIM(B417)&amp;"','"&amp;RIGHT(A417,2)&amp;"','"&amp;RIGHT(A417,6)&amp;"')"</f>
        <v>INSERT INTO [dbo].[pmDistrict] ([idDepartment],[idProvince],[name],[code],[ubigeo]) VALUES (4,6,'Andaray','02','040602')</v>
      </c>
    </row>
    <row r="418" spans="1:5" ht="15.75" thickBot="1" x14ac:dyDescent="0.3">
      <c r="A418" s="14" t="s">
        <v>839</v>
      </c>
      <c r="B418" s="8" t="s">
        <v>840</v>
      </c>
      <c r="C418" s="21" t="s">
        <v>836</v>
      </c>
      <c r="D418" s="8" t="s">
        <v>668</v>
      </c>
      <c r="E418" s="3" t="str">
        <f t="shared" si="38"/>
        <v>INSERT INTO [dbo].[pmDistrict] ([idDepartment],[idProvince],[name],[code],[ubigeo]) VALUES (4,6,'Cayarani','03','040603')</v>
      </c>
    </row>
    <row r="419" spans="1:5" ht="15.75" thickBot="1" x14ac:dyDescent="0.3">
      <c r="A419" s="14" t="s">
        <v>841</v>
      </c>
      <c r="B419" s="8" t="s">
        <v>842</v>
      </c>
      <c r="C419" s="21" t="s">
        <v>836</v>
      </c>
      <c r="D419" s="8" t="s">
        <v>668</v>
      </c>
      <c r="E419" s="3" t="str">
        <f t="shared" si="38"/>
        <v>INSERT INTO [dbo].[pmDistrict] ([idDepartment],[idProvince],[name],[code],[ubigeo]) VALUES (4,6,'Chichas','04','040604')</v>
      </c>
    </row>
    <row r="420" spans="1:5" ht="15.75" thickBot="1" x14ac:dyDescent="0.3">
      <c r="A420" s="14" t="s">
        <v>843</v>
      </c>
      <c r="B420" s="8" t="s">
        <v>844</v>
      </c>
      <c r="C420" s="21" t="s">
        <v>836</v>
      </c>
      <c r="D420" s="8" t="s">
        <v>668</v>
      </c>
      <c r="E420" s="3" t="str">
        <f t="shared" si="38"/>
        <v>INSERT INTO [dbo].[pmDistrict] ([idDepartment],[idProvince],[name],[code],[ubigeo]) VALUES (4,6,'Iray','05','040605')</v>
      </c>
    </row>
    <row r="421" spans="1:5" ht="15.75" thickBot="1" x14ac:dyDescent="0.3">
      <c r="A421" s="14" t="s">
        <v>845</v>
      </c>
      <c r="B421" s="8" t="s">
        <v>846</v>
      </c>
      <c r="C421" s="21" t="s">
        <v>836</v>
      </c>
      <c r="D421" s="8" t="s">
        <v>668</v>
      </c>
      <c r="E421" s="3" t="str">
        <f t="shared" si="38"/>
        <v>INSERT INTO [dbo].[pmDistrict] ([idDepartment],[idProvince],[name],[code],[ubigeo]) VALUES (4,6,'Rio Grande','08','040608')</v>
      </c>
    </row>
    <row r="422" spans="1:5" ht="15.75" thickBot="1" x14ac:dyDescent="0.3">
      <c r="A422" s="14" t="s">
        <v>847</v>
      </c>
      <c r="B422" s="8" t="s">
        <v>848</v>
      </c>
      <c r="C422" s="21" t="s">
        <v>836</v>
      </c>
      <c r="D422" s="8" t="s">
        <v>668</v>
      </c>
      <c r="E422" s="3" t="str">
        <f t="shared" si="38"/>
        <v>INSERT INTO [dbo].[pmDistrict] ([idDepartment],[idProvince],[name],[code],[ubigeo]) VALUES (4,6,'Salamanca','06','040606')</v>
      </c>
    </row>
    <row r="423" spans="1:5" ht="15.75" thickBot="1" x14ac:dyDescent="0.3">
      <c r="A423" s="14" t="s">
        <v>849</v>
      </c>
      <c r="B423" s="8" t="s">
        <v>850</v>
      </c>
      <c r="C423" s="21" t="s">
        <v>836</v>
      </c>
      <c r="D423" s="8" t="s">
        <v>668</v>
      </c>
      <c r="E423" s="3" t="str">
        <f t="shared" si="38"/>
        <v>INSERT INTO [dbo].[pmDistrict] ([idDepartment],[idProvince],[name],[code],[ubigeo]) VALUES (4,6,'Yanaquihua','07','040607')</v>
      </c>
    </row>
    <row r="424" spans="1:5" ht="15.75" thickBot="1" x14ac:dyDescent="0.3">
      <c r="A424" s="14" t="s">
        <v>851</v>
      </c>
      <c r="B424" s="8" t="s">
        <v>852</v>
      </c>
      <c r="C424" s="21" t="s">
        <v>853</v>
      </c>
      <c r="D424" s="8" t="s">
        <v>668</v>
      </c>
      <c r="E424" s="2" t="str">
        <f>$E$1&amp;"4,7,'"&amp;TRIM(B424)&amp;"','"&amp;RIGHT(A424,2)&amp;"','"&amp;RIGHT(A424,6)&amp;"')"</f>
        <v>INSERT INTO [dbo].[pmDistrict] ([idDepartment],[idProvince],[name],[code],[ubigeo]) VALUES (4,7,'Mollendo','01','040701')</v>
      </c>
    </row>
    <row r="425" spans="1:5" ht="15.75" thickBot="1" x14ac:dyDescent="0.3">
      <c r="A425" s="14" t="s">
        <v>854</v>
      </c>
      <c r="B425" s="8" t="s">
        <v>855</v>
      </c>
      <c r="C425" s="21" t="s">
        <v>853</v>
      </c>
      <c r="D425" s="8" t="s">
        <v>668</v>
      </c>
      <c r="E425" s="2" t="str">
        <f t="shared" ref="E425:E429" si="39">$E$1&amp;"4,7,'"&amp;TRIM(B425)&amp;"','"&amp;RIGHT(A425,2)&amp;"','"&amp;RIGHT(A425,6)&amp;"')"</f>
        <v>INSERT INTO [dbo].[pmDistrict] ([idDepartment],[idProvince],[name],[code],[ubigeo]) VALUES (4,7,'Cocachacra','02','040702')</v>
      </c>
    </row>
    <row r="426" spans="1:5" ht="15.75" thickBot="1" x14ac:dyDescent="0.3">
      <c r="A426" s="14" t="s">
        <v>856</v>
      </c>
      <c r="B426" s="8" t="s">
        <v>857</v>
      </c>
      <c r="C426" s="21" t="s">
        <v>853</v>
      </c>
      <c r="D426" s="8" t="s">
        <v>668</v>
      </c>
      <c r="E426" s="2" t="str">
        <f t="shared" si="39"/>
        <v>INSERT INTO [dbo].[pmDistrict] ([idDepartment],[idProvince],[name],[code],[ubigeo]) VALUES (4,7,'Dean Valdivia','03','040703')</v>
      </c>
    </row>
    <row r="427" spans="1:5" ht="15.75" thickBot="1" x14ac:dyDescent="0.3">
      <c r="A427" s="14" t="s">
        <v>858</v>
      </c>
      <c r="B427" s="8" t="s">
        <v>853</v>
      </c>
      <c r="C427" s="21" t="s">
        <v>853</v>
      </c>
      <c r="D427" s="8" t="s">
        <v>668</v>
      </c>
      <c r="E427" s="2" t="str">
        <f t="shared" si="39"/>
        <v>INSERT INTO [dbo].[pmDistrict] ([idDepartment],[idProvince],[name],[code],[ubigeo]) VALUES (4,7,'Islay','04','040704')</v>
      </c>
    </row>
    <row r="428" spans="1:5" ht="15.75" thickBot="1" x14ac:dyDescent="0.3">
      <c r="A428" s="14" t="s">
        <v>859</v>
      </c>
      <c r="B428" s="8" t="s">
        <v>860</v>
      </c>
      <c r="C428" s="21" t="s">
        <v>853</v>
      </c>
      <c r="D428" s="8" t="s">
        <v>668</v>
      </c>
      <c r="E428" s="2" t="str">
        <f t="shared" si="39"/>
        <v>INSERT INTO [dbo].[pmDistrict] ([idDepartment],[idProvince],[name],[code],[ubigeo]) VALUES (4,7,'Mejia','05','040705')</v>
      </c>
    </row>
    <row r="429" spans="1:5" ht="15.75" thickBot="1" x14ac:dyDescent="0.3">
      <c r="A429" s="14" t="s">
        <v>861</v>
      </c>
      <c r="B429" s="8" t="s">
        <v>862</v>
      </c>
      <c r="C429" s="21" t="s">
        <v>853</v>
      </c>
      <c r="D429" s="8" t="s">
        <v>668</v>
      </c>
      <c r="E429" s="2" t="str">
        <f t="shared" si="39"/>
        <v>INSERT INTO [dbo].[pmDistrict] ([idDepartment],[idProvince],[name],[code],[ubigeo]) VALUES (4,7,'Punta de Bombon','06','040706')</v>
      </c>
    </row>
    <row r="430" spans="1:5" ht="15.75" thickBot="1" x14ac:dyDescent="0.3">
      <c r="A430" s="14" t="s">
        <v>863</v>
      </c>
      <c r="B430" s="8" t="s">
        <v>864</v>
      </c>
      <c r="C430" s="21" t="s">
        <v>865</v>
      </c>
      <c r="D430" s="8" t="s">
        <v>668</v>
      </c>
      <c r="E430" s="3" t="str">
        <f>$E$1&amp;"4,8,'"&amp;TRIM(B430)&amp;"','"&amp;RIGHT(A430,2)&amp;"','"&amp;RIGHT(A430,6)&amp;"')"</f>
        <v>INSERT INTO [dbo].[pmDistrict] ([idDepartment],[idProvince],[name],[code],[ubigeo]) VALUES (4,8,'Cotahuasi','01','040801')</v>
      </c>
    </row>
    <row r="431" spans="1:5" ht="15.75" thickBot="1" x14ac:dyDescent="0.3">
      <c r="A431" s="14" t="s">
        <v>866</v>
      </c>
      <c r="B431" s="8" t="s">
        <v>867</v>
      </c>
      <c r="C431" s="21" t="s">
        <v>865</v>
      </c>
      <c r="D431" s="8" t="s">
        <v>668</v>
      </c>
      <c r="E431" s="3" t="str">
        <f t="shared" ref="E431:E440" si="40">$E$1&amp;"4,8,'"&amp;TRIM(B431)&amp;"','"&amp;RIGHT(A431,2)&amp;"','"&amp;RIGHT(A431,6)&amp;"')"</f>
        <v>INSERT INTO [dbo].[pmDistrict] ([idDepartment],[idProvince],[name],[code],[ubigeo]) VALUES (4,8,'Alca','02','040802')</v>
      </c>
    </row>
    <row r="432" spans="1:5" ht="15.75" thickBot="1" x14ac:dyDescent="0.3">
      <c r="A432" s="14" t="s">
        <v>868</v>
      </c>
      <c r="B432" s="8" t="s">
        <v>869</v>
      </c>
      <c r="C432" s="21" t="s">
        <v>865</v>
      </c>
      <c r="D432" s="8" t="s">
        <v>668</v>
      </c>
      <c r="E432" s="3" t="str">
        <f t="shared" si="40"/>
        <v>INSERT INTO [dbo].[pmDistrict] ([idDepartment],[idProvince],[name],[code],[ubigeo]) VALUES (4,8,'Charcana','03','040803')</v>
      </c>
    </row>
    <row r="433" spans="1:5" ht="15.75" thickBot="1" x14ac:dyDescent="0.3">
      <c r="A433" s="14" t="s">
        <v>870</v>
      </c>
      <c r="B433" s="8" t="s">
        <v>871</v>
      </c>
      <c r="C433" s="21" t="s">
        <v>865</v>
      </c>
      <c r="D433" s="8" t="s">
        <v>668</v>
      </c>
      <c r="E433" s="3" t="str">
        <f t="shared" si="40"/>
        <v>INSERT INTO [dbo].[pmDistrict] ([idDepartment],[idProvince],[name],[code],[ubigeo]) VALUES (4,8,'Huaynacotas','04','040804')</v>
      </c>
    </row>
    <row r="434" spans="1:5" ht="15.75" thickBot="1" x14ac:dyDescent="0.3">
      <c r="A434" s="14" t="s">
        <v>872</v>
      </c>
      <c r="B434" s="8" t="s">
        <v>873</v>
      </c>
      <c r="C434" s="21" t="s">
        <v>865</v>
      </c>
      <c r="D434" s="8" t="s">
        <v>668</v>
      </c>
      <c r="E434" s="3" t="str">
        <f t="shared" si="40"/>
        <v>INSERT INTO [dbo].[pmDistrict] ([idDepartment],[idProvince],[name],[code],[ubigeo]) VALUES (4,8,'Pampamarca','05','040805')</v>
      </c>
    </row>
    <row r="435" spans="1:5" ht="15.75" thickBot="1" x14ac:dyDescent="0.3">
      <c r="A435" s="14" t="s">
        <v>874</v>
      </c>
      <c r="B435" s="8" t="s">
        <v>875</v>
      </c>
      <c r="C435" s="21" t="s">
        <v>865</v>
      </c>
      <c r="D435" s="8" t="s">
        <v>668</v>
      </c>
      <c r="E435" s="3" t="str">
        <f t="shared" si="40"/>
        <v>INSERT INTO [dbo].[pmDistrict] ([idDepartment],[idProvince],[name],[code],[ubigeo]) VALUES (4,8,'Puyca','06','040806')</v>
      </c>
    </row>
    <row r="436" spans="1:5" ht="15.75" thickBot="1" x14ac:dyDescent="0.3">
      <c r="A436" s="14" t="s">
        <v>876</v>
      </c>
      <c r="B436" s="8" t="s">
        <v>877</v>
      </c>
      <c r="C436" s="21" t="s">
        <v>865</v>
      </c>
      <c r="D436" s="8" t="s">
        <v>668</v>
      </c>
      <c r="E436" s="3" t="str">
        <f t="shared" si="40"/>
        <v>INSERT INTO [dbo].[pmDistrict] ([idDepartment],[idProvince],[name],[code],[ubigeo]) VALUES (4,8,'Quechualla','07','040807')</v>
      </c>
    </row>
    <row r="437" spans="1:5" ht="15.75" thickBot="1" x14ac:dyDescent="0.3">
      <c r="A437" s="14" t="s">
        <v>878</v>
      </c>
      <c r="B437" s="8" t="s">
        <v>879</v>
      </c>
      <c r="C437" s="21" t="s">
        <v>865</v>
      </c>
      <c r="D437" s="8" t="s">
        <v>668</v>
      </c>
      <c r="E437" s="3" t="str">
        <f t="shared" si="40"/>
        <v>INSERT INTO [dbo].[pmDistrict] ([idDepartment],[idProvince],[name],[code],[ubigeo]) VALUES (4,8,'Sayla','08','040808')</v>
      </c>
    </row>
    <row r="438" spans="1:5" ht="15.75" thickBot="1" x14ac:dyDescent="0.3">
      <c r="A438" s="14" t="s">
        <v>880</v>
      </c>
      <c r="B438" s="8" t="s">
        <v>881</v>
      </c>
      <c r="C438" s="21" t="s">
        <v>865</v>
      </c>
      <c r="D438" s="8" t="s">
        <v>668</v>
      </c>
      <c r="E438" s="3" t="str">
        <f t="shared" si="40"/>
        <v>INSERT INTO [dbo].[pmDistrict] ([idDepartment],[idProvince],[name],[code],[ubigeo]) VALUES (4,8,'Tauria','09','040809')</v>
      </c>
    </row>
    <row r="439" spans="1:5" ht="15.75" thickBot="1" x14ac:dyDescent="0.3">
      <c r="A439" s="14" t="s">
        <v>882</v>
      </c>
      <c r="B439" s="8" t="s">
        <v>883</v>
      </c>
      <c r="C439" s="21" t="s">
        <v>865</v>
      </c>
      <c r="D439" s="8" t="s">
        <v>668</v>
      </c>
      <c r="E439" s="3" t="str">
        <f t="shared" si="40"/>
        <v>INSERT INTO [dbo].[pmDistrict] ([idDepartment],[idProvince],[name],[code],[ubigeo]) VALUES (4,8,'Tomepampa','10','040810')</v>
      </c>
    </row>
    <row r="440" spans="1:5" ht="15.75" thickBot="1" x14ac:dyDescent="0.3">
      <c r="A440" s="14" t="s">
        <v>884</v>
      </c>
      <c r="B440" s="8" t="s">
        <v>885</v>
      </c>
      <c r="C440" s="21" t="s">
        <v>865</v>
      </c>
      <c r="D440" s="8" t="s">
        <v>668</v>
      </c>
      <c r="E440" s="3" t="str">
        <f t="shared" si="40"/>
        <v>INSERT INTO [dbo].[pmDistrict] ([idDepartment],[idProvince],[name],[code],[ubigeo]) VALUES (4,8,'Toro','11','040811')</v>
      </c>
    </row>
    <row r="441" spans="1:5" ht="15.75" thickBot="1" x14ac:dyDescent="0.3">
      <c r="A441" s="14" t="s">
        <v>886</v>
      </c>
      <c r="B441" s="8" t="s">
        <v>887</v>
      </c>
      <c r="C441" s="21" t="s">
        <v>888</v>
      </c>
      <c r="D441" s="8" t="s">
        <v>887</v>
      </c>
      <c r="E441" s="2" t="str">
        <f>$E$1&amp;"5,1,'"&amp;TRIM(B441)&amp;"','"&amp;RIGHT(A441,2)&amp;"','"&amp;RIGHT(A441,6)&amp;"')"</f>
        <v>INSERT INTO [dbo].[pmDistrict] ([idDepartment],[idProvince],[name],[code],[ubigeo]) VALUES (5,1,'Ayacucho','01','050101')</v>
      </c>
    </row>
    <row r="442" spans="1:5" ht="15.75" thickBot="1" x14ac:dyDescent="0.3">
      <c r="A442" s="14" t="s">
        <v>889</v>
      </c>
      <c r="B442" s="8" t="s">
        <v>890</v>
      </c>
      <c r="C442" s="21" t="s">
        <v>888</v>
      </c>
      <c r="D442" s="8" t="s">
        <v>887</v>
      </c>
      <c r="E442" s="2" t="str">
        <f t="shared" ref="E442:E456" si="41">$E$1&amp;"5,1,'"&amp;TRIM(B442)&amp;"','"&amp;RIGHT(A442,2)&amp;"','"&amp;RIGHT(A442,6)&amp;"')"</f>
        <v>INSERT INTO [dbo].[pmDistrict] ([idDepartment],[idProvince],[name],[code],[ubigeo]) VALUES (5,1,'Acocro','11','050111')</v>
      </c>
    </row>
    <row r="443" spans="1:5" ht="15.75" thickBot="1" x14ac:dyDescent="0.3">
      <c r="A443" s="14" t="s">
        <v>891</v>
      </c>
      <c r="B443" s="8" t="s">
        <v>892</v>
      </c>
      <c r="C443" s="21" t="s">
        <v>888</v>
      </c>
      <c r="D443" s="8" t="s">
        <v>887</v>
      </c>
      <c r="E443" s="2" t="str">
        <f t="shared" si="41"/>
        <v>INSERT INTO [dbo].[pmDistrict] ([idDepartment],[idProvince],[name],[code],[ubigeo]) VALUES (5,1,'Acos Vinchos','02','050102')</v>
      </c>
    </row>
    <row r="444" spans="1:5" ht="15.75" thickBot="1" x14ac:dyDescent="0.3">
      <c r="A444" s="14" t="s">
        <v>893</v>
      </c>
      <c r="B444" s="8" t="s">
        <v>894</v>
      </c>
      <c r="C444" s="21" t="s">
        <v>888</v>
      </c>
      <c r="D444" s="8" t="s">
        <v>887</v>
      </c>
      <c r="E444" s="2" t="str">
        <f t="shared" si="41"/>
        <v>INSERT INTO [dbo].[pmDistrict] ([idDepartment],[idProvince],[name],[code],[ubigeo]) VALUES (5,1,'Carmen Alto','03','050103')</v>
      </c>
    </row>
    <row r="445" spans="1:5" ht="15.75" thickBot="1" x14ac:dyDescent="0.3">
      <c r="A445" s="14" t="s">
        <v>895</v>
      </c>
      <c r="B445" s="8" t="s">
        <v>531</v>
      </c>
      <c r="C445" s="21" t="s">
        <v>888</v>
      </c>
      <c r="D445" s="8" t="s">
        <v>887</v>
      </c>
      <c r="E445" s="2" t="str">
        <f t="shared" si="41"/>
        <v>INSERT INTO [dbo].[pmDistrict] ([idDepartment],[idProvince],[name],[code],[ubigeo]) VALUES (5,1,'Chiara','04','050104')</v>
      </c>
    </row>
    <row r="446" spans="1:5" ht="15.75" thickBot="1" x14ac:dyDescent="0.3">
      <c r="A446" s="14" t="s">
        <v>896</v>
      </c>
      <c r="B446" s="8" t="s">
        <v>387</v>
      </c>
      <c r="C446" s="21" t="s">
        <v>888</v>
      </c>
      <c r="D446" s="8" t="s">
        <v>887</v>
      </c>
      <c r="E446" s="2" t="str">
        <f t="shared" si="41"/>
        <v>INSERT INTO [dbo].[pmDistrict] ([idDepartment],[idProvince],[name],[code],[ubigeo]) VALUES (5,1,'Ocros','13','050113')</v>
      </c>
    </row>
    <row r="447" spans="1:5" ht="15.75" thickBot="1" x14ac:dyDescent="0.3">
      <c r="A447" s="14" t="s">
        <v>897</v>
      </c>
      <c r="B447" s="8" t="s">
        <v>898</v>
      </c>
      <c r="C447" s="21" t="s">
        <v>888</v>
      </c>
      <c r="D447" s="8" t="s">
        <v>887</v>
      </c>
      <c r="E447" s="2" t="str">
        <f t="shared" si="41"/>
        <v>INSERT INTO [dbo].[pmDistrict] ([idDepartment],[idProvince],[name],[code],[ubigeo]) VALUES (5,1,'Pacaycasa','14','050114')</v>
      </c>
    </row>
    <row r="448" spans="1:5" ht="15.75" thickBot="1" x14ac:dyDescent="0.3">
      <c r="A448" s="14" t="s">
        <v>899</v>
      </c>
      <c r="B448" s="8" t="s">
        <v>900</v>
      </c>
      <c r="C448" s="21" t="s">
        <v>888</v>
      </c>
      <c r="D448" s="8" t="s">
        <v>887</v>
      </c>
      <c r="E448" s="2" t="str">
        <f t="shared" si="41"/>
        <v>INSERT INTO [dbo].[pmDistrict] ([idDepartment],[idProvince],[name],[code],[ubigeo]) VALUES (5,1,'Quinua','05','050105')</v>
      </c>
    </row>
    <row r="449" spans="1:5" ht="15.75" thickBot="1" x14ac:dyDescent="0.3">
      <c r="A449" s="14" t="s">
        <v>901</v>
      </c>
      <c r="B449" s="8" t="s">
        <v>902</v>
      </c>
      <c r="C449" s="21" t="s">
        <v>888</v>
      </c>
      <c r="D449" s="8" t="s">
        <v>887</v>
      </c>
      <c r="E449" s="2" t="str">
        <f t="shared" si="41"/>
        <v>INSERT INTO [dbo].[pmDistrict] ([idDepartment],[idProvince],[name],[code],[ubigeo]) VALUES (5,1,'San Jose de Ticllas','06','050106')</v>
      </c>
    </row>
    <row r="450" spans="1:5" ht="15.75" thickBot="1" x14ac:dyDescent="0.3">
      <c r="A450" s="14" t="s">
        <v>903</v>
      </c>
      <c r="B450" s="8" t="s">
        <v>904</v>
      </c>
      <c r="C450" s="21" t="s">
        <v>888</v>
      </c>
      <c r="D450" s="8" t="s">
        <v>887</v>
      </c>
      <c r="E450" s="2" t="str">
        <f t="shared" si="41"/>
        <v>INSERT INTO [dbo].[pmDistrict] ([idDepartment],[idProvince],[name],[code],[ubigeo]) VALUES (5,1,'San Juan Bautista','07','050107')</v>
      </c>
    </row>
    <row r="451" spans="1:5" ht="15.75" thickBot="1" x14ac:dyDescent="0.3">
      <c r="A451" s="14" t="s">
        <v>905</v>
      </c>
      <c r="B451" s="8" t="s">
        <v>906</v>
      </c>
      <c r="C451" s="21" t="s">
        <v>888</v>
      </c>
      <c r="D451" s="8" t="s">
        <v>887</v>
      </c>
      <c r="E451" s="2" t="str">
        <f t="shared" si="41"/>
        <v>INSERT INTO [dbo].[pmDistrict] ([idDepartment],[idProvince],[name],[code],[ubigeo]) VALUES (5,1,'Santiago de Pischa','08','050108')</v>
      </c>
    </row>
    <row r="452" spans="1:5" ht="15.75" thickBot="1" x14ac:dyDescent="0.3">
      <c r="A452" s="14" t="s">
        <v>907</v>
      </c>
      <c r="B452" s="8" t="s">
        <v>908</v>
      </c>
      <c r="C452" s="21" t="s">
        <v>888</v>
      </c>
      <c r="D452" s="8" t="s">
        <v>887</v>
      </c>
      <c r="E452" s="2" t="str">
        <f t="shared" si="41"/>
        <v>INSERT INTO [dbo].[pmDistrict] ([idDepartment],[idProvince],[name],[code],[ubigeo]) VALUES (5,1,'Socos','12','050112')</v>
      </c>
    </row>
    <row r="453" spans="1:5" ht="15.75" thickBot="1" x14ac:dyDescent="0.3">
      <c r="A453" s="14" t="s">
        <v>909</v>
      </c>
      <c r="B453" s="8" t="s">
        <v>910</v>
      </c>
      <c r="C453" s="21" t="s">
        <v>888</v>
      </c>
      <c r="D453" s="8" t="s">
        <v>887</v>
      </c>
      <c r="E453" s="2" t="str">
        <f t="shared" si="41"/>
        <v>INSERT INTO [dbo].[pmDistrict] ([idDepartment],[idProvince],[name],[code],[ubigeo]) VALUES (5,1,'Tambillo','10','050110')</v>
      </c>
    </row>
    <row r="454" spans="1:5" ht="15.75" thickBot="1" x14ac:dyDescent="0.3">
      <c r="A454" s="14" t="s">
        <v>911</v>
      </c>
      <c r="B454" s="8" t="s">
        <v>912</v>
      </c>
      <c r="C454" s="21" t="s">
        <v>888</v>
      </c>
      <c r="D454" s="8" t="s">
        <v>887</v>
      </c>
      <c r="E454" s="2" t="str">
        <f t="shared" si="41"/>
        <v>INSERT INTO [dbo].[pmDistrict] ([idDepartment],[idProvince],[name],[code],[ubigeo]) VALUES (5,1,'Vinchos','09','050109')</v>
      </c>
    </row>
    <row r="455" spans="1:5" ht="15.75" thickBot="1" x14ac:dyDescent="0.3">
      <c r="A455" s="14" t="s">
        <v>913</v>
      </c>
      <c r="B455" s="8" t="s">
        <v>914</v>
      </c>
      <c r="C455" s="21" t="s">
        <v>888</v>
      </c>
      <c r="D455" s="8" t="s">
        <v>887</v>
      </c>
      <c r="E455" s="2" t="str">
        <f t="shared" si="41"/>
        <v>INSERT INTO [dbo].[pmDistrict] ([idDepartment],[idProvince],[name],[code],[ubigeo]) VALUES (5,1,'Jesus Nazareno','15','050115')</v>
      </c>
    </row>
    <row r="456" spans="1:5" ht="15.75" thickBot="1" x14ac:dyDescent="0.3">
      <c r="A456" s="14" t="s">
        <v>915</v>
      </c>
      <c r="B456" s="8" t="s">
        <v>916</v>
      </c>
      <c r="C456" s="21" t="s">
        <v>916</v>
      </c>
      <c r="D456" s="8" t="s">
        <v>887</v>
      </c>
      <c r="E456" s="3" t="str">
        <f>$E$1&amp;"5,2,'"&amp;TRIM(B456)&amp;"','"&amp;RIGHT(A456,2)&amp;"','"&amp;RIGHT(A456,6)&amp;"')"</f>
        <v>INSERT INTO [dbo].[pmDistrict] ([idDepartment],[idProvince],[name],[code],[ubigeo]) VALUES (5,2,'Cangallo','01','050201')</v>
      </c>
    </row>
    <row r="457" spans="1:5" ht="15.75" thickBot="1" x14ac:dyDescent="0.3">
      <c r="A457" s="14" t="s">
        <v>917</v>
      </c>
      <c r="B457" s="8" t="s">
        <v>918</v>
      </c>
      <c r="C457" s="21" t="s">
        <v>916</v>
      </c>
      <c r="D457" s="8" t="s">
        <v>887</v>
      </c>
      <c r="E457" s="3" t="str">
        <f t="shared" ref="E457:E520" si="42">$E$1&amp;"5,2,'"&amp;TRIM(B457)&amp;"','"&amp;RIGHT(A457,2)&amp;"','"&amp;RIGHT(A457,6)&amp;"')"</f>
        <v>INSERT INTO [dbo].[pmDistrict] ([idDepartment],[idProvince],[name],[code],[ubigeo]) VALUES (5,2,'Chuschi','04','050204')</v>
      </c>
    </row>
    <row r="458" spans="1:5" ht="15.75" thickBot="1" x14ac:dyDescent="0.3">
      <c r="A458" s="14" t="s">
        <v>919</v>
      </c>
      <c r="B458" s="8" t="s">
        <v>920</v>
      </c>
      <c r="C458" s="21" t="s">
        <v>916</v>
      </c>
      <c r="D458" s="8" t="s">
        <v>887</v>
      </c>
      <c r="E458" s="3" t="str">
        <f t="shared" si="42"/>
        <v>INSERT INTO [dbo].[pmDistrict] ([idDepartment],[idProvince],[name],[code],[ubigeo]) VALUES (5,2,'Los Morochucos','06','050206')</v>
      </c>
    </row>
    <row r="459" spans="1:5" ht="15.75" thickBot="1" x14ac:dyDescent="0.3">
      <c r="A459" s="14" t="s">
        <v>921</v>
      </c>
      <c r="B459" s="8" t="s">
        <v>922</v>
      </c>
      <c r="C459" s="21" t="s">
        <v>916</v>
      </c>
      <c r="D459" s="8" t="s">
        <v>887</v>
      </c>
      <c r="E459" s="3" t="str">
        <f t="shared" si="42"/>
        <v>INSERT INTO [dbo].[pmDistrict] ([idDepartment],[idProvince],[name],[code],[ubigeo]) VALUES (5,2,'Maria Parado de Bellido','11','050211')</v>
      </c>
    </row>
    <row r="460" spans="1:5" ht="15.75" thickBot="1" x14ac:dyDescent="0.3">
      <c r="A460" s="14" t="s">
        <v>923</v>
      </c>
      <c r="B460" s="8" t="s">
        <v>924</v>
      </c>
      <c r="C460" s="21" t="s">
        <v>916</v>
      </c>
      <c r="D460" s="8" t="s">
        <v>887</v>
      </c>
      <c r="E460" s="3" t="str">
        <f t="shared" si="42"/>
        <v>INSERT INTO [dbo].[pmDistrict] ([idDepartment],[idProvince],[name],[code],[ubigeo]) VALUES (5,2,'Paras','07','050207')</v>
      </c>
    </row>
    <row r="461" spans="1:5" ht="15.75" thickBot="1" x14ac:dyDescent="0.3">
      <c r="A461" s="14" t="s">
        <v>925</v>
      </c>
      <c r="B461" s="8" t="s">
        <v>926</v>
      </c>
      <c r="C461" s="21" t="s">
        <v>916</v>
      </c>
      <c r="D461" s="8" t="s">
        <v>887</v>
      </c>
      <c r="E461" s="3" t="str">
        <f t="shared" si="42"/>
        <v>INSERT INTO [dbo].[pmDistrict] ([idDepartment],[idProvince],[name],[code],[ubigeo]) VALUES (5,2,'Totos','08','050208')</v>
      </c>
    </row>
    <row r="462" spans="1:5" ht="15.75" thickBot="1" x14ac:dyDescent="0.3">
      <c r="A462" s="14" t="s">
        <v>927</v>
      </c>
      <c r="B462" s="8" t="s">
        <v>928</v>
      </c>
      <c r="C462" s="21" t="s">
        <v>929</v>
      </c>
      <c r="D462" s="8" t="s">
        <v>887</v>
      </c>
      <c r="E462" s="2" t="str">
        <f>$E$1&amp;"5,3,'"&amp;TRIM(B462)&amp;"','"&amp;RIGHT(A462,2)&amp;"','"&amp;RIGHT(A462,6)&amp;"')"</f>
        <v>INSERT INTO [dbo].[pmDistrict] ([idDepartment],[idProvince],[name],[code],[ubigeo]) VALUES (5,3,'Sancos','01','050801')</v>
      </c>
    </row>
    <row r="463" spans="1:5" ht="15.75" thickBot="1" x14ac:dyDescent="0.3">
      <c r="A463" s="14" t="s">
        <v>930</v>
      </c>
      <c r="B463" s="8" t="s">
        <v>931</v>
      </c>
      <c r="C463" s="21" t="s">
        <v>929</v>
      </c>
      <c r="D463" s="8" t="s">
        <v>887</v>
      </c>
      <c r="E463" s="2" t="str">
        <f t="shared" ref="E463:E465" si="43">$E$1&amp;"5,3,'"&amp;TRIM(B463)&amp;"','"&amp;RIGHT(A463,2)&amp;"','"&amp;RIGHT(A463,6)&amp;"')"</f>
        <v>INSERT INTO [dbo].[pmDistrict] ([idDepartment],[idProvince],[name],[code],[ubigeo]) VALUES (5,3,'Carapo','04','050804')</v>
      </c>
    </row>
    <row r="464" spans="1:5" ht="15.75" thickBot="1" x14ac:dyDescent="0.3">
      <c r="A464" s="14" t="s">
        <v>932</v>
      </c>
      <c r="B464" s="8" t="s">
        <v>933</v>
      </c>
      <c r="C464" s="21" t="s">
        <v>929</v>
      </c>
      <c r="D464" s="8" t="s">
        <v>887</v>
      </c>
      <c r="E464" s="2" t="str">
        <f t="shared" si="43"/>
        <v>INSERT INTO [dbo].[pmDistrict] ([idDepartment],[idProvince],[name],[code],[ubigeo]) VALUES (5,3,'Sacsamarca','02','050802')</v>
      </c>
    </row>
    <row r="465" spans="1:5" ht="15.75" thickBot="1" x14ac:dyDescent="0.3">
      <c r="A465" s="14" t="s">
        <v>934</v>
      </c>
      <c r="B465" s="8" t="s">
        <v>935</v>
      </c>
      <c r="C465" s="21" t="s">
        <v>929</v>
      </c>
      <c r="D465" s="8" t="s">
        <v>887</v>
      </c>
      <c r="E465" s="2" t="str">
        <f t="shared" si="43"/>
        <v>INSERT INTO [dbo].[pmDistrict] ([idDepartment],[idProvince],[name],[code],[ubigeo]) VALUES (5,3,'Santiago de Lucanamarca','03','050803')</v>
      </c>
    </row>
    <row r="466" spans="1:5" ht="15.75" thickBot="1" x14ac:dyDescent="0.3">
      <c r="A466" s="14" t="s">
        <v>936</v>
      </c>
      <c r="B466" s="8" t="s">
        <v>937</v>
      </c>
      <c r="C466" s="21" t="s">
        <v>937</v>
      </c>
      <c r="D466" s="8" t="s">
        <v>887</v>
      </c>
      <c r="E466" s="3" t="str">
        <f>$E$1&amp;"5,4,'"&amp;TRIM(B466)&amp;"','"&amp;RIGHT(A466,2)&amp;"','"&amp;RIGHT(A466,6)&amp;"')"</f>
        <v>INSERT INTO [dbo].[pmDistrict] ([idDepartment],[idProvince],[name],[code],[ubigeo]) VALUES (5,4,'Huanta','01','050301')</v>
      </c>
    </row>
    <row r="467" spans="1:5" ht="15.75" thickBot="1" x14ac:dyDescent="0.3">
      <c r="A467" s="14" t="s">
        <v>938</v>
      </c>
      <c r="B467" s="8" t="s">
        <v>939</v>
      </c>
      <c r="C467" s="21" t="s">
        <v>937</v>
      </c>
      <c r="D467" s="8" t="s">
        <v>887</v>
      </c>
      <c r="E467" s="3" t="str">
        <f t="shared" ref="E467:E473" si="44">$E$1&amp;"5,4,'"&amp;TRIM(B467)&amp;"','"&amp;RIGHT(A467,2)&amp;"','"&amp;RIGHT(A467,6)&amp;"')"</f>
        <v>INSERT INTO [dbo].[pmDistrict] ([idDepartment],[idProvince],[name],[code],[ubigeo]) VALUES (5,4,'Ayahuanco','02','050302')</v>
      </c>
    </row>
    <row r="468" spans="1:5" ht="15.75" thickBot="1" x14ac:dyDescent="0.3">
      <c r="A468" s="14" t="s">
        <v>940</v>
      </c>
      <c r="B468" s="8" t="s">
        <v>941</v>
      </c>
      <c r="C468" s="21" t="s">
        <v>937</v>
      </c>
      <c r="D468" s="8" t="s">
        <v>887</v>
      </c>
      <c r="E468" s="3" t="str">
        <f t="shared" si="44"/>
        <v>INSERT INTO [dbo].[pmDistrict] ([idDepartment],[idProvince],[name],[code],[ubigeo]) VALUES (5,4,'Huamanguilla','03','050303')</v>
      </c>
    </row>
    <row r="469" spans="1:5" ht="15.75" thickBot="1" x14ac:dyDescent="0.3">
      <c r="A469" s="14" t="s">
        <v>942</v>
      </c>
      <c r="B469" s="8" t="s">
        <v>943</v>
      </c>
      <c r="C469" s="21" t="s">
        <v>937</v>
      </c>
      <c r="D469" s="8" t="s">
        <v>887</v>
      </c>
      <c r="E469" s="3" t="str">
        <f t="shared" si="44"/>
        <v>INSERT INTO [dbo].[pmDistrict] ([idDepartment],[idProvince],[name],[code],[ubigeo]) VALUES (5,4,'Iguain','04','050304')</v>
      </c>
    </row>
    <row r="470" spans="1:5" ht="15.75" thickBot="1" x14ac:dyDescent="0.3">
      <c r="A470" s="14" t="s">
        <v>944</v>
      </c>
      <c r="B470" s="8" t="s">
        <v>945</v>
      </c>
      <c r="C470" s="21" t="s">
        <v>937</v>
      </c>
      <c r="D470" s="8" t="s">
        <v>887</v>
      </c>
      <c r="E470" s="3" t="str">
        <f t="shared" si="44"/>
        <v>INSERT INTO [dbo].[pmDistrict] ([idDepartment],[idProvince],[name],[code],[ubigeo]) VALUES (5,4,'Luricocha','05','050305')</v>
      </c>
    </row>
    <row r="471" spans="1:5" ht="15.75" thickBot="1" x14ac:dyDescent="0.3">
      <c r="A471" s="14" t="s">
        <v>946</v>
      </c>
      <c r="B471" s="8" t="s">
        <v>947</v>
      </c>
      <c r="C471" s="21" t="s">
        <v>937</v>
      </c>
      <c r="D471" s="8" t="s">
        <v>887</v>
      </c>
      <c r="E471" s="3" t="str">
        <f t="shared" si="44"/>
        <v>INSERT INTO [dbo].[pmDistrict] ([idDepartment],[idProvince],[name],[code],[ubigeo]) VALUES (5,4,'Santillana','07','050307')</v>
      </c>
    </row>
    <row r="472" spans="1:5" ht="15.75" thickBot="1" x14ac:dyDescent="0.3">
      <c r="A472" s="14" t="s">
        <v>948</v>
      </c>
      <c r="B472" s="8" t="s">
        <v>949</v>
      </c>
      <c r="C472" s="21" t="s">
        <v>937</v>
      </c>
      <c r="D472" s="8" t="s">
        <v>887</v>
      </c>
      <c r="E472" s="3" t="str">
        <f t="shared" si="44"/>
        <v>INSERT INTO [dbo].[pmDistrict] ([idDepartment],[idProvince],[name],[code],[ubigeo]) VALUES (5,4,'Sivia','08','050308')</v>
      </c>
    </row>
    <row r="473" spans="1:5" ht="15.75" thickBot="1" x14ac:dyDescent="0.3">
      <c r="A473" s="14" t="s">
        <v>950</v>
      </c>
      <c r="B473" s="8" t="s">
        <v>951</v>
      </c>
      <c r="C473" s="21" t="s">
        <v>937</v>
      </c>
      <c r="D473" s="8" t="s">
        <v>887</v>
      </c>
      <c r="E473" s="3" t="str">
        <f t="shared" si="44"/>
        <v>INSERT INTO [dbo].[pmDistrict] ([idDepartment],[idProvince],[name],[code],[ubigeo]) VALUES (5,4,'Llochegua','09','050309')</v>
      </c>
    </row>
    <row r="474" spans="1:5" ht="15.75" thickBot="1" x14ac:dyDescent="0.3">
      <c r="A474" s="14" t="s">
        <v>952</v>
      </c>
      <c r="B474" s="8" t="s">
        <v>953</v>
      </c>
      <c r="C474" s="21" t="s">
        <v>954</v>
      </c>
      <c r="D474" s="8" t="s">
        <v>887</v>
      </c>
      <c r="E474" s="2" t="str">
        <f>$E$1&amp;"5,5,'"&amp;TRIM(B474)&amp;"','"&amp;RIGHT(A474,2)&amp;"','"&amp;RIGHT(A474,6)&amp;"')"</f>
        <v>INSERT INTO [dbo].[pmDistrict] ([idDepartment],[idProvince],[name],[code],[ubigeo]) VALUES (5,5,'San Miguel','01','050401')</v>
      </c>
    </row>
    <row r="475" spans="1:5" ht="15.75" thickBot="1" x14ac:dyDescent="0.3">
      <c r="A475" s="14" t="s">
        <v>955</v>
      </c>
      <c r="B475" s="8" t="s">
        <v>956</v>
      </c>
      <c r="C475" s="21" t="s">
        <v>954</v>
      </c>
      <c r="D475" s="8" t="s">
        <v>887</v>
      </c>
      <c r="E475" s="2" t="str">
        <f t="shared" ref="E475:E482" si="45">$E$1&amp;"5,5,'"&amp;TRIM(B475)&amp;"','"&amp;RIGHT(A475,2)&amp;"','"&amp;RIGHT(A475,6)&amp;"')"</f>
        <v>INSERT INTO [dbo].[pmDistrict] ([idDepartment],[idProvince],[name],[code],[ubigeo]) VALUES (5,5,'Anco','02','050402')</v>
      </c>
    </row>
    <row r="476" spans="1:5" ht="15.75" thickBot="1" x14ac:dyDescent="0.3">
      <c r="A476" s="14" t="s">
        <v>957</v>
      </c>
      <c r="B476" s="8" t="s">
        <v>958</v>
      </c>
      <c r="C476" s="21" t="s">
        <v>954</v>
      </c>
      <c r="D476" s="8" t="s">
        <v>887</v>
      </c>
      <c r="E476" s="2" t="str">
        <f t="shared" si="45"/>
        <v>INSERT INTO [dbo].[pmDistrict] ([idDepartment],[idProvince],[name],[code],[ubigeo]) VALUES (5,5,'Ayna','03','050403')</v>
      </c>
    </row>
    <row r="477" spans="1:5" ht="15.75" thickBot="1" x14ac:dyDescent="0.3">
      <c r="A477" s="14" t="s">
        <v>959</v>
      </c>
      <c r="B477" s="8" t="s">
        <v>960</v>
      </c>
      <c r="C477" s="21" t="s">
        <v>954</v>
      </c>
      <c r="D477" s="8" t="s">
        <v>887</v>
      </c>
      <c r="E477" s="2" t="str">
        <f t="shared" si="45"/>
        <v>INSERT INTO [dbo].[pmDistrict] ([idDepartment],[idProvince],[name],[code],[ubigeo]) VALUES (5,5,'Chilcas','04','050404')</v>
      </c>
    </row>
    <row r="478" spans="1:5" ht="15.75" thickBot="1" x14ac:dyDescent="0.3">
      <c r="A478" s="14" t="s">
        <v>961</v>
      </c>
      <c r="B478" s="8" t="s">
        <v>962</v>
      </c>
      <c r="C478" s="21" t="s">
        <v>954</v>
      </c>
      <c r="D478" s="8" t="s">
        <v>887</v>
      </c>
      <c r="E478" s="2" t="str">
        <f t="shared" si="45"/>
        <v>INSERT INTO [dbo].[pmDistrict] ([idDepartment],[idProvince],[name],[code],[ubigeo]) VALUES (5,5,'Chungui','05','050405')</v>
      </c>
    </row>
    <row r="479" spans="1:5" ht="15.75" thickBot="1" x14ac:dyDescent="0.3">
      <c r="A479" s="14" t="s">
        <v>963</v>
      </c>
      <c r="B479" s="8" t="s">
        <v>964</v>
      </c>
      <c r="C479" s="21" t="s">
        <v>954</v>
      </c>
      <c r="D479" s="8" t="s">
        <v>887</v>
      </c>
      <c r="E479" s="2" t="str">
        <f t="shared" si="45"/>
        <v>INSERT INTO [dbo].[pmDistrict] ([idDepartment],[idProvince],[name],[code],[ubigeo]) VALUES (5,5,'Luis Carranza','07','050407')</v>
      </c>
    </row>
    <row r="480" spans="1:5" ht="15.75" thickBot="1" x14ac:dyDescent="0.3">
      <c r="A480" s="14" t="s">
        <v>965</v>
      </c>
      <c r="B480" s="8" t="s">
        <v>157</v>
      </c>
      <c r="C480" s="21" t="s">
        <v>954</v>
      </c>
      <c r="D480" s="8" t="s">
        <v>887</v>
      </c>
      <c r="E480" s="2" t="str">
        <f t="shared" si="45"/>
        <v>INSERT INTO [dbo].[pmDistrict] ([idDepartment],[idProvince],[name],[code],[ubigeo]) VALUES (5,5,'Santa Rosa','08','050408')</v>
      </c>
    </row>
    <row r="481" spans="1:5" ht="15.75" thickBot="1" x14ac:dyDescent="0.3">
      <c r="A481" s="14" t="s">
        <v>966</v>
      </c>
      <c r="B481" s="8" t="s">
        <v>967</v>
      </c>
      <c r="C481" s="21" t="s">
        <v>954</v>
      </c>
      <c r="D481" s="8" t="s">
        <v>887</v>
      </c>
      <c r="E481" s="2" t="str">
        <f t="shared" si="45"/>
        <v>INSERT INTO [dbo].[pmDistrict] ([idDepartment],[idProvince],[name],[code],[ubigeo]) VALUES (5,5,'Tambo','06','050406')</v>
      </c>
    </row>
    <row r="482" spans="1:5" ht="15.75" thickBot="1" x14ac:dyDescent="0.3">
      <c r="A482" s="14" t="s">
        <v>968</v>
      </c>
      <c r="B482" s="8" t="s">
        <v>969</v>
      </c>
      <c r="C482" s="21" t="s">
        <v>954</v>
      </c>
      <c r="D482" s="8" t="s">
        <v>887</v>
      </c>
      <c r="E482" s="2" t="str">
        <f t="shared" si="45"/>
        <v>INSERT INTO [dbo].[pmDistrict] ([idDepartment],[idProvince],[name],[code],[ubigeo]) VALUES (5,5,'Samugari','09','050409')</v>
      </c>
    </row>
    <row r="483" spans="1:5" ht="15.75" thickBot="1" x14ac:dyDescent="0.3">
      <c r="A483" s="14" t="s">
        <v>970</v>
      </c>
      <c r="B483" s="8" t="s">
        <v>971</v>
      </c>
      <c r="C483" s="21" t="s">
        <v>972</v>
      </c>
      <c r="D483" s="8" t="s">
        <v>887</v>
      </c>
      <c r="E483" s="3" t="str">
        <f>$E$1&amp;"5,6,'"&amp;TRIM(B483)&amp;"','"&amp;RIGHT(A483,2)&amp;"','"&amp;RIGHT(A483,6)&amp;"')"</f>
        <v>INSERT INTO [dbo].[pmDistrict] ([idDepartment],[idProvince],[name],[code],[ubigeo]) VALUES (5,6,'Puquio','01','050501')</v>
      </c>
    </row>
    <row r="484" spans="1:5" ht="15.75" thickBot="1" x14ac:dyDescent="0.3">
      <c r="A484" s="14" t="s">
        <v>973</v>
      </c>
      <c r="B484" s="8" t="s">
        <v>974</v>
      </c>
      <c r="C484" s="21" t="s">
        <v>972</v>
      </c>
      <c r="D484" s="8" t="s">
        <v>887</v>
      </c>
      <c r="E484" s="3" t="str">
        <f t="shared" ref="E484:E503" si="46">$E$1&amp;"5,6,'"&amp;TRIM(B484)&amp;"','"&amp;RIGHT(A484,2)&amp;"','"&amp;RIGHT(A484,6)&amp;"')"</f>
        <v>INSERT INTO [dbo].[pmDistrict] ([idDepartment],[idProvince],[name],[code],[ubigeo]) VALUES (5,6,'Aucara','02','050502')</v>
      </c>
    </row>
    <row r="485" spans="1:5" ht="15.75" thickBot="1" x14ac:dyDescent="0.3">
      <c r="A485" s="14" t="s">
        <v>975</v>
      </c>
      <c r="B485" s="8" t="s">
        <v>407</v>
      </c>
      <c r="C485" s="21" t="s">
        <v>972</v>
      </c>
      <c r="D485" s="8" t="s">
        <v>887</v>
      </c>
      <c r="E485" s="3" t="str">
        <f t="shared" si="46"/>
        <v>INSERT INTO [dbo].[pmDistrict] ([idDepartment],[idProvince],[name],[code],[ubigeo]) VALUES (5,6,'Cabana','03','050503')</v>
      </c>
    </row>
    <row r="486" spans="1:5" ht="15.75" thickBot="1" x14ac:dyDescent="0.3">
      <c r="A486" s="14" t="s">
        <v>976</v>
      </c>
      <c r="B486" s="8" t="s">
        <v>977</v>
      </c>
      <c r="C486" s="21" t="s">
        <v>972</v>
      </c>
      <c r="D486" s="8" t="s">
        <v>887</v>
      </c>
      <c r="E486" s="3" t="str">
        <f t="shared" si="46"/>
        <v>INSERT INTO [dbo].[pmDistrict] ([idDepartment],[idProvince],[name],[code],[ubigeo]) VALUES (5,6,'Carmen Salcedo','04','050504')</v>
      </c>
    </row>
    <row r="487" spans="1:5" ht="15.75" thickBot="1" x14ac:dyDescent="0.3">
      <c r="A487" s="14" t="s">
        <v>978</v>
      </c>
      <c r="B487" s="8" t="s">
        <v>979</v>
      </c>
      <c r="C487" s="21" t="s">
        <v>972</v>
      </c>
      <c r="D487" s="8" t="s">
        <v>887</v>
      </c>
      <c r="E487" s="3" t="str">
        <f t="shared" si="46"/>
        <v>INSERT INTO [dbo].[pmDistrict] ([idDepartment],[idProvince],[name],[code],[ubigeo]) VALUES (5,6,'Chaviña','06','050506')</v>
      </c>
    </row>
    <row r="488" spans="1:5" ht="15.75" thickBot="1" x14ac:dyDescent="0.3">
      <c r="A488" s="14" t="s">
        <v>980</v>
      </c>
      <c r="B488" s="8" t="s">
        <v>981</v>
      </c>
      <c r="C488" s="21" t="s">
        <v>972</v>
      </c>
      <c r="D488" s="8" t="s">
        <v>887</v>
      </c>
      <c r="E488" s="3" t="str">
        <f t="shared" si="46"/>
        <v>INSERT INTO [dbo].[pmDistrict] ([idDepartment],[idProvince],[name],[code],[ubigeo]) VALUES (5,6,'Chipao','08','050508')</v>
      </c>
    </row>
    <row r="489" spans="1:5" ht="15.75" thickBot="1" x14ac:dyDescent="0.3">
      <c r="A489" s="14" t="s">
        <v>982</v>
      </c>
      <c r="B489" s="8" t="s">
        <v>983</v>
      </c>
      <c r="C489" s="21" t="s">
        <v>972</v>
      </c>
      <c r="D489" s="8" t="s">
        <v>887</v>
      </c>
      <c r="E489" s="3" t="str">
        <f t="shared" si="46"/>
        <v>INSERT INTO [dbo].[pmDistrict] ([idDepartment],[idProvince],[name],[code],[ubigeo]) VALUES (5,6,'Huac-Huas','10','050510')</v>
      </c>
    </row>
    <row r="490" spans="1:5" ht="15.75" thickBot="1" x14ac:dyDescent="0.3">
      <c r="A490" s="14" t="s">
        <v>984</v>
      </c>
      <c r="B490" s="8" t="s">
        <v>985</v>
      </c>
      <c r="C490" s="21" t="s">
        <v>972</v>
      </c>
      <c r="D490" s="8" t="s">
        <v>887</v>
      </c>
      <c r="E490" s="3" t="str">
        <f t="shared" si="46"/>
        <v>INSERT INTO [dbo].[pmDistrict] ([idDepartment],[idProvince],[name],[code],[ubigeo]) VALUES (5,6,'Laramate','11','050511')</v>
      </c>
    </row>
    <row r="491" spans="1:5" ht="15.75" thickBot="1" x14ac:dyDescent="0.3">
      <c r="A491" s="14" t="s">
        <v>986</v>
      </c>
      <c r="B491" s="8" t="s">
        <v>987</v>
      </c>
      <c r="C491" s="21" t="s">
        <v>972</v>
      </c>
      <c r="D491" s="8" t="s">
        <v>887</v>
      </c>
      <c r="E491" s="3" t="str">
        <f t="shared" si="46"/>
        <v>INSERT INTO [dbo].[pmDistrict] ([idDepartment],[idProvince],[name],[code],[ubigeo]) VALUES (5,6,'Leoncio Prado','12','050512')</v>
      </c>
    </row>
    <row r="492" spans="1:5" ht="15.75" thickBot="1" x14ac:dyDescent="0.3">
      <c r="A492" s="14" t="s">
        <v>988</v>
      </c>
      <c r="B492" s="8" t="s">
        <v>989</v>
      </c>
      <c r="C492" s="21" t="s">
        <v>972</v>
      </c>
      <c r="D492" s="8" t="s">
        <v>887</v>
      </c>
      <c r="E492" s="3" t="str">
        <f t="shared" si="46"/>
        <v>INSERT INTO [dbo].[pmDistrict] ([idDepartment],[idProvince],[name],[code],[ubigeo]) VALUES (5,6,'Llauta','14','050514')</v>
      </c>
    </row>
    <row r="493" spans="1:5" ht="15.75" thickBot="1" x14ac:dyDescent="0.3">
      <c r="A493" s="14" t="s">
        <v>990</v>
      </c>
      <c r="B493" s="8" t="s">
        <v>972</v>
      </c>
      <c r="C493" s="21" t="s">
        <v>972</v>
      </c>
      <c r="D493" s="8" t="s">
        <v>887</v>
      </c>
      <c r="E493" s="3" t="str">
        <f t="shared" si="46"/>
        <v>INSERT INTO [dbo].[pmDistrict] ([idDepartment],[idProvince],[name],[code],[ubigeo]) VALUES (5,6,'Lucanas','13','050513')</v>
      </c>
    </row>
    <row r="494" spans="1:5" ht="15.75" thickBot="1" x14ac:dyDescent="0.3">
      <c r="A494" s="14" t="s">
        <v>991</v>
      </c>
      <c r="B494" s="8" t="s">
        <v>992</v>
      </c>
      <c r="C494" s="21" t="s">
        <v>972</v>
      </c>
      <c r="D494" s="8" t="s">
        <v>887</v>
      </c>
      <c r="E494" s="3" t="str">
        <f t="shared" si="46"/>
        <v>INSERT INTO [dbo].[pmDistrict] ([idDepartment],[idProvince],[name],[code],[ubigeo]) VALUES (5,6,'Ocaña','16','050516')</v>
      </c>
    </row>
    <row r="495" spans="1:5" ht="15.75" thickBot="1" x14ac:dyDescent="0.3">
      <c r="A495" s="14" t="s">
        <v>993</v>
      </c>
      <c r="B495" s="8" t="s">
        <v>994</v>
      </c>
      <c r="C495" s="21" t="s">
        <v>972</v>
      </c>
      <c r="D495" s="8" t="s">
        <v>887</v>
      </c>
      <c r="E495" s="3" t="str">
        <f t="shared" si="46"/>
        <v>INSERT INTO [dbo].[pmDistrict] ([idDepartment],[idProvince],[name],[code],[ubigeo]) VALUES (5,6,'Otoca','17','050517')</v>
      </c>
    </row>
    <row r="496" spans="1:5" ht="15.75" thickBot="1" x14ac:dyDescent="0.3">
      <c r="A496" s="14" t="s">
        <v>995</v>
      </c>
      <c r="B496" s="8" t="s">
        <v>996</v>
      </c>
      <c r="C496" s="21" t="s">
        <v>972</v>
      </c>
      <c r="D496" s="8" t="s">
        <v>887</v>
      </c>
      <c r="E496" s="3" t="str">
        <f t="shared" si="46"/>
        <v>INSERT INTO [dbo].[pmDistrict] ([idDepartment],[idProvince],[name],[code],[ubigeo]) VALUES (5,6,'Saisa','29','050529')</v>
      </c>
    </row>
    <row r="497" spans="1:5" ht="15.75" thickBot="1" x14ac:dyDescent="0.3">
      <c r="A497" s="14" t="s">
        <v>997</v>
      </c>
      <c r="B497" s="8" t="s">
        <v>122</v>
      </c>
      <c r="C497" s="21" t="s">
        <v>972</v>
      </c>
      <c r="D497" s="8" t="s">
        <v>887</v>
      </c>
      <c r="E497" s="3" t="str">
        <f t="shared" si="46"/>
        <v>INSERT INTO [dbo].[pmDistrict] ([idDepartment],[idProvince],[name],[code],[ubigeo]) VALUES (5,6,'San Cristobal','32','050532')</v>
      </c>
    </row>
    <row r="498" spans="1:5" ht="15.75" thickBot="1" x14ac:dyDescent="0.3">
      <c r="A498" s="14" t="s">
        <v>998</v>
      </c>
      <c r="B498" s="8" t="s">
        <v>488</v>
      </c>
      <c r="C498" s="21" t="s">
        <v>972</v>
      </c>
      <c r="D498" s="8" t="s">
        <v>887</v>
      </c>
      <c r="E498" s="3" t="str">
        <f t="shared" si="46"/>
        <v>INSERT INTO [dbo].[pmDistrict] ([idDepartment],[idProvince],[name],[code],[ubigeo]) VALUES (5,6,'San Juan','21','050521')</v>
      </c>
    </row>
    <row r="499" spans="1:5" ht="15.75" thickBot="1" x14ac:dyDescent="0.3">
      <c r="A499" s="14" t="s">
        <v>999</v>
      </c>
      <c r="B499" s="8" t="s">
        <v>403</v>
      </c>
      <c r="C499" s="21" t="s">
        <v>972</v>
      </c>
      <c r="D499" s="8" t="s">
        <v>887</v>
      </c>
      <c r="E499" s="3" t="str">
        <f t="shared" si="46"/>
        <v>INSERT INTO [dbo].[pmDistrict] ([idDepartment],[idProvince],[name],[code],[ubigeo]) VALUES (5,6,'San Pedro','22','050522')</v>
      </c>
    </row>
    <row r="500" spans="1:5" ht="15.75" thickBot="1" x14ac:dyDescent="0.3">
      <c r="A500" s="14" t="s">
        <v>1000</v>
      </c>
      <c r="B500" s="8" t="s">
        <v>1001</v>
      </c>
      <c r="C500" s="21" t="s">
        <v>972</v>
      </c>
      <c r="D500" s="8" t="s">
        <v>887</v>
      </c>
      <c r="E500" s="3" t="str">
        <f t="shared" si="46"/>
        <v>INSERT INTO [dbo].[pmDistrict] ([idDepartment],[idProvince],[name],[code],[ubigeo]) VALUES (5,6,'San Pedro de Palco','31','050531')</v>
      </c>
    </row>
    <row r="501" spans="1:5" ht="15.75" thickBot="1" x14ac:dyDescent="0.3">
      <c r="A501" s="14" t="s">
        <v>1002</v>
      </c>
      <c r="B501" s="8" t="s">
        <v>928</v>
      </c>
      <c r="C501" s="21" t="s">
        <v>972</v>
      </c>
      <c r="D501" s="8" t="s">
        <v>887</v>
      </c>
      <c r="E501" s="3" t="str">
        <f t="shared" si="46"/>
        <v>INSERT INTO [dbo].[pmDistrict] ([idDepartment],[idProvince],[name],[code],[ubigeo]) VALUES (5,6,'Sancos','20','050520')</v>
      </c>
    </row>
    <row r="502" spans="1:5" ht="15.75" thickBot="1" x14ac:dyDescent="0.3">
      <c r="A502" s="14" t="s">
        <v>1003</v>
      </c>
      <c r="B502" s="8" t="s">
        <v>1004</v>
      </c>
      <c r="C502" s="21" t="s">
        <v>972</v>
      </c>
      <c r="D502" s="8" t="s">
        <v>887</v>
      </c>
      <c r="E502" s="3" t="str">
        <f t="shared" si="46"/>
        <v>INSERT INTO [dbo].[pmDistrict] ([idDepartment],[idProvince],[name],[code],[ubigeo]) VALUES (5,6,'Santa Ana de Huaycahuacho','24','050524')</v>
      </c>
    </row>
    <row r="503" spans="1:5" ht="15.75" thickBot="1" x14ac:dyDescent="0.3">
      <c r="A503" s="14" t="s">
        <v>1005</v>
      </c>
      <c r="B503" s="8" t="s">
        <v>1006</v>
      </c>
      <c r="C503" s="21" t="s">
        <v>972</v>
      </c>
      <c r="D503" s="8" t="s">
        <v>887</v>
      </c>
      <c r="E503" s="3" t="str">
        <f t="shared" si="46"/>
        <v>INSERT INTO [dbo].[pmDistrict] ([idDepartment],[idProvince],[name],[code],[ubigeo]) VALUES (5,6,'Santa Lucia','25','050525')</v>
      </c>
    </row>
    <row r="504" spans="1:5" ht="15.75" thickBot="1" x14ac:dyDescent="0.3">
      <c r="A504" s="14" t="s">
        <v>1007</v>
      </c>
      <c r="B504" s="8" t="s">
        <v>1008</v>
      </c>
      <c r="C504" s="21" t="s">
        <v>1009</v>
      </c>
      <c r="D504" s="8" t="s">
        <v>887</v>
      </c>
      <c r="E504" s="2" t="str">
        <f>$E$1&amp;"5,7,'"&amp;TRIM(B504)&amp;"','"&amp;RIGHT(A504,2)&amp;"','"&amp;RIGHT(A504,6)&amp;"')"</f>
        <v>INSERT INTO [dbo].[pmDistrict] ([idDepartment],[idProvince],[name],[code],[ubigeo]) VALUES (5,7,'Coracora','01','050601')</v>
      </c>
    </row>
    <row r="505" spans="1:5" ht="15.75" thickBot="1" x14ac:dyDescent="0.3">
      <c r="A505" s="14" t="s">
        <v>1010</v>
      </c>
      <c r="B505" s="8" t="s">
        <v>1011</v>
      </c>
      <c r="C505" s="21" t="s">
        <v>1009</v>
      </c>
      <c r="D505" s="8" t="s">
        <v>887</v>
      </c>
      <c r="E505" s="2" t="str">
        <f t="shared" ref="E505:E511" si="47">$E$1&amp;"5,7,'"&amp;TRIM(B505)&amp;"','"&amp;RIGHT(A505,2)&amp;"','"&amp;RIGHT(A505,6)&amp;"')"</f>
        <v>INSERT INTO [dbo].[pmDistrict] ([idDepartment],[idProvince],[name],[code],[ubigeo]) VALUES (5,7,'Chumpi','05','050605')</v>
      </c>
    </row>
    <row r="506" spans="1:5" ht="15.75" thickBot="1" x14ac:dyDescent="0.3">
      <c r="A506" s="14" t="s">
        <v>1012</v>
      </c>
      <c r="B506" s="8" t="s">
        <v>1013</v>
      </c>
      <c r="C506" s="21" t="s">
        <v>1009</v>
      </c>
      <c r="D506" s="8" t="s">
        <v>887</v>
      </c>
      <c r="E506" s="2" t="str">
        <f t="shared" si="47"/>
        <v>INSERT INTO [dbo].[pmDistrict] ([idDepartment],[idProvince],[name],[code],[ubigeo]) VALUES (5,7,'Coronel Castañeda','04','050604')</v>
      </c>
    </row>
    <row r="507" spans="1:5" ht="15.75" thickBot="1" x14ac:dyDescent="0.3">
      <c r="A507" s="14" t="s">
        <v>1014</v>
      </c>
      <c r="B507" s="8" t="s">
        <v>1015</v>
      </c>
      <c r="C507" s="21" t="s">
        <v>1009</v>
      </c>
      <c r="D507" s="8" t="s">
        <v>887</v>
      </c>
      <c r="E507" s="2" t="str">
        <f t="shared" si="47"/>
        <v>INSERT INTO [dbo].[pmDistrict] ([idDepartment],[idProvince],[name],[code],[ubigeo]) VALUES (5,7,'Pacapausa','08','050608')</v>
      </c>
    </row>
    <row r="508" spans="1:5" ht="15.75" thickBot="1" x14ac:dyDescent="0.3">
      <c r="A508" s="14" t="s">
        <v>1016</v>
      </c>
      <c r="B508" s="8" t="s">
        <v>1017</v>
      </c>
      <c r="C508" s="21" t="s">
        <v>1009</v>
      </c>
      <c r="D508" s="8" t="s">
        <v>887</v>
      </c>
      <c r="E508" s="2" t="str">
        <f t="shared" si="47"/>
        <v>INSERT INTO [dbo].[pmDistrict] ([idDepartment],[idProvince],[name],[code],[ubigeo]) VALUES (5,7,'Pullo','11','050611')</v>
      </c>
    </row>
    <row r="509" spans="1:5" ht="15.75" thickBot="1" x14ac:dyDescent="0.3">
      <c r="A509" s="14" t="s">
        <v>1018</v>
      </c>
      <c r="B509" s="8" t="s">
        <v>1019</v>
      </c>
      <c r="C509" s="21" t="s">
        <v>1009</v>
      </c>
      <c r="D509" s="8" t="s">
        <v>887</v>
      </c>
      <c r="E509" s="2" t="str">
        <f t="shared" si="47"/>
        <v>INSERT INTO [dbo].[pmDistrict] ([idDepartment],[idProvince],[name],[code],[ubigeo]) VALUES (5,7,'Puyusca','12','050612')</v>
      </c>
    </row>
    <row r="510" spans="1:5" ht="15.75" thickBot="1" x14ac:dyDescent="0.3">
      <c r="A510" s="14" t="s">
        <v>1020</v>
      </c>
      <c r="B510" s="8" t="s">
        <v>1021</v>
      </c>
      <c r="C510" s="21" t="s">
        <v>1009</v>
      </c>
      <c r="D510" s="8" t="s">
        <v>887</v>
      </c>
      <c r="E510" s="2" t="str">
        <f t="shared" si="47"/>
        <v>INSERT INTO [dbo].[pmDistrict] ([idDepartment],[idProvince],[name],[code],[ubigeo]) VALUES (5,7,'San Francisco de Ravacayco','15','050615')</v>
      </c>
    </row>
    <row r="511" spans="1:5" ht="15.75" thickBot="1" x14ac:dyDescent="0.3">
      <c r="A511" s="14" t="s">
        <v>1022</v>
      </c>
      <c r="B511" s="8" t="s">
        <v>1023</v>
      </c>
      <c r="C511" s="21" t="s">
        <v>1009</v>
      </c>
      <c r="D511" s="8" t="s">
        <v>887</v>
      </c>
      <c r="E511" s="2" t="str">
        <f t="shared" si="47"/>
        <v>INSERT INTO [dbo].[pmDistrict] ([idDepartment],[idProvince],[name],[code],[ubigeo]) VALUES (5,7,'Upahuacho','16','050616')</v>
      </c>
    </row>
    <row r="512" spans="1:5" ht="15.75" thickBot="1" x14ac:dyDescent="0.3">
      <c r="A512" s="14" t="s">
        <v>1024</v>
      </c>
      <c r="B512" s="8" t="s">
        <v>1025</v>
      </c>
      <c r="C512" s="21" t="s">
        <v>1026</v>
      </c>
      <c r="D512" s="8" t="s">
        <v>887</v>
      </c>
      <c r="E512" s="3" t="str">
        <f>$E$1&amp;"5,8,'"&amp;TRIM(B512)&amp;"','"&amp;RIGHT(A512,2)&amp;"','"&amp;RIGHT(A512,6)&amp;"')"</f>
        <v>INSERT INTO [dbo].[pmDistrict] ([idDepartment],[idProvince],[name],[code],[ubigeo]) VALUES (5,8,'Pausa','01','051001')</v>
      </c>
    </row>
    <row r="513" spans="1:5" ht="15.75" thickBot="1" x14ac:dyDescent="0.3">
      <c r="A513" s="14" t="s">
        <v>1027</v>
      </c>
      <c r="B513" s="8" t="s">
        <v>1028</v>
      </c>
      <c r="C513" s="21" t="s">
        <v>1026</v>
      </c>
      <c r="D513" s="8" t="s">
        <v>887</v>
      </c>
      <c r="E513" s="3" t="str">
        <f t="shared" ref="E513:E521" si="48">$E$1&amp;"5,8,'"&amp;TRIM(B513)&amp;"','"&amp;RIGHT(A513,2)&amp;"','"&amp;RIGHT(A513,6)&amp;"')"</f>
        <v>INSERT INTO [dbo].[pmDistrict] ([idDepartment],[idProvince],[name],[code],[ubigeo]) VALUES (5,8,'Colta','02','051002')</v>
      </c>
    </row>
    <row r="514" spans="1:5" ht="15.75" thickBot="1" x14ac:dyDescent="0.3">
      <c r="A514" s="14" t="s">
        <v>1029</v>
      </c>
      <c r="B514" s="8" t="s">
        <v>1030</v>
      </c>
      <c r="C514" s="21" t="s">
        <v>1026</v>
      </c>
      <c r="D514" s="8" t="s">
        <v>887</v>
      </c>
      <c r="E514" s="3" t="str">
        <f t="shared" si="48"/>
        <v>INSERT INTO [dbo].[pmDistrict] ([idDepartment],[idProvince],[name],[code],[ubigeo]) VALUES (5,8,'Corculla','03','051003')</v>
      </c>
    </row>
    <row r="515" spans="1:5" ht="15.75" thickBot="1" x14ac:dyDescent="0.3">
      <c r="A515" s="14" t="s">
        <v>1031</v>
      </c>
      <c r="B515" s="8" t="s">
        <v>1032</v>
      </c>
      <c r="C515" s="21" t="s">
        <v>1026</v>
      </c>
      <c r="D515" s="8" t="s">
        <v>887</v>
      </c>
      <c r="E515" s="3" t="str">
        <f t="shared" si="48"/>
        <v>INSERT INTO [dbo].[pmDistrict] ([idDepartment],[idProvince],[name],[code],[ubigeo]) VALUES (5,8,'Lampa','04','051004')</v>
      </c>
    </row>
    <row r="516" spans="1:5" ht="15.75" thickBot="1" x14ac:dyDescent="0.3">
      <c r="A516" s="14" t="s">
        <v>1033</v>
      </c>
      <c r="B516" s="8" t="s">
        <v>1034</v>
      </c>
      <c r="C516" s="21" t="s">
        <v>1026</v>
      </c>
      <c r="D516" s="8" t="s">
        <v>887</v>
      </c>
      <c r="E516" s="3" t="str">
        <f t="shared" si="48"/>
        <v>INSERT INTO [dbo].[pmDistrict] ([idDepartment],[idProvince],[name],[code],[ubigeo]) VALUES (5,8,'Marcabamba','05','051005')</v>
      </c>
    </row>
    <row r="517" spans="1:5" ht="15.75" thickBot="1" x14ac:dyDescent="0.3">
      <c r="A517" s="14" t="s">
        <v>1035</v>
      </c>
      <c r="B517" s="8" t="s">
        <v>1036</v>
      </c>
      <c r="C517" s="21" t="s">
        <v>1026</v>
      </c>
      <c r="D517" s="8" t="s">
        <v>887</v>
      </c>
      <c r="E517" s="3" t="str">
        <f t="shared" si="48"/>
        <v>INSERT INTO [dbo].[pmDistrict] ([idDepartment],[idProvince],[name],[code],[ubigeo]) VALUES (5,8,'Oyolo','06','051006')</v>
      </c>
    </row>
    <row r="518" spans="1:5" ht="15.75" thickBot="1" x14ac:dyDescent="0.3">
      <c r="A518" s="14" t="s">
        <v>1037</v>
      </c>
      <c r="B518" s="8" t="s">
        <v>1038</v>
      </c>
      <c r="C518" s="21" t="s">
        <v>1026</v>
      </c>
      <c r="D518" s="8" t="s">
        <v>887</v>
      </c>
      <c r="E518" s="3" t="str">
        <f t="shared" si="48"/>
        <v>INSERT INTO [dbo].[pmDistrict] ([idDepartment],[idProvince],[name],[code],[ubigeo]) VALUES (5,8,'Pararca','07','051007')</v>
      </c>
    </row>
    <row r="519" spans="1:5" ht="15.75" thickBot="1" x14ac:dyDescent="0.3">
      <c r="A519" s="14" t="s">
        <v>1039</v>
      </c>
      <c r="B519" s="8" t="s">
        <v>1040</v>
      </c>
      <c r="C519" s="21" t="s">
        <v>1026</v>
      </c>
      <c r="D519" s="8" t="s">
        <v>887</v>
      </c>
      <c r="E519" s="3" t="str">
        <f t="shared" si="48"/>
        <v>INSERT INTO [dbo].[pmDistrict] ([idDepartment],[idProvince],[name],[code],[ubigeo]) VALUES (5,8,'San Javier de Alpabamba','08','051008')</v>
      </c>
    </row>
    <row r="520" spans="1:5" ht="15.75" thickBot="1" x14ac:dyDescent="0.3">
      <c r="A520" s="14" t="s">
        <v>1041</v>
      </c>
      <c r="B520" s="8" t="s">
        <v>1042</v>
      </c>
      <c r="C520" s="21" t="s">
        <v>1026</v>
      </c>
      <c r="D520" s="8" t="s">
        <v>887</v>
      </c>
      <c r="E520" s="3" t="str">
        <f t="shared" si="48"/>
        <v>INSERT INTO [dbo].[pmDistrict] ([idDepartment],[idProvince],[name],[code],[ubigeo]) VALUES (5,8,'San Jose de Ushua','09','051009')</v>
      </c>
    </row>
    <row r="521" spans="1:5" ht="15.75" thickBot="1" x14ac:dyDescent="0.3">
      <c r="A521" s="14" t="s">
        <v>1043</v>
      </c>
      <c r="B521" s="8" t="s">
        <v>1044</v>
      </c>
      <c r="C521" s="21" t="s">
        <v>1026</v>
      </c>
      <c r="D521" s="8" t="s">
        <v>887</v>
      </c>
      <c r="E521" s="3" t="str">
        <f t="shared" si="48"/>
        <v>INSERT INTO [dbo].[pmDistrict] ([idDepartment],[idProvince],[name],[code],[ubigeo]) VALUES (5,8,'Sara Sara','10','051010')</v>
      </c>
    </row>
    <row r="522" spans="1:5" ht="15.75" thickBot="1" x14ac:dyDescent="0.3">
      <c r="A522" s="14" t="s">
        <v>1045</v>
      </c>
      <c r="B522" s="8" t="s">
        <v>1046</v>
      </c>
      <c r="C522" s="21" t="s">
        <v>1047</v>
      </c>
      <c r="D522" s="8" t="s">
        <v>887</v>
      </c>
      <c r="E522" s="2" t="str">
        <f>$E$1&amp;"5,9,'"&amp;TRIM(B522)&amp;"','"&amp;RIGHT(A522,2)&amp;"','"&amp;RIGHT(A522,6)&amp;"')"</f>
        <v>INSERT INTO [dbo].[pmDistrict] ([idDepartment],[idProvince],[name],[code],[ubigeo]) VALUES (5,9,'Querobamba','01','051101')</v>
      </c>
    </row>
    <row r="523" spans="1:5" ht="15.75" thickBot="1" x14ac:dyDescent="0.3">
      <c r="A523" s="14" t="s">
        <v>1048</v>
      </c>
      <c r="B523" s="8" t="s">
        <v>1049</v>
      </c>
      <c r="C523" s="21" t="s">
        <v>1047</v>
      </c>
      <c r="D523" s="8" t="s">
        <v>887</v>
      </c>
      <c r="E523" s="2" t="str">
        <f t="shared" ref="E523:E532" si="49">$E$1&amp;"5,9,'"&amp;TRIM(B523)&amp;"','"&amp;RIGHT(A523,2)&amp;"','"&amp;RIGHT(A523,6)&amp;"')"</f>
        <v>INSERT INTO [dbo].[pmDistrict] ([idDepartment],[idProvince],[name],[code],[ubigeo]) VALUES (5,9,'Belen','02','051102')</v>
      </c>
    </row>
    <row r="524" spans="1:5" ht="15.75" thickBot="1" x14ac:dyDescent="0.3">
      <c r="A524" s="14" t="s">
        <v>1050</v>
      </c>
      <c r="B524" s="8" t="s">
        <v>1051</v>
      </c>
      <c r="C524" s="21" t="s">
        <v>1047</v>
      </c>
      <c r="D524" s="8" t="s">
        <v>887</v>
      </c>
      <c r="E524" s="2" t="str">
        <f t="shared" si="49"/>
        <v>INSERT INTO [dbo].[pmDistrict] ([idDepartment],[idProvince],[name],[code],[ubigeo]) VALUES (5,9,'Chalcos','03','051103')</v>
      </c>
    </row>
    <row r="525" spans="1:5" ht="15.75" thickBot="1" x14ac:dyDescent="0.3">
      <c r="A525" s="14" t="s">
        <v>1052</v>
      </c>
      <c r="B525" s="8" t="s">
        <v>1053</v>
      </c>
      <c r="C525" s="21" t="s">
        <v>1047</v>
      </c>
      <c r="D525" s="8" t="s">
        <v>887</v>
      </c>
      <c r="E525" s="2" t="str">
        <f t="shared" si="49"/>
        <v>INSERT INTO [dbo].[pmDistrict] ([idDepartment],[idProvince],[name],[code],[ubigeo]) VALUES (5,9,'Chilcayoc','10','051110')</v>
      </c>
    </row>
    <row r="526" spans="1:5" ht="15.75" thickBot="1" x14ac:dyDescent="0.3">
      <c r="A526" s="14" t="s">
        <v>1054</v>
      </c>
      <c r="B526" s="8" t="s">
        <v>1055</v>
      </c>
      <c r="C526" s="21" t="s">
        <v>1047</v>
      </c>
      <c r="D526" s="8" t="s">
        <v>887</v>
      </c>
      <c r="E526" s="2" t="str">
        <f t="shared" si="49"/>
        <v>INSERT INTO [dbo].[pmDistrict] ([idDepartment],[idProvince],[name],[code],[ubigeo]) VALUES (5,9,'Huacaña','09','051109')</v>
      </c>
    </row>
    <row r="527" spans="1:5" ht="15.75" thickBot="1" x14ac:dyDescent="0.3">
      <c r="A527" s="14" t="s">
        <v>1056</v>
      </c>
      <c r="B527" s="8" t="s">
        <v>1057</v>
      </c>
      <c r="C527" s="21" t="s">
        <v>1047</v>
      </c>
      <c r="D527" s="8" t="s">
        <v>887</v>
      </c>
      <c r="E527" s="2" t="str">
        <f t="shared" si="49"/>
        <v>INSERT INTO [dbo].[pmDistrict] ([idDepartment],[idProvince],[name],[code],[ubigeo]) VALUES (5,9,'Morcolla','11','051111')</v>
      </c>
    </row>
    <row r="528" spans="1:5" ht="15.75" thickBot="1" x14ac:dyDescent="0.3">
      <c r="A528" s="14" t="s">
        <v>1058</v>
      </c>
      <c r="B528" s="8" t="s">
        <v>1059</v>
      </c>
      <c r="C528" s="21" t="s">
        <v>1047</v>
      </c>
      <c r="D528" s="8" t="s">
        <v>887</v>
      </c>
      <c r="E528" s="2" t="str">
        <f t="shared" si="49"/>
        <v>INSERT INTO [dbo].[pmDistrict] ([idDepartment],[idProvince],[name],[code],[ubigeo]) VALUES (5,9,'Paico','05','051105')</v>
      </c>
    </row>
    <row r="529" spans="1:5" ht="15.75" thickBot="1" x14ac:dyDescent="0.3">
      <c r="A529" s="14" t="s">
        <v>1060</v>
      </c>
      <c r="B529" s="8" t="s">
        <v>1061</v>
      </c>
      <c r="C529" s="21" t="s">
        <v>1047</v>
      </c>
      <c r="D529" s="8" t="s">
        <v>887</v>
      </c>
      <c r="E529" s="2" t="str">
        <f t="shared" si="49"/>
        <v>INSERT INTO [dbo].[pmDistrict] ([idDepartment],[idProvince],[name],[code],[ubigeo]) VALUES (5,9,'San Pedro de Larcay','07','051107')</v>
      </c>
    </row>
    <row r="530" spans="1:5" ht="15.75" thickBot="1" x14ac:dyDescent="0.3">
      <c r="A530" s="14" t="s">
        <v>1062</v>
      </c>
      <c r="B530" s="8" t="s">
        <v>1063</v>
      </c>
      <c r="C530" s="21" t="s">
        <v>1047</v>
      </c>
      <c r="D530" s="8" t="s">
        <v>887</v>
      </c>
      <c r="E530" s="2" t="str">
        <f t="shared" si="49"/>
        <v>INSERT INTO [dbo].[pmDistrict] ([idDepartment],[idProvince],[name],[code],[ubigeo]) VALUES (5,9,'San Salvador de Quije','04','051104')</v>
      </c>
    </row>
    <row r="531" spans="1:5" ht="15.75" thickBot="1" x14ac:dyDescent="0.3">
      <c r="A531" s="14" t="s">
        <v>1064</v>
      </c>
      <c r="B531" s="8" t="s">
        <v>1065</v>
      </c>
      <c r="C531" s="21" t="s">
        <v>1047</v>
      </c>
      <c r="D531" s="8" t="s">
        <v>887</v>
      </c>
      <c r="E531" s="2" t="str">
        <f t="shared" si="49"/>
        <v>INSERT INTO [dbo].[pmDistrict] ([idDepartment],[idProvince],[name],[code],[ubigeo]) VALUES (5,9,'Santiago de Paucaray','06','051106')</v>
      </c>
    </row>
    <row r="532" spans="1:5" ht="15.75" thickBot="1" x14ac:dyDescent="0.3">
      <c r="A532" s="14" t="s">
        <v>1066</v>
      </c>
      <c r="B532" s="8" t="s">
        <v>1067</v>
      </c>
      <c r="C532" s="21" t="s">
        <v>1047</v>
      </c>
      <c r="D532" s="8" t="s">
        <v>887</v>
      </c>
      <c r="E532" s="2" t="str">
        <f t="shared" si="49"/>
        <v>INSERT INTO [dbo].[pmDistrict] ([idDepartment],[idProvince],[name],[code],[ubigeo]) VALUES (5,9,'Soras','08','051108')</v>
      </c>
    </row>
    <row r="533" spans="1:5" ht="15.75" thickBot="1" x14ac:dyDescent="0.3">
      <c r="A533" s="14" t="s">
        <v>1068</v>
      </c>
      <c r="B533" s="8" t="s">
        <v>1069</v>
      </c>
      <c r="C533" s="21" t="s">
        <v>1070</v>
      </c>
      <c r="D533" s="8" t="s">
        <v>887</v>
      </c>
      <c r="E533" s="3" t="str">
        <f>$E$1&amp;"5,10,'"&amp;TRIM(B533)&amp;"','"&amp;RIGHT(A533,2)&amp;"','"&amp;RIGHT(A533,6)&amp;"')"</f>
        <v>INSERT INTO [dbo].[pmDistrict] ([idDepartment],[idProvince],[name],[code],[ubigeo]) VALUES (5,10,'Huancapi','01','050701')</v>
      </c>
    </row>
    <row r="534" spans="1:5" ht="15.75" thickBot="1" x14ac:dyDescent="0.3">
      <c r="A534" s="14" t="s">
        <v>1071</v>
      </c>
      <c r="B534" s="8" t="s">
        <v>1072</v>
      </c>
      <c r="C534" s="21" t="s">
        <v>1070</v>
      </c>
      <c r="D534" s="8" t="s">
        <v>887</v>
      </c>
      <c r="E534" s="3" t="str">
        <f t="shared" ref="E534:E544" si="50">$E$1&amp;"5,10,'"&amp;TRIM(B534)&amp;"','"&amp;RIGHT(A534,2)&amp;"','"&amp;RIGHT(A534,6)&amp;"')"</f>
        <v>INSERT INTO [dbo].[pmDistrict] ([idDepartment],[idProvince],[name],[code],[ubigeo]) VALUES (5,10,'Alcamenca','02','050702')</v>
      </c>
    </row>
    <row r="535" spans="1:5" ht="15.75" thickBot="1" x14ac:dyDescent="0.3">
      <c r="A535" s="14" t="s">
        <v>1073</v>
      </c>
      <c r="B535" s="8" t="s">
        <v>1074</v>
      </c>
      <c r="C535" s="21" t="s">
        <v>1070</v>
      </c>
      <c r="D535" s="8" t="s">
        <v>887</v>
      </c>
      <c r="E535" s="3" t="str">
        <f t="shared" si="50"/>
        <v>INSERT INTO [dbo].[pmDistrict] ([idDepartment],[idProvince],[name],[code],[ubigeo]) VALUES (5,10,'Apongo','03','050703')</v>
      </c>
    </row>
    <row r="536" spans="1:5" ht="15.75" thickBot="1" x14ac:dyDescent="0.3">
      <c r="A536" s="14" t="s">
        <v>1075</v>
      </c>
      <c r="B536" s="8" t="s">
        <v>1076</v>
      </c>
      <c r="C536" s="21" t="s">
        <v>1070</v>
      </c>
      <c r="D536" s="8" t="s">
        <v>887</v>
      </c>
      <c r="E536" s="3" t="str">
        <f t="shared" si="50"/>
        <v>INSERT INTO [dbo].[pmDistrict] ([idDepartment],[idProvince],[name],[code],[ubigeo]) VALUES (5,10,'Asquipata','15','050715')</v>
      </c>
    </row>
    <row r="537" spans="1:5" ht="15.75" thickBot="1" x14ac:dyDescent="0.3">
      <c r="A537" s="14" t="s">
        <v>1077</v>
      </c>
      <c r="B537" s="8" t="s">
        <v>1078</v>
      </c>
      <c r="C537" s="21" t="s">
        <v>1070</v>
      </c>
      <c r="D537" s="8" t="s">
        <v>887</v>
      </c>
      <c r="E537" s="3" t="str">
        <f t="shared" si="50"/>
        <v>INSERT INTO [dbo].[pmDistrict] ([idDepartment],[idProvince],[name],[code],[ubigeo]) VALUES (5,10,'Canaria','04','050704')</v>
      </c>
    </row>
    <row r="538" spans="1:5" ht="15.75" thickBot="1" x14ac:dyDescent="0.3">
      <c r="A538" s="14" t="s">
        <v>1079</v>
      </c>
      <c r="B538" s="8" t="s">
        <v>1080</v>
      </c>
      <c r="C538" s="21" t="s">
        <v>1070</v>
      </c>
      <c r="D538" s="8" t="s">
        <v>887</v>
      </c>
      <c r="E538" s="3" t="str">
        <f t="shared" si="50"/>
        <v>INSERT INTO [dbo].[pmDistrict] ([idDepartment],[idProvince],[name],[code],[ubigeo]) VALUES (5,10,'Cayara','06','050706')</v>
      </c>
    </row>
    <row r="539" spans="1:5" ht="15.75" thickBot="1" x14ac:dyDescent="0.3">
      <c r="A539" s="14" t="s">
        <v>1081</v>
      </c>
      <c r="B539" s="8" t="s">
        <v>1082</v>
      </c>
      <c r="C539" s="21" t="s">
        <v>1070</v>
      </c>
      <c r="D539" s="8" t="s">
        <v>887</v>
      </c>
      <c r="E539" s="3" t="str">
        <f t="shared" si="50"/>
        <v>INSERT INTO [dbo].[pmDistrict] ([idDepartment],[idProvince],[name],[code],[ubigeo]) VALUES (5,10,'Colca','07','050707')</v>
      </c>
    </row>
    <row r="540" spans="1:5" ht="15.75" thickBot="1" x14ac:dyDescent="0.3">
      <c r="A540" s="14" t="s">
        <v>1083</v>
      </c>
      <c r="B540" s="8" t="s">
        <v>1084</v>
      </c>
      <c r="C540" s="21" t="s">
        <v>1070</v>
      </c>
      <c r="D540" s="8" t="s">
        <v>887</v>
      </c>
      <c r="E540" s="3" t="str">
        <f t="shared" si="50"/>
        <v>INSERT INTO [dbo].[pmDistrict] ([idDepartment],[idProvince],[name],[code],[ubigeo]) VALUES (5,10,'Huamanquiquia','09','050709')</v>
      </c>
    </row>
    <row r="541" spans="1:5" ht="15.75" thickBot="1" x14ac:dyDescent="0.3">
      <c r="A541" s="14" t="s">
        <v>1085</v>
      </c>
      <c r="B541" s="8" t="s">
        <v>1086</v>
      </c>
      <c r="C541" s="21" t="s">
        <v>1070</v>
      </c>
      <c r="D541" s="8" t="s">
        <v>887</v>
      </c>
      <c r="E541" s="3" t="str">
        <f t="shared" si="50"/>
        <v>INSERT INTO [dbo].[pmDistrict] ([idDepartment],[idProvince],[name],[code],[ubigeo]) VALUES (5,10,'Huancaraylla','10','050710')</v>
      </c>
    </row>
    <row r="542" spans="1:5" ht="15.75" thickBot="1" x14ac:dyDescent="0.3">
      <c r="A542" s="14" t="s">
        <v>1087</v>
      </c>
      <c r="B542" s="8" t="s">
        <v>1088</v>
      </c>
      <c r="C542" s="21" t="s">
        <v>1070</v>
      </c>
      <c r="D542" s="8" t="s">
        <v>887</v>
      </c>
      <c r="E542" s="3" t="str">
        <f t="shared" si="50"/>
        <v>INSERT INTO [dbo].[pmDistrict] ([idDepartment],[idProvince],[name],[code],[ubigeo]) VALUES (5,10,'Huaya','08','050708')</v>
      </c>
    </row>
    <row r="543" spans="1:5" ht="15.75" thickBot="1" x14ac:dyDescent="0.3">
      <c r="A543" s="14" t="s">
        <v>1089</v>
      </c>
      <c r="B543" s="8" t="s">
        <v>1090</v>
      </c>
      <c r="C543" s="21" t="s">
        <v>1070</v>
      </c>
      <c r="D543" s="8" t="s">
        <v>887</v>
      </c>
      <c r="E543" s="3" t="str">
        <f t="shared" si="50"/>
        <v>INSERT INTO [dbo].[pmDistrict] ([idDepartment],[idProvince],[name],[code],[ubigeo]) VALUES (5,10,'Sarhua','13','050713')</v>
      </c>
    </row>
    <row r="544" spans="1:5" ht="15.75" thickBot="1" x14ac:dyDescent="0.3">
      <c r="A544" s="14" t="s">
        <v>1091</v>
      </c>
      <c r="B544" s="8" t="s">
        <v>1092</v>
      </c>
      <c r="C544" s="21" t="s">
        <v>1070</v>
      </c>
      <c r="D544" s="8" t="s">
        <v>887</v>
      </c>
      <c r="E544" s="3" t="str">
        <f t="shared" si="50"/>
        <v>INSERT INTO [dbo].[pmDistrict] ([idDepartment],[idProvince],[name],[code],[ubigeo]) VALUES (5,10,'Vilcanchos','14','050714')</v>
      </c>
    </row>
    <row r="545" spans="1:5" ht="15.75" thickBot="1" x14ac:dyDescent="0.3">
      <c r="A545" s="14" t="s">
        <v>1093</v>
      </c>
      <c r="B545" s="8" t="s">
        <v>1094</v>
      </c>
      <c r="C545" s="21" t="s">
        <v>1094</v>
      </c>
      <c r="D545" s="8" t="s">
        <v>887</v>
      </c>
      <c r="E545" s="2" t="str">
        <f>$E$1&amp;"5,11,'"&amp;TRIM(B545)&amp;"','"&amp;RIGHT(A545,2)&amp;"','"&amp;RIGHT(A545,6)&amp;"')"</f>
        <v>INSERT INTO [dbo].[pmDistrict] ([idDepartment],[idProvince],[name],[code],[ubigeo]) VALUES (5,11,'Vilcas Huaman','01','050901')</v>
      </c>
    </row>
    <row r="546" spans="1:5" ht="15.75" thickBot="1" x14ac:dyDescent="0.3">
      <c r="A546" s="14" t="s">
        <v>1095</v>
      </c>
      <c r="B546" s="8" t="s">
        <v>1096</v>
      </c>
      <c r="C546" s="21" t="s">
        <v>1094</v>
      </c>
      <c r="D546" s="8" t="s">
        <v>887</v>
      </c>
      <c r="E546" s="2" t="str">
        <f t="shared" ref="E546:E552" si="51">$E$1&amp;"5,11,'"&amp;TRIM(B546)&amp;"','"&amp;RIGHT(A546,2)&amp;"','"&amp;RIGHT(A546,6)&amp;"')"</f>
        <v>INSERT INTO [dbo].[pmDistrict] ([idDepartment],[idProvince],[name],[code],[ubigeo]) VALUES (5,11,'Accomarca','03','050903')</v>
      </c>
    </row>
    <row r="547" spans="1:5" ht="15.75" thickBot="1" x14ac:dyDescent="0.3">
      <c r="A547" s="14" t="s">
        <v>1097</v>
      </c>
      <c r="B547" s="8" t="s">
        <v>1098</v>
      </c>
      <c r="C547" s="21" t="s">
        <v>1094</v>
      </c>
      <c r="D547" s="8" t="s">
        <v>887</v>
      </c>
      <c r="E547" s="2" t="str">
        <f t="shared" si="51"/>
        <v>INSERT INTO [dbo].[pmDistrict] ([idDepartment],[idProvince],[name],[code],[ubigeo]) VALUES (5,11,'Carhuanca','04','050904')</v>
      </c>
    </row>
    <row r="548" spans="1:5" ht="15.75" thickBot="1" x14ac:dyDescent="0.3">
      <c r="A548" s="14" t="s">
        <v>1099</v>
      </c>
      <c r="B548" s="8" t="s">
        <v>1100</v>
      </c>
      <c r="C548" s="21" t="s">
        <v>1094</v>
      </c>
      <c r="D548" s="8" t="s">
        <v>887</v>
      </c>
      <c r="E548" s="2" t="str">
        <f t="shared" si="51"/>
        <v>INSERT INTO [dbo].[pmDistrict] ([idDepartment],[idProvince],[name],[code],[ubigeo]) VALUES (5,11,'Concepcion','05','050905')</v>
      </c>
    </row>
    <row r="549" spans="1:5" ht="15.75" thickBot="1" x14ac:dyDescent="0.3">
      <c r="A549" s="14" t="s">
        <v>1101</v>
      </c>
      <c r="B549" s="8" t="s">
        <v>1102</v>
      </c>
      <c r="C549" s="21" t="s">
        <v>1094</v>
      </c>
      <c r="D549" s="8" t="s">
        <v>887</v>
      </c>
      <c r="E549" s="2" t="str">
        <f t="shared" si="51"/>
        <v>INSERT INTO [dbo].[pmDistrict] ([idDepartment],[idProvince],[name],[code],[ubigeo]) VALUES (5,11,'Huambalpa','06','050906')</v>
      </c>
    </row>
    <row r="550" spans="1:5" ht="15.75" thickBot="1" x14ac:dyDescent="0.3">
      <c r="A550" s="14" t="s">
        <v>1103</v>
      </c>
      <c r="B550" s="8" t="s">
        <v>187</v>
      </c>
      <c r="C550" s="21" t="s">
        <v>1094</v>
      </c>
      <c r="D550" s="8" t="s">
        <v>887</v>
      </c>
      <c r="E550" s="2" t="str">
        <f t="shared" si="51"/>
        <v>INSERT INTO [dbo].[pmDistrict] ([idDepartment],[idProvince],[name],[code],[ubigeo]) VALUES (5,11,'Independencia','08','050908')</v>
      </c>
    </row>
    <row r="551" spans="1:5" ht="15.75" thickBot="1" x14ac:dyDescent="0.3">
      <c r="A551" s="14" t="s">
        <v>1104</v>
      </c>
      <c r="B551" s="8" t="s">
        <v>1105</v>
      </c>
      <c r="C551" s="21" t="s">
        <v>1094</v>
      </c>
      <c r="D551" s="8" t="s">
        <v>887</v>
      </c>
      <c r="E551" s="2" t="str">
        <f t="shared" si="51"/>
        <v>INSERT INTO [dbo].[pmDistrict] ([idDepartment],[idProvince],[name],[code],[ubigeo]) VALUES (5,11,'Saurama','07','050907')</v>
      </c>
    </row>
    <row r="552" spans="1:5" ht="15.75" thickBot="1" x14ac:dyDescent="0.3">
      <c r="A552" s="14" t="s">
        <v>1106</v>
      </c>
      <c r="B552" s="8" t="s">
        <v>1107</v>
      </c>
      <c r="C552" s="21" t="s">
        <v>1094</v>
      </c>
      <c r="D552" s="8" t="s">
        <v>887</v>
      </c>
      <c r="E552" s="2" t="str">
        <f t="shared" si="51"/>
        <v>INSERT INTO [dbo].[pmDistrict] ([idDepartment],[idProvince],[name],[code],[ubigeo]) VALUES (5,11,'Vischongo','02','050902')</v>
      </c>
    </row>
    <row r="553" spans="1:5" ht="15.75" thickBot="1" x14ac:dyDescent="0.3">
      <c r="A553" s="14" t="s">
        <v>1108</v>
      </c>
      <c r="B553" s="8" t="s">
        <v>1109</v>
      </c>
      <c r="C553" s="21" t="s">
        <v>1109</v>
      </c>
      <c r="D553" s="8" t="s">
        <v>1109</v>
      </c>
      <c r="E553" s="3" t="str">
        <f>$E$1&amp;"6,1,'"&amp;TRIM(B553)&amp;"','"&amp;RIGHT(A553,2)&amp;"','"&amp;RIGHT(A553,6)&amp;"')"</f>
        <v>INSERT INTO [dbo].[pmDistrict] ([idDepartment],[idProvince],[name],[code],[ubigeo]) VALUES (6,1,'Cajamarca','01','060101')</v>
      </c>
    </row>
    <row r="554" spans="1:5" ht="15.75" thickBot="1" x14ac:dyDescent="0.3">
      <c r="A554" s="14" t="s">
        <v>1110</v>
      </c>
      <c r="B554" s="8" t="s">
        <v>8</v>
      </c>
      <c r="C554" s="21" t="s">
        <v>1109</v>
      </c>
      <c r="D554" s="8" t="s">
        <v>1109</v>
      </c>
      <c r="E554" s="3" t="str">
        <f t="shared" ref="E554:E565" si="52">$E$1&amp;"6,1,'"&amp;TRIM(B554)&amp;"','"&amp;RIGHT(A554,2)&amp;"','"&amp;RIGHT(A554,6)&amp;"')"</f>
        <v>INSERT INTO [dbo].[pmDistrict] ([idDepartment],[idProvince],[name],[code],[ubigeo]) VALUES (6,1,'Asuncion','02','060102')</v>
      </c>
    </row>
    <row r="555" spans="1:5" ht="15.75" thickBot="1" x14ac:dyDescent="0.3">
      <c r="A555" s="14" t="s">
        <v>1111</v>
      </c>
      <c r="B555" s="8" t="s">
        <v>1112</v>
      </c>
      <c r="C555" s="21" t="s">
        <v>1109</v>
      </c>
      <c r="D555" s="8" t="s">
        <v>1109</v>
      </c>
      <c r="E555" s="3" t="str">
        <f t="shared" si="52"/>
        <v>INSERT INTO [dbo].[pmDistrict] ([idDepartment],[idProvince],[name],[code],[ubigeo]) VALUES (6,1,'Chetilla','04','060104')</v>
      </c>
    </row>
    <row r="556" spans="1:5" ht="15.75" thickBot="1" x14ac:dyDescent="0.3">
      <c r="A556" s="14" t="s">
        <v>1113</v>
      </c>
      <c r="B556" s="8" t="s">
        <v>1114</v>
      </c>
      <c r="C556" s="21" t="s">
        <v>1109</v>
      </c>
      <c r="D556" s="8" t="s">
        <v>1109</v>
      </c>
      <c r="E556" s="3" t="str">
        <f t="shared" si="52"/>
        <v>INSERT INTO [dbo].[pmDistrict] ([idDepartment],[idProvince],[name],[code],[ubigeo]) VALUES (6,1,'Cospan','03','060103')</v>
      </c>
    </row>
    <row r="557" spans="1:5" ht="15.75" thickBot="1" x14ac:dyDescent="0.3">
      <c r="A557" s="14" t="s">
        <v>1115</v>
      </c>
      <c r="B557" s="8" t="s">
        <v>1116</v>
      </c>
      <c r="C557" s="21" t="s">
        <v>1109</v>
      </c>
      <c r="D557" s="8" t="s">
        <v>1109</v>
      </c>
      <c r="E557" s="3" t="str">
        <f t="shared" si="52"/>
        <v>INSERT INTO [dbo].[pmDistrict] ([idDepartment],[idProvince],[name],[code],[ubigeo]) VALUES (6,1,'Encañada','05','060105')</v>
      </c>
    </row>
    <row r="558" spans="1:5" ht="15.75" thickBot="1" x14ac:dyDescent="0.3">
      <c r="A558" s="14" t="s">
        <v>1117</v>
      </c>
      <c r="B558" s="8" t="s">
        <v>1118</v>
      </c>
      <c r="C558" s="21" t="s">
        <v>1109</v>
      </c>
      <c r="D558" s="8" t="s">
        <v>1109</v>
      </c>
      <c r="E558" s="3" t="str">
        <f t="shared" si="52"/>
        <v>INSERT INTO [dbo].[pmDistrict] ([idDepartment],[idProvince],[name],[code],[ubigeo]) VALUES (6,1,'Jesus','06','060106')</v>
      </c>
    </row>
    <row r="559" spans="1:5" ht="15.75" thickBot="1" x14ac:dyDescent="0.3">
      <c r="A559" s="14" t="s">
        <v>1119</v>
      </c>
      <c r="B559" s="8" t="s">
        <v>1120</v>
      </c>
      <c r="C559" s="21" t="s">
        <v>1109</v>
      </c>
      <c r="D559" s="8" t="s">
        <v>1109</v>
      </c>
      <c r="E559" s="3" t="str">
        <f t="shared" si="52"/>
        <v>INSERT INTO [dbo].[pmDistrict] ([idDepartment],[idProvince],[name],[code],[ubigeo]) VALUES (6,1,'Llacanora','08','060108')</v>
      </c>
    </row>
    <row r="560" spans="1:5" ht="15.75" thickBot="1" x14ac:dyDescent="0.3">
      <c r="A560" s="14" t="s">
        <v>1121</v>
      </c>
      <c r="B560" s="8" t="s">
        <v>1122</v>
      </c>
      <c r="C560" s="21" t="s">
        <v>1109</v>
      </c>
      <c r="D560" s="8" t="s">
        <v>1109</v>
      </c>
      <c r="E560" s="3" t="str">
        <f t="shared" si="52"/>
        <v>INSERT INTO [dbo].[pmDistrict] ([idDepartment],[idProvince],[name],[code],[ubigeo]) VALUES (6,1,'Los Baños del Inca','07','060107')</v>
      </c>
    </row>
    <row r="561" spans="1:5" ht="15.75" thickBot="1" x14ac:dyDescent="0.3">
      <c r="A561" s="14" t="s">
        <v>1123</v>
      </c>
      <c r="B561" s="8" t="s">
        <v>28</v>
      </c>
      <c r="C561" s="21" t="s">
        <v>1109</v>
      </c>
      <c r="D561" s="8" t="s">
        <v>1109</v>
      </c>
      <c r="E561" s="3" t="str">
        <f t="shared" si="52"/>
        <v>INSERT INTO [dbo].[pmDistrict] ([idDepartment],[idProvince],[name],[code],[ubigeo]) VALUES (6,1,'Magdalena','09','060109')</v>
      </c>
    </row>
    <row r="562" spans="1:5" ht="15.75" thickBot="1" x14ac:dyDescent="0.3">
      <c r="A562" s="14" t="s">
        <v>1124</v>
      </c>
      <c r="B562" s="8" t="s">
        <v>1125</v>
      </c>
      <c r="C562" s="21" t="s">
        <v>1109</v>
      </c>
      <c r="D562" s="8" t="s">
        <v>1109</v>
      </c>
      <c r="E562" s="3" t="str">
        <f t="shared" si="52"/>
        <v>INSERT INTO [dbo].[pmDistrict] ([idDepartment],[idProvince],[name],[code],[ubigeo]) VALUES (6,1,'Matara','10','060110')</v>
      </c>
    </row>
    <row r="563" spans="1:5" ht="15.75" thickBot="1" x14ac:dyDescent="0.3">
      <c r="A563" s="14" t="s">
        <v>1126</v>
      </c>
      <c r="B563" s="8" t="s">
        <v>1127</v>
      </c>
      <c r="C563" s="21" t="s">
        <v>1109</v>
      </c>
      <c r="D563" s="8" t="s">
        <v>1109</v>
      </c>
      <c r="E563" s="3" t="str">
        <f t="shared" si="52"/>
        <v>INSERT INTO [dbo].[pmDistrict] ([idDepartment],[idProvince],[name],[code],[ubigeo]) VALUES (6,1,'Namora','11','060111')</v>
      </c>
    </row>
    <row r="564" spans="1:5" ht="15.75" thickBot="1" x14ac:dyDescent="0.3">
      <c r="A564" s="14" t="s">
        <v>1128</v>
      </c>
      <c r="B564" s="8" t="s">
        <v>488</v>
      </c>
      <c r="C564" s="21" t="s">
        <v>1109</v>
      </c>
      <c r="D564" s="8" t="s">
        <v>1109</v>
      </c>
      <c r="E564" s="3" t="str">
        <f t="shared" si="52"/>
        <v>INSERT INTO [dbo].[pmDistrict] ([idDepartment],[idProvince],[name],[code],[ubigeo]) VALUES (6,1,'San Juan','12','060112')</v>
      </c>
    </row>
    <row r="565" spans="1:5" ht="15.75" thickBot="1" x14ac:dyDescent="0.3">
      <c r="A565" s="14" t="s">
        <v>1129</v>
      </c>
      <c r="B565" s="8" t="s">
        <v>1130</v>
      </c>
      <c r="C565" s="21" t="s">
        <v>1130</v>
      </c>
      <c r="D565" s="8" t="s">
        <v>1109</v>
      </c>
      <c r="E565" s="2" t="str">
        <f>$E$1&amp;"6,2,'"&amp;TRIM(B565)&amp;"','"&amp;RIGHT(A565,2)&amp;"','"&amp;RIGHT(A565,6)&amp;"')"</f>
        <v>INSERT INTO [dbo].[pmDistrict] ([idDepartment],[idProvince],[name],[code],[ubigeo]) VALUES (6,2,'Cajabamba','01','060201')</v>
      </c>
    </row>
    <row r="566" spans="1:5" ht="15.75" thickBot="1" x14ac:dyDescent="0.3">
      <c r="A566" s="14" t="s">
        <v>1131</v>
      </c>
      <c r="B566" s="8" t="s">
        <v>1132</v>
      </c>
      <c r="C566" s="21" t="s">
        <v>1130</v>
      </c>
      <c r="D566" s="8" t="s">
        <v>1109</v>
      </c>
      <c r="E566" s="2" t="str">
        <f t="shared" ref="E566:E568" si="53">$E$1&amp;"6,2,'"&amp;TRIM(B566)&amp;"','"&amp;RIGHT(A566,2)&amp;"','"&amp;RIGHT(A566,6)&amp;"')"</f>
        <v>INSERT INTO [dbo].[pmDistrict] ([idDepartment],[idProvince],[name],[code],[ubigeo]) VALUES (6,2,'Cachachi','02','060202')</v>
      </c>
    </row>
    <row r="567" spans="1:5" ht="15.75" thickBot="1" x14ac:dyDescent="0.3">
      <c r="A567" s="14" t="s">
        <v>1133</v>
      </c>
      <c r="B567" s="8" t="s">
        <v>1134</v>
      </c>
      <c r="C567" s="21" t="s">
        <v>1130</v>
      </c>
      <c r="D567" s="8" t="s">
        <v>1109</v>
      </c>
      <c r="E567" s="2" t="str">
        <f t="shared" si="53"/>
        <v>INSERT INTO [dbo].[pmDistrict] ([idDepartment],[idProvince],[name],[code],[ubigeo]) VALUES (6,2,'Condebamba','03','060203')</v>
      </c>
    </row>
    <row r="568" spans="1:5" ht="15.75" thickBot="1" x14ac:dyDescent="0.3">
      <c r="A568" s="14" t="s">
        <v>1135</v>
      </c>
      <c r="B568" s="8" t="s">
        <v>1136</v>
      </c>
      <c r="C568" s="21" t="s">
        <v>1130</v>
      </c>
      <c r="D568" s="8" t="s">
        <v>1109</v>
      </c>
      <c r="E568" s="2" t="str">
        <f t="shared" si="53"/>
        <v>INSERT INTO [dbo].[pmDistrict] ([idDepartment],[idProvince],[name],[code],[ubigeo]) VALUES (6,2,'Sitacocha','05','060205')</v>
      </c>
    </row>
    <row r="569" spans="1:5" ht="15.75" thickBot="1" x14ac:dyDescent="0.3">
      <c r="A569" s="14" t="s">
        <v>1137</v>
      </c>
      <c r="B569" s="8" t="s">
        <v>1138</v>
      </c>
      <c r="C569" s="21" t="s">
        <v>1138</v>
      </c>
      <c r="D569" s="8" t="s">
        <v>1109</v>
      </c>
      <c r="E569" s="3" t="str">
        <f>$E$1&amp;"6,3,'"&amp;TRIM(B569)&amp;"','"&amp;RIGHT(A569,2)&amp;"','"&amp;RIGHT(A569,6)&amp;"')"</f>
        <v>INSERT INTO [dbo].[pmDistrict] ([idDepartment],[idProvince],[name],[code],[ubigeo]) VALUES (6,3,'Celendin','01','060301')</v>
      </c>
    </row>
    <row r="570" spans="1:5" ht="15.75" thickBot="1" x14ac:dyDescent="0.3">
      <c r="A570" s="14" t="s">
        <v>1139</v>
      </c>
      <c r="B570" s="8" t="s">
        <v>1140</v>
      </c>
      <c r="C570" s="21" t="s">
        <v>1138</v>
      </c>
      <c r="D570" s="8" t="s">
        <v>1109</v>
      </c>
      <c r="E570" s="3" t="str">
        <f t="shared" ref="E570:E580" si="54">$E$1&amp;"6,3,'"&amp;TRIM(B570)&amp;"','"&amp;RIGHT(A570,2)&amp;"','"&amp;RIGHT(A570,6)&amp;"')"</f>
        <v>INSERT INTO [dbo].[pmDistrict] ([idDepartment],[idProvince],[name],[code],[ubigeo]) VALUES (6,3,'Chumuch','03','060303')</v>
      </c>
    </row>
    <row r="571" spans="1:5" ht="15.75" thickBot="1" x14ac:dyDescent="0.3">
      <c r="A571" s="14" t="s">
        <v>1141</v>
      </c>
      <c r="B571" s="8" t="s">
        <v>1142</v>
      </c>
      <c r="C571" s="21" t="s">
        <v>1138</v>
      </c>
      <c r="D571" s="8" t="s">
        <v>1109</v>
      </c>
      <c r="E571" s="3" t="str">
        <f t="shared" si="54"/>
        <v>INSERT INTO [dbo].[pmDistrict] ([idDepartment],[idProvince],[name],[code],[ubigeo]) VALUES (6,3,'Cortegana','02','060302')</v>
      </c>
    </row>
    <row r="572" spans="1:5" ht="15.75" thickBot="1" x14ac:dyDescent="0.3">
      <c r="A572" s="14" t="s">
        <v>1143</v>
      </c>
      <c r="B572" s="8" t="s">
        <v>1144</v>
      </c>
      <c r="C572" s="21" t="s">
        <v>1138</v>
      </c>
      <c r="D572" s="8" t="s">
        <v>1109</v>
      </c>
      <c r="E572" s="3" t="str">
        <f t="shared" si="54"/>
        <v>INSERT INTO [dbo].[pmDistrict] ([idDepartment],[idProvince],[name],[code],[ubigeo]) VALUES (6,3,'Huasmin','04','060304')</v>
      </c>
    </row>
    <row r="573" spans="1:5" ht="15.75" thickBot="1" x14ac:dyDescent="0.3">
      <c r="A573" s="14" t="s">
        <v>1145</v>
      </c>
      <c r="B573" s="8" t="s">
        <v>1146</v>
      </c>
      <c r="C573" s="21" t="s">
        <v>1138</v>
      </c>
      <c r="D573" s="8" t="s">
        <v>1109</v>
      </c>
      <c r="E573" s="3" t="str">
        <f t="shared" si="54"/>
        <v>INSERT INTO [dbo].[pmDistrict] ([idDepartment],[idProvince],[name],[code],[ubigeo]) VALUES (6,3,'Jorge Chavez','05','060305')</v>
      </c>
    </row>
    <row r="574" spans="1:5" ht="15.75" thickBot="1" x14ac:dyDescent="0.3">
      <c r="A574" s="14" t="s">
        <v>1147</v>
      </c>
      <c r="B574" s="8" t="s">
        <v>1148</v>
      </c>
      <c r="C574" s="21" t="s">
        <v>1138</v>
      </c>
      <c r="D574" s="8" t="s">
        <v>1109</v>
      </c>
      <c r="E574" s="3" t="str">
        <f t="shared" si="54"/>
        <v>INSERT INTO [dbo].[pmDistrict] ([idDepartment],[idProvince],[name],[code],[ubigeo]) VALUES (6,3,'Jose Galvez','06','060306')</v>
      </c>
    </row>
    <row r="575" spans="1:5" ht="15.75" thickBot="1" x14ac:dyDescent="0.3">
      <c r="A575" s="14" t="s">
        <v>1149</v>
      </c>
      <c r="B575" s="8" t="s">
        <v>1150</v>
      </c>
      <c r="C575" s="21" t="s">
        <v>1138</v>
      </c>
      <c r="D575" s="8" t="s">
        <v>1109</v>
      </c>
      <c r="E575" s="3" t="str">
        <f t="shared" si="54"/>
        <v>INSERT INTO [dbo].[pmDistrict] ([idDepartment],[idProvince],[name],[code],[ubigeo]) VALUES (6,3,'Miguel Iglesias','07','060307')</v>
      </c>
    </row>
    <row r="576" spans="1:5" ht="15.75" thickBot="1" x14ac:dyDescent="0.3">
      <c r="A576" s="14" t="s">
        <v>1151</v>
      </c>
      <c r="B576" s="8" t="s">
        <v>1152</v>
      </c>
      <c r="C576" s="21" t="s">
        <v>1138</v>
      </c>
      <c r="D576" s="8" t="s">
        <v>1109</v>
      </c>
      <c r="E576" s="3" t="str">
        <f t="shared" si="54"/>
        <v>INSERT INTO [dbo].[pmDistrict] ([idDepartment],[idProvince],[name],[code],[ubigeo]) VALUES (6,3,'Oxamarca','08','060308')</v>
      </c>
    </row>
    <row r="577" spans="1:5" ht="15.75" thickBot="1" x14ac:dyDescent="0.3">
      <c r="A577" s="14" t="s">
        <v>1153</v>
      </c>
      <c r="B577" s="8" t="s">
        <v>1154</v>
      </c>
      <c r="C577" s="21" t="s">
        <v>1138</v>
      </c>
      <c r="D577" s="8" t="s">
        <v>1109</v>
      </c>
      <c r="E577" s="3" t="str">
        <f t="shared" si="54"/>
        <v>INSERT INTO [dbo].[pmDistrict] ([idDepartment],[idProvince],[name],[code],[ubigeo]) VALUES (6,3,'Sorochuco','09','060309')</v>
      </c>
    </row>
    <row r="578" spans="1:5" ht="15.75" thickBot="1" x14ac:dyDescent="0.3">
      <c r="A578" s="14" t="s">
        <v>1155</v>
      </c>
      <c r="B578" s="8" t="s">
        <v>1047</v>
      </c>
      <c r="C578" s="21" t="s">
        <v>1138</v>
      </c>
      <c r="D578" s="8" t="s">
        <v>1109</v>
      </c>
      <c r="E578" s="3" t="str">
        <f t="shared" si="54"/>
        <v>INSERT INTO [dbo].[pmDistrict] ([idDepartment],[idProvince],[name],[code],[ubigeo]) VALUES (6,3,'Sucre','10','060310')</v>
      </c>
    </row>
    <row r="579" spans="1:5" ht="15.75" thickBot="1" x14ac:dyDescent="0.3">
      <c r="A579" s="14" t="s">
        <v>1156</v>
      </c>
      <c r="B579" s="8" t="s">
        <v>1157</v>
      </c>
      <c r="C579" s="21" t="s">
        <v>1138</v>
      </c>
      <c r="D579" s="8" t="s">
        <v>1109</v>
      </c>
      <c r="E579" s="3" t="str">
        <f t="shared" si="54"/>
        <v>INSERT INTO [dbo].[pmDistrict] ([idDepartment],[idProvince],[name],[code],[ubigeo]) VALUES (6,3,'Utco','11','060311')</v>
      </c>
    </row>
    <row r="580" spans="1:5" ht="15.75" thickBot="1" x14ac:dyDescent="0.3">
      <c r="A580" s="14" t="s">
        <v>1158</v>
      </c>
      <c r="B580" s="8" t="s">
        <v>1159</v>
      </c>
      <c r="C580" s="21" t="s">
        <v>1138</v>
      </c>
      <c r="D580" s="8" t="s">
        <v>1109</v>
      </c>
      <c r="E580" s="3" t="str">
        <f t="shared" si="54"/>
        <v>INSERT INTO [dbo].[pmDistrict] ([idDepartment],[idProvince],[name],[code],[ubigeo]) VALUES (6,3,'La Libertad de Pallan','12','060312')</v>
      </c>
    </row>
    <row r="581" spans="1:5" ht="15.75" thickBot="1" x14ac:dyDescent="0.3">
      <c r="A581" s="14" t="s">
        <v>1160</v>
      </c>
      <c r="B581" s="8" t="s">
        <v>1161</v>
      </c>
      <c r="C581" s="21" t="s">
        <v>1161</v>
      </c>
      <c r="D581" s="8" t="s">
        <v>1109</v>
      </c>
      <c r="E581" s="2" t="str">
        <f>$E$1&amp;"6,4,'"&amp;TRIM(B581)&amp;"','"&amp;RIGHT(A581,2)&amp;"','"&amp;RIGHT(A581,6)&amp;"')"</f>
        <v>INSERT INTO [dbo].[pmDistrict] ([idDepartment],[idProvince],[name],[code],[ubigeo]) VALUES (6,4,'Chota','01','060601')</v>
      </c>
    </row>
    <row r="582" spans="1:5" ht="15.75" thickBot="1" x14ac:dyDescent="0.3">
      <c r="A582" s="14" t="s">
        <v>1162</v>
      </c>
      <c r="B582" s="8" t="s">
        <v>1163</v>
      </c>
      <c r="C582" s="21" t="s">
        <v>1161</v>
      </c>
      <c r="D582" s="8" t="s">
        <v>1109</v>
      </c>
      <c r="E582" s="2" t="str">
        <f t="shared" ref="E582:E599" si="55">$E$1&amp;"6,4,'"&amp;TRIM(B582)&amp;"','"&amp;RIGHT(A582,2)&amp;"','"&amp;RIGHT(A582,6)&amp;"')"</f>
        <v>INSERT INTO [dbo].[pmDistrict] ([idDepartment],[idProvince],[name],[code],[ubigeo]) VALUES (6,4,'Anguia','02','060602')</v>
      </c>
    </row>
    <row r="583" spans="1:5" ht="15.75" thickBot="1" x14ac:dyDescent="0.3">
      <c r="A583" s="14" t="s">
        <v>1164</v>
      </c>
      <c r="B583" s="8" t="s">
        <v>1165</v>
      </c>
      <c r="C583" s="21" t="s">
        <v>1161</v>
      </c>
      <c r="D583" s="8" t="s">
        <v>1109</v>
      </c>
      <c r="E583" s="2" t="str">
        <f t="shared" si="55"/>
        <v>INSERT INTO [dbo].[pmDistrict] ([idDepartment],[idProvince],[name],[code],[ubigeo]) VALUES (6,4,'Chadin','05','060605')</v>
      </c>
    </row>
    <row r="584" spans="1:5" ht="15.75" thickBot="1" x14ac:dyDescent="0.3">
      <c r="A584" s="14" t="s">
        <v>1166</v>
      </c>
      <c r="B584" s="8" t="s">
        <v>1167</v>
      </c>
      <c r="C584" s="21" t="s">
        <v>1161</v>
      </c>
      <c r="D584" s="8" t="s">
        <v>1109</v>
      </c>
      <c r="E584" s="2" t="str">
        <f t="shared" si="55"/>
        <v>INSERT INTO [dbo].[pmDistrict] ([idDepartment],[idProvince],[name],[code],[ubigeo]) VALUES (6,4,'Chiguirip','06','060606')</v>
      </c>
    </row>
    <row r="585" spans="1:5" ht="15.75" thickBot="1" x14ac:dyDescent="0.3">
      <c r="A585" s="14" t="s">
        <v>1168</v>
      </c>
      <c r="B585" s="8" t="s">
        <v>1169</v>
      </c>
      <c r="C585" s="21" t="s">
        <v>1161</v>
      </c>
      <c r="D585" s="8" t="s">
        <v>1109</v>
      </c>
      <c r="E585" s="2" t="str">
        <f t="shared" si="55"/>
        <v>INSERT INTO [dbo].[pmDistrict] ([idDepartment],[idProvince],[name],[code],[ubigeo]) VALUES (6,4,'Chimban','07','060607')</v>
      </c>
    </row>
    <row r="586" spans="1:5" ht="15.75" thickBot="1" x14ac:dyDescent="0.3">
      <c r="A586" s="14" t="s">
        <v>1170</v>
      </c>
      <c r="B586" s="8" t="s">
        <v>1171</v>
      </c>
      <c r="C586" s="21" t="s">
        <v>1161</v>
      </c>
      <c r="D586" s="8" t="s">
        <v>1109</v>
      </c>
      <c r="E586" s="2" t="str">
        <f t="shared" si="55"/>
        <v>INSERT INTO [dbo].[pmDistrict] ([idDepartment],[idProvince],[name],[code],[ubigeo]) VALUES (6,4,'Choropampa','18','060618')</v>
      </c>
    </row>
    <row r="587" spans="1:5" ht="15.75" thickBot="1" x14ac:dyDescent="0.3">
      <c r="A587" s="14" t="s">
        <v>1172</v>
      </c>
      <c r="B587" s="8" t="s">
        <v>181</v>
      </c>
      <c r="C587" s="21" t="s">
        <v>1161</v>
      </c>
      <c r="D587" s="8" t="s">
        <v>1109</v>
      </c>
      <c r="E587" s="2" t="str">
        <f t="shared" si="55"/>
        <v>INSERT INTO [dbo].[pmDistrict] ([idDepartment],[idProvince],[name],[code],[ubigeo]) VALUES (6,4,'Cochabamba','03','060603')</v>
      </c>
    </row>
    <row r="588" spans="1:5" ht="15.75" thickBot="1" x14ac:dyDescent="0.3">
      <c r="A588" s="14" t="s">
        <v>1173</v>
      </c>
      <c r="B588" s="8" t="s">
        <v>1174</v>
      </c>
      <c r="C588" s="21" t="s">
        <v>1161</v>
      </c>
      <c r="D588" s="8" t="s">
        <v>1109</v>
      </c>
      <c r="E588" s="2" t="str">
        <f t="shared" si="55"/>
        <v>INSERT INTO [dbo].[pmDistrict] ([idDepartment],[idProvince],[name],[code],[ubigeo]) VALUES (6,4,'Conchan','04','060604')</v>
      </c>
    </row>
    <row r="589" spans="1:5" ht="15.75" thickBot="1" x14ac:dyDescent="0.3">
      <c r="A589" s="14" t="s">
        <v>1175</v>
      </c>
      <c r="B589" s="8" t="s">
        <v>1176</v>
      </c>
      <c r="C589" s="21" t="s">
        <v>1161</v>
      </c>
      <c r="D589" s="8" t="s">
        <v>1109</v>
      </c>
      <c r="E589" s="2" t="str">
        <f t="shared" si="55"/>
        <v>INSERT INTO [dbo].[pmDistrict] ([idDepartment],[idProvince],[name],[code],[ubigeo]) VALUES (6,4,'Huambos','08','060608')</v>
      </c>
    </row>
    <row r="590" spans="1:5" ht="15.75" thickBot="1" x14ac:dyDescent="0.3">
      <c r="A590" s="14" t="s">
        <v>1177</v>
      </c>
      <c r="B590" s="8" t="s">
        <v>1178</v>
      </c>
      <c r="C590" s="21" t="s">
        <v>1161</v>
      </c>
      <c r="D590" s="8" t="s">
        <v>1109</v>
      </c>
      <c r="E590" s="2" t="str">
        <f t="shared" si="55"/>
        <v>INSERT INTO [dbo].[pmDistrict] ([idDepartment],[idProvince],[name],[code],[ubigeo]) VALUES (6,4,'Lajas','09','060609')</v>
      </c>
    </row>
    <row r="591" spans="1:5" ht="15.75" thickBot="1" x14ac:dyDescent="0.3">
      <c r="A591" s="14" t="s">
        <v>1179</v>
      </c>
      <c r="B591" s="8" t="s">
        <v>379</v>
      </c>
      <c r="C591" s="21" t="s">
        <v>1161</v>
      </c>
      <c r="D591" s="8" t="s">
        <v>1109</v>
      </c>
      <c r="E591" s="2" t="str">
        <f t="shared" si="55"/>
        <v>INSERT INTO [dbo].[pmDistrict] ([idDepartment],[idProvince],[name],[code],[ubigeo]) VALUES (6,4,'Llama','10','060610')</v>
      </c>
    </row>
    <row r="592" spans="1:5" ht="15.75" thickBot="1" x14ac:dyDescent="0.3">
      <c r="A592" s="14" t="s">
        <v>1180</v>
      </c>
      <c r="B592" s="8" t="s">
        <v>1181</v>
      </c>
      <c r="C592" s="21" t="s">
        <v>1161</v>
      </c>
      <c r="D592" s="8" t="s">
        <v>1109</v>
      </c>
      <c r="E592" s="2" t="str">
        <f t="shared" si="55"/>
        <v>INSERT INTO [dbo].[pmDistrict] ([idDepartment],[idProvince],[name],[code],[ubigeo]) VALUES (6,4,'Miracosta','11','060611')</v>
      </c>
    </row>
    <row r="593" spans="1:5" ht="15.75" thickBot="1" x14ac:dyDescent="0.3">
      <c r="A593" s="14" t="s">
        <v>1182</v>
      </c>
      <c r="B593" s="8" t="s">
        <v>1183</v>
      </c>
      <c r="C593" s="21" t="s">
        <v>1161</v>
      </c>
      <c r="D593" s="8" t="s">
        <v>1109</v>
      </c>
      <c r="E593" s="2" t="str">
        <f t="shared" si="55"/>
        <v>INSERT INTO [dbo].[pmDistrict] ([idDepartment],[idProvince],[name],[code],[ubigeo]) VALUES (6,4,'Paccha','12','060612')</v>
      </c>
    </row>
    <row r="594" spans="1:5" ht="15.75" thickBot="1" x14ac:dyDescent="0.3">
      <c r="A594" s="14" t="s">
        <v>1184</v>
      </c>
      <c r="B594" s="8" t="s">
        <v>1185</v>
      </c>
      <c r="C594" s="21" t="s">
        <v>1161</v>
      </c>
      <c r="D594" s="8" t="s">
        <v>1109</v>
      </c>
      <c r="E594" s="2" t="str">
        <f t="shared" si="55"/>
        <v>INSERT INTO [dbo].[pmDistrict] ([idDepartment],[idProvince],[name],[code],[ubigeo]) VALUES (6,4,'Pion','13','060613')</v>
      </c>
    </row>
    <row r="595" spans="1:5" ht="15.75" thickBot="1" x14ac:dyDescent="0.3">
      <c r="A595" s="14" t="s">
        <v>1186</v>
      </c>
      <c r="B595" s="8" t="s">
        <v>1187</v>
      </c>
      <c r="C595" s="21" t="s">
        <v>1161</v>
      </c>
      <c r="D595" s="8" t="s">
        <v>1109</v>
      </c>
      <c r="E595" s="2" t="str">
        <f t="shared" si="55"/>
        <v>INSERT INTO [dbo].[pmDistrict] ([idDepartment],[idProvince],[name],[code],[ubigeo]) VALUES (6,4,'Querocoto','14','060614')</v>
      </c>
    </row>
    <row r="596" spans="1:5" ht="15.75" thickBot="1" x14ac:dyDescent="0.3">
      <c r="A596" s="14" t="s">
        <v>1188</v>
      </c>
      <c r="B596" s="8" t="s">
        <v>1189</v>
      </c>
      <c r="C596" s="21" t="s">
        <v>1161</v>
      </c>
      <c r="D596" s="8" t="s">
        <v>1109</v>
      </c>
      <c r="E596" s="2" t="str">
        <f t="shared" si="55"/>
        <v>INSERT INTO [dbo].[pmDistrict] ([idDepartment],[idProvince],[name],[code],[ubigeo]) VALUES (6,4,'San Juan de Licupis','17','060617')</v>
      </c>
    </row>
    <row r="597" spans="1:5" ht="15.75" thickBot="1" x14ac:dyDescent="0.3">
      <c r="A597" s="14" t="s">
        <v>1190</v>
      </c>
      <c r="B597" s="8" t="s">
        <v>1191</v>
      </c>
      <c r="C597" s="21" t="s">
        <v>1161</v>
      </c>
      <c r="D597" s="8" t="s">
        <v>1109</v>
      </c>
      <c r="E597" s="2" t="str">
        <f t="shared" si="55"/>
        <v>INSERT INTO [dbo].[pmDistrict] ([idDepartment],[idProvince],[name],[code],[ubigeo]) VALUES (6,4,'Tacabamba','15','060615')</v>
      </c>
    </row>
    <row r="598" spans="1:5" ht="15.75" thickBot="1" x14ac:dyDescent="0.3">
      <c r="A598" s="14" t="s">
        <v>1192</v>
      </c>
      <c r="B598" s="8" t="s">
        <v>1193</v>
      </c>
      <c r="C598" s="21" t="s">
        <v>1161</v>
      </c>
      <c r="D598" s="8" t="s">
        <v>1109</v>
      </c>
      <c r="E598" s="2" t="str">
        <f t="shared" si="55"/>
        <v>INSERT INTO [dbo].[pmDistrict] ([idDepartment],[idProvince],[name],[code],[ubigeo]) VALUES (6,4,'Tocmoche','16','060616')</v>
      </c>
    </row>
    <row r="599" spans="1:5" ht="15.75" thickBot="1" x14ac:dyDescent="0.3">
      <c r="A599" s="14" t="s">
        <v>1194</v>
      </c>
      <c r="B599" s="8" t="s">
        <v>1195</v>
      </c>
      <c r="C599" s="21" t="s">
        <v>1161</v>
      </c>
      <c r="D599" s="8" t="s">
        <v>1109</v>
      </c>
      <c r="E599" s="2" t="str">
        <f t="shared" si="55"/>
        <v>INSERT INTO [dbo].[pmDistrict] ([idDepartment],[idProvince],[name],[code],[ubigeo]) VALUES (6,4,'Chalamarca','19','060619')</v>
      </c>
    </row>
    <row r="600" spans="1:5" ht="15.75" thickBot="1" x14ac:dyDescent="0.3">
      <c r="A600" s="14" t="s">
        <v>1196</v>
      </c>
      <c r="B600" s="8" t="s">
        <v>1197</v>
      </c>
      <c r="C600" s="21" t="s">
        <v>1197</v>
      </c>
      <c r="D600" s="8" t="s">
        <v>1109</v>
      </c>
      <c r="E600" s="3" t="str">
        <f>$E$1&amp;"6,5,'"&amp;TRIM(B600)&amp;"','"&amp;RIGHT(A600,2)&amp;"','"&amp;RIGHT(A600,6)&amp;"')"</f>
        <v>INSERT INTO [dbo].[pmDistrict] ([idDepartment],[idProvince],[name],[code],[ubigeo]) VALUES (6,5,'Contumaza','01','060401')</v>
      </c>
    </row>
    <row r="601" spans="1:5" ht="15.75" thickBot="1" x14ac:dyDescent="0.3">
      <c r="A601" s="14" t="s">
        <v>1198</v>
      </c>
      <c r="B601" s="8" t="s">
        <v>1199</v>
      </c>
      <c r="C601" s="21" t="s">
        <v>1197</v>
      </c>
      <c r="D601" s="8" t="s">
        <v>1109</v>
      </c>
      <c r="E601" s="3" t="str">
        <f t="shared" ref="E601:E607" si="56">$E$1&amp;"6,5,'"&amp;TRIM(B601)&amp;"','"&amp;RIGHT(A601,2)&amp;"','"&amp;RIGHT(A601,6)&amp;"')"</f>
        <v>INSERT INTO [dbo].[pmDistrict] ([idDepartment],[idProvince],[name],[code],[ubigeo]) VALUES (6,5,'Chilete','03','060403')</v>
      </c>
    </row>
    <row r="602" spans="1:5" ht="15.75" thickBot="1" x14ac:dyDescent="0.3">
      <c r="A602" s="14" t="s">
        <v>1200</v>
      </c>
      <c r="B602" s="8" t="s">
        <v>1201</v>
      </c>
      <c r="C602" s="21" t="s">
        <v>1197</v>
      </c>
      <c r="D602" s="8" t="s">
        <v>1109</v>
      </c>
      <c r="E602" s="3" t="str">
        <f t="shared" si="56"/>
        <v>INSERT INTO [dbo].[pmDistrict] ([idDepartment],[idProvince],[name],[code],[ubigeo]) VALUES (6,5,'Cupisnique','06','060406')</v>
      </c>
    </row>
    <row r="603" spans="1:5" ht="15.75" thickBot="1" x14ac:dyDescent="0.3">
      <c r="A603" s="14" t="s">
        <v>1202</v>
      </c>
      <c r="B603" s="8" t="s">
        <v>1203</v>
      </c>
      <c r="C603" s="21" t="s">
        <v>1197</v>
      </c>
      <c r="D603" s="8" t="s">
        <v>1109</v>
      </c>
      <c r="E603" s="3" t="str">
        <f t="shared" si="56"/>
        <v>INSERT INTO [dbo].[pmDistrict] ([idDepartment],[idProvince],[name],[code],[ubigeo]) VALUES (6,5,'Guzmango','04','060404')</v>
      </c>
    </row>
    <row r="604" spans="1:5" ht="15.75" thickBot="1" x14ac:dyDescent="0.3">
      <c r="A604" s="14" t="s">
        <v>1204</v>
      </c>
      <c r="B604" s="8" t="s">
        <v>1205</v>
      </c>
      <c r="C604" s="21" t="s">
        <v>1197</v>
      </c>
      <c r="D604" s="8" t="s">
        <v>1109</v>
      </c>
      <c r="E604" s="3" t="str">
        <f t="shared" si="56"/>
        <v>INSERT INTO [dbo].[pmDistrict] ([idDepartment],[idProvince],[name],[code],[ubigeo]) VALUES (6,5,'San Benito','05','060405')</v>
      </c>
    </row>
    <row r="605" spans="1:5" ht="15.75" thickBot="1" x14ac:dyDescent="0.3">
      <c r="A605" s="14" t="s">
        <v>1206</v>
      </c>
      <c r="B605" s="8" t="s">
        <v>1207</v>
      </c>
      <c r="C605" s="21" t="s">
        <v>1197</v>
      </c>
      <c r="D605" s="8" t="s">
        <v>1109</v>
      </c>
      <c r="E605" s="3" t="str">
        <f t="shared" si="56"/>
        <v>INSERT INTO [dbo].[pmDistrict] ([idDepartment],[idProvince],[name],[code],[ubigeo]) VALUES (6,5,'Santa Cruz de Toled','09','060409')</v>
      </c>
    </row>
    <row r="606" spans="1:5" ht="15.75" thickBot="1" x14ac:dyDescent="0.3">
      <c r="A606" s="14" t="s">
        <v>1208</v>
      </c>
      <c r="B606" s="8" t="s">
        <v>1209</v>
      </c>
      <c r="C606" s="21" t="s">
        <v>1197</v>
      </c>
      <c r="D606" s="8" t="s">
        <v>1109</v>
      </c>
      <c r="E606" s="3" t="str">
        <f t="shared" si="56"/>
        <v>INSERT INTO [dbo].[pmDistrict] ([idDepartment],[idProvince],[name],[code],[ubigeo]) VALUES (6,5,'Tantarica','07','060407')</v>
      </c>
    </row>
    <row r="607" spans="1:5" ht="15.75" thickBot="1" x14ac:dyDescent="0.3">
      <c r="A607" s="14" t="s">
        <v>1210</v>
      </c>
      <c r="B607" s="8" t="s">
        <v>1211</v>
      </c>
      <c r="C607" s="21" t="s">
        <v>1197</v>
      </c>
      <c r="D607" s="8" t="s">
        <v>1109</v>
      </c>
      <c r="E607" s="3" t="str">
        <f t="shared" si="56"/>
        <v>INSERT INTO [dbo].[pmDistrict] ([idDepartment],[idProvince],[name],[code],[ubigeo]) VALUES (6,5,'Yonan','08','060408')</v>
      </c>
    </row>
    <row r="608" spans="1:5" ht="15.75" thickBot="1" x14ac:dyDescent="0.3">
      <c r="A608" s="14" t="s">
        <v>1212</v>
      </c>
      <c r="B608" s="8" t="s">
        <v>1213</v>
      </c>
      <c r="C608" s="21" t="s">
        <v>1213</v>
      </c>
      <c r="D608" s="8" t="s">
        <v>1109</v>
      </c>
      <c r="E608" s="2" t="str">
        <f>$E$1&amp;"6,6,'"&amp;TRIM(B608)&amp;"','"&amp;RIGHT(A608,2)&amp;"','"&amp;RIGHT(A608,6)&amp;"')"</f>
        <v>INSERT INTO [dbo].[pmDistrict] ([idDepartment],[idProvince],[name],[code],[ubigeo]) VALUES (6,6,'Cutervo','01','060501')</v>
      </c>
    </row>
    <row r="609" spans="1:5" ht="15.75" thickBot="1" x14ac:dyDescent="0.3">
      <c r="A609" s="14" t="s">
        <v>1214</v>
      </c>
      <c r="B609" s="8" t="s">
        <v>1215</v>
      </c>
      <c r="C609" s="21" t="s">
        <v>1213</v>
      </c>
      <c r="D609" s="8" t="s">
        <v>1109</v>
      </c>
      <c r="E609" s="2" t="str">
        <f t="shared" ref="E609:E622" si="57">$E$1&amp;"6,6,'"&amp;TRIM(B609)&amp;"','"&amp;RIGHT(A609,2)&amp;"','"&amp;RIGHT(A609,6)&amp;"')"</f>
        <v>INSERT INTO [dbo].[pmDistrict] ([idDepartment],[idProvince],[name],[code],[ubigeo]) VALUES (6,6,'Callayuc','02','060502')</v>
      </c>
    </row>
    <row r="610" spans="1:5" ht="15.75" thickBot="1" x14ac:dyDescent="0.3">
      <c r="A610" s="14" t="s">
        <v>1216</v>
      </c>
      <c r="B610" s="8" t="s">
        <v>1217</v>
      </c>
      <c r="C610" s="21" t="s">
        <v>1213</v>
      </c>
      <c r="D610" s="8" t="s">
        <v>1109</v>
      </c>
      <c r="E610" s="2" t="str">
        <f t="shared" si="57"/>
        <v>INSERT INTO [dbo].[pmDistrict] ([idDepartment],[idProvince],[name],[code],[ubigeo]) VALUES (6,6,'Choros','04','060504')</v>
      </c>
    </row>
    <row r="611" spans="1:5" ht="15.75" thickBot="1" x14ac:dyDescent="0.3">
      <c r="A611" s="14" t="s">
        <v>1218</v>
      </c>
      <c r="B611" s="8" t="s">
        <v>1219</v>
      </c>
      <c r="C611" s="21" t="s">
        <v>1213</v>
      </c>
      <c r="D611" s="8" t="s">
        <v>1109</v>
      </c>
      <c r="E611" s="2" t="str">
        <f t="shared" si="57"/>
        <v>INSERT INTO [dbo].[pmDistrict] ([idDepartment],[idProvince],[name],[code],[ubigeo]) VALUES (6,6,'Cujillo','03','060503')</v>
      </c>
    </row>
    <row r="612" spans="1:5" ht="15.75" thickBot="1" x14ac:dyDescent="0.3">
      <c r="A612" s="14" t="s">
        <v>1220</v>
      </c>
      <c r="B612" s="8" t="s">
        <v>1221</v>
      </c>
      <c r="C612" s="21" t="s">
        <v>1213</v>
      </c>
      <c r="D612" s="8" t="s">
        <v>1109</v>
      </c>
      <c r="E612" s="2" t="str">
        <f t="shared" si="57"/>
        <v>INSERT INTO [dbo].[pmDistrict] ([idDepartment],[idProvince],[name],[code],[ubigeo]) VALUES (6,6,'La Ramada','05','060505')</v>
      </c>
    </row>
    <row r="613" spans="1:5" ht="15.75" thickBot="1" x14ac:dyDescent="0.3">
      <c r="A613" s="14" t="s">
        <v>1222</v>
      </c>
      <c r="B613" s="8" t="s">
        <v>1223</v>
      </c>
      <c r="C613" s="21" t="s">
        <v>1213</v>
      </c>
      <c r="D613" s="8" t="s">
        <v>1109</v>
      </c>
      <c r="E613" s="2" t="str">
        <f t="shared" si="57"/>
        <v>INSERT INTO [dbo].[pmDistrict] ([idDepartment],[idProvince],[name],[code],[ubigeo]) VALUES (6,6,'Pimpingos','06','060506')</v>
      </c>
    </row>
    <row r="614" spans="1:5" ht="15.75" thickBot="1" x14ac:dyDescent="0.3">
      <c r="A614" s="14" t="s">
        <v>1224</v>
      </c>
      <c r="B614" s="8" t="s">
        <v>1225</v>
      </c>
      <c r="C614" s="21" t="s">
        <v>1213</v>
      </c>
      <c r="D614" s="8" t="s">
        <v>1109</v>
      </c>
      <c r="E614" s="2" t="str">
        <f t="shared" si="57"/>
        <v>INSERT INTO [dbo].[pmDistrict] ([idDepartment],[idProvince],[name],[code],[ubigeo]) VALUES (6,6,'Querocotillo','07','060507')</v>
      </c>
    </row>
    <row r="615" spans="1:5" ht="15.75" thickBot="1" x14ac:dyDescent="0.3">
      <c r="A615" s="14" t="s">
        <v>1226</v>
      </c>
      <c r="B615" s="8" t="s">
        <v>1227</v>
      </c>
      <c r="C615" s="21" t="s">
        <v>1213</v>
      </c>
      <c r="D615" s="8" t="s">
        <v>1109</v>
      </c>
      <c r="E615" s="2" t="str">
        <f t="shared" si="57"/>
        <v>INSERT INTO [dbo].[pmDistrict] ([idDepartment],[idProvince],[name],[code],[ubigeo]) VALUES (6,6,'San Andres de Cutervo','08','060508')</v>
      </c>
    </row>
    <row r="616" spans="1:5" ht="15.75" thickBot="1" x14ac:dyDescent="0.3">
      <c r="A616" s="14" t="s">
        <v>1228</v>
      </c>
      <c r="B616" s="8" t="s">
        <v>1229</v>
      </c>
      <c r="C616" s="21" t="s">
        <v>1213</v>
      </c>
      <c r="D616" s="8" t="s">
        <v>1109</v>
      </c>
      <c r="E616" s="2" t="str">
        <f t="shared" si="57"/>
        <v>INSERT INTO [dbo].[pmDistrict] ([idDepartment],[idProvince],[name],[code],[ubigeo]) VALUES (6,6,'San Juan de Cutervo','09','060509')</v>
      </c>
    </row>
    <row r="617" spans="1:5" ht="15.75" thickBot="1" x14ac:dyDescent="0.3">
      <c r="A617" s="14" t="s">
        <v>1230</v>
      </c>
      <c r="B617" s="8" t="s">
        <v>1231</v>
      </c>
      <c r="C617" s="21" t="s">
        <v>1213</v>
      </c>
      <c r="D617" s="8" t="s">
        <v>1109</v>
      </c>
      <c r="E617" s="2" t="str">
        <f t="shared" si="57"/>
        <v>INSERT INTO [dbo].[pmDistrict] ([idDepartment],[idProvince],[name],[code],[ubigeo]) VALUES (6,6,'San Luis de Lucma','10','060510')</v>
      </c>
    </row>
    <row r="618" spans="1:5" ht="15.75" thickBot="1" x14ac:dyDescent="0.3">
      <c r="A618" s="14" t="s">
        <v>1232</v>
      </c>
      <c r="B618" s="8" t="s">
        <v>364</v>
      </c>
      <c r="C618" s="21" t="s">
        <v>1213</v>
      </c>
      <c r="D618" s="8" t="s">
        <v>1109</v>
      </c>
      <c r="E618" s="2" t="str">
        <f t="shared" si="57"/>
        <v>INSERT INTO [dbo].[pmDistrict] ([idDepartment],[idProvince],[name],[code],[ubigeo]) VALUES (6,6,'Santa Cruz','11','060511')</v>
      </c>
    </row>
    <row r="619" spans="1:5" ht="15.75" thickBot="1" x14ac:dyDescent="0.3">
      <c r="A619" s="14" t="s">
        <v>1233</v>
      </c>
      <c r="B619" s="8" t="s">
        <v>1234</v>
      </c>
      <c r="C619" s="21" t="s">
        <v>1213</v>
      </c>
      <c r="D619" s="8" t="s">
        <v>1109</v>
      </c>
      <c r="E619" s="2" t="str">
        <f t="shared" si="57"/>
        <v>INSERT INTO [dbo].[pmDistrict] ([idDepartment],[idProvince],[name],[code],[ubigeo]) VALUES (6,6,'Santo Domingo de La Capilla','12','060512')</v>
      </c>
    </row>
    <row r="620" spans="1:5" ht="15.75" thickBot="1" x14ac:dyDescent="0.3">
      <c r="A620" s="14" t="s">
        <v>1235</v>
      </c>
      <c r="B620" s="8" t="s">
        <v>132</v>
      </c>
      <c r="C620" s="21" t="s">
        <v>1213</v>
      </c>
      <c r="D620" s="8" t="s">
        <v>1109</v>
      </c>
      <c r="E620" s="2" t="str">
        <f t="shared" si="57"/>
        <v>INSERT INTO [dbo].[pmDistrict] ([idDepartment],[idProvince],[name],[code],[ubigeo]) VALUES (6,6,'Santo Tomas','13','060513')</v>
      </c>
    </row>
    <row r="621" spans="1:5" ht="15.75" thickBot="1" x14ac:dyDescent="0.3">
      <c r="A621" s="14" t="s">
        <v>1236</v>
      </c>
      <c r="B621" s="8" t="s">
        <v>1237</v>
      </c>
      <c r="C621" s="21" t="s">
        <v>1213</v>
      </c>
      <c r="D621" s="8" t="s">
        <v>1109</v>
      </c>
      <c r="E621" s="2" t="str">
        <f t="shared" si="57"/>
        <v>INSERT INTO [dbo].[pmDistrict] ([idDepartment],[idProvince],[name],[code],[ubigeo]) VALUES (6,6,'Socota','14','060514')</v>
      </c>
    </row>
    <row r="622" spans="1:5" ht="15.75" thickBot="1" x14ac:dyDescent="0.3">
      <c r="A622" s="14" t="s">
        <v>1238</v>
      </c>
      <c r="B622" s="8" t="s">
        <v>1239</v>
      </c>
      <c r="C622" s="21" t="s">
        <v>1213</v>
      </c>
      <c r="D622" s="8" t="s">
        <v>1109</v>
      </c>
      <c r="E622" s="2" t="str">
        <f t="shared" si="57"/>
        <v>INSERT INTO [dbo].[pmDistrict] ([idDepartment],[idProvince],[name],[code],[ubigeo]) VALUES (6,6,'Toribio Casanova','15','060515')</v>
      </c>
    </row>
    <row r="623" spans="1:5" ht="15.75" thickBot="1" x14ac:dyDescent="0.3">
      <c r="A623" s="14" t="s">
        <v>1240</v>
      </c>
      <c r="B623" s="8" t="s">
        <v>1241</v>
      </c>
      <c r="C623" s="21" t="s">
        <v>1242</v>
      </c>
      <c r="D623" s="8" t="s">
        <v>1109</v>
      </c>
      <c r="E623" s="3" t="str">
        <f>$E$1&amp;"6,7,'"&amp;TRIM(B623)&amp;"','"&amp;RIGHT(A623,2)&amp;"','"&amp;RIGHT(A623,6)&amp;"')"</f>
        <v>INSERT INTO [dbo].[pmDistrict] ([idDepartment],[idProvince],[name],[code],[ubigeo]) VALUES (6,7,'Bambamarca','01','060701')</v>
      </c>
    </row>
    <row r="624" spans="1:5" ht="15.75" thickBot="1" x14ac:dyDescent="0.3">
      <c r="A624" s="14" t="s">
        <v>1243</v>
      </c>
      <c r="B624" s="8" t="s">
        <v>1244</v>
      </c>
      <c r="C624" s="21" t="s">
        <v>1242</v>
      </c>
      <c r="D624" s="8" t="s">
        <v>1109</v>
      </c>
      <c r="E624" s="3" t="str">
        <f t="shared" ref="E624:E625" si="58">$E$1&amp;"6,7,'"&amp;TRIM(B624)&amp;"','"&amp;RIGHT(A624,2)&amp;"','"&amp;RIGHT(A624,6)&amp;"')"</f>
        <v>INSERT INTO [dbo].[pmDistrict] ([idDepartment],[idProvince],[name],[code],[ubigeo]) VALUES (6,7,'Chugur','02','060702')</v>
      </c>
    </row>
    <row r="625" spans="1:5" ht="15.75" thickBot="1" x14ac:dyDescent="0.3">
      <c r="A625" s="14" t="s">
        <v>1245</v>
      </c>
      <c r="B625" s="8" t="s">
        <v>1242</v>
      </c>
      <c r="C625" s="21" t="s">
        <v>1242</v>
      </c>
      <c r="D625" s="8" t="s">
        <v>1109</v>
      </c>
      <c r="E625" s="3" t="str">
        <f t="shared" si="58"/>
        <v>INSERT INTO [dbo].[pmDistrict] ([idDepartment],[idProvince],[name],[code],[ubigeo]) VALUES (6,7,'Hualgayoc','03','060703')</v>
      </c>
    </row>
    <row r="626" spans="1:5" ht="15.75" thickBot="1" x14ac:dyDescent="0.3">
      <c r="A626" s="14" t="s">
        <v>1246</v>
      </c>
      <c r="B626" s="8" t="s">
        <v>1247</v>
      </c>
      <c r="C626" s="21" t="s">
        <v>1247</v>
      </c>
      <c r="D626" s="8" t="s">
        <v>1109</v>
      </c>
      <c r="E626" s="2" t="str">
        <f>$E$1&amp;"6,8,'"&amp;TRIM(B626)&amp;"','"&amp;RIGHT(A626,2)&amp;"','"&amp;RIGHT(A626,6)&amp;"')"</f>
        <v>INSERT INTO [dbo].[pmDistrict] ([idDepartment],[idProvince],[name],[code],[ubigeo]) VALUES (6,8,'Jaen','01','060801')</v>
      </c>
    </row>
    <row r="627" spans="1:5" ht="15.75" thickBot="1" x14ac:dyDescent="0.3">
      <c r="A627" s="14" t="s">
        <v>1248</v>
      </c>
      <c r="B627" s="8" t="s">
        <v>1249</v>
      </c>
      <c r="C627" s="21" t="s">
        <v>1247</v>
      </c>
      <c r="D627" s="8" t="s">
        <v>1109</v>
      </c>
      <c r="E627" s="2" t="str">
        <f t="shared" ref="E627:E637" si="59">$E$1&amp;"6,8,'"&amp;TRIM(B627)&amp;"','"&amp;RIGHT(A627,2)&amp;"','"&amp;RIGHT(A627,6)&amp;"')"</f>
        <v>INSERT INTO [dbo].[pmDistrict] ([idDepartment],[idProvince],[name],[code],[ubigeo]) VALUES (6,8,'Bellavista','02','060802')</v>
      </c>
    </row>
    <row r="628" spans="1:5" ht="15.75" thickBot="1" x14ac:dyDescent="0.3">
      <c r="A628" s="14" t="s">
        <v>1250</v>
      </c>
      <c r="B628" s="8" t="s">
        <v>1251</v>
      </c>
      <c r="C628" s="21" t="s">
        <v>1247</v>
      </c>
      <c r="D628" s="8" t="s">
        <v>1109</v>
      </c>
      <c r="E628" s="2" t="str">
        <f t="shared" si="59"/>
        <v>INSERT INTO [dbo].[pmDistrict] ([idDepartment],[idProvince],[name],[code],[ubigeo]) VALUES (6,8,'Chontali','04','060804')</v>
      </c>
    </row>
    <row r="629" spans="1:5" ht="15.75" thickBot="1" x14ac:dyDescent="0.3">
      <c r="A629" s="14" t="s">
        <v>1252</v>
      </c>
      <c r="B629" s="8" t="s">
        <v>1253</v>
      </c>
      <c r="C629" s="21" t="s">
        <v>1247</v>
      </c>
      <c r="D629" s="8" t="s">
        <v>1109</v>
      </c>
      <c r="E629" s="2" t="str">
        <f t="shared" si="59"/>
        <v>INSERT INTO [dbo].[pmDistrict] ([idDepartment],[idProvince],[name],[code],[ubigeo]) VALUES (6,8,'Colasay','03','060803')</v>
      </c>
    </row>
    <row r="630" spans="1:5" ht="15.75" thickBot="1" x14ac:dyDescent="0.3">
      <c r="A630" s="14" t="s">
        <v>1254</v>
      </c>
      <c r="B630" s="8" t="s">
        <v>1255</v>
      </c>
      <c r="C630" s="21" t="s">
        <v>1247</v>
      </c>
      <c r="D630" s="8" t="s">
        <v>1109</v>
      </c>
      <c r="E630" s="2" t="str">
        <f t="shared" si="59"/>
        <v>INSERT INTO [dbo].[pmDistrict] ([idDepartment],[idProvince],[name],[code],[ubigeo]) VALUES (6,8,'Huabal','12','060812')</v>
      </c>
    </row>
    <row r="631" spans="1:5" ht="15.75" thickBot="1" x14ac:dyDescent="0.3">
      <c r="A631" s="14" t="s">
        <v>1256</v>
      </c>
      <c r="B631" s="8" t="s">
        <v>1257</v>
      </c>
      <c r="C631" s="21" t="s">
        <v>1247</v>
      </c>
      <c r="D631" s="8" t="s">
        <v>1109</v>
      </c>
      <c r="E631" s="2" t="str">
        <f t="shared" si="59"/>
        <v>INSERT INTO [dbo].[pmDistrict] ([idDepartment],[idProvince],[name],[code],[ubigeo]) VALUES (6,8,'Las Pirias','11','060811')</v>
      </c>
    </row>
    <row r="632" spans="1:5" ht="15.75" thickBot="1" x14ac:dyDescent="0.3">
      <c r="A632" s="14" t="s">
        <v>1258</v>
      </c>
      <c r="B632" s="8" t="s">
        <v>1259</v>
      </c>
      <c r="C632" s="21" t="s">
        <v>1247</v>
      </c>
      <c r="D632" s="8" t="s">
        <v>1109</v>
      </c>
      <c r="E632" s="2" t="str">
        <f t="shared" si="59"/>
        <v>INSERT INTO [dbo].[pmDistrict] ([idDepartment],[idProvince],[name],[code],[ubigeo]) VALUES (6,8,'Pomahuaca','05','060805')</v>
      </c>
    </row>
    <row r="633" spans="1:5" ht="15.75" thickBot="1" x14ac:dyDescent="0.3">
      <c r="A633" s="14" t="s">
        <v>1260</v>
      </c>
      <c r="B633" s="8" t="s">
        <v>1261</v>
      </c>
      <c r="C633" s="21" t="s">
        <v>1247</v>
      </c>
      <c r="D633" s="8" t="s">
        <v>1109</v>
      </c>
      <c r="E633" s="2" t="str">
        <f t="shared" si="59"/>
        <v>INSERT INTO [dbo].[pmDistrict] ([idDepartment],[idProvince],[name],[code],[ubigeo]) VALUES (6,8,'Pucara','06','060806')</v>
      </c>
    </row>
    <row r="634" spans="1:5" ht="15.75" thickBot="1" x14ac:dyDescent="0.3">
      <c r="A634" s="14" t="s">
        <v>1262</v>
      </c>
      <c r="B634" s="8" t="s">
        <v>1263</v>
      </c>
      <c r="C634" s="21" t="s">
        <v>1247</v>
      </c>
      <c r="D634" s="8" t="s">
        <v>1109</v>
      </c>
      <c r="E634" s="2" t="str">
        <f t="shared" si="59"/>
        <v>INSERT INTO [dbo].[pmDistrict] ([idDepartment],[idProvince],[name],[code],[ubigeo]) VALUES (6,8,'Sallique','07','060807')</v>
      </c>
    </row>
    <row r="635" spans="1:5" ht="15.75" thickBot="1" x14ac:dyDescent="0.3">
      <c r="A635" s="14" t="s">
        <v>1264</v>
      </c>
      <c r="B635" s="8" t="s">
        <v>1265</v>
      </c>
      <c r="C635" s="21" t="s">
        <v>1247</v>
      </c>
      <c r="D635" s="8" t="s">
        <v>1109</v>
      </c>
      <c r="E635" s="2" t="str">
        <f t="shared" si="59"/>
        <v>INSERT INTO [dbo].[pmDistrict] ([idDepartment],[idProvince],[name],[code],[ubigeo]) VALUES (6,8,'San Felipe','08','060808')</v>
      </c>
    </row>
    <row r="636" spans="1:5" ht="15.75" thickBot="1" x14ac:dyDescent="0.3">
      <c r="A636" s="14" t="s">
        <v>1266</v>
      </c>
      <c r="B636" s="8" t="s">
        <v>1267</v>
      </c>
      <c r="C636" s="21" t="s">
        <v>1247</v>
      </c>
      <c r="D636" s="8" t="s">
        <v>1109</v>
      </c>
      <c r="E636" s="2" t="str">
        <f t="shared" si="59"/>
        <v>INSERT INTO [dbo].[pmDistrict] ([idDepartment],[idProvince],[name],[code],[ubigeo]) VALUES (6,8,'San Jose del Alto','09','060809')</v>
      </c>
    </row>
    <row r="637" spans="1:5" ht="15.75" thickBot="1" x14ac:dyDescent="0.3">
      <c r="A637" s="14" t="s">
        <v>1268</v>
      </c>
      <c r="B637" s="8" t="s">
        <v>157</v>
      </c>
      <c r="C637" s="21" t="s">
        <v>1247</v>
      </c>
      <c r="D637" s="8" t="s">
        <v>1109</v>
      </c>
      <c r="E637" s="2" t="str">
        <f t="shared" si="59"/>
        <v>INSERT INTO [dbo].[pmDistrict] ([idDepartment],[idProvince],[name],[code],[ubigeo]) VALUES (6,8,'Santa Rosa','10','060810')</v>
      </c>
    </row>
    <row r="638" spans="1:5" ht="15.75" thickBot="1" x14ac:dyDescent="0.3">
      <c r="A638" s="14" t="s">
        <v>1269</v>
      </c>
      <c r="B638" s="8" t="s">
        <v>1270</v>
      </c>
      <c r="C638" s="21" t="s">
        <v>1270</v>
      </c>
      <c r="D638" s="8" t="s">
        <v>1109</v>
      </c>
      <c r="E638" s="3" t="str">
        <f>$E$1&amp;"6,9,'"&amp;TRIM(B638)&amp;"','"&amp;RIGHT(A638,2)&amp;"','"&amp;RIGHT(A638,6)&amp;"')"</f>
        <v>INSERT INTO [dbo].[pmDistrict] ([idDepartment],[idProvince],[name],[code],[ubigeo]) VALUES (6,9,'San Ignacio','01','061101')</v>
      </c>
    </row>
    <row r="639" spans="1:5" ht="15.75" thickBot="1" x14ac:dyDescent="0.3">
      <c r="A639" s="14" t="s">
        <v>1271</v>
      </c>
      <c r="B639" s="8" t="s">
        <v>1272</v>
      </c>
      <c r="C639" s="21" t="s">
        <v>1270</v>
      </c>
      <c r="D639" s="8" t="s">
        <v>1109</v>
      </c>
      <c r="E639" s="3" t="str">
        <f t="shared" ref="E639:E644" si="60">$E$1&amp;"6,9,'"&amp;TRIM(B639)&amp;"','"&amp;RIGHT(A639,2)&amp;"','"&amp;RIGHT(A639,6)&amp;"')"</f>
        <v>INSERT INTO [dbo].[pmDistrict] ([idDepartment],[idProvince],[name],[code],[ubigeo]) VALUES (6,9,'Chirinos','02','061102')</v>
      </c>
    </row>
    <row r="640" spans="1:5" ht="15.75" thickBot="1" x14ac:dyDescent="0.3">
      <c r="A640" s="14" t="s">
        <v>1273</v>
      </c>
      <c r="B640" s="8" t="s">
        <v>1274</v>
      </c>
      <c r="C640" s="21" t="s">
        <v>1270</v>
      </c>
      <c r="D640" s="8" t="s">
        <v>1109</v>
      </c>
      <c r="E640" s="3" t="str">
        <f t="shared" si="60"/>
        <v>INSERT INTO [dbo].[pmDistrict] ([idDepartment],[idProvince],[name],[code],[ubigeo]) VALUES (6,9,'Huarango','03','061103')</v>
      </c>
    </row>
    <row r="641" spans="1:5" ht="15.75" thickBot="1" x14ac:dyDescent="0.3">
      <c r="A641" s="14" t="s">
        <v>1275</v>
      </c>
      <c r="B641" s="8" t="s">
        <v>1276</v>
      </c>
      <c r="C641" s="21" t="s">
        <v>1270</v>
      </c>
      <c r="D641" s="8" t="s">
        <v>1109</v>
      </c>
      <c r="E641" s="3" t="str">
        <f t="shared" si="60"/>
        <v>INSERT INTO [dbo].[pmDistrict] ([idDepartment],[idProvince],[name],[code],[ubigeo]) VALUES (6,9,'La Coipa','05','061105')</v>
      </c>
    </row>
    <row r="642" spans="1:5" ht="15.75" thickBot="1" x14ac:dyDescent="0.3">
      <c r="A642" s="14" t="s">
        <v>1277</v>
      </c>
      <c r="B642" s="8" t="s">
        <v>1278</v>
      </c>
      <c r="C642" s="21" t="s">
        <v>1270</v>
      </c>
      <c r="D642" s="8" t="s">
        <v>1109</v>
      </c>
      <c r="E642" s="3" t="str">
        <f t="shared" si="60"/>
        <v>INSERT INTO [dbo].[pmDistrict] ([idDepartment],[idProvince],[name],[code],[ubigeo]) VALUES (6,9,'Namballe','04','061104')</v>
      </c>
    </row>
    <row r="643" spans="1:5" ht="15.75" thickBot="1" x14ac:dyDescent="0.3">
      <c r="A643" s="14" t="s">
        <v>1279</v>
      </c>
      <c r="B643" s="8" t="s">
        <v>1280</v>
      </c>
      <c r="C643" s="21" t="s">
        <v>1270</v>
      </c>
      <c r="D643" s="8" t="s">
        <v>1109</v>
      </c>
      <c r="E643" s="3" t="str">
        <f t="shared" si="60"/>
        <v>INSERT INTO [dbo].[pmDistrict] ([idDepartment],[idProvince],[name],[code],[ubigeo]) VALUES (6,9,'San Jose de Lourdes','06','061106')</v>
      </c>
    </row>
    <row r="644" spans="1:5" ht="15.75" thickBot="1" x14ac:dyDescent="0.3">
      <c r="A644" s="14" t="s">
        <v>1281</v>
      </c>
      <c r="B644" s="8" t="s">
        <v>1282</v>
      </c>
      <c r="C644" s="21" t="s">
        <v>1270</v>
      </c>
      <c r="D644" s="8" t="s">
        <v>1109</v>
      </c>
      <c r="E644" s="3" t="str">
        <f t="shared" si="60"/>
        <v>INSERT INTO [dbo].[pmDistrict] ([idDepartment],[idProvince],[name],[code],[ubigeo]) VALUES (6,9,'Tabaconas','07','061107')</v>
      </c>
    </row>
    <row r="645" spans="1:5" ht="15.75" thickBot="1" x14ac:dyDescent="0.3">
      <c r="A645" s="14" t="s">
        <v>1283</v>
      </c>
      <c r="B645" s="8" t="s">
        <v>1284</v>
      </c>
      <c r="C645" s="21" t="s">
        <v>335</v>
      </c>
      <c r="D645" s="8" t="s">
        <v>1109</v>
      </c>
      <c r="E645" s="2" t="str">
        <f>$E$1&amp;"6,10,'"&amp;TRIM(B645)&amp;"','"&amp;RIGHT(A645,2)&amp;"','"&amp;RIGHT(A645,6)&amp;"')"</f>
        <v>INSERT INTO [dbo].[pmDistrict] ([idDepartment],[idProvince],[name],[code],[ubigeo]) VALUES (6,10,'Pedro Galvez','01','061201')</v>
      </c>
    </row>
    <row r="646" spans="1:5" ht="15.75" thickBot="1" x14ac:dyDescent="0.3">
      <c r="A646" s="14" t="s">
        <v>1285</v>
      </c>
      <c r="B646" s="8" t="s">
        <v>1286</v>
      </c>
      <c r="C646" s="21" t="s">
        <v>335</v>
      </c>
      <c r="D646" s="8" t="s">
        <v>1109</v>
      </c>
      <c r="E646" s="2" t="str">
        <f t="shared" ref="E646:E651" si="61">$E$1&amp;"6,10,'"&amp;TRIM(B646)&amp;"','"&amp;RIGHT(A646,2)&amp;"','"&amp;RIGHT(A646,6)&amp;"')"</f>
        <v>INSERT INTO [dbo].[pmDistrict] ([idDepartment],[idProvince],[name],[code],[ubigeo]) VALUES (6,10,'Chancay','07','061207')</v>
      </c>
    </row>
    <row r="647" spans="1:5" ht="15.75" thickBot="1" x14ac:dyDescent="0.3">
      <c r="A647" s="14" t="s">
        <v>1287</v>
      </c>
      <c r="B647" s="8" t="s">
        <v>1288</v>
      </c>
      <c r="C647" s="21" t="s">
        <v>335</v>
      </c>
      <c r="D647" s="8" t="s">
        <v>1109</v>
      </c>
      <c r="E647" s="2" t="str">
        <f t="shared" si="61"/>
        <v>INSERT INTO [dbo].[pmDistrict] ([idDepartment],[idProvince],[name],[code],[ubigeo]) VALUES (6,10,'Eduardo Villanueva','05','061205')</v>
      </c>
    </row>
    <row r="648" spans="1:5" ht="15.75" thickBot="1" x14ac:dyDescent="0.3">
      <c r="A648" s="14" t="s">
        <v>1289</v>
      </c>
      <c r="B648" s="8" t="s">
        <v>1290</v>
      </c>
      <c r="C648" s="21" t="s">
        <v>335</v>
      </c>
      <c r="D648" s="8" t="s">
        <v>1109</v>
      </c>
      <c r="E648" s="2" t="str">
        <f t="shared" si="61"/>
        <v>INSERT INTO [dbo].[pmDistrict] ([idDepartment],[idProvince],[name],[code],[ubigeo]) VALUES (6,10,'Gregorio Pita','03','061203')</v>
      </c>
    </row>
    <row r="649" spans="1:5" ht="15.75" thickBot="1" x14ac:dyDescent="0.3">
      <c r="A649" s="14" t="s">
        <v>1291</v>
      </c>
      <c r="B649" s="8" t="s">
        <v>1292</v>
      </c>
      <c r="C649" s="21" t="s">
        <v>335</v>
      </c>
      <c r="D649" s="8" t="s">
        <v>1109</v>
      </c>
      <c r="E649" s="2" t="str">
        <f t="shared" si="61"/>
        <v>INSERT INTO [dbo].[pmDistrict] ([idDepartment],[idProvince],[name],[code],[ubigeo]) VALUES (6,10,'Ichocan','02','061202')</v>
      </c>
    </row>
    <row r="650" spans="1:5" ht="15.75" thickBot="1" x14ac:dyDescent="0.3">
      <c r="A650" s="14" t="s">
        <v>1293</v>
      </c>
      <c r="B650" s="8" t="s">
        <v>1294</v>
      </c>
      <c r="C650" s="21" t="s">
        <v>335</v>
      </c>
      <c r="D650" s="8" t="s">
        <v>1109</v>
      </c>
      <c r="E650" s="2" t="str">
        <f t="shared" si="61"/>
        <v>INSERT INTO [dbo].[pmDistrict] ([idDepartment],[idProvince],[name],[code],[ubigeo]) VALUES (6,10,'Jose Manuel Quiroz','04','061204')</v>
      </c>
    </row>
    <row r="651" spans="1:5" ht="15.75" thickBot="1" x14ac:dyDescent="0.3">
      <c r="A651" s="14" t="s">
        <v>1295</v>
      </c>
      <c r="B651" s="8" t="s">
        <v>1296</v>
      </c>
      <c r="C651" s="21" t="s">
        <v>335</v>
      </c>
      <c r="D651" s="8" t="s">
        <v>1109</v>
      </c>
      <c r="E651" s="2" t="str">
        <f t="shared" si="61"/>
        <v>INSERT INTO [dbo].[pmDistrict] ([idDepartment],[idProvince],[name],[code],[ubigeo]) VALUES (6,10,'Jose Sabogal','06','061206')</v>
      </c>
    </row>
    <row r="652" spans="1:5" ht="15.75" thickBot="1" x14ac:dyDescent="0.3">
      <c r="A652" s="14" t="s">
        <v>1297</v>
      </c>
      <c r="B652" s="8" t="s">
        <v>953</v>
      </c>
      <c r="C652" s="21" t="s">
        <v>953</v>
      </c>
      <c r="D652" s="8" t="s">
        <v>1109</v>
      </c>
      <c r="E652" s="3" t="str">
        <f>$E$1&amp;"6,11,'"&amp;TRIM(B652)&amp;"','"&amp;RIGHT(A652,2)&amp;"','"&amp;RIGHT(A652,6)&amp;"')"</f>
        <v>INSERT INTO [dbo].[pmDistrict] ([idDepartment],[idProvince],[name],[code],[ubigeo]) VALUES (6,11,'San Miguel','01','061001')</v>
      </c>
    </row>
    <row r="653" spans="1:5" ht="15.75" thickBot="1" x14ac:dyDescent="0.3">
      <c r="A653" s="14" t="s">
        <v>1298</v>
      </c>
      <c r="B653" s="8" t="s">
        <v>1299</v>
      </c>
      <c r="C653" s="21" t="s">
        <v>953</v>
      </c>
      <c r="D653" s="8" t="s">
        <v>1109</v>
      </c>
      <c r="E653" s="3" t="str">
        <f t="shared" ref="E653:E664" si="62">$E$1&amp;"6,11,'"&amp;TRIM(B653)&amp;"','"&amp;RIGHT(A653,2)&amp;"','"&amp;RIGHT(A653,6)&amp;"')"</f>
        <v>INSERT INTO [dbo].[pmDistrict] ([idDepartment],[idProvince],[name],[code],[ubigeo]) VALUES (6,11,'Bolivar','13','061013')</v>
      </c>
    </row>
    <row r="654" spans="1:5" ht="15.75" thickBot="1" x14ac:dyDescent="0.3">
      <c r="A654" s="14" t="s">
        <v>1300</v>
      </c>
      <c r="B654" s="8" t="s">
        <v>1301</v>
      </c>
      <c r="C654" s="21" t="s">
        <v>953</v>
      </c>
      <c r="D654" s="8" t="s">
        <v>1109</v>
      </c>
      <c r="E654" s="3" t="str">
        <f t="shared" si="62"/>
        <v>INSERT INTO [dbo].[pmDistrict] ([idDepartment],[idProvince],[name],[code],[ubigeo]) VALUES (6,11,'Calquis','02','061002')</v>
      </c>
    </row>
    <row r="655" spans="1:5" ht="15.75" thickBot="1" x14ac:dyDescent="0.3">
      <c r="A655" s="14" t="s">
        <v>1302</v>
      </c>
      <c r="B655" s="8" t="s">
        <v>1303</v>
      </c>
      <c r="C655" s="21" t="s">
        <v>953</v>
      </c>
      <c r="D655" s="8" t="s">
        <v>1109</v>
      </c>
      <c r="E655" s="3" t="str">
        <f t="shared" si="62"/>
        <v>INSERT INTO [dbo].[pmDistrict] ([idDepartment],[idProvince],[name],[code],[ubigeo]) VALUES (6,11,'Catilluc','12','061012')</v>
      </c>
    </row>
    <row r="656" spans="1:5" ht="15.75" thickBot="1" x14ac:dyDescent="0.3">
      <c r="A656" s="14" t="s">
        <v>1304</v>
      </c>
      <c r="B656" s="8" t="s">
        <v>1305</v>
      </c>
      <c r="C656" s="21" t="s">
        <v>953</v>
      </c>
      <c r="D656" s="8" t="s">
        <v>1109</v>
      </c>
      <c r="E656" s="3" t="str">
        <f t="shared" si="62"/>
        <v>INSERT INTO [dbo].[pmDistrict] ([idDepartment],[idProvince],[name],[code],[ubigeo]) VALUES (6,11,'El Prado','09','061009')</v>
      </c>
    </row>
    <row r="657" spans="1:5" ht="15.75" thickBot="1" x14ac:dyDescent="0.3">
      <c r="A657" s="14" t="s">
        <v>1306</v>
      </c>
      <c r="B657" s="8" t="s">
        <v>1307</v>
      </c>
      <c r="C657" s="21" t="s">
        <v>953</v>
      </c>
      <c r="D657" s="8" t="s">
        <v>1109</v>
      </c>
      <c r="E657" s="3" t="str">
        <f t="shared" si="62"/>
        <v>INSERT INTO [dbo].[pmDistrict] ([idDepartment],[idProvince],[name],[code],[ubigeo]) VALUES (6,11,'La Florida','03','061003')</v>
      </c>
    </row>
    <row r="658" spans="1:5" ht="15.75" thickBot="1" x14ac:dyDescent="0.3">
      <c r="A658" s="14" t="s">
        <v>1308</v>
      </c>
      <c r="B658" s="8" t="s">
        <v>1309</v>
      </c>
      <c r="C658" s="21" t="s">
        <v>953</v>
      </c>
      <c r="D658" s="8" t="s">
        <v>1109</v>
      </c>
      <c r="E658" s="3" t="str">
        <f t="shared" si="62"/>
        <v>INSERT INTO [dbo].[pmDistrict] ([idDepartment],[idProvince],[name],[code],[ubigeo]) VALUES (6,11,'Llapa','04','061004')</v>
      </c>
    </row>
    <row r="659" spans="1:5" ht="15.75" thickBot="1" x14ac:dyDescent="0.3">
      <c r="A659" s="14" t="s">
        <v>1310</v>
      </c>
      <c r="B659" s="8" t="s">
        <v>1311</v>
      </c>
      <c r="C659" s="21" t="s">
        <v>953</v>
      </c>
      <c r="D659" s="8" t="s">
        <v>1109</v>
      </c>
      <c r="E659" s="3" t="str">
        <f t="shared" si="62"/>
        <v>INSERT INTO [dbo].[pmDistrict] ([idDepartment],[idProvince],[name],[code],[ubigeo]) VALUES (6,11,'Nanchoc','05','061005')</v>
      </c>
    </row>
    <row r="660" spans="1:5" ht="15.75" thickBot="1" x14ac:dyDescent="0.3">
      <c r="A660" s="14" t="s">
        <v>1312</v>
      </c>
      <c r="B660" s="8" t="s">
        <v>1313</v>
      </c>
      <c r="C660" s="21" t="s">
        <v>953</v>
      </c>
      <c r="D660" s="8" t="s">
        <v>1109</v>
      </c>
      <c r="E660" s="3" t="str">
        <f t="shared" si="62"/>
        <v>INSERT INTO [dbo].[pmDistrict] ([idDepartment],[idProvince],[name],[code],[ubigeo]) VALUES (6,11,'Niepos','06','061006')</v>
      </c>
    </row>
    <row r="661" spans="1:5" ht="15.75" thickBot="1" x14ac:dyDescent="0.3">
      <c r="A661" s="14" t="s">
        <v>1314</v>
      </c>
      <c r="B661" s="8" t="s">
        <v>1315</v>
      </c>
      <c r="C661" s="21" t="s">
        <v>953</v>
      </c>
      <c r="D661" s="8" t="s">
        <v>1109</v>
      </c>
      <c r="E661" s="3" t="str">
        <f t="shared" si="62"/>
        <v>INSERT INTO [dbo].[pmDistrict] ([idDepartment],[idProvince],[name],[code],[ubigeo]) VALUES (6,11,'San Gregorio','07','061007')</v>
      </c>
    </row>
    <row r="662" spans="1:5" ht="15.75" thickBot="1" x14ac:dyDescent="0.3">
      <c r="A662" s="14" t="s">
        <v>1316</v>
      </c>
      <c r="B662" s="8" t="s">
        <v>1317</v>
      </c>
      <c r="C662" s="21" t="s">
        <v>953</v>
      </c>
      <c r="D662" s="8" t="s">
        <v>1109</v>
      </c>
      <c r="E662" s="3" t="str">
        <f t="shared" si="62"/>
        <v>INSERT INTO [dbo].[pmDistrict] ([idDepartment],[idProvince],[name],[code],[ubigeo]) VALUES (6,11,'San Silvestre de Cochan','08','061008')</v>
      </c>
    </row>
    <row r="663" spans="1:5" ht="15.75" thickBot="1" x14ac:dyDescent="0.3">
      <c r="A663" s="14" t="s">
        <v>1318</v>
      </c>
      <c r="B663" s="8" t="s">
        <v>1319</v>
      </c>
      <c r="C663" s="21" t="s">
        <v>953</v>
      </c>
      <c r="D663" s="8" t="s">
        <v>1109</v>
      </c>
      <c r="E663" s="3" t="str">
        <f t="shared" si="62"/>
        <v>INSERT INTO [dbo].[pmDistrict] ([idDepartment],[idProvince],[name],[code],[ubigeo]) VALUES (6,11,'Tongod','11','061011')</v>
      </c>
    </row>
    <row r="664" spans="1:5" ht="15.75" thickBot="1" x14ac:dyDescent="0.3">
      <c r="A664" s="14" t="s">
        <v>1320</v>
      </c>
      <c r="B664" s="8" t="s">
        <v>1321</v>
      </c>
      <c r="C664" s="21" t="s">
        <v>953</v>
      </c>
      <c r="D664" s="8" t="s">
        <v>1109</v>
      </c>
      <c r="E664" s="3" t="str">
        <f t="shared" si="62"/>
        <v>INSERT INTO [dbo].[pmDistrict] ([idDepartment],[idProvince],[name],[code],[ubigeo]) VALUES (6,11,'Union Agua Blanca','10','061010')</v>
      </c>
    </row>
    <row r="665" spans="1:5" ht="15.75" thickBot="1" x14ac:dyDescent="0.3">
      <c r="A665" s="14" t="s">
        <v>1322</v>
      </c>
      <c r="B665" s="8" t="s">
        <v>1323</v>
      </c>
      <c r="C665" s="21" t="s">
        <v>1323</v>
      </c>
      <c r="D665" s="8" t="s">
        <v>1109</v>
      </c>
      <c r="E665" s="2" t="str">
        <f>$E$1&amp;"6,12,'"&amp;TRIM(B665)&amp;"','"&amp;RIGHT(A665,2)&amp;"','"&amp;RIGHT(A665,6)&amp;"')"</f>
        <v>INSERT INTO [dbo].[pmDistrict] ([idDepartment],[idProvince],[name],[code],[ubigeo]) VALUES (6,12,'San Pablo','01','061301')</v>
      </c>
    </row>
    <row r="666" spans="1:5" ht="15.75" thickBot="1" x14ac:dyDescent="0.3">
      <c r="A666" s="14" t="s">
        <v>1324</v>
      </c>
      <c r="B666" s="8" t="s">
        <v>1325</v>
      </c>
      <c r="C666" s="21" t="s">
        <v>1323</v>
      </c>
      <c r="D666" s="8" t="s">
        <v>1109</v>
      </c>
      <c r="E666" s="2" t="str">
        <f t="shared" ref="E666:E668" si="63">$E$1&amp;"6,12,'"&amp;TRIM(B666)&amp;"','"&amp;RIGHT(A666,2)&amp;"','"&amp;RIGHT(A666,6)&amp;"')"</f>
        <v>INSERT INTO [dbo].[pmDistrict] ([idDepartment],[idProvince],[name],[code],[ubigeo]) VALUES (6,12,'San Bernardino','02','061302')</v>
      </c>
    </row>
    <row r="667" spans="1:5" ht="15.75" thickBot="1" x14ac:dyDescent="0.3">
      <c r="A667" s="14" t="s">
        <v>1326</v>
      </c>
      <c r="B667" s="8" t="s">
        <v>281</v>
      </c>
      <c r="C667" s="21" t="s">
        <v>1323</v>
      </c>
      <c r="D667" s="8" t="s">
        <v>1109</v>
      </c>
      <c r="E667" s="2" t="str">
        <f t="shared" si="63"/>
        <v>INSERT INTO [dbo].[pmDistrict] ([idDepartment],[idProvince],[name],[code],[ubigeo]) VALUES (6,12,'San Luis','03','061303')</v>
      </c>
    </row>
    <row r="668" spans="1:5" ht="15.75" thickBot="1" x14ac:dyDescent="0.3">
      <c r="A668" s="14" t="s">
        <v>1327</v>
      </c>
      <c r="B668" s="8" t="s">
        <v>1328</v>
      </c>
      <c r="C668" s="21" t="s">
        <v>1323</v>
      </c>
      <c r="D668" s="8" t="s">
        <v>1109</v>
      </c>
      <c r="E668" s="2" t="str">
        <f t="shared" si="63"/>
        <v>INSERT INTO [dbo].[pmDistrict] ([idDepartment],[idProvince],[name],[code],[ubigeo]) VALUES (6,12,'Tumbaden','04','061304')</v>
      </c>
    </row>
    <row r="669" spans="1:5" ht="15.75" thickBot="1" x14ac:dyDescent="0.3">
      <c r="A669" s="14" t="s">
        <v>1329</v>
      </c>
      <c r="B669" s="8" t="s">
        <v>364</v>
      </c>
      <c r="C669" s="21" t="s">
        <v>364</v>
      </c>
      <c r="D669" s="8" t="s">
        <v>1109</v>
      </c>
      <c r="E669" s="3" t="str">
        <f>$E$1&amp;"6,13,'"&amp;TRIM(B669)&amp;"','"&amp;RIGHT(A669,2)&amp;"','"&amp;RIGHT(A669,6)&amp;"')"</f>
        <v>INSERT INTO [dbo].[pmDistrict] ([idDepartment],[idProvince],[name],[code],[ubigeo]) VALUES (6,13,'Santa Cruz','01','060901')</v>
      </c>
    </row>
    <row r="670" spans="1:5" ht="15.75" thickBot="1" x14ac:dyDescent="0.3">
      <c r="A670" s="14" t="s">
        <v>1330</v>
      </c>
      <c r="B670" s="8" t="s">
        <v>1331</v>
      </c>
      <c r="C670" s="21" t="s">
        <v>364</v>
      </c>
      <c r="D670" s="8" t="s">
        <v>1109</v>
      </c>
      <c r="E670" s="3" t="str">
        <f t="shared" ref="E670:E679" si="64">$E$1&amp;"6,13,'"&amp;TRIM(B670)&amp;"','"&amp;RIGHT(A670,2)&amp;"','"&amp;RIGHT(A670,6)&amp;"')"</f>
        <v>INSERT INTO [dbo].[pmDistrict] ([idDepartment],[idProvince],[name],[code],[ubigeo]) VALUES (6,13,'Andabamba','10','060910')</v>
      </c>
    </row>
    <row r="671" spans="1:5" ht="15.75" thickBot="1" x14ac:dyDescent="0.3">
      <c r="A671" s="14" t="s">
        <v>1332</v>
      </c>
      <c r="B671" s="8" t="s">
        <v>1333</v>
      </c>
      <c r="C671" s="21" t="s">
        <v>364</v>
      </c>
      <c r="D671" s="8" t="s">
        <v>1109</v>
      </c>
      <c r="E671" s="3" t="str">
        <f t="shared" si="64"/>
        <v>INSERT INTO [dbo].[pmDistrict] ([idDepartment],[idProvince],[name],[code],[ubigeo]) VALUES (6,13,'Catache','02','060902')</v>
      </c>
    </row>
    <row r="672" spans="1:5" ht="15.75" thickBot="1" x14ac:dyDescent="0.3">
      <c r="A672" s="14" t="s">
        <v>1334</v>
      </c>
      <c r="B672" s="8" t="s">
        <v>1335</v>
      </c>
      <c r="C672" s="21" t="s">
        <v>364</v>
      </c>
      <c r="D672" s="8" t="s">
        <v>1109</v>
      </c>
      <c r="E672" s="3" t="str">
        <f t="shared" si="64"/>
        <v>INSERT INTO [dbo].[pmDistrict] ([idDepartment],[idProvince],[name],[code],[ubigeo]) VALUES (6,13,'Chancaybaños','03','060903')</v>
      </c>
    </row>
    <row r="673" spans="1:5" ht="15.75" thickBot="1" x14ac:dyDescent="0.3">
      <c r="A673" s="14" t="s">
        <v>1336</v>
      </c>
      <c r="B673" s="8" t="s">
        <v>1337</v>
      </c>
      <c r="C673" s="21" t="s">
        <v>364</v>
      </c>
      <c r="D673" s="8" t="s">
        <v>1109</v>
      </c>
      <c r="E673" s="3" t="str">
        <f t="shared" si="64"/>
        <v>INSERT INTO [dbo].[pmDistrict] ([idDepartment],[idProvince],[name],[code],[ubigeo]) VALUES (6,13,'La Esperanza','04','060904')</v>
      </c>
    </row>
    <row r="674" spans="1:5" ht="15.75" thickBot="1" x14ac:dyDescent="0.3">
      <c r="A674" s="14" t="s">
        <v>1338</v>
      </c>
      <c r="B674" s="8" t="s">
        <v>1339</v>
      </c>
      <c r="C674" s="21" t="s">
        <v>364</v>
      </c>
      <c r="D674" s="8" t="s">
        <v>1109</v>
      </c>
      <c r="E674" s="3" t="str">
        <f t="shared" si="64"/>
        <v>INSERT INTO [dbo].[pmDistrict] ([idDepartment],[idProvince],[name],[code],[ubigeo]) VALUES (6,13,'Ninabamba','05','060905')</v>
      </c>
    </row>
    <row r="675" spans="1:5" ht="15.75" thickBot="1" x14ac:dyDescent="0.3">
      <c r="A675" s="14" t="s">
        <v>1340</v>
      </c>
      <c r="B675" s="8" t="s">
        <v>1341</v>
      </c>
      <c r="C675" s="21" t="s">
        <v>364</v>
      </c>
      <c r="D675" s="8" t="s">
        <v>1109</v>
      </c>
      <c r="E675" s="3" t="str">
        <f t="shared" si="64"/>
        <v>INSERT INTO [dbo].[pmDistrict] ([idDepartment],[idProvince],[name],[code],[ubigeo]) VALUES (6,13,'Pulan','06','060906')</v>
      </c>
    </row>
    <row r="676" spans="1:5" ht="15.75" thickBot="1" x14ac:dyDescent="0.3">
      <c r="A676" s="14" t="s">
        <v>1342</v>
      </c>
      <c r="B676" s="8" t="s">
        <v>1343</v>
      </c>
      <c r="C676" s="21" t="s">
        <v>364</v>
      </c>
      <c r="D676" s="8" t="s">
        <v>1109</v>
      </c>
      <c r="E676" s="3" t="str">
        <f t="shared" si="64"/>
        <v>INSERT INTO [dbo].[pmDistrict] ([idDepartment],[idProvince],[name],[code],[ubigeo]) VALUES (6,13,'Saucepampa','11','060911')</v>
      </c>
    </row>
    <row r="677" spans="1:5" ht="15.75" thickBot="1" x14ac:dyDescent="0.3">
      <c r="A677" s="14" t="s">
        <v>1344</v>
      </c>
      <c r="B677" s="8" t="s">
        <v>1345</v>
      </c>
      <c r="C677" s="21" t="s">
        <v>364</v>
      </c>
      <c r="D677" s="8" t="s">
        <v>1109</v>
      </c>
      <c r="E677" s="3" t="str">
        <f t="shared" si="64"/>
        <v>INSERT INTO [dbo].[pmDistrict] ([idDepartment],[idProvince],[name],[code],[ubigeo]) VALUES (6,13,'Sexi','07','060907')</v>
      </c>
    </row>
    <row r="678" spans="1:5" ht="15.75" thickBot="1" x14ac:dyDescent="0.3">
      <c r="A678" s="14" t="s">
        <v>1346</v>
      </c>
      <c r="B678" s="8" t="s">
        <v>1347</v>
      </c>
      <c r="C678" s="21" t="s">
        <v>364</v>
      </c>
      <c r="D678" s="8" t="s">
        <v>1109</v>
      </c>
      <c r="E678" s="3" t="str">
        <f t="shared" si="64"/>
        <v>INSERT INTO [dbo].[pmDistrict] ([idDepartment],[idProvince],[name],[code],[ubigeo]) VALUES (6,13,'Uticyacu','08','060908')</v>
      </c>
    </row>
    <row r="679" spans="1:5" ht="15.75" thickBot="1" x14ac:dyDescent="0.3">
      <c r="A679" s="14" t="s">
        <v>1348</v>
      </c>
      <c r="B679" s="8" t="s">
        <v>1349</v>
      </c>
      <c r="C679" s="21" t="s">
        <v>364</v>
      </c>
      <c r="D679" s="8" t="s">
        <v>1109</v>
      </c>
      <c r="E679" s="3" t="str">
        <f t="shared" si="64"/>
        <v>INSERT INTO [dbo].[pmDistrict] ([idDepartment],[idProvince],[name],[code],[ubigeo]) VALUES (6,13,'Yauyucan','09','060909')</v>
      </c>
    </row>
    <row r="680" spans="1:5" ht="15.75" thickBot="1" x14ac:dyDescent="0.3">
      <c r="A680" s="14" t="s">
        <v>1350</v>
      </c>
      <c r="B680" s="8" t="s">
        <v>1351</v>
      </c>
      <c r="C680" s="21" t="s">
        <v>1351</v>
      </c>
      <c r="D680" s="8" t="s">
        <v>1351</v>
      </c>
      <c r="E680" s="2" t="str">
        <f>$E$1&amp;"7,1,'"&amp;TRIM(B680)&amp;"','"&amp;RIGHT(A680,2)&amp;"','"&amp;RIGHT(A680,6)&amp;"')"</f>
        <v>INSERT INTO [dbo].[pmDistrict] ([idDepartment],[idProvince],[name],[code],[ubigeo]) VALUES (7,1,'Callao','01','240101')</v>
      </c>
    </row>
    <row r="681" spans="1:5" ht="15.75" thickBot="1" x14ac:dyDescent="0.3">
      <c r="A681" s="14" t="s">
        <v>1352</v>
      </c>
      <c r="B681" s="8" t="s">
        <v>1249</v>
      </c>
      <c r="C681" s="21" t="s">
        <v>1351</v>
      </c>
      <c r="D681" s="8" t="s">
        <v>1351</v>
      </c>
      <c r="E681" s="2" t="str">
        <f t="shared" ref="E681:E685" si="65">$E$1&amp;"7,1,'"&amp;TRIM(B681)&amp;"','"&amp;RIGHT(A681,2)&amp;"','"&amp;RIGHT(A681,6)&amp;"')"</f>
        <v>INSERT INTO [dbo].[pmDistrict] ([idDepartment],[idProvince],[name],[code],[ubigeo]) VALUES (7,1,'Bellavista','02','240102')</v>
      </c>
    </row>
    <row r="682" spans="1:5" ht="15.75" thickBot="1" x14ac:dyDescent="0.3">
      <c r="A682" s="14" t="s">
        <v>1353</v>
      </c>
      <c r="B682" s="8" t="s">
        <v>1354</v>
      </c>
      <c r="C682" s="21" t="s">
        <v>1351</v>
      </c>
      <c r="D682" s="8" t="s">
        <v>1351</v>
      </c>
      <c r="E682" s="2" t="str">
        <f t="shared" si="65"/>
        <v>INSERT INTO [dbo].[pmDistrict] ([idDepartment],[idProvince],[name],[code],[ubigeo]) VALUES (7,1,'Carmen de La Legua','04','240104')</v>
      </c>
    </row>
    <row r="683" spans="1:5" ht="15.75" thickBot="1" x14ac:dyDescent="0.3">
      <c r="A683" s="14" t="s">
        <v>1355</v>
      </c>
      <c r="B683" s="8" t="s">
        <v>1356</v>
      </c>
      <c r="C683" s="21" t="s">
        <v>1351</v>
      </c>
      <c r="D683" s="8" t="s">
        <v>1351</v>
      </c>
      <c r="E683" s="2" t="str">
        <f t="shared" si="65"/>
        <v>INSERT INTO [dbo].[pmDistrict] ([idDepartment],[idProvince],[name],[code],[ubigeo]) VALUES (7,1,'La Perla','05','240105')</v>
      </c>
    </row>
    <row r="684" spans="1:5" ht="15.75" thickBot="1" x14ac:dyDescent="0.3">
      <c r="A684" s="14" t="s">
        <v>1357</v>
      </c>
      <c r="B684" s="8" t="s">
        <v>1358</v>
      </c>
      <c r="C684" s="21" t="s">
        <v>1351</v>
      </c>
      <c r="D684" s="8" t="s">
        <v>1351</v>
      </c>
      <c r="E684" s="2" t="str">
        <f t="shared" si="65"/>
        <v>INSERT INTO [dbo].[pmDistrict] ([idDepartment],[idProvince],[name],[code],[ubigeo]) VALUES (7,1,'La Punta','03','240103')</v>
      </c>
    </row>
    <row r="685" spans="1:5" ht="15.75" thickBot="1" x14ac:dyDescent="0.3">
      <c r="A685" s="14" t="s">
        <v>1359</v>
      </c>
      <c r="B685" s="8" t="s">
        <v>1360</v>
      </c>
      <c r="C685" s="21" t="s">
        <v>1351</v>
      </c>
      <c r="D685" s="8" t="s">
        <v>1351</v>
      </c>
      <c r="E685" s="2" t="str">
        <f t="shared" si="65"/>
        <v>INSERT INTO [dbo].[pmDistrict] ([idDepartment],[idProvince],[name],[code],[ubigeo]) VALUES (7,1,'Ventanilla','06','240106')</v>
      </c>
    </row>
    <row r="686" spans="1:5" ht="15.75" thickBot="1" x14ac:dyDescent="0.3">
      <c r="A686" s="14" t="s">
        <v>1361</v>
      </c>
      <c r="B686" s="8" t="s">
        <v>1362</v>
      </c>
      <c r="C686" s="21" t="s">
        <v>1362</v>
      </c>
      <c r="D686" s="8" t="s">
        <v>1362</v>
      </c>
      <c r="E686" s="3" t="str">
        <f>$E$1&amp;"8,1,'"&amp;TRIM(B686)&amp;"','"&amp;RIGHT(A686,2)&amp;"','"&amp;RIGHT(A686,6)&amp;"')"</f>
        <v>INSERT INTO [dbo].[pmDistrict] ([idDepartment],[idProvince],[name],[code],[ubigeo]) VALUES (8,1,'Cusco','01','070101')</v>
      </c>
    </row>
    <row r="687" spans="1:5" ht="15.75" thickBot="1" x14ac:dyDescent="0.3">
      <c r="A687" s="14" t="s">
        <v>1363</v>
      </c>
      <c r="B687" s="8" t="s">
        <v>1364</v>
      </c>
      <c r="C687" s="21" t="s">
        <v>1362</v>
      </c>
      <c r="D687" s="8" t="s">
        <v>1362</v>
      </c>
      <c r="E687" s="3" t="str">
        <f t="shared" ref="E687:E694" si="66">$E$1&amp;"8,1,'"&amp;TRIM(B687)&amp;"','"&amp;RIGHT(A687,2)&amp;"','"&amp;RIGHT(A687,6)&amp;"')"</f>
        <v>INSERT INTO [dbo].[pmDistrict] ([idDepartment],[idProvince],[name],[code],[ubigeo]) VALUES (8,1,'Ccorca','02','070102')</v>
      </c>
    </row>
    <row r="688" spans="1:5" ht="15.75" thickBot="1" x14ac:dyDescent="0.3">
      <c r="A688" s="14" t="s">
        <v>1365</v>
      </c>
      <c r="B688" s="8" t="s">
        <v>1366</v>
      </c>
      <c r="C688" s="21" t="s">
        <v>1362</v>
      </c>
      <c r="D688" s="8" t="s">
        <v>1362</v>
      </c>
      <c r="E688" s="3" t="str">
        <f t="shared" si="66"/>
        <v>INSERT INTO [dbo].[pmDistrict] ([idDepartment],[idProvince],[name],[code],[ubigeo]) VALUES (8,1,'Poroy','03','070103')</v>
      </c>
    </row>
    <row r="689" spans="1:5" ht="15.75" thickBot="1" x14ac:dyDescent="0.3">
      <c r="A689" s="14" t="s">
        <v>1367</v>
      </c>
      <c r="B689" s="8" t="s">
        <v>126</v>
      </c>
      <c r="C689" s="21" t="s">
        <v>1362</v>
      </c>
      <c r="D689" s="8" t="s">
        <v>1362</v>
      </c>
      <c r="E689" s="3" t="str">
        <f t="shared" si="66"/>
        <v>INSERT INTO [dbo].[pmDistrict] ([idDepartment],[idProvince],[name],[code],[ubigeo]) VALUES (8,1,'San Jeronimo','04','070104')</v>
      </c>
    </row>
    <row r="690" spans="1:5" ht="15.75" thickBot="1" x14ac:dyDescent="0.3">
      <c r="A690" s="14" t="s">
        <v>1368</v>
      </c>
      <c r="B690" s="8" t="s">
        <v>1369</v>
      </c>
      <c r="C690" s="21" t="s">
        <v>1362</v>
      </c>
      <c r="D690" s="8" t="s">
        <v>1362</v>
      </c>
      <c r="E690" s="3" t="str">
        <f t="shared" si="66"/>
        <v>INSERT INTO [dbo].[pmDistrict] ([idDepartment],[idProvince],[name],[code],[ubigeo]) VALUES (8,1,'San Sebastian','05','070105')</v>
      </c>
    </row>
    <row r="691" spans="1:5" ht="15.75" thickBot="1" x14ac:dyDescent="0.3">
      <c r="A691" s="14" t="s">
        <v>1370</v>
      </c>
      <c r="B691" s="8" t="s">
        <v>1371</v>
      </c>
      <c r="C691" s="21" t="s">
        <v>1362</v>
      </c>
      <c r="D691" s="8" t="s">
        <v>1362</v>
      </c>
      <c r="E691" s="3" t="str">
        <f t="shared" si="66"/>
        <v>INSERT INTO [dbo].[pmDistrict] ([idDepartment],[idProvince],[name],[code],[ubigeo]) VALUES (8,1,'Santiago','06','070106')</v>
      </c>
    </row>
    <row r="692" spans="1:5" ht="15.75" thickBot="1" x14ac:dyDescent="0.3">
      <c r="A692" s="14" t="s">
        <v>1372</v>
      </c>
      <c r="B692" s="8" t="s">
        <v>1373</v>
      </c>
      <c r="C692" s="21" t="s">
        <v>1362</v>
      </c>
      <c r="D692" s="8" t="s">
        <v>1362</v>
      </c>
      <c r="E692" s="3" t="str">
        <f t="shared" si="66"/>
        <v>INSERT INTO [dbo].[pmDistrict] ([idDepartment],[idProvince],[name],[code],[ubigeo]) VALUES (8,1,'Saylla','07','070107')</v>
      </c>
    </row>
    <row r="693" spans="1:5" ht="15.75" thickBot="1" x14ac:dyDescent="0.3">
      <c r="A693" s="14" t="s">
        <v>1374</v>
      </c>
      <c r="B693" s="8" t="s">
        <v>1375</v>
      </c>
      <c r="C693" s="21" t="s">
        <v>1362</v>
      </c>
      <c r="D693" s="8" t="s">
        <v>1362</v>
      </c>
      <c r="E693" s="3" t="str">
        <f t="shared" si="66"/>
        <v>INSERT INTO [dbo].[pmDistrict] ([idDepartment],[idProvince],[name],[code],[ubigeo]) VALUES (8,1,'Wanchaq','08','070108')</v>
      </c>
    </row>
    <row r="694" spans="1:5" ht="15.75" thickBot="1" x14ac:dyDescent="0.3">
      <c r="A694" s="14" t="s">
        <v>1376</v>
      </c>
      <c r="B694" s="8" t="s">
        <v>1377</v>
      </c>
      <c r="C694" s="21" t="s">
        <v>1377</v>
      </c>
      <c r="D694" s="8" t="s">
        <v>1362</v>
      </c>
      <c r="E694" s="2" t="str">
        <f>$E$1&amp;"8,2,'"&amp;TRIM(B694)&amp;"','"&amp;RIGHT(A694,2)&amp;"','"&amp;RIGHT(A694,6)&amp;"')"</f>
        <v>INSERT INTO [dbo].[pmDistrict] ([idDepartment],[idProvince],[name],[code],[ubigeo]) VALUES (8,2,'Acomayo','01','070201')</v>
      </c>
    </row>
    <row r="695" spans="1:5" ht="15.75" thickBot="1" x14ac:dyDescent="0.3">
      <c r="A695" s="14" t="s">
        <v>1378</v>
      </c>
      <c r="B695" s="8" t="s">
        <v>1379</v>
      </c>
      <c r="C695" s="21" t="s">
        <v>1377</v>
      </c>
      <c r="D695" s="8" t="s">
        <v>1362</v>
      </c>
      <c r="E695" s="2" t="str">
        <f t="shared" ref="E695:E700" si="67">$E$1&amp;"8,2,'"&amp;TRIM(B695)&amp;"','"&amp;RIGHT(A695,2)&amp;"','"&amp;RIGHT(A695,6)&amp;"')"</f>
        <v>INSERT INTO [dbo].[pmDistrict] ([idDepartment],[idProvince],[name],[code],[ubigeo]) VALUES (8,2,'Acopia','02','070202')</v>
      </c>
    </row>
    <row r="696" spans="1:5" ht="15.75" thickBot="1" x14ac:dyDescent="0.3">
      <c r="A696" s="14" t="s">
        <v>1380</v>
      </c>
      <c r="B696" s="8" t="s">
        <v>1381</v>
      </c>
      <c r="C696" s="21" t="s">
        <v>1377</v>
      </c>
      <c r="D696" s="8" t="s">
        <v>1362</v>
      </c>
      <c r="E696" s="2" t="str">
        <f t="shared" si="67"/>
        <v>INSERT INTO [dbo].[pmDistrict] ([idDepartment],[idProvince],[name],[code],[ubigeo]) VALUES (8,2,'Acos','03','070203')</v>
      </c>
    </row>
    <row r="697" spans="1:5" ht="15.75" thickBot="1" x14ac:dyDescent="0.3">
      <c r="A697" s="14" t="s">
        <v>1382</v>
      </c>
      <c r="B697" s="8" t="s">
        <v>1383</v>
      </c>
      <c r="C697" s="21" t="s">
        <v>1377</v>
      </c>
      <c r="D697" s="8" t="s">
        <v>1362</v>
      </c>
      <c r="E697" s="2" t="str">
        <f t="shared" si="67"/>
        <v>INSERT INTO [dbo].[pmDistrict] ([idDepartment],[idProvince],[name],[code],[ubigeo]) VALUES (8,2,'Mosoc Llacta','07','070207')</v>
      </c>
    </row>
    <row r="698" spans="1:5" ht="15.75" thickBot="1" x14ac:dyDescent="0.3">
      <c r="A698" s="14" t="s">
        <v>1384</v>
      </c>
      <c r="B698" s="8" t="s">
        <v>1385</v>
      </c>
      <c r="C698" s="21" t="s">
        <v>1377</v>
      </c>
      <c r="D698" s="8" t="s">
        <v>1362</v>
      </c>
      <c r="E698" s="2" t="str">
        <f t="shared" si="67"/>
        <v>INSERT INTO [dbo].[pmDistrict] ([idDepartment],[idProvince],[name],[code],[ubigeo]) VALUES (8,2,'Pomacanchi','04','070204')</v>
      </c>
    </row>
    <row r="699" spans="1:5" ht="15.75" thickBot="1" x14ac:dyDescent="0.3">
      <c r="A699" s="14" t="s">
        <v>1386</v>
      </c>
      <c r="B699" s="8" t="s">
        <v>1387</v>
      </c>
      <c r="C699" s="21" t="s">
        <v>1377</v>
      </c>
      <c r="D699" s="8" t="s">
        <v>1362</v>
      </c>
      <c r="E699" s="2" t="str">
        <f t="shared" si="67"/>
        <v>INSERT INTO [dbo].[pmDistrict] ([idDepartment],[idProvince],[name],[code],[ubigeo]) VALUES (8,2,'Rondocan','05','070205')</v>
      </c>
    </row>
    <row r="700" spans="1:5" ht="15.75" thickBot="1" x14ac:dyDescent="0.3">
      <c r="A700" s="14" t="s">
        <v>1388</v>
      </c>
      <c r="B700" s="8" t="s">
        <v>1389</v>
      </c>
      <c r="C700" s="21" t="s">
        <v>1377</v>
      </c>
      <c r="D700" s="8" t="s">
        <v>1362</v>
      </c>
      <c r="E700" s="2" t="str">
        <f t="shared" si="67"/>
        <v>INSERT INTO [dbo].[pmDistrict] ([idDepartment],[idProvince],[name],[code],[ubigeo]) VALUES (8,2,'Sangarara','06','070206')</v>
      </c>
    </row>
    <row r="701" spans="1:5" ht="15.75" thickBot="1" x14ac:dyDescent="0.3">
      <c r="A701" s="14" t="s">
        <v>1390</v>
      </c>
      <c r="B701" s="8" t="s">
        <v>265</v>
      </c>
      <c r="C701" s="21" t="s">
        <v>265</v>
      </c>
      <c r="D701" s="8" t="s">
        <v>1362</v>
      </c>
      <c r="E701" s="3" t="str">
        <f>$E$1&amp;"8,3,'"&amp;TRIM(B701)&amp;"','"&amp;RIGHT(A701,2)&amp;"','"&amp;RIGHT(A701,6)&amp;"')"</f>
        <v>INSERT INTO [dbo].[pmDistrict] ([idDepartment],[idProvince],[name],[code],[ubigeo]) VALUES (8,3,'Anta','01','070301')</v>
      </c>
    </row>
    <row r="702" spans="1:5" ht="15.75" thickBot="1" x14ac:dyDescent="0.3">
      <c r="A702" s="14" t="s">
        <v>1391</v>
      </c>
      <c r="B702" s="8" t="s">
        <v>1392</v>
      </c>
      <c r="C702" s="21" t="s">
        <v>265</v>
      </c>
      <c r="D702" s="8" t="s">
        <v>1362</v>
      </c>
      <c r="E702" s="3" t="str">
        <f t="shared" ref="E702:E709" si="68">$E$1&amp;"8,3,'"&amp;TRIM(B702)&amp;"','"&amp;RIGHT(A702,2)&amp;"','"&amp;RIGHT(A702,6)&amp;"')"</f>
        <v>INSERT INTO [dbo].[pmDistrict] ([idDepartment],[idProvince],[name],[code],[ubigeo]) VALUES (8,3,'Ancahuasi','09','070309')</v>
      </c>
    </row>
    <row r="703" spans="1:5" ht="15.75" thickBot="1" x14ac:dyDescent="0.3">
      <c r="A703" s="14" t="s">
        <v>1393</v>
      </c>
      <c r="B703" s="8" t="s">
        <v>1394</v>
      </c>
      <c r="C703" s="21" t="s">
        <v>265</v>
      </c>
      <c r="D703" s="8" t="s">
        <v>1362</v>
      </c>
      <c r="E703" s="3" t="str">
        <f t="shared" si="68"/>
        <v>INSERT INTO [dbo].[pmDistrict] ([idDepartment],[idProvince],[name],[code],[ubigeo]) VALUES (8,3,'Cachimayo','08','070308')</v>
      </c>
    </row>
    <row r="704" spans="1:5" ht="15.75" thickBot="1" x14ac:dyDescent="0.3">
      <c r="A704" s="14" t="s">
        <v>1395</v>
      </c>
      <c r="B704" s="8" t="s">
        <v>1396</v>
      </c>
      <c r="C704" s="21" t="s">
        <v>265</v>
      </c>
      <c r="D704" s="8" t="s">
        <v>1362</v>
      </c>
      <c r="E704" s="3" t="str">
        <f t="shared" si="68"/>
        <v>INSERT INTO [dbo].[pmDistrict] ([idDepartment],[idProvince],[name],[code],[ubigeo]) VALUES (8,3,'Chinchaypujio','02','070302')</v>
      </c>
    </row>
    <row r="705" spans="1:5" ht="15.75" thickBot="1" x14ac:dyDescent="0.3">
      <c r="A705" s="14" t="s">
        <v>1397</v>
      </c>
      <c r="B705" s="8" t="s">
        <v>1398</v>
      </c>
      <c r="C705" s="21" t="s">
        <v>265</v>
      </c>
      <c r="D705" s="8" t="s">
        <v>1362</v>
      </c>
      <c r="E705" s="3" t="str">
        <f t="shared" si="68"/>
        <v>INSERT INTO [dbo].[pmDistrict] ([idDepartment],[idProvince],[name],[code],[ubigeo]) VALUES (8,3,'Huarocondo','03','070303')</v>
      </c>
    </row>
    <row r="706" spans="1:5" ht="15.75" thickBot="1" x14ac:dyDescent="0.3">
      <c r="A706" s="14" t="s">
        <v>1399</v>
      </c>
      <c r="B706" s="8" t="s">
        <v>1400</v>
      </c>
      <c r="C706" s="21" t="s">
        <v>265</v>
      </c>
      <c r="D706" s="8" t="s">
        <v>1362</v>
      </c>
      <c r="E706" s="3" t="str">
        <f t="shared" si="68"/>
        <v>INSERT INTO [dbo].[pmDistrict] ([idDepartment],[idProvince],[name],[code],[ubigeo]) VALUES (8,3,'Limatambo','04','070304')</v>
      </c>
    </row>
    <row r="707" spans="1:5" ht="15.75" thickBot="1" x14ac:dyDescent="0.3">
      <c r="A707" s="14" t="s">
        <v>1401</v>
      </c>
      <c r="B707" s="8" t="s">
        <v>1402</v>
      </c>
      <c r="C707" s="21" t="s">
        <v>265</v>
      </c>
      <c r="D707" s="8" t="s">
        <v>1362</v>
      </c>
      <c r="E707" s="3" t="str">
        <f t="shared" si="68"/>
        <v>INSERT INTO [dbo].[pmDistrict] ([idDepartment],[idProvince],[name],[code],[ubigeo]) VALUES (8,3,'Mollepata','05','070305')</v>
      </c>
    </row>
    <row r="708" spans="1:5" ht="15.75" thickBot="1" x14ac:dyDescent="0.3">
      <c r="A708" s="14" t="s">
        <v>1403</v>
      </c>
      <c r="B708" s="8" t="s">
        <v>1404</v>
      </c>
      <c r="C708" s="21" t="s">
        <v>265</v>
      </c>
      <c r="D708" s="8" t="s">
        <v>1362</v>
      </c>
      <c r="E708" s="3" t="str">
        <f t="shared" si="68"/>
        <v>INSERT INTO [dbo].[pmDistrict] ([idDepartment],[idProvince],[name],[code],[ubigeo]) VALUES (8,3,'Pucyura','06','070306')</v>
      </c>
    </row>
    <row r="709" spans="1:5" ht="15.75" thickBot="1" x14ac:dyDescent="0.3">
      <c r="A709" s="14" t="s">
        <v>1405</v>
      </c>
      <c r="B709" s="8" t="s">
        <v>1406</v>
      </c>
      <c r="C709" s="21" t="s">
        <v>265</v>
      </c>
      <c r="D709" s="8" t="s">
        <v>1362</v>
      </c>
      <c r="E709" s="3" t="str">
        <f t="shared" si="68"/>
        <v>INSERT INTO [dbo].[pmDistrict] ([idDepartment],[idProvince],[name],[code],[ubigeo]) VALUES (8,3,'Zurite','07','070307')</v>
      </c>
    </row>
    <row r="710" spans="1:5" ht="15.75" thickBot="1" x14ac:dyDescent="0.3">
      <c r="A710" s="14" t="s">
        <v>1407</v>
      </c>
      <c r="B710" s="8" t="s">
        <v>1408</v>
      </c>
      <c r="C710" s="21" t="s">
        <v>1408</v>
      </c>
      <c r="D710" s="8" t="s">
        <v>1362</v>
      </c>
      <c r="E710" s="2" t="str">
        <f>$E$1&amp;"8,4,'"&amp;TRIM(B710)&amp;"','"&amp;RIGHT(A710,2)&amp;"','"&amp;RIGHT(A710,6)&amp;"')"</f>
        <v>INSERT INTO [dbo].[pmDistrict] ([idDepartment],[idProvince],[name],[code],[ubigeo]) VALUES (8,4,'Calca','01','070401')</v>
      </c>
    </row>
    <row r="711" spans="1:5" ht="15.75" thickBot="1" x14ac:dyDescent="0.3">
      <c r="A711" s="14" t="s">
        <v>1409</v>
      </c>
      <c r="B711" s="8" t="s">
        <v>1410</v>
      </c>
      <c r="C711" s="21" t="s">
        <v>1408</v>
      </c>
      <c r="D711" s="8" t="s">
        <v>1362</v>
      </c>
      <c r="E711" s="2" t="str">
        <f t="shared" ref="E711:E717" si="69">$E$1&amp;"8,4,'"&amp;TRIM(B711)&amp;"','"&amp;RIGHT(A711,2)&amp;"','"&amp;RIGHT(A711,6)&amp;"')"</f>
        <v>INSERT INTO [dbo].[pmDistrict] ([idDepartment],[idProvince],[name],[code],[ubigeo]) VALUES (8,4,'Coya','02','070402')</v>
      </c>
    </row>
    <row r="712" spans="1:5" ht="15.75" thickBot="1" x14ac:dyDescent="0.3">
      <c r="A712" s="14" t="s">
        <v>1411</v>
      </c>
      <c r="B712" s="8" t="s">
        <v>1412</v>
      </c>
      <c r="C712" s="21" t="s">
        <v>1408</v>
      </c>
      <c r="D712" s="8" t="s">
        <v>1362</v>
      </c>
      <c r="E712" s="2" t="str">
        <f t="shared" si="69"/>
        <v>INSERT INTO [dbo].[pmDistrict] ([idDepartment],[idProvince],[name],[code],[ubigeo]) VALUES (8,4,'Lamay','03','070403')</v>
      </c>
    </row>
    <row r="713" spans="1:5" ht="15.75" thickBot="1" x14ac:dyDescent="0.3">
      <c r="A713" s="14" t="s">
        <v>1413</v>
      </c>
      <c r="B713" s="8" t="s">
        <v>1414</v>
      </c>
      <c r="C713" s="21" t="s">
        <v>1408</v>
      </c>
      <c r="D713" s="8" t="s">
        <v>1362</v>
      </c>
      <c r="E713" s="2" t="str">
        <f t="shared" si="69"/>
        <v>INSERT INTO [dbo].[pmDistrict] ([idDepartment],[idProvince],[name],[code],[ubigeo]) VALUES (8,4,'Lares','04','070404')</v>
      </c>
    </row>
    <row r="714" spans="1:5" ht="15.75" thickBot="1" x14ac:dyDescent="0.3">
      <c r="A714" s="14" t="s">
        <v>1415</v>
      </c>
      <c r="B714" s="8" t="s">
        <v>1416</v>
      </c>
      <c r="C714" s="21" t="s">
        <v>1408</v>
      </c>
      <c r="D714" s="8" t="s">
        <v>1362</v>
      </c>
      <c r="E714" s="2" t="str">
        <f t="shared" si="69"/>
        <v>INSERT INTO [dbo].[pmDistrict] ([idDepartment],[idProvince],[name],[code],[ubigeo]) VALUES (8,4,'Pisac','05','070405')</v>
      </c>
    </row>
    <row r="715" spans="1:5" ht="15.75" thickBot="1" x14ac:dyDescent="0.3">
      <c r="A715" s="14" t="s">
        <v>1417</v>
      </c>
      <c r="B715" s="8" t="s">
        <v>1418</v>
      </c>
      <c r="C715" s="21" t="s">
        <v>1408</v>
      </c>
      <c r="D715" s="8" t="s">
        <v>1362</v>
      </c>
      <c r="E715" s="2" t="str">
        <f t="shared" si="69"/>
        <v>INSERT INTO [dbo].[pmDistrict] ([idDepartment],[idProvince],[name],[code],[ubigeo]) VALUES (8,4,'San Salvador','06','070406')</v>
      </c>
    </row>
    <row r="716" spans="1:5" ht="15.75" thickBot="1" x14ac:dyDescent="0.3">
      <c r="A716" s="14" t="s">
        <v>1419</v>
      </c>
      <c r="B716" s="8" t="s">
        <v>1420</v>
      </c>
      <c r="C716" s="21" t="s">
        <v>1408</v>
      </c>
      <c r="D716" s="8" t="s">
        <v>1362</v>
      </c>
      <c r="E716" s="2" t="str">
        <f t="shared" si="69"/>
        <v>INSERT INTO [dbo].[pmDistrict] ([idDepartment],[idProvince],[name],[code],[ubigeo]) VALUES (8,4,'Taray','07','070407')</v>
      </c>
    </row>
    <row r="717" spans="1:5" ht="15.75" thickBot="1" x14ac:dyDescent="0.3">
      <c r="A717" s="14" t="s">
        <v>1421</v>
      </c>
      <c r="B717" s="8" t="s">
        <v>1422</v>
      </c>
      <c r="C717" s="21" t="s">
        <v>1408</v>
      </c>
      <c r="D717" s="8" t="s">
        <v>1362</v>
      </c>
      <c r="E717" s="2" t="str">
        <f t="shared" si="69"/>
        <v>INSERT INTO [dbo].[pmDistrict] ([idDepartment],[idProvince],[name],[code],[ubigeo]) VALUES (8,4,'Yanatile','08','070408')</v>
      </c>
    </row>
    <row r="718" spans="1:5" ht="15.75" thickBot="1" x14ac:dyDescent="0.3">
      <c r="A718" s="14" t="s">
        <v>1423</v>
      </c>
      <c r="B718" s="8" t="s">
        <v>1424</v>
      </c>
      <c r="C718" s="21" t="s">
        <v>1425</v>
      </c>
      <c r="D718" s="8" t="s">
        <v>1362</v>
      </c>
      <c r="E718" s="3" t="str">
        <f>$E$1&amp;"8,5,'"&amp;TRIM(B718)&amp;"','"&amp;RIGHT(A718,2)&amp;"','"&amp;RIGHT(A718,6)&amp;"')"</f>
        <v>INSERT INTO [dbo].[pmDistrict] ([idDepartment],[idProvince],[name],[code],[ubigeo]) VALUES (8,5,'Yanaoca','01','070501')</v>
      </c>
    </row>
    <row r="719" spans="1:5" ht="15.75" thickBot="1" x14ac:dyDescent="0.3">
      <c r="A719" s="14" t="s">
        <v>1426</v>
      </c>
      <c r="B719" s="8" t="s">
        <v>1427</v>
      </c>
      <c r="C719" s="21" t="s">
        <v>1425</v>
      </c>
      <c r="D719" s="8" t="s">
        <v>1362</v>
      </c>
      <c r="E719" s="3" t="str">
        <f t="shared" ref="E719:E725" si="70">$E$1&amp;"8,5,'"&amp;TRIM(B719)&amp;"','"&amp;RIGHT(A719,2)&amp;"','"&amp;RIGHT(A719,6)&amp;"')"</f>
        <v>INSERT INTO [dbo].[pmDistrict] ([idDepartment],[idProvince],[name],[code],[ubigeo]) VALUES (8,5,'Checca','02','070502')</v>
      </c>
    </row>
    <row r="720" spans="1:5" ht="15.75" thickBot="1" x14ac:dyDescent="0.3">
      <c r="A720" s="14" t="s">
        <v>1428</v>
      </c>
      <c r="B720" s="8" t="s">
        <v>1429</v>
      </c>
      <c r="C720" s="21" t="s">
        <v>1425</v>
      </c>
      <c r="D720" s="8" t="s">
        <v>1362</v>
      </c>
      <c r="E720" s="3" t="str">
        <f t="shared" si="70"/>
        <v>INSERT INTO [dbo].[pmDistrict] ([idDepartment],[idProvince],[name],[code],[ubigeo]) VALUES (8,5,'Kunturkanki','03','070503')</v>
      </c>
    </row>
    <row r="721" spans="1:5" ht="15.75" thickBot="1" x14ac:dyDescent="0.3">
      <c r="A721" s="14" t="s">
        <v>1430</v>
      </c>
      <c r="B721" s="8" t="s">
        <v>1431</v>
      </c>
      <c r="C721" s="21" t="s">
        <v>1425</v>
      </c>
      <c r="D721" s="8" t="s">
        <v>1362</v>
      </c>
      <c r="E721" s="3" t="str">
        <f t="shared" si="70"/>
        <v>INSERT INTO [dbo].[pmDistrict] ([idDepartment],[idProvince],[name],[code],[ubigeo]) VALUES (8,5,'Langui','04','070504')</v>
      </c>
    </row>
    <row r="722" spans="1:5" ht="15.75" thickBot="1" x14ac:dyDescent="0.3">
      <c r="A722" s="14" t="s">
        <v>1432</v>
      </c>
      <c r="B722" s="8" t="s">
        <v>1433</v>
      </c>
      <c r="C722" s="21" t="s">
        <v>1425</v>
      </c>
      <c r="D722" s="8" t="s">
        <v>1362</v>
      </c>
      <c r="E722" s="3" t="str">
        <f t="shared" si="70"/>
        <v>INSERT INTO [dbo].[pmDistrict] ([idDepartment],[idProvince],[name],[code],[ubigeo]) VALUES (8,5,'Layo','05','070505')</v>
      </c>
    </row>
    <row r="723" spans="1:5" ht="15.75" thickBot="1" x14ac:dyDescent="0.3">
      <c r="A723" s="14" t="s">
        <v>1434</v>
      </c>
      <c r="B723" s="8" t="s">
        <v>873</v>
      </c>
      <c r="C723" s="21" t="s">
        <v>1425</v>
      </c>
      <c r="D723" s="8" t="s">
        <v>1362</v>
      </c>
      <c r="E723" s="3" t="str">
        <f t="shared" si="70"/>
        <v>INSERT INTO [dbo].[pmDistrict] ([idDepartment],[idProvince],[name],[code],[ubigeo]) VALUES (8,5,'Pampamarca','06','070506')</v>
      </c>
    </row>
    <row r="724" spans="1:5" ht="15.75" thickBot="1" x14ac:dyDescent="0.3">
      <c r="A724" s="14" t="s">
        <v>1435</v>
      </c>
      <c r="B724" s="8" t="s">
        <v>1436</v>
      </c>
      <c r="C724" s="21" t="s">
        <v>1425</v>
      </c>
      <c r="D724" s="8" t="s">
        <v>1362</v>
      </c>
      <c r="E724" s="3" t="str">
        <f t="shared" si="70"/>
        <v>INSERT INTO [dbo].[pmDistrict] ([idDepartment],[idProvince],[name],[code],[ubigeo]) VALUES (8,5,'Quehue','07','070507')</v>
      </c>
    </row>
    <row r="725" spans="1:5" ht="15.75" thickBot="1" x14ac:dyDescent="0.3">
      <c r="A725" s="14" t="s">
        <v>1437</v>
      </c>
      <c r="B725" s="8" t="s">
        <v>1438</v>
      </c>
      <c r="C725" s="21" t="s">
        <v>1425</v>
      </c>
      <c r="D725" s="8" t="s">
        <v>1362</v>
      </c>
      <c r="E725" s="3" t="str">
        <f t="shared" si="70"/>
        <v>INSERT INTO [dbo].[pmDistrict] ([idDepartment],[idProvince],[name],[code],[ubigeo]) VALUES (8,5,'Tupac Amaru','08','070508')</v>
      </c>
    </row>
    <row r="726" spans="1:5" ht="15.75" thickBot="1" x14ac:dyDescent="0.3">
      <c r="A726" s="14" t="s">
        <v>1439</v>
      </c>
      <c r="B726" s="8" t="s">
        <v>1440</v>
      </c>
      <c r="C726" s="21" t="s">
        <v>1441</v>
      </c>
      <c r="D726" s="8" t="s">
        <v>1362</v>
      </c>
      <c r="E726" s="2" t="str">
        <f>$E$1&amp;"8,6,'"&amp;TRIM(B726)&amp;"','"&amp;RIGHT(A726,2)&amp;"','"&amp;RIGHT(A726,6)&amp;"')"</f>
        <v>INSERT INTO [dbo].[pmDistrict] ([idDepartment],[idProvince],[name],[code],[ubigeo]) VALUES (8,6,'Sicuani','01','070601')</v>
      </c>
    </row>
    <row r="727" spans="1:5" ht="15.75" thickBot="1" x14ac:dyDescent="0.3">
      <c r="A727" s="14" t="s">
        <v>1442</v>
      </c>
      <c r="B727" s="8" t="s">
        <v>1443</v>
      </c>
      <c r="C727" s="21" t="s">
        <v>1441</v>
      </c>
      <c r="D727" s="8" t="s">
        <v>1362</v>
      </c>
      <c r="E727" s="2" t="str">
        <f t="shared" ref="E727:E733" si="71">$E$1&amp;"8,6,'"&amp;TRIM(B727)&amp;"','"&amp;RIGHT(A727,2)&amp;"','"&amp;RIGHT(A727,6)&amp;"')"</f>
        <v>INSERT INTO [dbo].[pmDistrict] ([idDepartment],[idProvince],[name],[code],[ubigeo]) VALUES (8,6,'Checacupe','03','070603')</v>
      </c>
    </row>
    <row r="728" spans="1:5" ht="15.75" thickBot="1" x14ac:dyDescent="0.3">
      <c r="A728" s="14" t="s">
        <v>1444</v>
      </c>
      <c r="B728" s="8" t="s">
        <v>1445</v>
      </c>
      <c r="C728" s="21" t="s">
        <v>1441</v>
      </c>
      <c r="D728" s="8" t="s">
        <v>1362</v>
      </c>
      <c r="E728" s="2" t="str">
        <f t="shared" si="71"/>
        <v>INSERT INTO [dbo].[pmDistrict] ([idDepartment],[idProvince],[name],[code],[ubigeo]) VALUES (8,6,'Combapata','02','070602')</v>
      </c>
    </row>
    <row r="729" spans="1:5" ht="15.75" thickBot="1" x14ac:dyDescent="0.3">
      <c r="A729" s="14" t="s">
        <v>1446</v>
      </c>
      <c r="B729" s="8" t="s">
        <v>1447</v>
      </c>
      <c r="C729" s="21" t="s">
        <v>1441</v>
      </c>
      <c r="D729" s="8" t="s">
        <v>1362</v>
      </c>
      <c r="E729" s="2" t="str">
        <f t="shared" si="71"/>
        <v>INSERT INTO [dbo].[pmDistrict] ([idDepartment],[idProvince],[name],[code],[ubigeo]) VALUES (8,6,'Marangani','04','070604')</v>
      </c>
    </row>
    <row r="730" spans="1:5" ht="15.75" thickBot="1" x14ac:dyDescent="0.3">
      <c r="A730" s="14" t="s">
        <v>1448</v>
      </c>
      <c r="B730" s="8" t="s">
        <v>1449</v>
      </c>
      <c r="C730" s="21" t="s">
        <v>1441</v>
      </c>
      <c r="D730" s="8" t="s">
        <v>1362</v>
      </c>
      <c r="E730" s="2" t="str">
        <f t="shared" si="71"/>
        <v>INSERT INTO [dbo].[pmDistrict] ([idDepartment],[idProvince],[name],[code],[ubigeo]) VALUES (8,6,'Pitumarca','05','070605')</v>
      </c>
    </row>
    <row r="731" spans="1:5" ht="15.75" thickBot="1" x14ac:dyDescent="0.3">
      <c r="A731" s="14" t="s">
        <v>1450</v>
      </c>
      <c r="B731" s="8" t="s">
        <v>1323</v>
      </c>
      <c r="C731" s="21" t="s">
        <v>1441</v>
      </c>
      <c r="D731" s="8" t="s">
        <v>1362</v>
      </c>
      <c r="E731" s="2" t="str">
        <f t="shared" si="71"/>
        <v>INSERT INTO [dbo].[pmDistrict] ([idDepartment],[idProvince],[name],[code],[ubigeo]) VALUES (8,6,'San Pablo','06','070606')</v>
      </c>
    </row>
    <row r="732" spans="1:5" ht="15.75" thickBot="1" x14ac:dyDescent="0.3">
      <c r="A732" s="14" t="s">
        <v>1451</v>
      </c>
      <c r="B732" s="8" t="s">
        <v>403</v>
      </c>
      <c r="C732" s="21" t="s">
        <v>1441</v>
      </c>
      <c r="D732" s="8" t="s">
        <v>1362</v>
      </c>
      <c r="E732" s="2" t="str">
        <f t="shared" si="71"/>
        <v>INSERT INTO [dbo].[pmDistrict] ([idDepartment],[idProvince],[name],[code],[ubigeo]) VALUES (8,6,'San Pedro','07','070607')</v>
      </c>
    </row>
    <row r="733" spans="1:5" ht="15.75" thickBot="1" x14ac:dyDescent="0.3">
      <c r="A733" s="14" t="s">
        <v>1452</v>
      </c>
      <c r="B733" s="8" t="s">
        <v>1453</v>
      </c>
      <c r="C733" s="21" t="s">
        <v>1441</v>
      </c>
      <c r="D733" s="8" t="s">
        <v>1362</v>
      </c>
      <c r="E733" s="2" t="str">
        <f t="shared" si="71"/>
        <v>INSERT INTO [dbo].[pmDistrict] ([idDepartment],[idProvince],[name],[code],[ubigeo]) VALUES (8,6,'Tinta','08','070608')</v>
      </c>
    </row>
    <row r="734" spans="1:5" ht="15.75" thickBot="1" x14ac:dyDescent="0.3">
      <c r="A734" s="14" t="s">
        <v>1454</v>
      </c>
      <c r="B734" s="8" t="s">
        <v>132</v>
      </c>
      <c r="C734" s="21" t="s">
        <v>1455</v>
      </c>
      <c r="D734" s="8" t="s">
        <v>1362</v>
      </c>
      <c r="E734" s="3" t="str">
        <f>$E$1&amp;"8,7,'"&amp;TRIM(B734)&amp;"','"&amp;RIGHT(A734,2)&amp;"','"&amp;RIGHT(A734,6)&amp;"')"</f>
        <v>INSERT INTO [dbo].[pmDistrict] ([idDepartment],[idProvince],[name],[code],[ubigeo]) VALUES (8,7,'Santo Tomas','01','070701')</v>
      </c>
    </row>
    <row r="735" spans="1:5" ht="15.75" thickBot="1" x14ac:dyDescent="0.3">
      <c r="A735" s="14" t="s">
        <v>1456</v>
      </c>
      <c r="B735" s="8" t="s">
        <v>1457</v>
      </c>
      <c r="C735" s="21" t="s">
        <v>1455</v>
      </c>
      <c r="D735" s="8" t="s">
        <v>1362</v>
      </c>
      <c r="E735" s="3" t="str">
        <f t="shared" ref="E735:E741" si="72">$E$1&amp;"8,7,'"&amp;TRIM(B735)&amp;"','"&amp;RIGHT(A735,2)&amp;"','"&amp;RIGHT(A735,6)&amp;"')"</f>
        <v>INSERT INTO [dbo].[pmDistrict] ([idDepartment],[idProvince],[name],[code],[ubigeo]) VALUES (8,7,'Capacmarca','02','070702')</v>
      </c>
    </row>
    <row r="736" spans="1:5" ht="15.75" thickBot="1" x14ac:dyDescent="0.3">
      <c r="A736" s="14" t="s">
        <v>1458</v>
      </c>
      <c r="B736" s="8" t="s">
        <v>1459</v>
      </c>
      <c r="C736" s="21" t="s">
        <v>1455</v>
      </c>
      <c r="D736" s="8" t="s">
        <v>1362</v>
      </c>
      <c r="E736" s="3" t="str">
        <f t="shared" si="72"/>
        <v>INSERT INTO [dbo].[pmDistrict] ([idDepartment],[idProvince],[name],[code],[ubigeo]) VALUES (8,7,'Chamaca','04','070704')</v>
      </c>
    </row>
    <row r="737" spans="1:5" ht="15.75" thickBot="1" x14ac:dyDescent="0.3">
      <c r="A737" s="14" t="s">
        <v>1460</v>
      </c>
      <c r="B737" s="8" t="s">
        <v>1461</v>
      </c>
      <c r="C737" s="21" t="s">
        <v>1455</v>
      </c>
      <c r="D737" s="8" t="s">
        <v>1362</v>
      </c>
      <c r="E737" s="3" t="str">
        <f t="shared" si="72"/>
        <v>INSERT INTO [dbo].[pmDistrict] ([idDepartment],[idProvince],[name],[code],[ubigeo]) VALUES (8,7,'Colquemarca','03','070703')</v>
      </c>
    </row>
    <row r="738" spans="1:5" ht="15.75" thickBot="1" x14ac:dyDescent="0.3">
      <c r="A738" s="14" t="s">
        <v>1462</v>
      </c>
      <c r="B738" s="8" t="s">
        <v>1463</v>
      </c>
      <c r="C738" s="21" t="s">
        <v>1455</v>
      </c>
      <c r="D738" s="8" t="s">
        <v>1362</v>
      </c>
      <c r="E738" s="3" t="str">
        <f t="shared" si="72"/>
        <v>INSERT INTO [dbo].[pmDistrict] ([idDepartment],[idProvince],[name],[code],[ubigeo]) VALUES (8,7,'Livitaca','05','070705')</v>
      </c>
    </row>
    <row r="739" spans="1:5" ht="15.75" thickBot="1" x14ac:dyDescent="0.3">
      <c r="A739" s="14" t="s">
        <v>1464</v>
      </c>
      <c r="B739" s="8" t="s">
        <v>1465</v>
      </c>
      <c r="C739" s="21" t="s">
        <v>1455</v>
      </c>
      <c r="D739" s="8" t="s">
        <v>1362</v>
      </c>
      <c r="E739" s="3" t="str">
        <f t="shared" si="72"/>
        <v>INSERT INTO [dbo].[pmDistrict] ([idDepartment],[idProvince],[name],[code],[ubigeo]) VALUES (8,7,'Llusco','06','070706')</v>
      </c>
    </row>
    <row r="740" spans="1:5" ht="15.75" thickBot="1" x14ac:dyDescent="0.3">
      <c r="A740" s="14" t="s">
        <v>1466</v>
      </c>
      <c r="B740" s="8" t="s">
        <v>1467</v>
      </c>
      <c r="C740" s="21" t="s">
        <v>1455</v>
      </c>
      <c r="D740" s="8" t="s">
        <v>1362</v>
      </c>
      <c r="E740" s="3" t="str">
        <f t="shared" si="72"/>
        <v>INSERT INTO [dbo].[pmDistrict] ([idDepartment],[idProvince],[name],[code],[ubigeo]) VALUES (8,7,'Quiñota','07','070707')</v>
      </c>
    </row>
    <row r="741" spans="1:5" ht="15.75" thickBot="1" x14ac:dyDescent="0.3">
      <c r="A741" s="14" t="s">
        <v>1468</v>
      </c>
      <c r="B741" s="8" t="s">
        <v>1469</v>
      </c>
      <c r="C741" s="21" t="s">
        <v>1455</v>
      </c>
      <c r="D741" s="8" t="s">
        <v>1362</v>
      </c>
      <c r="E741" s="3" t="str">
        <f t="shared" si="72"/>
        <v>INSERT INTO [dbo].[pmDistrict] ([idDepartment],[idProvince],[name],[code],[ubigeo]) VALUES (8,7,'Velille','08','070708')</v>
      </c>
    </row>
    <row r="742" spans="1:5" ht="15.75" thickBot="1" x14ac:dyDescent="0.3">
      <c r="A742" s="14" t="s">
        <v>1470</v>
      </c>
      <c r="B742" s="8" t="s">
        <v>1471</v>
      </c>
      <c r="C742" s="21" t="s">
        <v>1471</v>
      </c>
      <c r="D742" s="8" t="s">
        <v>1362</v>
      </c>
      <c r="E742" s="2" t="str">
        <f>$E$1&amp;"8,8,'"&amp;TRIM(B742)&amp;"','"&amp;RIGHT(A742,2)&amp;"','"&amp;RIGHT(A742,6)&amp;"')"</f>
        <v>INSERT INTO [dbo].[pmDistrict] ([idDepartment],[idProvince],[name],[code],[ubigeo]) VALUES (8,8,'Espinar','01','070801')</v>
      </c>
    </row>
    <row r="743" spans="1:5" ht="15.75" thickBot="1" x14ac:dyDescent="0.3">
      <c r="A743" s="14" t="s">
        <v>1472</v>
      </c>
      <c r="B743" s="8" t="s">
        <v>1473</v>
      </c>
      <c r="C743" s="21" t="s">
        <v>1471</v>
      </c>
      <c r="D743" s="8" t="s">
        <v>1362</v>
      </c>
      <c r="E743" s="2" t="str">
        <f t="shared" ref="E743:E749" si="73">$E$1&amp;"8,8,'"&amp;TRIM(B743)&amp;"','"&amp;RIGHT(A743,2)&amp;"','"&amp;RIGHT(A743,6)&amp;"')"</f>
        <v>INSERT INTO [dbo].[pmDistrict] ([idDepartment],[idProvince],[name],[code],[ubigeo]) VALUES (8,8,'Condoroma','02','070802')</v>
      </c>
    </row>
    <row r="744" spans="1:5" ht="15.75" thickBot="1" x14ac:dyDescent="0.3">
      <c r="A744" s="14" t="s">
        <v>1474</v>
      </c>
      <c r="B744" s="8" t="s">
        <v>807</v>
      </c>
      <c r="C744" s="21" t="s">
        <v>1471</v>
      </c>
      <c r="D744" s="8" t="s">
        <v>1362</v>
      </c>
      <c r="E744" s="2" t="str">
        <f t="shared" si="73"/>
        <v>INSERT INTO [dbo].[pmDistrict] ([idDepartment],[idProvince],[name],[code],[ubigeo]) VALUES (8,8,'Coporaque','03','070803')</v>
      </c>
    </row>
    <row r="745" spans="1:5" ht="15.75" thickBot="1" x14ac:dyDescent="0.3">
      <c r="A745" s="14" t="s">
        <v>1475</v>
      </c>
      <c r="B745" s="8" t="s">
        <v>1476</v>
      </c>
      <c r="C745" s="21" t="s">
        <v>1471</v>
      </c>
      <c r="D745" s="8" t="s">
        <v>1362</v>
      </c>
      <c r="E745" s="2" t="str">
        <f t="shared" si="73"/>
        <v>INSERT INTO [dbo].[pmDistrict] ([idDepartment],[idProvince],[name],[code],[ubigeo]) VALUES (8,8,'Ocoruro','04','070804')</v>
      </c>
    </row>
    <row r="746" spans="1:5" ht="15.75" thickBot="1" x14ac:dyDescent="0.3">
      <c r="A746" s="14" t="s">
        <v>1477</v>
      </c>
      <c r="B746" s="8" t="s">
        <v>1478</v>
      </c>
      <c r="C746" s="21" t="s">
        <v>1471</v>
      </c>
      <c r="D746" s="8" t="s">
        <v>1362</v>
      </c>
      <c r="E746" s="2" t="str">
        <f t="shared" si="73"/>
        <v>INSERT INTO [dbo].[pmDistrict] ([idDepartment],[idProvince],[name],[code],[ubigeo]) VALUES (8,8,'Pallpata','05','070805')</v>
      </c>
    </row>
    <row r="747" spans="1:5" ht="15.75" thickBot="1" x14ac:dyDescent="0.3">
      <c r="A747" s="14" t="s">
        <v>1479</v>
      </c>
      <c r="B747" s="8" t="s">
        <v>1480</v>
      </c>
      <c r="C747" s="21" t="s">
        <v>1471</v>
      </c>
      <c r="D747" s="8" t="s">
        <v>1362</v>
      </c>
      <c r="E747" s="2" t="str">
        <f t="shared" si="73"/>
        <v>INSERT INTO [dbo].[pmDistrict] ([idDepartment],[idProvince],[name],[code],[ubigeo]) VALUES (8,8,'Pichigua','06','070806')</v>
      </c>
    </row>
    <row r="748" spans="1:5" ht="15.75" thickBot="1" x14ac:dyDescent="0.3">
      <c r="A748" s="14" t="s">
        <v>1481</v>
      </c>
      <c r="B748" s="8" t="s">
        <v>1482</v>
      </c>
      <c r="C748" s="21" t="s">
        <v>1471</v>
      </c>
      <c r="D748" s="8" t="s">
        <v>1362</v>
      </c>
      <c r="E748" s="2" t="str">
        <f t="shared" si="73"/>
        <v>INSERT INTO [dbo].[pmDistrict] ([idDepartment],[idProvince],[name],[code],[ubigeo]) VALUES (8,8,'Suyckutambo','07','070807')</v>
      </c>
    </row>
    <row r="749" spans="1:5" ht="15.75" thickBot="1" x14ac:dyDescent="0.3">
      <c r="A749" s="14" t="s">
        <v>1483</v>
      </c>
      <c r="B749" s="8" t="s">
        <v>1484</v>
      </c>
      <c r="C749" s="21" t="s">
        <v>1471</v>
      </c>
      <c r="D749" s="8" t="s">
        <v>1362</v>
      </c>
      <c r="E749" s="2" t="str">
        <f t="shared" si="73"/>
        <v>INSERT INTO [dbo].[pmDistrict] ([idDepartment],[idProvince],[name],[code],[ubigeo]) VALUES (8,8,'Alto Pichigua','08','070808')</v>
      </c>
    </row>
    <row r="750" spans="1:5" ht="15.75" thickBot="1" x14ac:dyDescent="0.3">
      <c r="A750" s="14" t="s">
        <v>1485</v>
      </c>
      <c r="B750" s="8" t="s">
        <v>1486</v>
      </c>
      <c r="C750" s="21" t="s">
        <v>1487</v>
      </c>
      <c r="D750" s="8" t="s">
        <v>1362</v>
      </c>
      <c r="E750" s="3" t="str">
        <f>$E$1&amp;"8,9,'"&amp;TRIM(B750)&amp;"','"&amp;RIGHT(A750,2)&amp;"','"&amp;RIGHT(A750,6)&amp;"')"</f>
        <v>INSERT INTO [dbo].[pmDistrict] ([idDepartment],[idProvince],[name],[code],[ubigeo]) VALUES (8,9,'Santa Ana','01','070901')</v>
      </c>
    </row>
    <row r="751" spans="1:5" ht="15.75" thickBot="1" x14ac:dyDescent="0.3">
      <c r="A751" s="14" t="s">
        <v>1488</v>
      </c>
      <c r="B751" s="8" t="s">
        <v>1489</v>
      </c>
      <c r="C751" s="21" t="s">
        <v>1487</v>
      </c>
      <c r="D751" s="8" t="s">
        <v>1362</v>
      </c>
      <c r="E751" s="3" t="str">
        <f t="shared" ref="E751:E759" si="74">$E$1&amp;"8,9,'"&amp;TRIM(B751)&amp;"','"&amp;RIGHT(A751,2)&amp;"','"&amp;RIGHT(A751,6)&amp;"')"</f>
        <v>INSERT INTO [dbo].[pmDistrict] ([idDepartment],[idProvince],[name],[code],[ubigeo]) VALUES (8,9,'Echarate','02','070902')</v>
      </c>
    </row>
    <row r="752" spans="1:5" ht="15.75" thickBot="1" x14ac:dyDescent="0.3">
      <c r="A752" s="14" t="s">
        <v>1490</v>
      </c>
      <c r="B752" s="8" t="s">
        <v>1491</v>
      </c>
      <c r="C752" s="21" t="s">
        <v>1487</v>
      </c>
      <c r="D752" s="8" t="s">
        <v>1362</v>
      </c>
      <c r="E752" s="3" t="str">
        <f t="shared" si="74"/>
        <v>INSERT INTO [dbo].[pmDistrict] ([idDepartment],[idProvince],[name],[code],[ubigeo]) VALUES (8,9,'Huayopata','03','070903')</v>
      </c>
    </row>
    <row r="753" spans="1:5" ht="15.75" thickBot="1" x14ac:dyDescent="0.3">
      <c r="A753" s="14" t="s">
        <v>1492</v>
      </c>
      <c r="B753" s="8" t="s">
        <v>1493</v>
      </c>
      <c r="C753" s="21" t="s">
        <v>1487</v>
      </c>
      <c r="D753" s="8" t="s">
        <v>1362</v>
      </c>
      <c r="E753" s="3" t="str">
        <f t="shared" si="74"/>
        <v>INSERT INTO [dbo].[pmDistrict] ([idDepartment],[idProvince],[name],[code],[ubigeo]) VALUES (8,9,'Maranura','04','070904')</v>
      </c>
    </row>
    <row r="754" spans="1:5" ht="15.75" thickBot="1" x14ac:dyDescent="0.3">
      <c r="A754" s="14" t="s">
        <v>1494</v>
      </c>
      <c r="B754" s="8" t="s">
        <v>632</v>
      </c>
      <c r="C754" s="21" t="s">
        <v>1487</v>
      </c>
      <c r="D754" s="8" t="s">
        <v>1362</v>
      </c>
      <c r="E754" s="3" t="str">
        <f t="shared" si="74"/>
        <v>INSERT INTO [dbo].[pmDistrict] ([idDepartment],[idProvince],[name],[code],[ubigeo]) VALUES (8,9,'Ocobamba','05','070905')</v>
      </c>
    </row>
    <row r="755" spans="1:5" ht="15.75" thickBot="1" x14ac:dyDescent="0.3">
      <c r="A755" s="14" t="s">
        <v>1495</v>
      </c>
      <c r="B755" s="8" t="s">
        <v>1496</v>
      </c>
      <c r="C755" s="21" t="s">
        <v>1487</v>
      </c>
      <c r="D755" s="8" t="s">
        <v>1362</v>
      </c>
      <c r="E755" s="3" t="str">
        <f t="shared" si="74"/>
        <v>INSERT INTO [dbo].[pmDistrict] ([idDepartment],[idProvince],[name],[code],[ubigeo]) VALUES (8,9,'Quellouno','08','070908')</v>
      </c>
    </row>
    <row r="756" spans="1:5" ht="15.75" thickBot="1" x14ac:dyDescent="0.3">
      <c r="A756" s="14" t="s">
        <v>1497</v>
      </c>
      <c r="B756" s="8" t="s">
        <v>1498</v>
      </c>
      <c r="C756" s="21" t="s">
        <v>1487</v>
      </c>
      <c r="D756" s="8" t="s">
        <v>1362</v>
      </c>
      <c r="E756" s="3" t="str">
        <f t="shared" si="74"/>
        <v>INSERT INTO [dbo].[pmDistrict] ([idDepartment],[idProvince],[name],[code],[ubigeo]) VALUES (8,9,'Kimbiri','09','070909')</v>
      </c>
    </row>
    <row r="757" spans="1:5" ht="15.75" thickBot="1" x14ac:dyDescent="0.3">
      <c r="A757" s="14" t="s">
        <v>1499</v>
      </c>
      <c r="B757" s="8" t="s">
        <v>1500</v>
      </c>
      <c r="C757" s="21" t="s">
        <v>1487</v>
      </c>
      <c r="D757" s="8" t="s">
        <v>1362</v>
      </c>
      <c r="E757" s="3" t="str">
        <f t="shared" si="74"/>
        <v>INSERT INTO [dbo].[pmDistrict] ([idDepartment],[idProvince],[name],[code],[ubigeo]) VALUES (8,9,'Santa Teresa','06','070906')</v>
      </c>
    </row>
    <row r="758" spans="1:5" ht="15.75" thickBot="1" x14ac:dyDescent="0.3">
      <c r="A758" s="14" t="s">
        <v>1501</v>
      </c>
      <c r="B758" s="8" t="s">
        <v>662</v>
      </c>
      <c r="C758" s="21" t="s">
        <v>1487</v>
      </c>
      <c r="D758" s="8" t="s">
        <v>1362</v>
      </c>
      <c r="E758" s="3" t="str">
        <f t="shared" si="74"/>
        <v>INSERT INTO [dbo].[pmDistrict] ([idDepartment],[idProvince],[name],[code],[ubigeo]) VALUES (8,9,'Vilcabamba','07','070907')</v>
      </c>
    </row>
    <row r="759" spans="1:5" ht="15.75" thickBot="1" x14ac:dyDescent="0.3">
      <c r="A759" s="14" t="s">
        <v>1502</v>
      </c>
      <c r="B759" s="8" t="s">
        <v>1503</v>
      </c>
      <c r="C759" s="21" t="s">
        <v>1487</v>
      </c>
      <c r="D759" s="8" t="s">
        <v>1362</v>
      </c>
      <c r="E759" s="3" t="str">
        <f t="shared" si="74"/>
        <v>INSERT INTO [dbo].[pmDistrict] ([idDepartment],[idProvince],[name],[code],[ubigeo]) VALUES (8,9,'Pichari','10','070910')</v>
      </c>
    </row>
    <row r="760" spans="1:5" ht="15.75" thickBot="1" x14ac:dyDescent="0.3">
      <c r="A760" s="14" t="s">
        <v>1504</v>
      </c>
      <c r="B760" s="8" t="s">
        <v>1505</v>
      </c>
      <c r="C760" s="21" t="s">
        <v>1505</v>
      </c>
      <c r="D760" s="8" t="s">
        <v>1362</v>
      </c>
      <c r="E760" s="2" t="str">
        <f>$E$1&amp;"8,10,'"&amp;TRIM(B760)&amp;"','"&amp;RIGHT(A760,2)&amp;"','"&amp;RIGHT(A760,6)&amp;"')"</f>
        <v>INSERT INTO [dbo].[pmDistrict] ([idDepartment],[idProvince],[name],[code],[ubigeo]) VALUES (8,10,'Paruro','01','071001')</v>
      </c>
    </row>
    <row r="761" spans="1:5" ht="15.75" thickBot="1" x14ac:dyDescent="0.3">
      <c r="A761" s="14" t="s">
        <v>1506</v>
      </c>
      <c r="B761" s="8" t="s">
        <v>1507</v>
      </c>
      <c r="C761" s="21" t="s">
        <v>1505</v>
      </c>
      <c r="D761" s="8" t="s">
        <v>1362</v>
      </c>
      <c r="E761" s="2" t="str">
        <f t="shared" ref="E761:E768" si="75">$E$1&amp;"8,10,'"&amp;TRIM(B761)&amp;"','"&amp;RIGHT(A761,2)&amp;"','"&amp;RIGHT(A761,6)&amp;"')"</f>
        <v>INSERT INTO [dbo].[pmDistrict] ([idDepartment],[idProvince],[name],[code],[ubigeo]) VALUES (8,10,'Accha','02','071002')</v>
      </c>
    </row>
    <row r="762" spans="1:5" ht="15.75" thickBot="1" x14ac:dyDescent="0.3">
      <c r="A762" s="14" t="s">
        <v>1508</v>
      </c>
      <c r="B762" s="8" t="s">
        <v>1509</v>
      </c>
      <c r="C762" s="21" t="s">
        <v>1505</v>
      </c>
      <c r="D762" s="8" t="s">
        <v>1362</v>
      </c>
      <c r="E762" s="2" t="str">
        <f t="shared" si="75"/>
        <v>INSERT INTO [dbo].[pmDistrict] ([idDepartment],[idProvince],[name],[code],[ubigeo]) VALUES (8,10,'Ccapi','03','071003')</v>
      </c>
    </row>
    <row r="763" spans="1:5" ht="15.75" thickBot="1" x14ac:dyDescent="0.3">
      <c r="A763" s="14" t="s">
        <v>1510</v>
      </c>
      <c r="B763" s="8" t="s">
        <v>1511</v>
      </c>
      <c r="C763" s="21" t="s">
        <v>1505</v>
      </c>
      <c r="D763" s="8" t="s">
        <v>1362</v>
      </c>
      <c r="E763" s="2" t="str">
        <f t="shared" si="75"/>
        <v>INSERT INTO [dbo].[pmDistrict] ([idDepartment],[idProvince],[name],[code],[ubigeo]) VALUES (8,10,'Colcha','04','071004')</v>
      </c>
    </row>
    <row r="764" spans="1:5" ht="15.75" thickBot="1" x14ac:dyDescent="0.3">
      <c r="A764" s="14" t="s">
        <v>1512</v>
      </c>
      <c r="B764" s="8" t="s">
        <v>1513</v>
      </c>
      <c r="C764" s="21" t="s">
        <v>1505</v>
      </c>
      <c r="D764" s="8" t="s">
        <v>1362</v>
      </c>
      <c r="E764" s="2" t="str">
        <f t="shared" si="75"/>
        <v>INSERT INTO [dbo].[pmDistrict] ([idDepartment],[idProvince],[name],[code],[ubigeo]) VALUES (8,10,'Huanoquite','05','071005')</v>
      </c>
    </row>
    <row r="765" spans="1:5" ht="15.75" thickBot="1" x14ac:dyDescent="0.3">
      <c r="A765" s="14" t="s">
        <v>1514</v>
      </c>
      <c r="B765" s="8" t="s">
        <v>1515</v>
      </c>
      <c r="C765" s="21" t="s">
        <v>1505</v>
      </c>
      <c r="D765" s="8" t="s">
        <v>1362</v>
      </c>
      <c r="E765" s="2" t="str">
        <f t="shared" si="75"/>
        <v>INSERT INTO [dbo].[pmDistrict] ([idDepartment],[idProvince],[name],[code],[ubigeo]) VALUES (8,10,'Omacha','06','071006')</v>
      </c>
    </row>
    <row r="766" spans="1:5" ht="15.75" thickBot="1" x14ac:dyDescent="0.3">
      <c r="A766" s="14" t="s">
        <v>1516</v>
      </c>
      <c r="B766" s="8" t="s">
        <v>1517</v>
      </c>
      <c r="C766" s="21" t="s">
        <v>1505</v>
      </c>
      <c r="D766" s="8" t="s">
        <v>1362</v>
      </c>
      <c r="E766" s="2" t="str">
        <f t="shared" si="75"/>
        <v>INSERT INTO [dbo].[pmDistrict] ([idDepartment],[idProvince],[name],[code],[ubigeo]) VALUES (8,10,'Paccaritambo','08','071008')</v>
      </c>
    </row>
    <row r="767" spans="1:5" ht="15.75" thickBot="1" x14ac:dyDescent="0.3">
      <c r="A767" s="14" t="s">
        <v>1518</v>
      </c>
      <c r="B767" s="8" t="s">
        <v>1519</v>
      </c>
      <c r="C767" s="21" t="s">
        <v>1505</v>
      </c>
      <c r="D767" s="8" t="s">
        <v>1362</v>
      </c>
      <c r="E767" s="2" t="str">
        <f t="shared" si="75"/>
        <v>INSERT INTO [dbo].[pmDistrict] ([idDepartment],[idProvince],[name],[code],[ubigeo]) VALUES (8,10,'Pillpinto','09','071009')</v>
      </c>
    </row>
    <row r="768" spans="1:5" ht="15.75" thickBot="1" x14ac:dyDescent="0.3">
      <c r="A768" s="14" t="s">
        <v>1520</v>
      </c>
      <c r="B768" s="8" t="s">
        <v>1521</v>
      </c>
      <c r="C768" s="21" t="s">
        <v>1505</v>
      </c>
      <c r="D768" s="8" t="s">
        <v>1362</v>
      </c>
      <c r="E768" s="2" t="str">
        <f t="shared" si="75"/>
        <v>INSERT INTO [dbo].[pmDistrict] ([idDepartment],[idProvince],[name],[code],[ubigeo]) VALUES (8,10,'Yaurisque','07','071007')</v>
      </c>
    </row>
    <row r="769" spans="1:5" ht="15.75" thickBot="1" x14ac:dyDescent="0.3">
      <c r="A769" s="14" t="s">
        <v>1522</v>
      </c>
      <c r="B769" s="8" t="s">
        <v>1523</v>
      </c>
      <c r="C769" s="21" t="s">
        <v>1523</v>
      </c>
      <c r="D769" s="8" t="s">
        <v>1362</v>
      </c>
      <c r="E769" s="3" t="str">
        <f>$E$1&amp;"8,11,'"&amp;TRIM(B769)&amp;"','"&amp;RIGHT(A769,2)&amp;"','"&amp;RIGHT(A769,6)&amp;"')"</f>
        <v>INSERT INTO [dbo].[pmDistrict] ([idDepartment],[idProvince],[name],[code],[ubigeo]) VALUES (8,11,'Paucartambo','01','071101')</v>
      </c>
    </row>
    <row r="770" spans="1:5" ht="15.75" thickBot="1" x14ac:dyDescent="0.3">
      <c r="A770" s="14" t="s">
        <v>1524</v>
      </c>
      <c r="B770" s="8" t="s">
        <v>1525</v>
      </c>
      <c r="C770" s="21" t="s">
        <v>1523</v>
      </c>
      <c r="D770" s="8" t="s">
        <v>1362</v>
      </c>
      <c r="E770" s="3" t="str">
        <f t="shared" ref="E770:E774" si="76">$E$1&amp;"8,11,'"&amp;TRIM(B770)&amp;"','"&amp;RIGHT(A770,2)&amp;"','"&amp;RIGHT(A770,6)&amp;"')"</f>
        <v>INSERT INTO [dbo].[pmDistrict] ([idDepartment],[idProvince],[name],[code],[ubigeo]) VALUES (8,11,'Caicay','02','071102')</v>
      </c>
    </row>
    <row r="771" spans="1:5" ht="15.75" thickBot="1" x14ac:dyDescent="0.3">
      <c r="A771" s="14" t="s">
        <v>1526</v>
      </c>
      <c r="B771" s="8" t="s">
        <v>1527</v>
      </c>
      <c r="C771" s="21" t="s">
        <v>1523</v>
      </c>
      <c r="D771" s="8" t="s">
        <v>1362</v>
      </c>
      <c r="E771" s="3" t="str">
        <f t="shared" si="76"/>
        <v>INSERT INTO [dbo].[pmDistrict] ([idDepartment],[idProvince],[name],[code],[ubigeo]) VALUES (8,11,'Challabamba','04','071104')</v>
      </c>
    </row>
    <row r="772" spans="1:5" ht="15.75" thickBot="1" x14ac:dyDescent="0.3">
      <c r="A772" s="14" t="s">
        <v>1528</v>
      </c>
      <c r="B772" s="8" t="s">
        <v>1529</v>
      </c>
      <c r="C772" s="21" t="s">
        <v>1523</v>
      </c>
      <c r="D772" s="8" t="s">
        <v>1362</v>
      </c>
      <c r="E772" s="3" t="str">
        <f t="shared" si="76"/>
        <v>INSERT INTO [dbo].[pmDistrict] ([idDepartment],[idProvince],[name],[code],[ubigeo]) VALUES (8,11,'Colquepata','03','071103')</v>
      </c>
    </row>
    <row r="773" spans="1:5" ht="15.75" thickBot="1" x14ac:dyDescent="0.3">
      <c r="A773" s="14" t="s">
        <v>1530</v>
      </c>
      <c r="B773" s="8" t="s">
        <v>1531</v>
      </c>
      <c r="C773" s="21" t="s">
        <v>1523</v>
      </c>
      <c r="D773" s="8" t="s">
        <v>1362</v>
      </c>
      <c r="E773" s="3" t="str">
        <f t="shared" si="76"/>
        <v>INSERT INTO [dbo].[pmDistrict] ([idDepartment],[idProvince],[name],[code],[ubigeo]) VALUES (8,11,'Huancarani','06','071106')</v>
      </c>
    </row>
    <row r="774" spans="1:5" ht="15.75" thickBot="1" x14ac:dyDescent="0.3">
      <c r="A774" s="14" t="s">
        <v>1532</v>
      </c>
      <c r="B774" s="8" t="s">
        <v>1533</v>
      </c>
      <c r="C774" s="21" t="s">
        <v>1523</v>
      </c>
      <c r="D774" s="8" t="s">
        <v>1362</v>
      </c>
      <c r="E774" s="3" t="str">
        <f t="shared" si="76"/>
        <v>INSERT INTO [dbo].[pmDistrict] ([idDepartment],[idProvince],[name],[code],[ubigeo]) VALUES (8,11,'Kosñipata','05','071105')</v>
      </c>
    </row>
    <row r="775" spans="1:5" ht="15.75" thickBot="1" x14ac:dyDescent="0.3">
      <c r="A775" s="14" t="s">
        <v>1534</v>
      </c>
      <c r="B775" s="8" t="s">
        <v>1535</v>
      </c>
      <c r="C775" s="21" t="s">
        <v>1536</v>
      </c>
      <c r="D775" s="8" t="s">
        <v>1362</v>
      </c>
      <c r="E775" s="2" t="str">
        <f>$E$1&amp;"8,12,'"&amp;TRIM(B775)&amp;"','"&amp;RIGHT(A775,2)&amp;"','"&amp;RIGHT(A775,6)&amp;"')"</f>
        <v>INSERT INTO [dbo].[pmDistrict] ([idDepartment],[idProvince],[name],[code],[ubigeo]) VALUES (8,12,'Urcos','01','071201')</v>
      </c>
    </row>
    <row r="776" spans="1:5" ht="15.75" thickBot="1" x14ac:dyDescent="0.3">
      <c r="A776" s="14" t="s">
        <v>1537</v>
      </c>
      <c r="B776" s="8" t="s">
        <v>1538</v>
      </c>
      <c r="C776" s="21" t="s">
        <v>1536</v>
      </c>
      <c r="D776" s="8" t="s">
        <v>1362</v>
      </c>
      <c r="E776" s="2" t="str">
        <f t="shared" ref="E776:E786" si="77">$E$1&amp;"8,12,'"&amp;TRIM(B776)&amp;"','"&amp;RIGHT(A776,2)&amp;"','"&amp;RIGHT(A776,6)&amp;"')"</f>
        <v>INSERT INTO [dbo].[pmDistrict] ([idDepartment],[idProvince],[name],[code],[ubigeo]) VALUES (8,12,'Andahuaylillas','02','071202')</v>
      </c>
    </row>
    <row r="777" spans="1:5" ht="15.75" thickBot="1" x14ac:dyDescent="0.3">
      <c r="A777" s="14" t="s">
        <v>1539</v>
      </c>
      <c r="B777" s="8" t="s">
        <v>1540</v>
      </c>
      <c r="C777" s="21" t="s">
        <v>1536</v>
      </c>
      <c r="D777" s="8" t="s">
        <v>1362</v>
      </c>
      <c r="E777" s="2" t="str">
        <f t="shared" si="77"/>
        <v>INSERT INTO [dbo].[pmDistrict] ([idDepartment],[idProvince],[name],[code],[ubigeo]) VALUES (8,12,'Camanti','03','071203')</v>
      </c>
    </row>
    <row r="778" spans="1:5" ht="15.75" thickBot="1" x14ac:dyDescent="0.3">
      <c r="A778" s="14" t="s">
        <v>1541</v>
      </c>
      <c r="B778" s="8" t="s">
        <v>1542</v>
      </c>
      <c r="C778" s="21" t="s">
        <v>1536</v>
      </c>
      <c r="D778" s="8" t="s">
        <v>1362</v>
      </c>
      <c r="E778" s="2" t="str">
        <f t="shared" si="77"/>
        <v>INSERT INTO [dbo].[pmDistrict] ([idDepartment],[idProvince],[name],[code],[ubigeo]) VALUES (8,12,'Ccarhuayo','04','071204')</v>
      </c>
    </row>
    <row r="779" spans="1:5" ht="15.75" thickBot="1" x14ac:dyDescent="0.3">
      <c r="A779" s="14" t="s">
        <v>1543</v>
      </c>
      <c r="B779" s="8" t="s">
        <v>1544</v>
      </c>
      <c r="C779" s="21" t="s">
        <v>1536</v>
      </c>
      <c r="D779" s="8" t="s">
        <v>1362</v>
      </c>
      <c r="E779" s="2" t="str">
        <f t="shared" si="77"/>
        <v>INSERT INTO [dbo].[pmDistrict] ([idDepartment],[idProvince],[name],[code],[ubigeo]) VALUES (8,12,'Ccatca','05','071205')</v>
      </c>
    </row>
    <row r="780" spans="1:5" ht="15.75" thickBot="1" x14ac:dyDescent="0.3">
      <c r="A780" s="14" t="s">
        <v>1545</v>
      </c>
      <c r="B780" s="8" t="s">
        <v>1546</v>
      </c>
      <c r="C780" s="21" t="s">
        <v>1536</v>
      </c>
      <c r="D780" s="8" t="s">
        <v>1362</v>
      </c>
      <c r="E780" s="2" t="str">
        <f t="shared" si="77"/>
        <v>INSERT INTO [dbo].[pmDistrict] ([idDepartment],[idProvince],[name],[code],[ubigeo]) VALUES (8,12,'Cusipata','06','071206')</v>
      </c>
    </row>
    <row r="781" spans="1:5" ht="15.75" thickBot="1" x14ac:dyDescent="0.3">
      <c r="A781" s="14" t="s">
        <v>1547</v>
      </c>
      <c r="B781" s="8" t="s">
        <v>1548</v>
      </c>
      <c r="C781" s="21" t="s">
        <v>1536</v>
      </c>
      <c r="D781" s="8" t="s">
        <v>1362</v>
      </c>
      <c r="E781" s="2" t="str">
        <f t="shared" si="77"/>
        <v>INSERT INTO [dbo].[pmDistrict] ([idDepartment],[idProvince],[name],[code],[ubigeo]) VALUES (8,12,'Huaro','07','071207')</v>
      </c>
    </row>
    <row r="782" spans="1:5" ht="15.75" thickBot="1" x14ac:dyDescent="0.3">
      <c r="A782" s="14" t="s">
        <v>1549</v>
      </c>
      <c r="B782" s="8" t="s">
        <v>594</v>
      </c>
      <c r="C782" s="21" t="s">
        <v>1536</v>
      </c>
      <c r="D782" s="8" t="s">
        <v>1362</v>
      </c>
      <c r="E782" s="2" t="str">
        <f t="shared" si="77"/>
        <v>INSERT INTO [dbo].[pmDistrict] ([idDepartment],[idProvince],[name],[code],[ubigeo]) VALUES (8,12,'Lucre','08','071208')</v>
      </c>
    </row>
    <row r="783" spans="1:5" ht="15.75" thickBot="1" x14ac:dyDescent="0.3">
      <c r="A783" s="14" t="s">
        <v>1550</v>
      </c>
      <c r="B783" s="8" t="s">
        <v>1551</v>
      </c>
      <c r="C783" s="21" t="s">
        <v>1536</v>
      </c>
      <c r="D783" s="8" t="s">
        <v>1362</v>
      </c>
      <c r="E783" s="2" t="str">
        <f t="shared" si="77"/>
        <v>INSERT INTO [dbo].[pmDistrict] ([idDepartment],[idProvince],[name],[code],[ubigeo]) VALUES (8,12,'Marcapata','09','071209')</v>
      </c>
    </row>
    <row r="784" spans="1:5" ht="15.75" thickBot="1" x14ac:dyDescent="0.3">
      <c r="A784" s="14" t="s">
        <v>1552</v>
      </c>
      <c r="B784" s="8" t="s">
        <v>1553</v>
      </c>
      <c r="C784" s="21" t="s">
        <v>1536</v>
      </c>
      <c r="D784" s="8" t="s">
        <v>1362</v>
      </c>
      <c r="E784" s="2" t="str">
        <f t="shared" si="77"/>
        <v>INSERT INTO [dbo].[pmDistrict] ([idDepartment],[idProvince],[name],[code],[ubigeo]) VALUES (8,12,'Ocongate','10','071210')</v>
      </c>
    </row>
    <row r="785" spans="1:5" ht="15.75" thickBot="1" x14ac:dyDescent="0.3">
      <c r="A785" s="14" t="s">
        <v>1554</v>
      </c>
      <c r="B785" s="8" t="s">
        <v>572</v>
      </c>
      <c r="C785" s="21" t="s">
        <v>1536</v>
      </c>
      <c r="D785" s="8" t="s">
        <v>1362</v>
      </c>
      <c r="E785" s="2" t="str">
        <f t="shared" si="77"/>
        <v>INSERT INTO [dbo].[pmDistrict] ([idDepartment],[idProvince],[name],[code],[ubigeo]) VALUES (8,12,'Oropesa','11','071211')</v>
      </c>
    </row>
    <row r="786" spans="1:5" ht="15.75" thickBot="1" x14ac:dyDescent="0.3">
      <c r="A786" s="14" t="s">
        <v>1555</v>
      </c>
      <c r="B786" s="8" t="s">
        <v>1556</v>
      </c>
      <c r="C786" s="21" t="s">
        <v>1536</v>
      </c>
      <c r="D786" s="8" t="s">
        <v>1362</v>
      </c>
      <c r="E786" s="2" t="str">
        <f t="shared" si="77"/>
        <v>INSERT INTO [dbo].[pmDistrict] ([idDepartment],[idProvince],[name],[code],[ubigeo]) VALUES (8,12,'Quiquijana','12','071212')</v>
      </c>
    </row>
    <row r="787" spans="1:5" ht="15.75" thickBot="1" x14ac:dyDescent="0.3">
      <c r="A787" s="14" t="s">
        <v>1557</v>
      </c>
      <c r="B787" s="8" t="s">
        <v>1558</v>
      </c>
      <c r="C787" s="21" t="s">
        <v>1558</v>
      </c>
      <c r="D787" s="8" t="s">
        <v>1362</v>
      </c>
      <c r="E787" s="3" t="str">
        <f>$E$1&amp;"8,13,'"&amp;TRIM(B787)&amp;"','"&amp;RIGHT(A787,2)&amp;"','"&amp;RIGHT(A787,6)&amp;"')"</f>
        <v>INSERT INTO [dbo].[pmDistrict] ([idDepartment],[idProvince],[name],[code],[ubigeo]) VALUES (8,13,'Urubamba','01','071301')</v>
      </c>
    </row>
    <row r="788" spans="1:5" ht="15.75" thickBot="1" x14ac:dyDescent="0.3">
      <c r="A788" s="14" t="s">
        <v>1559</v>
      </c>
      <c r="B788" s="8" t="s">
        <v>1560</v>
      </c>
      <c r="C788" s="21" t="s">
        <v>1558</v>
      </c>
      <c r="D788" s="8" t="s">
        <v>1362</v>
      </c>
      <c r="E788" s="3" t="str">
        <f t="shared" ref="E788:E793" si="78">$E$1&amp;"8,13,'"&amp;TRIM(B788)&amp;"','"&amp;RIGHT(A788,2)&amp;"','"&amp;RIGHT(A788,6)&amp;"')"</f>
        <v>INSERT INTO [dbo].[pmDistrict] ([idDepartment],[idProvince],[name],[code],[ubigeo]) VALUES (8,13,'Chinchero','02','071302')</v>
      </c>
    </row>
    <row r="789" spans="1:5" ht="15.75" thickBot="1" x14ac:dyDescent="0.3">
      <c r="A789" s="14" t="s">
        <v>1561</v>
      </c>
      <c r="B789" s="8" t="s">
        <v>482</v>
      </c>
      <c r="C789" s="21" t="s">
        <v>1558</v>
      </c>
      <c r="D789" s="8" t="s">
        <v>1362</v>
      </c>
      <c r="E789" s="3" t="str">
        <f t="shared" si="78"/>
        <v>INSERT INTO [dbo].[pmDistrict] ([idDepartment],[idProvince],[name],[code],[ubigeo]) VALUES (8,13,'Huayllabamba','03','071303')</v>
      </c>
    </row>
    <row r="790" spans="1:5" ht="15.75" thickBot="1" x14ac:dyDescent="0.3">
      <c r="A790" s="14" t="s">
        <v>1562</v>
      </c>
      <c r="B790" s="8" t="s">
        <v>1563</v>
      </c>
      <c r="C790" s="21" t="s">
        <v>1558</v>
      </c>
      <c r="D790" s="8" t="s">
        <v>1362</v>
      </c>
      <c r="E790" s="3" t="str">
        <f t="shared" si="78"/>
        <v>INSERT INTO [dbo].[pmDistrict] ([idDepartment],[idProvince],[name],[code],[ubigeo]) VALUES (8,13,'Machupicchu','04','071304')</v>
      </c>
    </row>
    <row r="791" spans="1:5" ht="15.75" thickBot="1" x14ac:dyDescent="0.3">
      <c r="A791" s="14" t="s">
        <v>1564</v>
      </c>
      <c r="B791" s="8" t="s">
        <v>1565</v>
      </c>
      <c r="C791" s="21" t="s">
        <v>1558</v>
      </c>
      <c r="D791" s="8" t="s">
        <v>1362</v>
      </c>
      <c r="E791" s="3" t="str">
        <f t="shared" si="78"/>
        <v>INSERT INTO [dbo].[pmDistrict] ([idDepartment],[idProvince],[name],[code],[ubigeo]) VALUES (8,13,'Maras','05','071305')</v>
      </c>
    </row>
    <row r="792" spans="1:5" ht="15.75" thickBot="1" x14ac:dyDescent="0.3">
      <c r="A792" s="14" t="s">
        <v>1566</v>
      </c>
      <c r="B792" s="8" t="s">
        <v>1567</v>
      </c>
      <c r="C792" s="21" t="s">
        <v>1558</v>
      </c>
      <c r="D792" s="8" t="s">
        <v>1362</v>
      </c>
      <c r="E792" s="3" t="str">
        <f t="shared" si="78"/>
        <v>INSERT INTO [dbo].[pmDistrict] ([idDepartment],[idProvince],[name],[code],[ubigeo]) VALUES (8,13,'Ollantaytambo','06','071306')</v>
      </c>
    </row>
    <row r="793" spans="1:5" ht="15.75" thickBot="1" x14ac:dyDescent="0.3">
      <c r="A793" s="14" t="s">
        <v>1568</v>
      </c>
      <c r="B793" s="8" t="s">
        <v>1569</v>
      </c>
      <c r="C793" s="21" t="s">
        <v>1558</v>
      </c>
      <c r="D793" s="8" t="s">
        <v>1362</v>
      </c>
      <c r="E793" s="3" t="str">
        <f t="shared" si="78"/>
        <v>INSERT INTO [dbo].[pmDistrict] ([idDepartment],[idProvince],[name],[code],[ubigeo]) VALUES (8,13,'Yucay','07','071307')</v>
      </c>
    </row>
    <row r="794" spans="1:5" ht="15.75" thickBot="1" x14ac:dyDescent="0.3">
      <c r="A794" s="14" t="s">
        <v>1570</v>
      </c>
      <c r="B794" s="8" t="s">
        <v>1571</v>
      </c>
      <c r="C794" s="21" t="s">
        <v>1571</v>
      </c>
      <c r="D794" s="8" t="s">
        <v>1571</v>
      </c>
      <c r="E794" s="2" t="str">
        <f>$E$1&amp;"9,1,'"&amp;TRIM(B794)&amp;"','"&amp;RIGHT(A794,2)&amp;"','"&amp;RIGHT(A794,6)&amp;"')"</f>
        <v>INSERT INTO [dbo].[pmDistrict] ([idDepartment],[idProvince],[name],[code],[ubigeo]) VALUES (9,1,'Huancavelica','01','080101')</v>
      </c>
    </row>
    <row r="795" spans="1:5" ht="15.75" thickBot="1" x14ac:dyDescent="0.3">
      <c r="A795" s="14" t="s">
        <v>1572</v>
      </c>
      <c r="B795" s="8" t="s">
        <v>1573</v>
      </c>
      <c r="C795" s="21" t="s">
        <v>1571</v>
      </c>
      <c r="D795" s="8" t="s">
        <v>1571</v>
      </c>
      <c r="E795" s="2" t="str">
        <f t="shared" ref="E795:E813" si="79">$E$1&amp;"9,1,'"&amp;TRIM(B795)&amp;"','"&amp;RIGHT(A795,2)&amp;"','"&amp;RIGHT(A795,6)&amp;"')"</f>
        <v>INSERT INTO [dbo].[pmDistrict] ([idDepartment],[idProvince],[name],[code],[ubigeo]) VALUES (9,1,'Acobambilla','02','080102')</v>
      </c>
    </row>
    <row r="796" spans="1:5" ht="15.75" thickBot="1" x14ac:dyDescent="0.3">
      <c r="A796" s="14" t="s">
        <v>1574</v>
      </c>
      <c r="B796" s="8" t="s">
        <v>1575</v>
      </c>
      <c r="C796" s="21" t="s">
        <v>1571</v>
      </c>
      <c r="D796" s="8" t="s">
        <v>1571</v>
      </c>
      <c r="E796" s="2" t="str">
        <f t="shared" si="79"/>
        <v>INSERT INTO [dbo].[pmDistrict] ([idDepartment],[idProvince],[name],[code],[ubigeo]) VALUES (9,1,'Acoria','03','080103')</v>
      </c>
    </row>
    <row r="797" spans="1:5" ht="15.75" thickBot="1" x14ac:dyDescent="0.3">
      <c r="A797" s="14" t="s">
        <v>1576</v>
      </c>
      <c r="B797" s="8" t="s">
        <v>1577</v>
      </c>
      <c r="C797" s="21" t="s">
        <v>1571</v>
      </c>
      <c r="D797" s="8" t="s">
        <v>1571</v>
      </c>
      <c r="E797" s="2" t="str">
        <f t="shared" si="79"/>
        <v>INSERT INTO [dbo].[pmDistrict] ([idDepartment],[idProvince],[name],[code],[ubigeo]) VALUES (9,1,'Conayca','04','080104')</v>
      </c>
    </row>
    <row r="798" spans="1:5" ht="15.75" thickBot="1" x14ac:dyDescent="0.3">
      <c r="A798" s="14" t="s">
        <v>1578</v>
      </c>
      <c r="B798" s="8" t="s">
        <v>1579</v>
      </c>
      <c r="C798" s="21" t="s">
        <v>1571</v>
      </c>
      <c r="D798" s="8" t="s">
        <v>1571</v>
      </c>
      <c r="E798" s="2" t="str">
        <f t="shared" si="79"/>
        <v>INSERT INTO [dbo].[pmDistrict] ([idDepartment],[idProvince],[name],[code],[ubigeo]) VALUES (9,1,'Cuenca','05','080105')</v>
      </c>
    </row>
    <row r="799" spans="1:5" ht="15.75" thickBot="1" x14ac:dyDescent="0.3">
      <c r="A799" s="14" t="s">
        <v>1580</v>
      </c>
      <c r="B799" s="8" t="s">
        <v>1581</v>
      </c>
      <c r="C799" s="21" t="s">
        <v>1571</v>
      </c>
      <c r="D799" s="8" t="s">
        <v>1571</v>
      </c>
      <c r="E799" s="2" t="str">
        <f t="shared" si="79"/>
        <v>INSERT INTO [dbo].[pmDistrict] ([idDepartment],[idProvince],[name],[code],[ubigeo]) VALUES (9,1,'Huachocolpa','06','080106')</v>
      </c>
    </row>
    <row r="800" spans="1:5" ht="15.75" thickBot="1" x14ac:dyDescent="0.3">
      <c r="A800" s="14" t="s">
        <v>1582</v>
      </c>
      <c r="B800" s="8" t="s">
        <v>1583</v>
      </c>
      <c r="C800" s="21" t="s">
        <v>1571</v>
      </c>
      <c r="D800" s="8" t="s">
        <v>1571</v>
      </c>
      <c r="E800" s="2" t="str">
        <f t="shared" si="79"/>
        <v>INSERT INTO [dbo].[pmDistrict] ([idDepartment],[idProvince],[name],[code],[ubigeo]) VALUES (9,1,'Huayllahuara','08','080108')</v>
      </c>
    </row>
    <row r="801" spans="1:5" ht="15.75" thickBot="1" x14ac:dyDescent="0.3">
      <c r="A801" s="14" t="s">
        <v>1584</v>
      </c>
      <c r="B801" s="8" t="s">
        <v>1585</v>
      </c>
      <c r="C801" s="21" t="s">
        <v>1571</v>
      </c>
      <c r="D801" s="8" t="s">
        <v>1571</v>
      </c>
      <c r="E801" s="2" t="str">
        <f t="shared" si="79"/>
        <v>INSERT INTO [dbo].[pmDistrict] ([idDepartment],[idProvince],[name],[code],[ubigeo]) VALUES (9,1,'Izcuchaca','09','080109')</v>
      </c>
    </row>
    <row r="802" spans="1:5" ht="15.75" thickBot="1" x14ac:dyDescent="0.3">
      <c r="A802" s="14" t="s">
        <v>1586</v>
      </c>
      <c r="B802" s="8" t="s">
        <v>1587</v>
      </c>
      <c r="C802" s="21" t="s">
        <v>1571</v>
      </c>
      <c r="D802" s="8" t="s">
        <v>1571</v>
      </c>
      <c r="E802" s="2" t="str">
        <f t="shared" si="79"/>
        <v>INSERT INTO [dbo].[pmDistrict] ([idDepartment],[idProvince],[name],[code],[ubigeo]) VALUES (9,1,'Laria','10','080110')</v>
      </c>
    </row>
    <row r="803" spans="1:5" ht="15.75" thickBot="1" x14ac:dyDescent="0.3">
      <c r="A803" s="14" t="s">
        <v>1588</v>
      </c>
      <c r="B803" s="8" t="s">
        <v>1589</v>
      </c>
      <c r="C803" s="21" t="s">
        <v>1571</v>
      </c>
      <c r="D803" s="8" t="s">
        <v>1571</v>
      </c>
      <c r="E803" s="2" t="str">
        <f t="shared" si="79"/>
        <v>INSERT INTO [dbo].[pmDistrict] ([idDepartment],[idProvince],[name],[code],[ubigeo]) VALUES (9,1,'Manta','11','080111')</v>
      </c>
    </row>
    <row r="804" spans="1:5" ht="15.75" thickBot="1" x14ac:dyDescent="0.3">
      <c r="A804" s="14" t="s">
        <v>1590</v>
      </c>
      <c r="B804" s="8" t="s">
        <v>732</v>
      </c>
      <c r="C804" s="21" t="s">
        <v>1571</v>
      </c>
      <c r="D804" s="8" t="s">
        <v>1571</v>
      </c>
      <c r="E804" s="2" t="str">
        <f t="shared" si="79"/>
        <v>INSERT INTO [dbo].[pmDistrict] ([idDepartment],[idProvince],[name],[code],[ubigeo]) VALUES (9,1,'Mariscal Caceres','12','080112')</v>
      </c>
    </row>
    <row r="805" spans="1:5" ht="15.75" thickBot="1" x14ac:dyDescent="0.3">
      <c r="A805" s="14" t="s">
        <v>1591</v>
      </c>
      <c r="B805" s="8" t="s">
        <v>1592</v>
      </c>
      <c r="C805" s="21" t="s">
        <v>1571</v>
      </c>
      <c r="D805" s="8" t="s">
        <v>1571</v>
      </c>
      <c r="E805" s="2" t="str">
        <f t="shared" si="79"/>
        <v>INSERT INTO [dbo].[pmDistrict] ([idDepartment],[idProvince],[name],[code],[ubigeo]) VALUES (9,1,'Moya','13','080113')</v>
      </c>
    </row>
    <row r="806" spans="1:5" ht="15.75" thickBot="1" x14ac:dyDescent="0.3">
      <c r="A806" s="14" t="s">
        <v>1593</v>
      </c>
      <c r="B806" s="8" t="s">
        <v>1594</v>
      </c>
      <c r="C806" s="21" t="s">
        <v>1571</v>
      </c>
      <c r="D806" s="8" t="s">
        <v>1571</v>
      </c>
      <c r="E806" s="2" t="str">
        <f t="shared" si="79"/>
        <v>INSERT INTO [dbo].[pmDistrict] ([idDepartment],[idProvince],[name],[code],[ubigeo]) VALUES (9,1,'Nuevo Occoro','14','080114')</v>
      </c>
    </row>
    <row r="807" spans="1:5" ht="15.75" thickBot="1" x14ac:dyDescent="0.3">
      <c r="A807" s="14" t="s">
        <v>1595</v>
      </c>
      <c r="B807" s="8" t="s">
        <v>1596</v>
      </c>
      <c r="C807" s="21" t="s">
        <v>1571</v>
      </c>
      <c r="D807" s="8" t="s">
        <v>1571</v>
      </c>
      <c r="E807" s="2" t="str">
        <f t="shared" si="79"/>
        <v>INSERT INTO [dbo].[pmDistrict] ([idDepartment],[idProvince],[name],[code],[ubigeo]) VALUES (9,1,'Palca','15','080115')</v>
      </c>
    </row>
    <row r="808" spans="1:5" ht="15.75" thickBot="1" x14ac:dyDescent="0.3">
      <c r="A808" s="14" t="s">
        <v>1597</v>
      </c>
      <c r="B808" s="8" t="s">
        <v>1598</v>
      </c>
      <c r="C808" s="21" t="s">
        <v>1571</v>
      </c>
      <c r="D808" s="8" t="s">
        <v>1571</v>
      </c>
      <c r="E808" s="2" t="str">
        <f t="shared" si="79"/>
        <v>INSERT INTO [dbo].[pmDistrict] ([idDepartment],[idProvince],[name],[code],[ubigeo]) VALUES (9,1,'Pilchaca','16','080116')</v>
      </c>
    </row>
    <row r="809" spans="1:5" ht="15.75" thickBot="1" x14ac:dyDescent="0.3">
      <c r="A809" s="14" t="s">
        <v>1599</v>
      </c>
      <c r="B809" s="8" t="s">
        <v>1600</v>
      </c>
      <c r="C809" s="21" t="s">
        <v>1571</v>
      </c>
      <c r="D809" s="8" t="s">
        <v>1571</v>
      </c>
      <c r="E809" s="2" t="str">
        <f t="shared" si="79"/>
        <v>INSERT INTO [dbo].[pmDistrict] ([idDepartment],[idProvince],[name],[code],[ubigeo]) VALUES (9,1,'Vilca','17','080117')</v>
      </c>
    </row>
    <row r="810" spans="1:5" ht="15.75" thickBot="1" x14ac:dyDescent="0.3">
      <c r="A810" s="14" t="s">
        <v>1601</v>
      </c>
      <c r="B810" s="8" t="s">
        <v>1602</v>
      </c>
      <c r="C810" s="21" t="s">
        <v>1571</v>
      </c>
      <c r="D810" s="8" t="s">
        <v>1571</v>
      </c>
      <c r="E810" s="2" t="str">
        <f t="shared" si="79"/>
        <v>INSERT INTO [dbo].[pmDistrict] ([idDepartment],[idProvince],[name],[code],[ubigeo]) VALUES (9,1,'Yauli','18','080118')</v>
      </c>
    </row>
    <row r="811" spans="1:5" ht="15.75" thickBot="1" x14ac:dyDescent="0.3">
      <c r="A811" s="14" t="s">
        <v>1603</v>
      </c>
      <c r="B811" s="8" t="s">
        <v>1604</v>
      </c>
      <c r="C811" s="21" t="s">
        <v>1571</v>
      </c>
      <c r="D811" s="8" t="s">
        <v>1571</v>
      </c>
      <c r="E811" s="2" t="str">
        <f t="shared" si="79"/>
        <v>INSERT INTO [dbo].[pmDistrict] ([idDepartment],[idProvince],[name],[code],[ubigeo]) VALUES (9,1,'Ascension','19','080119')</v>
      </c>
    </row>
    <row r="812" spans="1:5" ht="15.75" thickBot="1" x14ac:dyDescent="0.3">
      <c r="A812" s="14" t="s">
        <v>1605</v>
      </c>
      <c r="B812" s="8" t="s">
        <v>1606</v>
      </c>
      <c r="C812" s="21" t="s">
        <v>1571</v>
      </c>
      <c r="D812" s="8" t="s">
        <v>1571</v>
      </c>
      <c r="E812" s="2" t="str">
        <f t="shared" si="79"/>
        <v>INSERT INTO [dbo].[pmDistrict] ([idDepartment],[idProvince],[name],[code],[ubigeo]) VALUES (9,1,'Huando','20','080120')</v>
      </c>
    </row>
    <row r="813" spans="1:5" ht="15.75" thickBot="1" x14ac:dyDescent="0.3">
      <c r="A813" s="14" t="s">
        <v>1607</v>
      </c>
      <c r="B813" s="8" t="s">
        <v>474</v>
      </c>
      <c r="C813" s="21" t="s">
        <v>474</v>
      </c>
      <c r="D813" s="8" t="s">
        <v>1571</v>
      </c>
      <c r="E813" s="3" t="str">
        <f>$E$1&amp;"9,2,'"&amp;TRIM(B813)&amp;"','"&amp;RIGHT(A813,2)&amp;"','"&amp;RIGHT(A813,6)&amp;"')"</f>
        <v>INSERT INTO [dbo].[pmDistrict] ([idDepartment],[idProvince],[name],[code],[ubigeo]) VALUES (9,2,'Acobamba','01','080201')</v>
      </c>
    </row>
    <row r="814" spans="1:5" ht="15.75" thickBot="1" x14ac:dyDescent="0.3">
      <c r="A814" s="14" t="s">
        <v>1608</v>
      </c>
      <c r="B814" s="8" t="s">
        <v>1331</v>
      </c>
      <c r="C814" s="21" t="s">
        <v>474</v>
      </c>
      <c r="D814" s="8" t="s">
        <v>1571</v>
      </c>
      <c r="E814" s="3" t="str">
        <f t="shared" ref="E814:E820" si="80">$E$1&amp;"9,2,'"&amp;TRIM(B814)&amp;"','"&amp;RIGHT(A814,2)&amp;"','"&amp;RIGHT(A814,6)&amp;"')"</f>
        <v>INSERT INTO [dbo].[pmDistrict] ([idDepartment],[idProvince],[name],[code],[ubigeo]) VALUES (9,2,'Andabamba','03','080203')</v>
      </c>
    </row>
    <row r="815" spans="1:5" ht="15.75" thickBot="1" x14ac:dyDescent="0.3">
      <c r="A815" s="14" t="s">
        <v>1609</v>
      </c>
      <c r="B815" s="8" t="s">
        <v>265</v>
      </c>
      <c r="C815" s="21" t="s">
        <v>474</v>
      </c>
      <c r="D815" s="8" t="s">
        <v>1571</v>
      </c>
      <c r="E815" s="3" t="str">
        <f t="shared" si="80"/>
        <v>INSERT INTO [dbo].[pmDistrict] ([idDepartment],[idProvince],[name],[code],[ubigeo]) VALUES (9,2,'Anta','02','080202')</v>
      </c>
    </row>
    <row r="816" spans="1:5" ht="15.75" thickBot="1" x14ac:dyDescent="0.3">
      <c r="A816" s="14" t="s">
        <v>1610</v>
      </c>
      <c r="B816" s="8" t="s">
        <v>1611</v>
      </c>
      <c r="C816" s="21" t="s">
        <v>474</v>
      </c>
      <c r="D816" s="8" t="s">
        <v>1571</v>
      </c>
      <c r="E816" s="3" t="str">
        <f t="shared" si="80"/>
        <v>INSERT INTO [dbo].[pmDistrict] ([idDepartment],[idProvince],[name],[code],[ubigeo]) VALUES (9,2,'Caja','04','080204')</v>
      </c>
    </row>
    <row r="817" spans="1:5" ht="15.75" thickBot="1" x14ac:dyDescent="0.3">
      <c r="A817" s="14" t="s">
        <v>1612</v>
      </c>
      <c r="B817" s="8" t="s">
        <v>1613</v>
      </c>
      <c r="C817" s="21" t="s">
        <v>474</v>
      </c>
      <c r="D817" s="8" t="s">
        <v>1571</v>
      </c>
      <c r="E817" s="3" t="str">
        <f t="shared" si="80"/>
        <v>INSERT INTO [dbo].[pmDistrict] ([idDepartment],[idProvince],[name],[code],[ubigeo]) VALUES (9,2,'Marcas','05','080205')</v>
      </c>
    </row>
    <row r="818" spans="1:5" ht="15.75" thickBot="1" x14ac:dyDescent="0.3">
      <c r="A818" s="14" t="s">
        <v>1614</v>
      </c>
      <c r="B818" s="8" t="s">
        <v>1615</v>
      </c>
      <c r="C818" s="21" t="s">
        <v>474</v>
      </c>
      <c r="D818" s="8" t="s">
        <v>1571</v>
      </c>
      <c r="E818" s="3" t="str">
        <f t="shared" si="80"/>
        <v>INSERT INTO [dbo].[pmDistrict] ([idDepartment],[idProvince],[name],[code],[ubigeo]) VALUES (9,2,'Paucara','06','080206')</v>
      </c>
    </row>
    <row r="819" spans="1:5" ht="15.75" thickBot="1" x14ac:dyDescent="0.3">
      <c r="A819" s="14" t="s">
        <v>1616</v>
      </c>
      <c r="B819" s="8" t="s">
        <v>547</v>
      </c>
      <c r="C819" s="21" t="s">
        <v>474</v>
      </c>
      <c r="D819" s="8" t="s">
        <v>1571</v>
      </c>
      <c r="E819" s="3" t="str">
        <f t="shared" si="80"/>
        <v>INSERT INTO [dbo].[pmDistrict] ([idDepartment],[idProvince],[name],[code],[ubigeo]) VALUES (9,2,'Pomacocha','07','080207')</v>
      </c>
    </row>
    <row r="820" spans="1:5" ht="15.75" thickBot="1" x14ac:dyDescent="0.3">
      <c r="A820" s="14" t="s">
        <v>1617</v>
      </c>
      <c r="B820" s="8" t="s">
        <v>1618</v>
      </c>
      <c r="C820" s="21" t="s">
        <v>474</v>
      </c>
      <c r="D820" s="8" t="s">
        <v>1571</v>
      </c>
      <c r="E820" s="3" t="str">
        <f t="shared" si="80"/>
        <v>INSERT INTO [dbo].[pmDistrict] ([idDepartment],[idProvince],[name],[code],[ubigeo]) VALUES (9,2,'Rosario','08','080208')</v>
      </c>
    </row>
    <row r="821" spans="1:5" ht="15.75" thickBot="1" x14ac:dyDescent="0.3">
      <c r="A821" s="14" t="s">
        <v>1619</v>
      </c>
      <c r="B821" s="8" t="s">
        <v>1620</v>
      </c>
      <c r="C821" s="21" t="s">
        <v>1621</v>
      </c>
      <c r="D821" s="8" t="s">
        <v>1571</v>
      </c>
      <c r="E821" s="2" t="str">
        <f>$E$1&amp;"9,3,'"&amp;TRIM(B821)&amp;"','"&amp;RIGHT(A821,2)&amp;"','"&amp;RIGHT(A821,6)&amp;"')"</f>
        <v>INSERT INTO [dbo].[pmDistrict] ([idDepartment],[idProvince],[name],[code],[ubigeo]) VALUES (9,3,'Lircay','01','080301')</v>
      </c>
    </row>
    <row r="822" spans="1:5" ht="15.75" thickBot="1" x14ac:dyDescent="0.3">
      <c r="A822" s="14" t="s">
        <v>1622</v>
      </c>
      <c r="B822" s="8" t="s">
        <v>1623</v>
      </c>
      <c r="C822" s="21" t="s">
        <v>1621</v>
      </c>
      <c r="D822" s="8" t="s">
        <v>1571</v>
      </c>
      <c r="E822" s="2" t="str">
        <f t="shared" ref="E822:E832" si="81">$E$1&amp;"9,3,'"&amp;TRIM(B822)&amp;"','"&amp;RIGHT(A822,2)&amp;"','"&amp;RIGHT(A822,6)&amp;"')"</f>
        <v>INSERT INTO [dbo].[pmDistrict] ([idDepartment],[idProvince],[name],[code],[ubigeo]) VALUES (9,3,'Anchonga','02','080302')</v>
      </c>
    </row>
    <row r="823" spans="1:5" ht="15.75" thickBot="1" x14ac:dyDescent="0.3">
      <c r="A823" s="14" t="s">
        <v>1624</v>
      </c>
      <c r="B823" s="8" t="s">
        <v>1625</v>
      </c>
      <c r="C823" s="21" t="s">
        <v>1621</v>
      </c>
      <c r="D823" s="8" t="s">
        <v>1571</v>
      </c>
      <c r="E823" s="2" t="str">
        <f t="shared" si="81"/>
        <v>INSERT INTO [dbo].[pmDistrict] ([idDepartment],[idProvince],[name],[code],[ubigeo]) VALUES (9,3,'Callanmarca','03','080303')</v>
      </c>
    </row>
    <row r="824" spans="1:5" ht="15.75" thickBot="1" x14ac:dyDescent="0.3">
      <c r="A824" s="14" t="s">
        <v>1626</v>
      </c>
      <c r="B824" s="8" t="s">
        <v>1627</v>
      </c>
      <c r="C824" s="21" t="s">
        <v>1621</v>
      </c>
      <c r="D824" s="8" t="s">
        <v>1571</v>
      </c>
      <c r="E824" s="2" t="str">
        <f t="shared" si="81"/>
        <v>INSERT INTO [dbo].[pmDistrict] ([idDepartment],[idProvince],[name],[code],[ubigeo]) VALUES (9,3,'Ccochaccasa','12','080312')</v>
      </c>
    </row>
    <row r="825" spans="1:5" ht="15.75" thickBot="1" x14ac:dyDescent="0.3">
      <c r="A825" s="14" t="s">
        <v>1628</v>
      </c>
      <c r="B825" s="8" t="s">
        <v>1629</v>
      </c>
      <c r="C825" s="21" t="s">
        <v>1621</v>
      </c>
      <c r="D825" s="8" t="s">
        <v>1571</v>
      </c>
      <c r="E825" s="2" t="str">
        <f t="shared" si="81"/>
        <v>INSERT INTO [dbo].[pmDistrict] ([idDepartment],[idProvince],[name],[code],[ubigeo]) VALUES (9,3,'Chincho','05','080305')</v>
      </c>
    </row>
    <row r="826" spans="1:5" ht="15.75" thickBot="1" x14ac:dyDescent="0.3">
      <c r="A826" s="14" t="s">
        <v>1630</v>
      </c>
      <c r="B826" s="8" t="s">
        <v>1631</v>
      </c>
      <c r="C826" s="21" t="s">
        <v>1621</v>
      </c>
      <c r="D826" s="8" t="s">
        <v>1571</v>
      </c>
      <c r="E826" s="2" t="str">
        <f t="shared" si="81"/>
        <v>INSERT INTO [dbo].[pmDistrict] ([idDepartment],[idProvince],[name],[code],[ubigeo]) VALUES (9,3,'Congalla','04','080304')</v>
      </c>
    </row>
    <row r="827" spans="1:5" ht="15.75" thickBot="1" x14ac:dyDescent="0.3">
      <c r="A827" s="14" t="s">
        <v>1632</v>
      </c>
      <c r="B827" s="8" t="s">
        <v>1633</v>
      </c>
      <c r="C827" s="21" t="s">
        <v>1621</v>
      </c>
      <c r="D827" s="8" t="s">
        <v>1571</v>
      </c>
      <c r="E827" s="2" t="str">
        <f t="shared" si="81"/>
        <v>INSERT INTO [dbo].[pmDistrict] ([idDepartment],[idProvince],[name],[code],[ubigeo]) VALUES (9,3,'Huanca-Huanca','07','080307')</v>
      </c>
    </row>
    <row r="828" spans="1:5" ht="15.75" thickBot="1" x14ac:dyDescent="0.3">
      <c r="A828" s="14" t="s">
        <v>1634</v>
      </c>
      <c r="B828" s="8" t="s">
        <v>1635</v>
      </c>
      <c r="C828" s="21" t="s">
        <v>1621</v>
      </c>
      <c r="D828" s="8" t="s">
        <v>1571</v>
      </c>
      <c r="E828" s="2" t="str">
        <f t="shared" si="81"/>
        <v>INSERT INTO [dbo].[pmDistrict] ([idDepartment],[idProvince],[name],[code],[ubigeo]) VALUES (9,3,'Huayllay Grande','06','080306')</v>
      </c>
    </row>
    <row r="829" spans="1:5" ht="15.75" thickBot="1" x14ac:dyDescent="0.3">
      <c r="A829" s="14" t="s">
        <v>1636</v>
      </c>
      <c r="B829" s="8" t="s">
        <v>1637</v>
      </c>
      <c r="C829" s="21" t="s">
        <v>1621</v>
      </c>
      <c r="D829" s="8" t="s">
        <v>1571</v>
      </c>
      <c r="E829" s="2" t="str">
        <f t="shared" si="81"/>
        <v>INSERT INTO [dbo].[pmDistrict] ([idDepartment],[idProvince],[name],[code],[ubigeo]) VALUES (9,3,'Julcamarca','08','080308')</v>
      </c>
    </row>
    <row r="830" spans="1:5" ht="15.75" thickBot="1" x14ac:dyDescent="0.3">
      <c r="A830" s="14" t="s">
        <v>1638</v>
      </c>
      <c r="B830" s="8" t="s">
        <v>1639</v>
      </c>
      <c r="C830" s="21" t="s">
        <v>1621</v>
      </c>
      <c r="D830" s="8" t="s">
        <v>1571</v>
      </c>
      <c r="E830" s="2" t="str">
        <f t="shared" si="81"/>
        <v>INSERT INTO [dbo].[pmDistrict] ([idDepartment],[idProvince],[name],[code],[ubigeo]) VALUES (9,3,'San Antonio de Antaparco','09','080309')</v>
      </c>
    </row>
    <row r="831" spans="1:5" ht="15.75" thickBot="1" x14ac:dyDescent="0.3">
      <c r="A831" s="14" t="s">
        <v>1640</v>
      </c>
      <c r="B831" s="8" t="s">
        <v>1641</v>
      </c>
      <c r="C831" s="21" t="s">
        <v>1621</v>
      </c>
      <c r="D831" s="8" t="s">
        <v>1571</v>
      </c>
      <c r="E831" s="2" t="str">
        <f t="shared" si="81"/>
        <v>INSERT INTO [dbo].[pmDistrict] ([idDepartment],[idProvince],[name],[code],[ubigeo]) VALUES (9,3,'Santo Tomas de Pata','10','080310')</v>
      </c>
    </row>
    <row r="832" spans="1:5" ht="15.75" thickBot="1" x14ac:dyDescent="0.3">
      <c r="A832" s="14" t="s">
        <v>1642</v>
      </c>
      <c r="B832" s="8" t="s">
        <v>1643</v>
      </c>
      <c r="C832" s="21" t="s">
        <v>1621</v>
      </c>
      <c r="D832" s="8" t="s">
        <v>1571</v>
      </c>
      <c r="E832" s="2" t="str">
        <f t="shared" si="81"/>
        <v>INSERT INTO [dbo].[pmDistrict] ([idDepartment],[idProvince],[name],[code],[ubigeo]) VALUES (9,3,'Secclla','11','080311')</v>
      </c>
    </row>
    <row r="833" spans="1:5" ht="15.75" thickBot="1" x14ac:dyDescent="0.3">
      <c r="A833" s="14" t="s">
        <v>1644</v>
      </c>
      <c r="B833" s="8" t="s">
        <v>1645</v>
      </c>
      <c r="C833" s="21" t="s">
        <v>1645</v>
      </c>
      <c r="D833" s="8" t="s">
        <v>1571</v>
      </c>
      <c r="E833" s="3" t="str">
        <f>$E$1&amp;"9,4,'"&amp;TRIM(B833)&amp;"','"&amp;RIGHT(A833,2)&amp;"','"&amp;RIGHT(A833,6)&amp;"')"</f>
        <v>INSERT INTO [dbo].[pmDistrict] ([idDepartment],[idProvince],[name],[code],[ubigeo]) VALUES (9,4,'Castrovirreyna','01','080401')</v>
      </c>
    </row>
    <row r="834" spans="1:5" ht="15.75" thickBot="1" x14ac:dyDescent="0.3">
      <c r="A834" s="14" t="s">
        <v>1646</v>
      </c>
      <c r="B834" s="8" t="s">
        <v>1647</v>
      </c>
      <c r="C834" s="21" t="s">
        <v>1645</v>
      </c>
      <c r="D834" s="8" t="s">
        <v>1571</v>
      </c>
      <c r="E834" s="3" t="str">
        <f t="shared" ref="E834:E845" si="82">$E$1&amp;"9,4,'"&amp;TRIM(B834)&amp;"','"&amp;RIGHT(A834,2)&amp;"','"&amp;RIGHT(A834,6)&amp;"')"</f>
        <v>INSERT INTO [dbo].[pmDistrict] ([idDepartment],[idProvince],[name],[code],[ubigeo]) VALUES (9,4,'Arma','02','080402')</v>
      </c>
    </row>
    <row r="835" spans="1:5" ht="15.75" thickBot="1" x14ac:dyDescent="0.3">
      <c r="A835" s="14" t="s">
        <v>1648</v>
      </c>
      <c r="B835" s="8" t="s">
        <v>1649</v>
      </c>
      <c r="C835" s="21" t="s">
        <v>1645</v>
      </c>
      <c r="D835" s="8" t="s">
        <v>1571</v>
      </c>
      <c r="E835" s="3" t="str">
        <f t="shared" si="82"/>
        <v>INSERT INTO [dbo].[pmDistrict] ([idDepartment],[idProvince],[name],[code],[ubigeo]) VALUES (9,4,'Aurahua','03','080403')</v>
      </c>
    </row>
    <row r="836" spans="1:5" ht="15.75" thickBot="1" x14ac:dyDescent="0.3">
      <c r="A836" s="14" t="s">
        <v>1650</v>
      </c>
      <c r="B836" s="8" t="s">
        <v>1651</v>
      </c>
      <c r="C836" s="21" t="s">
        <v>1645</v>
      </c>
      <c r="D836" s="8" t="s">
        <v>1571</v>
      </c>
      <c r="E836" s="3" t="str">
        <f t="shared" si="82"/>
        <v>INSERT INTO [dbo].[pmDistrict] ([idDepartment],[idProvince],[name],[code],[ubigeo]) VALUES (9,4,'Capillas','05','080405')</v>
      </c>
    </row>
    <row r="837" spans="1:5" ht="15.75" thickBot="1" x14ac:dyDescent="0.3">
      <c r="A837" s="14" t="s">
        <v>1652</v>
      </c>
      <c r="B837" s="8" t="s">
        <v>1653</v>
      </c>
      <c r="C837" s="21" t="s">
        <v>1645</v>
      </c>
      <c r="D837" s="8" t="s">
        <v>1571</v>
      </c>
      <c r="E837" s="3" t="str">
        <f t="shared" si="82"/>
        <v>INSERT INTO [dbo].[pmDistrict] ([idDepartment],[idProvince],[name],[code],[ubigeo]) VALUES (9,4,'Chupamarca','08','080408')</v>
      </c>
    </row>
    <row r="838" spans="1:5" ht="15.75" thickBot="1" x14ac:dyDescent="0.3">
      <c r="A838" s="14" t="s">
        <v>1654</v>
      </c>
      <c r="B838" s="8" t="s">
        <v>1655</v>
      </c>
      <c r="C838" s="21" t="s">
        <v>1645</v>
      </c>
      <c r="D838" s="8" t="s">
        <v>1571</v>
      </c>
      <c r="E838" s="3" t="str">
        <f t="shared" si="82"/>
        <v>INSERT INTO [dbo].[pmDistrict] ([idDepartment],[idProvince],[name],[code],[ubigeo]) VALUES (9,4,'Cocas','06','080406')</v>
      </c>
    </row>
    <row r="839" spans="1:5" ht="15.75" thickBot="1" x14ac:dyDescent="0.3">
      <c r="A839" s="14" t="s">
        <v>1656</v>
      </c>
      <c r="B839" s="8" t="s">
        <v>1657</v>
      </c>
      <c r="C839" s="21" t="s">
        <v>1645</v>
      </c>
      <c r="D839" s="8" t="s">
        <v>1571</v>
      </c>
      <c r="E839" s="3" t="str">
        <f t="shared" si="82"/>
        <v>INSERT INTO [dbo].[pmDistrict] ([idDepartment],[idProvince],[name],[code],[ubigeo]) VALUES (9,4,'Huachos','09','080409')</v>
      </c>
    </row>
    <row r="840" spans="1:5" ht="15.75" thickBot="1" x14ac:dyDescent="0.3">
      <c r="A840" s="14" t="s">
        <v>1658</v>
      </c>
      <c r="B840" s="8" t="s">
        <v>1659</v>
      </c>
      <c r="C840" s="21" t="s">
        <v>1645</v>
      </c>
      <c r="D840" s="8" t="s">
        <v>1571</v>
      </c>
      <c r="E840" s="3" t="str">
        <f t="shared" si="82"/>
        <v>INSERT INTO [dbo].[pmDistrict] ([idDepartment],[idProvince],[name],[code],[ubigeo]) VALUES (9,4,'Huamatambo','10','080410')</v>
      </c>
    </row>
    <row r="841" spans="1:5" ht="15.75" thickBot="1" x14ac:dyDescent="0.3">
      <c r="A841" s="14" t="s">
        <v>1660</v>
      </c>
      <c r="B841" s="8" t="s">
        <v>1661</v>
      </c>
      <c r="C841" s="21" t="s">
        <v>1645</v>
      </c>
      <c r="D841" s="8" t="s">
        <v>1571</v>
      </c>
      <c r="E841" s="3" t="str">
        <f t="shared" si="82"/>
        <v>INSERT INTO [dbo].[pmDistrict] ([idDepartment],[idProvince],[name],[code],[ubigeo]) VALUES (9,4,'Mollepampa','14','080414')</v>
      </c>
    </row>
    <row r="842" spans="1:5" ht="15.75" thickBot="1" x14ac:dyDescent="0.3">
      <c r="A842" s="14" t="s">
        <v>1662</v>
      </c>
      <c r="B842" s="8" t="s">
        <v>488</v>
      </c>
      <c r="C842" s="21" t="s">
        <v>1645</v>
      </c>
      <c r="D842" s="8" t="s">
        <v>1571</v>
      </c>
      <c r="E842" s="3" t="str">
        <f t="shared" si="82"/>
        <v>INSERT INTO [dbo].[pmDistrict] ([idDepartment],[idProvince],[name],[code],[ubigeo]) VALUES (9,4,'San Juan','22','080422')</v>
      </c>
    </row>
    <row r="843" spans="1:5" ht="15.75" thickBot="1" x14ac:dyDescent="0.3">
      <c r="A843" s="14" t="s">
        <v>1663</v>
      </c>
      <c r="B843" s="8" t="s">
        <v>1486</v>
      </c>
      <c r="C843" s="21" t="s">
        <v>1645</v>
      </c>
      <c r="D843" s="8" t="s">
        <v>1571</v>
      </c>
      <c r="E843" s="3" t="str">
        <f t="shared" si="82"/>
        <v>INSERT INTO [dbo].[pmDistrict] ([idDepartment],[idProvince],[name],[code],[ubigeo]) VALUES (9,4,'Santa Ana','29','080429')</v>
      </c>
    </row>
    <row r="844" spans="1:5" ht="15.75" thickBot="1" x14ac:dyDescent="0.3">
      <c r="A844" s="14" t="s">
        <v>1664</v>
      </c>
      <c r="B844" s="8" t="s">
        <v>1665</v>
      </c>
      <c r="C844" s="21" t="s">
        <v>1645</v>
      </c>
      <c r="D844" s="8" t="s">
        <v>1571</v>
      </c>
      <c r="E844" s="3" t="str">
        <f t="shared" si="82"/>
        <v>INSERT INTO [dbo].[pmDistrict] ([idDepartment],[idProvince],[name],[code],[ubigeo]) VALUES (9,4,'Tantara','27','080427')</v>
      </c>
    </row>
    <row r="845" spans="1:5" ht="15.75" thickBot="1" x14ac:dyDescent="0.3">
      <c r="A845" s="14" t="s">
        <v>1666</v>
      </c>
      <c r="B845" s="8" t="s">
        <v>1667</v>
      </c>
      <c r="C845" s="21" t="s">
        <v>1645</v>
      </c>
      <c r="D845" s="8" t="s">
        <v>1571</v>
      </c>
      <c r="E845" s="3" t="str">
        <f t="shared" si="82"/>
        <v>INSERT INTO [dbo].[pmDistrict] ([idDepartment],[idProvince],[name],[code],[ubigeo]) VALUES (9,4,'Ticrapo','28','080428')</v>
      </c>
    </row>
    <row r="846" spans="1:5" ht="15.75" thickBot="1" x14ac:dyDescent="0.3">
      <c r="A846" s="14" t="s">
        <v>1668</v>
      </c>
      <c r="B846" s="8" t="s">
        <v>1669</v>
      </c>
      <c r="C846" s="21" t="s">
        <v>1669</v>
      </c>
      <c r="D846" s="8" t="s">
        <v>1571</v>
      </c>
      <c r="E846" s="2" t="str">
        <f>$E$1&amp;"9,5,'"&amp;TRIM(B846)&amp;"','"&amp;RIGHT(A846,2)&amp;"','"&amp;RIGHT(A846,6)&amp;"')"</f>
        <v>INSERT INTO [dbo].[pmDistrict] ([idDepartment],[idProvince],[name],[code],[ubigeo]) VALUES (9,5,'Churcampa','01','080701')</v>
      </c>
    </row>
    <row r="847" spans="1:5" ht="15.75" thickBot="1" x14ac:dyDescent="0.3">
      <c r="A847" s="14" t="s">
        <v>1670</v>
      </c>
      <c r="B847" s="8" t="s">
        <v>956</v>
      </c>
      <c r="C847" s="21" t="s">
        <v>1669</v>
      </c>
      <c r="D847" s="8" t="s">
        <v>1571</v>
      </c>
      <c r="E847" s="2" t="str">
        <f t="shared" ref="E847:E856" si="83">$E$1&amp;"9,5,'"&amp;TRIM(B847)&amp;"','"&amp;RIGHT(A847,2)&amp;"','"&amp;RIGHT(A847,6)&amp;"')"</f>
        <v>INSERT INTO [dbo].[pmDistrict] ([idDepartment],[idProvince],[name],[code],[ubigeo]) VALUES (9,5,'Anco','02','080702')</v>
      </c>
    </row>
    <row r="848" spans="1:5" ht="15.75" thickBot="1" x14ac:dyDescent="0.3">
      <c r="A848" s="14" t="s">
        <v>1671</v>
      </c>
      <c r="B848" s="8" t="s">
        <v>1672</v>
      </c>
      <c r="C848" s="21" t="s">
        <v>1669</v>
      </c>
      <c r="D848" s="8" t="s">
        <v>1571</v>
      </c>
      <c r="E848" s="2" t="str">
        <f t="shared" si="83"/>
        <v>INSERT INTO [dbo].[pmDistrict] ([idDepartment],[idProvince],[name],[code],[ubigeo]) VALUES (9,5,'Chinchihuasi','03','080703')</v>
      </c>
    </row>
    <row r="849" spans="1:5" ht="15.75" thickBot="1" x14ac:dyDescent="0.3">
      <c r="A849" s="14" t="s">
        <v>1673</v>
      </c>
      <c r="B849" s="8" t="s">
        <v>1674</v>
      </c>
      <c r="C849" s="21" t="s">
        <v>1669</v>
      </c>
      <c r="D849" s="8" t="s">
        <v>1571</v>
      </c>
      <c r="E849" s="2" t="str">
        <f t="shared" si="83"/>
        <v>INSERT INTO [dbo].[pmDistrict] ([idDepartment],[idProvince],[name],[code],[ubigeo]) VALUES (9,5,'El Carmen','04','080704')</v>
      </c>
    </row>
    <row r="850" spans="1:5" ht="15.75" thickBot="1" x14ac:dyDescent="0.3">
      <c r="A850" s="14" t="s">
        <v>1675</v>
      </c>
      <c r="B850" s="8" t="s">
        <v>208</v>
      </c>
      <c r="C850" s="21" t="s">
        <v>1669</v>
      </c>
      <c r="D850" s="8" t="s">
        <v>1571</v>
      </c>
      <c r="E850" s="2" t="str">
        <f t="shared" si="83"/>
        <v>INSERT INTO [dbo].[pmDistrict] ([idDepartment],[idProvince],[name],[code],[ubigeo]) VALUES (9,5,'La Merced','05','080705')</v>
      </c>
    </row>
    <row r="851" spans="1:5" ht="15.75" thickBot="1" x14ac:dyDescent="0.3">
      <c r="A851" s="14" t="s">
        <v>1676</v>
      </c>
      <c r="B851" s="8" t="s">
        <v>1677</v>
      </c>
      <c r="C851" s="21" t="s">
        <v>1669</v>
      </c>
      <c r="D851" s="8" t="s">
        <v>1571</v>
      </c>
      <c r="E851" s="2" t="str">
        <f t="shared" si="83"/>
        <v>INSERT INTO [dbo].[pmDistrict] ([idDepartment],[idProvince],[name],[code],[ubigeo]) VALUES (9,5,'Locroja','06','080706')</v>
      </c>
    </row>
    <row r="852" spans="1:5" ht="15.75" thickBot="1" x14ac:dyDescent="0.3">
      <c r="A852" s="14" t="s">
        <v>1678</v>
      </c>
      <c r="B852" s="8" t="s">
        <v>1679</v>
      </c>
      <c r="C852" s="21" t="s">
        <v>1669</v>
      </c>
      <c r="D852" s="8" t="s">
        <v>1571</v>
      </c>
      <c r="E852" s="2" t="str">
        <f t="shared" si="83"/>
        <v>INSERT INTO [dbo].[pmDistrict] ([idDepartment],[idProvince],[name],[code],[ubigeo]) VALUES (9,5,'Paucarbamba','07','080707')</v>
      </c>
    </row>
    <row r="853" spans="1:5" ht="15.75" thickBot="1" x14ac:dyDescent="0.3">
      <c r="A853" s="14" t="s">
        <v>1680</v>
      </c>
      <c r="B853" s="8" t="s">
        <v>1681</v>
      </c>
      <c r="C853" s="21" t="s">
        <v>1669</v>
      </c>
      <c r="D853" s="8" t="s">
        <v>1571</v>
      </c>
      <c r="E853" s="2" t="str">
        <f t="shared" si="83"/>
        <v>INSERT INTO [dbo].[pmDistrict] ([idDepartment],[idProvince],[name],[code],[ubigeo]) VALUES (9,5,'San Miguel de Mayocc','08','080708')</v>
      </c>
    </row>
    <row r="854" spans="1:5" ht="15.75" thickBot="1" x14ac:dyDescent="0.3">
      <c r="A854" s="14" t="s">
        <v>1682</v>
      </c>
      <c r="B854" s="8" t="s">
        <v>1683</v>
      </c>
      <c r="C854" s="21" t="s">
        <v>1669</v>
      </c>
      <c r="D854" s="8" t="s">
        <v>1571</v>
      </c>
      <c r="E854" s="2" t="str">
        <f t="shared" si="83"/>
        <v>INSERT INTO [dbo].[pmDistrict] ([idDepartment],[idProvince],[name],[code],[ubigeo]) VALUES (9,5,'San Pedro de Coris','09','080709')</v>
      </c>
    </row>
    <row r="855" spans="1:5" ht="15.75" thickBot="1" x14ac:dyDescent="0.3">
      <c r="A855" s="14" t="s">
        <v>1684</v>
      </c>
      <c r="B855" s="8" t="s">
        <v>1685</v>
      </c>
      <c r="C855" s="21" t="s">
        <v>1669</v>
      </c>
      <c r="D855" s="8" t="s">
        <v>1571</v>
      </c>
      <c r="E855" s="2" t="str">
        <f t="shared" si="83"/>
        <v>INSERT INTO [dbo].[pmDistrict] ([idDepartment],[idProvince],[name],[code],[ubigeo]) VALUES (9,5,'Pachamarca','10','080710')</v>
      </c>
    </row>
    <row r="856" spans="1:5" ht="15.75" thickBot="1" x14ac:dyDescent="0.3">
      <c r="A856" s="14" t="s">
        <v>1686</v>
      </c>
      <c r="B856" s="8" t="s">
        <v>1687</v>
      </c>
      <c r="C856" s="21" t="s">
        <v>1669</v>
      </c>
      <c r="D856" s="8" t="s">
        <v>1571</v>
      </c>
      <c r="E856" s="2" t="str">
        <f t="shared" si="83"/>
        <v>INSERT INTO [dbo].[pmDistrict] ([idDepartment],[idProvince],[name],[code],[ubigeo]) VALUES (9,5,'Cosme','11','080711')</v>
      </c>
    </row>
    <row r="857" spans="1:5" ht="15.75" thickBot="1" x14ac:dyDescent="0.3">
      <c r="A857" s="14" t="s">
        <v>1688</v>
      </c>
      <c r="B857" s="8" t="s">
        <v>1689</v>
      </c>
      <c r="C857" s="21" t="s">
        <v>1689</v>
      </c>
      <c r="D857" s="8" t="s">
        <v>1571</v>
      </c>
      <c r="E857" s="3" t="str">
        <f>$E$1&amp;"9,6,'"&amp;TRIM(B857)&amp;"','"&amp;RIGHT(A857,2)&amp;"','"&amp;RIGHT(A857,6)&amp;"')"</f>
        <v>INSERT INTO [dbo].[pmDistrict] ([idDepartment],[idProvince],[name],[code],[ubigeo]) VALUES (9,6,'Huaytara','04','080604')</v>
      </c>
    </row>
    <row r="858" spans="1:5" ht="15.75" thickBot="1" x14ac:dyDescent="0.3">
      <c r="A858" s="14" t="s">
        <v>1690</v>
      </c>
      <c r="B858" s="8" t="s">
        <v>1691</v>
      </c>
      <c r="C858" s="21" t="s">
        <v>1689</v>
      </c>
      <c r="D858" s="8" t="s">
        <v>1571</v>
      </c>
      <c r="E858" s="3" t="str">
        <f t="shared" ref="E858:E872" si="84">$E$1&amp;"9,6,'"&amp;TRIM(B858)&amp;"','"&amp;RIGHT(A858,2)&amp;"','"&amp;RIGHT(A858,6)&amp;"')"</f>
        <v>INSERT INTO [dbo].[pmDistrict] ([idDepartment],[idProvince],[name],[code],[ubigeo]) VALUES (9,6,'Ayavi','01','080601')</v>
      </c>
    </row>
    <row r="859" spans="1:5" ht="15.75" thickBot="1" x14ac:dyDescent="0.3">
      <c r="A859" s="14" t="s">
        <v>1692</v>
      </c>
      <c r="B859" s="8" t="s">
        <v>1693</v>
      </c>
      <c r="C859" s="21" t="s">
        <v>1689</v>
      </c>
      <c r="D859" s="8" t="s">
        <v>1571</v>
      </c>
      <c r="E859" s="3" t="str">
        <f t="shared" si="84"/>
        <v>INSERT INTO [dbo].[pmDistrict] ([idDepartment],[idProvince],[name],[code],[ubigeo]) VALUES (9,6,'Cordova','02','080602')</v>
      </c>
    </row>
    <row r="860" spans="1:5" ht="15.75" thickBot="1" x14ac:dyDescent="0.3">
      <c r="A860" s="14" t="s">
        <v>1694</v>
      </c>
      <c r="B860" s="8" t="s">
        <v>1695</v>
      </c>
      <c r="C860" s="21" t="s">
        <v>1689</v>
      </c>
      <c r="D860" s="8" t="s">
        <v>1571</v>
      </c>
      <c r="E860" s="3" t="str">
        <f t="shared" si="84"/>
        <v>INSERT INTO [dbo].[pmDistrict] ([idDepartment],[idProvince],[name],[code],[ubigeo]) VALUES (9,6,'Huayacundo Arma','03','080603')</v>
      </c>
    </row>
    <row r="861" spans="1:5" ht="15.75" thickBot="1" x14ac:dyDescent="0.3">
      <c r="A861" s="14" t="s">
        <v>1696</v>
      </c>
      <c r="B861" s="8" t="s">
        <v>1697</v>
      </c>
      <c r="C861" s="21" t="s">
        <v>1689</v>
      </c>
      <c r="D861" s="8" t="s">
        <v>1571</v>
      </c>
      <c r="E861" s="3" t="str">
        <f t="shared" si="84"/>
        <v>INSERT INTO [dbo].[pmDistrict] ([idDepartment],[idProvince],[name],[code],[ubigeo]) VALUES (9,6,'Laramarca','05','080605')</v>
      </c>
    </row>
    <row r="862" spans="1:5" ht="15.75" thickBot="1" x14ac:dyDescent="0.3">
      <c r="A862" s="14" t="s">
        <v>1698</v>
      </c>
      <c r="B862" s="8" t="s">
        <v>1699</v>
      </c>
      <c r="C862" s="21" t="s">
        <v>1689</v>
      </c>
      <c r="D862" s="8" t="s">
        <v>1571</v>
      </c>
      <c r="E862" s="3" t="str">
        <f t="shared" si="84"/>
        <v>INSERT INTO [dbo].[pmDistrict] ([idDepartment],[idProvince],[name],[code],[ubigeo]) VALUES (9,6,'Ocoyo','06','080606')</v>
      </c>
    </row>
    <row r="863" spans="1:5" ht="15.75" thickBot="1" x14ac:dyDescent="0.3">
      <c r="A863" s="14" t="s">
        <v>1700</v>
      </c>
      <c r="B863" s="8" t="s">
        <v>1701</v>
      </c>
      <c r="C863" s="21" t="s">
        <v>1689</v>
      </c>
      <c r="D863" s="8" t="s">
        <v>1571</v>
      </c>
      <c r="E863" s="3" t="str">
        <f t="shared" si="84"/>
        <v>INSERT INTO [dbo].[pmDistrict] ([idDepartment],[idProvince],[name],[code],[ubigeo]) VALUES (9,6,'Pilpichaca','07','080607')</v>
      </c>
    </row>
    <row r="864" spans="1:5" ht="15.75" thickBot="1" x14ac:dyDescent="0.3">
      <c r="A864" s="14" t="s">
        <v>1702</v>
      </c>
      <c r="B864" s="8" t="s">
        <v>1703</v>
      </c>
      <c r="C864" s="21" t="s">
        <v>1689</v>
      </c>
      <c r="D864" s="8" t="s">
        <v>1571</v>
      </c>
      <c r="E864" s="3" t="str">
        <f t="shared" si="84"/>
        <v>INSERT INTO [dbo].[pmDistrict] ([idDepartment],[idProvince],[name],[code],[ubigeo]) VALUES (9,6,'Querco','08','080608')</v>
      </c>
    </row>
    <row r="865" spans="1:5" ht="15.75" thickBot="1" x14ac:dyDescent="0.3">
      <c r="A865" s="14" t="s">
        <v>1704</v>
      </c>
      <c r="B865" s="8" t="s">
        <v>1705</v>
      </c>
      <c r="C865" s="21" t="s">
        <v>1689</v>
      </c>
      <c r="D865" s="8" t="s">
        <v>1571</v>
      </c>
      <c r="E865" s="3" t="str">
        <f t="shared" si="84"/>
        <v>INSERT INTO [dbo].[pmDistrict] ([idDepartment],[idProvince],[name],[code],[ubigeo]) VALUES (9,6,'Quito-Arma','09','080609')</v>
      </c>
    </row>
    <row r="866" spans="1:5" ht="15.75" thickBot="1" x14ac:dyDescent="0.3">
      <c r="A866" s="14" t="s">
        <v>1706</v>
      </c>
      <c r="B866" s="8" t="s">
        <v>1707</v>
      </c>
      <c r="C866" s="21" t="s">
        <v>1689</v>
      </c>
      <c r="D866" s="8" t="s">
        <v>1571</v>
      </c>
      <c r="E866" s="3" t="str">
        <f t="shared" si="84"/>
        <v>INSERT INTO [dbo].[pmDistrict] ([idDepartment],[idProvince],[name],[code],[ubigeo]) VALUES (9,6,'San Antonio de Cusicancha','10','080610')</v>
      </c>
    </row>
    <row r="867" spans="1:5" ht="15.75" thickBot="1" x14ac:dyDescent="0.3">
      <c r="A867" s="14" t="s">
        <v>1708</v>
      </c>
      <c r="B867" s="8" t="s">
        <v>1709</v>
      </c>
      <c r="C867" s="21" t="s">
        <v>1689</v>
      </c>
      <c r="D867" s="8" t="s">
        <v>1571</v>
      </c>
      <c r="E867" s="3" t="str">
        <f t="shared" si="84"/>
        <v>INSERT INTO [dbo].[pmDistrict] ([idDepartment],[idProvince],[name],[code],[ubigeo]) VALUES (9,6,'San Francisco de Sangayaico','11','080611')</v>
      </c>
    </row>
    <row r="868" spans="1:5" ht="15.75" thickBot="1" x14ac:dyDescent="0.3">
      <c r="A868" s="14" t="s">
        <v>1710</v>
      </c>
      <c r="B868" s="8" t="s">
        <v>1711</v>
      </c>
      <c r="C868" s="21" t="s">
        <v>1689</v>
      </c>
      <c r="D868" s="8" t="s">
        <v>1571</v>
      </c>
      <c r="E868" s="3" t="str">
        <f t="shared" si="84"/>
        <v>INSERT INTO [dbo].[pmDistrict] ([idDepartment],[idProvince],[name],[code],[ubigeo]) VALUES (9,6,'San Isidro','12','080612')</v>
      </c>
    </row>
    <row r="869" spans="1:5" ht="15.75" thickBot="1" x14ac:dyDescent="0.3">
      <c r="A869" s="14" t="s">
        <v>1712</v>
      </c>
      <c r="B869" s="8" t="s">
        <v>1713</v>
      </c>
      <c r="C869" s="21" t="s">
        <v>1689</v>
      </c>
      <c r="D869" s="8" t="s">
        <v>1571</v>
      </c>
      <c r="E869" s="3" t="str">
        <f t="shared" si="84"/>
        <v>INSERT INTO [dbo].[pmDistrict] ([idDepartment],[idProvince],[name],[code],[ubigeo]) VALUES (9,6,'Santiago de Chocorvos','13','080613')</v>
      </c>
    </row>
    <row r="870" spans="1:5" ht="15.75" thickBot="1" x14ac:dyDescent="0.3">
      <c r="A870" s="14" t="s">
        <v>1714</v>
      </c>
      <c r="B870" s="8" t="s">
        <v>1715</v>
      </c>
      <c r="C870" s="21" t="s">
        <v>1689</v>
      </c>
      <c r="D870" s="8" t="s">
        <v>1571</v>
      </c>
      <c r="E870" s="3" t="str">
        <f t="shared" si="84"/>
        <v>INSERT INTO [dbo].[pmDistrict] ([idDepartment],[idProvince],[name],[code],[ubigeo]) VALUES (9,6,'Santiago de Quirahuara','14','080614')</v>
      </c>
    </row>
    <row r="871" spans="1:5" ht="15.75" thickBot="1" x14ac:dyDescent="0.3">
      <c r="A871" s="14" t="s">
        <v>1716</v>
      </c>
      <c r="B871" s="8" t="s">
        <v>1717</v>
      </c>
      <c r="C871" s="21" t="s">
        <v>1689</v>
      </c>
      <c r="D871" s="8" t="s">
        <v>1571</v>
      </c>
      <c r="E871" s="3" t="str">
        <f t="shared" si="84"/>
        <v>INSERT INTO [dbo].[pmDistrict] ([idDepartment],[idProvince],[name],[code],[ubigeo]) VALUES (9,6,'Santo Domingo de Capillas','15','080615')</v>
      </c>
    </row>
    <row r="872" spans="1:5" ht="15.75" thickBot="1" x14ac:dyDescent="0.3">
      <c r="A872" s="14" t="s">
        <v>1718</v>
      </c>
      <c r="B872" s="8" t="s">
        <v>967</v>
      </c>
      <c r="C872" s="21" t="s">
        <v>1689</v>
      </c>
      <c r="D872" s="8" t="s">
        <v>1571</v>
      </c>
      <c r="E872" s="3" t="str">
        <f t="shared" si="84"/>
        <v>INSERT INTO [dbo].[pmDistrict] ([idDepartment],[idProvince],[name],[code],[ubigeo]) VALUES (9,6,'Tambo','16','080616')</v>
      </c>
    </row>
    <row r="873" spans="1:5" ht="15.75" thickBot="1" x14ac:dyDescent="0.3">
      <c r="A873" s="14" t="s">
        <v>1719</v>
      </c>
      <c r="B873" s="8" t="s">
        <v>194</v>
      </c>
      <c r="C873" s="21" t="s">
        <v>1720</v>
      </c>
      <c r="D873" s="8" t="s">
        <v>1571</v>
      </c>
      <c r="E873" s="2" t="str">
        <f>$E$1&amp;"9,7,'"&amp;TRIM(B873)&amp;"','"&amp;RIGHT(A873,2)&amp;"','"&amp;RIGHT(A873,6)&amp;"')"</f>
        <v>INSERT INTO [dbo].[pmDistrict] ([idDepartment],[idProvince],[name],[code],[ubigeo]) VALUES (9,7,'Pampas','01','080501')</v>
      </c>
    </row>
    <row r="874" spans="1:5" ht="15.75" thickBot="1" x14ac:dyDescent="0.3">
      <c r="A874" s="14" t="s">
        <v>1721</v>
      </c>
      <c r="B874" s="8" t="s">
        <v>1722</v>
      </c>
      <c r="C874" s="21" t="s">
        <v>1720</v>
      </c>
      <c r="D874" s="8" t="s">
        <v>1571</v>
      </c>
      <c r="E874" s="2" t="str">
        <f t="shared" ref="E874:E888" si="85">$E$1&amp;"9,7,'"&amp;TRIM(B874)&amp;"','"&amp;RIGHT(A874,2)&amp;"','"&amp;RIGHT(A874,6)&amp;"')"</f>
        <v>INSERT INTO [dbo].[pmDistrict] ([idDepartment],[idProvince],[name],[code],[ubigeo]) VALUES (9,7,'Acostambo','02','080502')</v>
      </c>
    </row>
    <row r="875" spans="1:5" ht="15.75" thickBot="1" x14ac:dyDescent="0.3">
      <c r="A875" s="14" t="s">
        <v>1723</v>
      </c>
      <c r="B875" s="8" t="s">
        <v>1724</v>
      </c>
      <c r="C875" s="21" t="s">
        <v>1720</v>
      </c>
      <c r="D875" s="8" t="s">
        <v>1571</v>
      </c>
      <c r="E875" s="2" t="str">
        <f t="shared" si="85"/>
        <v>INSERT INTO [dbo].[pmDistrict] ([idDepartment],[idProvince],[name],[code],[ubigeo]) VALUES (9,7,'Acraquia','03','080503')</v>
      </c>
    </row>
    <row r="876" spans="1:5" ht="15.75" thickBot="1" x14ac:dyDescent="0.3">
      <c r="A876" s="14" t="s">
        <v>1725</v>
      </c>
      <c r="B876" s="8" t="s">
        <v>1726</v>
      </c>
      <c r="C876" s="21" t="s">
        <v>1720</v>
      </c>
      <c r="D876" s="8" t="s">
        <v>1571</v>
      </c>
      <c r="E876" s="2" t="str">
        <f t="shared" si="85"/>
        <v>INSERT INTO [dbo].[pmDistrict] ([idDepartment],[idProvince],[name],[code],[ubigeo]) VALUES (9,7,'Ahuaycha','04','080504')</v>
      </c>
    </row>
    <row r="877" spans="1:5" ht="15.75" thickBot="1" x14ac:dyDescent="0.3">
      <c r="A877" s="14" t="s">
        <v>1727</v>
      </c>
      <c r="B877" s="8" t="s">
        <v>183</v>
      </c>
      <c r="C877" s="21" t="s">
        <v>1720</v>
      </c>
      <c r="D877" s="8" t="s">
        <v>1571</v>
      </c>
      <c r="E877" s="2" t="str">
        <f t="shared" si="85"/>
        <v>INSERT INTO [dbo].[pmDistrict] ([idDepartment],[idProvince],[name],[code],[ubigeo]) VALUES (9,7,'Colcabamba','06','080506')</v>
      </c>
    </row>
    <row r="878" spans="1:5" ht="15.75" thickBot="1" x14ac:dyDescent="0.3">
      <c r="A878" s="14" t="s">
        <v>1728</v>
      </c>
      <c r="B878" s="8" t="s">
        <v>1729</v>
      </c>
      <c r="C878" s="21" t="s">
        <v>1720</v>
      </c>
      <c r="D878" s="8" t="s">
        <v>1571</v>
      </c>
      <c r="E878" s="2" t="str">
        <f t="shared" si="85"/>
        <v>INSERT INTO [dbo].[pmDistrict] ([idDepartment],[idProvince],[name],[code],[ubigeo]) VALUES (9,7,'Daniel Hernandez','09','080509')</v>
      </c>
    </row>
    <row r="879" spans="1:5" ht="15.75" thickBot="1" x14ac:dyDescent="0.3">
      <c r="A879" s="14" t="s">
        <v>1730</v>
      </c>
      <c r="B879" s="8" t="s">
        <v>1581</v>
      </c>
      <c r="C879" s="21" t="s">
        <v>1720</v>
      </c>
      <c r="D879" s="8" t="s">
        <v>1571</v>
      </c>
      <c r="E879" s="2" t="str">
        <f t="shared" si="85"/>
        <v>INSERT INTO [dbo].[pmDistrict] ([idDepartment],[idProvince],[name],[code],[ubigeo]) VALUES (9,7,'Huachocolpa','11','080511')</v>
      </c>
    </row>
    <row r="880" spans="1:5" ht="15.75" thickBot="1" x14ac:dyDescent="0.3">
      <c r="A880" s="14" t="s">
        <v>1731</v>
      </c>
      <c r="B880" s="8" t="s">
        <v>1732</v>
      </c>
      <c r="C880" s="21" t="s">
        <v>1720</v>
      </c>
      <c r="D880" s="8" t="s">
        <v>1571</v>
      </c>
      <c r="E880" s="2" t="str">
        <f t="shared" si="85"/>
        <v>INSERT INTO [dbo].[pmDistrict] ([idDepartment],[idProvince],[name],[code],[ubigeo]) VALUES (9,7,'Huaribamba','12','080512')</v>
      </c>
    </row>
    <row r="881" spans="1:5" ht="15.75" thickBot="1" x14ac:dyDescent="0.3">
      <c r="A881" s="14" t="s">
        <v>1733</v>
      </c>
      <c r="B881" s="8" t="s">
        <v>1734</v>
      </c>
      <c r="C881" s="21" t="s">
        <v>1720</v>
      </c>
      <c r="D881" s="8" t="s">
        <v>1571</v>
      </c>
      <c r="E881" s="2" t="str">
        <f t="shared" si="85"/>
        <v>INSERT INTO [dbo].[pmDistrict] ([idDepartment],[idProvince],[name],[code],[ubigeo]) VALUES (9,7,'Ñahuimpuquio','15','080515')</v>
      </c>
    </row>
    <row r="882" spans="1:5" ht="15.75" thickBot="1" x14ac:dyDescent="0.3">
      <c r="A882" s="14" t="s">
        <v>1735</v>
      </c>
      <c r="B882" s="8" t="s">
        <v>1736</v>
      </c>
      <c r="C882" s="21" t="s">
        <v>1720</v>
      </c>
      <c r="D882" s="8" t="s">
        <v>1571</v>
      </c>
      <c r="E882" s="2" t="str">
        <f t="shared" si="85"/>
        <v>INSERT INTO [dbo].[pmDistrict] ([idDepartment],[idProvince],[name],[code],[ubigeo]) VALUES (9,7,'Pazos','17','080517')</v>
      </c>
    </row>
    <row r="883" spans="1:5" ht="15.75" thickBot="1" x14ac:dyDescent="0.3">
      <c r="A883" s="14" t="s">
        <v>1737</v>
      </c>
      <c r="B883" s="8" t="s">
        <v>1738</v>
      </c>
      <c r="C883" s="21" t="s">
        <v>1720</v>
      </c>
      <c r="D883" s="8" t="s">
        <v>1571</v>
      </c>
      <c r="E883" s="2" t="str">
        <f t="shared" si="85"/>
        <v>INSERT INTO [dbo].[pmDistrict] ([idDepartment],[idProvince],[name],[code],[ubigeo]) VALUES (9,7,'Quishuar','18','080518')</v>
      </c>
    </row>
    <row r="884" spans="1:5" ht="15.75" thickBot="1" x14ac:dyDescent="0.3">
      <c r="A884" s="14" t="s">
        <v>1739</v>
      </c>
      <c r="B884" s="8" t="s">
        <v>1740</v>
      </c>
      <c r="C884" s="21" t="s">
        <v>1720</v>
      </c>
      <c r="D884" s="8" t="s">
        <v>1571</v>
      </c>
      <c r="E884" s="2" t="str">
        <f t="shared" si="85"/>
        <v>INSERT INTO [dbo].[pmDistrict] ([idDepartment],[idProvince],[name],[code],[ubigeo]) VALUES (9,7,'Salcabamba','19','080519')</v>
      </c>
    </row>
    <row r="885" spans="1:5" ht="15.75" thickBot="1" x14ac:dyDescent="0.3">
      <c r="A885" s="14" t="s">
        <v>1741</v>
      </c>
      <c r="B885" s="8" t="s">
        <v>1742</v>
      </c>
      <c r="C885" s="21" t="s">
        <v>1720</v>
      </c>
      <c r="D885" s="8" t="s">
        <v>1571</v>
      </c>
      <c r="E885" s="2" t="str">
        <f t="shared" si="85"/>
        <v>INSERT INTO [dbo].[pmDistrict] ([idDepartment],[idProvince],[name],[code],[ubigeo]) VALUES (9,7,'Salcahuasi','26','080526')</v>
      </c>
    </row>
    <row r="886" spans="1:5" ht="15.75" thickBot="1" x14ac:dyDescent="0.3">
      <c r="A886" s="14" t="s">
        <v>1743</v>
      </c>
      <c r="B886" s="8" t="s">
        <v>1744</v>
      </c>
      <c r="C886" s="21" t="s">
        <v>1720</v>
      </c>
      <c r="D886" s="8" t="s">
        <v>1571</v>
      </c>
      <c r="E886" s="2" t="str">
        <f t="shared" si="85"/>
        <v>INSERT INTO [dbo].[pmDistrict] ([idDepartment],[idProvince],[name],[code],[ubigeo]) VALUES (9,7,'San Marcos de Rocchac','20','080520')</v>
      </c>
    </row>
    <row r="887" spans="1:5" ht="15.75" thickBot="1" x14ac:dyDescent="0.3">
      <c r="A887" s="14" t="s">
        <v>1745</v>
      </c>
      <c r="B887" s="8" t="s">
        <v>1746</v>
      </c>
      <c r="C887" s="21" t="s">
        <v>1720</v>
      </c>
      <c r="D887" s="8" t="s">
        <v>1571</v>
      </c>
      <c r="E887" s="2" t="str">
        <f t="shared" si="85"/>
        <v>INSERT INTO [dbo].[pmDistrict] ([idDepartment],[idProvince],[name],[code],[ubigeo]) VALUES (9,7,'Surcubamba','23','080523')</v>
      </c>
    </row>
    <row r="888" spans="1:5" ht="15.75" thickBot="1" x14ac:dyDescent="0.3">
      <c r="A888" s="14" t="s">
        <v>1747</v>
      </c>
      <c r="B888" s="8" t="s">
        <v>1748</v>
      </c>
      <c r="C888" s="21" t="s">
        <v>1720</v>
      </c>
      <c r="D888" s="8" t="s">
        <v>1571</v>
      </c>
      <c r="E888" s="2" t="str">
        <f t="shared" si="85"/>
        <v>INSERT INTO [dbo].[pmDistrict] ([idDepartment],[idProvince],[name],[code],[ubigeo]) VALUES (9,7,'Tintay Puncu','25','080525')</v>
      </c>
    </row>
    <row r="889" spans="1:5" ht="15.75" thickBot="1" x14ac:dyDescent="0.3">
      <c r="A889" s="14" t="s">
        <v>1749</v>
      </c>
      <c r="B889" s="8" t="s">
        <v>1750</v>
      </c>
      <c r="C889" s="21" t="s">
        <v>1750</v>
      </c>
      <c r="D889" s="8" t="s">
        <v>1750</v>
      </c>
      <c r="E889" s="3" t="str">
        <f>$E$1&amp;"10,1,'"&amp;TRIM(B889)&amp;"','"&amp;RIGHT(A889,2)&amp;"','"&amp;RIGHT(A889,6)&amp;"')"</f>
        <v>INSERT INTO [dbo].[pmDistrict] ([idDepartment],[idProvince],[name],[code],[ubigeo]) VALUES (10,1,'Huanuco','01','090101')</v>
      </c>
    </row>
    <row r="890" spans="1:5" ht="15.75" thickBot="1" x14ac:dyDescent="0.3">
      <c r="A890" s="14" t="s">
        <v>1751</v>
      </c>
      <c r="B890" s="8" t="s">
        <v>1752</v>
      </c>
      <c r="C890" s="21" t="s">
        <v>1750</v>
      </c>
      <c r="D890" s="8" t="s">
        <v>1750</v>
      </c>
      <c r="E890" s="3" t="str">
        <f t="shared" ref="E890:E901" si="86">$E$1&amp;"10,1,'"&amp;TRIM(B890)&amp;"','"&amp;RIGHT(A890,2)&amp;"','"&amp;RIGHT(A890,6)&amp;"')"</f>
        <v>INSERT INTO [dbo].[pmDistrict] ([idDepartment],[idProvince],[name],[code],[ubigeo]) VALUES (10,1,'Amarilis','10','090110')</v>
      </c>
    </row>
    <row r="891" spans="1:5" ht="15.75" thickBot="1" x14ac:dyDescent="0.3">
      <c r="A891" s="14" t="s">
        <v>1753</v>
      </c>
      <c r="B891" s="8" t="s">
        <v>1754</v>
      </c>
      <c r="C891" s="21" t="s">
        <v>1750</v>
      </c>
      <c r="D891" s="8" t="s">
        <v>1750</v>
      </c>
      <c r="E891" s="3" t="str">
        <f t="shared" si="86"/>
        <v>INSERT INTO [dbo].[pmDistrict] ([idDepartment],[idProvince],[name],[code],[ubigeo]) VALUES (10,1,'Chinchao','02','090102')</v>
      </c>
    </row>
    <row r="892" spans="1:5" ht="15.75" thickBot="1" x14ac:dyDescent="0.3">
      <c r="A892" s="14" t="s">
        <v>1755</v>
      </c>
      <c r="B892" s="8" t="s">
        <v>1756</v>
      </c>
      <c r="C892" s="21" t="s">
        <v>1750</v>
      </c>
      <c r="D892" s="8" t="s">
        <v>1750</v>
      </c>
      <c r="E892" s="3" t="str">
        <f t="shared" si="86"/>
        <v>INSERT INTO [dbo].[pmDistrict] ([idDepartment],[idProvince],[name],[code],[ubigeo]) VALUES (10,1,'Churubamba','03','090103')</v>
      </c>
    </row>
    <row r="893" spans="1:5" ht="15.75" thickBot="1" x14ac:dyDescent="0.3">
      <c r="A893" s="14" t="s">
        <v>1757</v>
      </c>
      <c r="B893" s="8" t="s">
        <v>1758</v>
      </c>
      <c r="C893" s="21" t="s">
        <v>1750</v>
      </c>
      <c r="D893" s="8" t="s">
        <v>1750</v>
      </c>
      <c r="E893" s="3" t="str">
        <f t="shared" si="86"/>
        <v>INSERT INTO [dbo].[pmDistrict] ([idDepartment],[idProvince],[name],[code],[ubigeo]) VALUES (10,1,'Margos','04','090104')</v>
      </c>
    </row>
    <row r="894" spans="1:5" ht="15.75" thickBot="1" x14ac:dyDescent="0.3">
      <c r="A894" s="14" t="s">
        <v>1759</v>
      </c>
      <c r="B894" s="8" t="s">
        <v>1760</v>
      </c>
      <c r="C894" s="21" t="s">
        <v>1750</v>
      </c>
      <c r="D894" s="8" t="s">
        <v>1750</v>
      </c>
      <c r="E894" s="3" t="str">
        <f t="shared" si="86"/>
        <v>INSERT INTO [dbo].[pmDistrict] ([idDepartment],[idProvince],[name],[code],[ubigeo]) VALUES (10,1,'Quisqui','05','090105')</v>
      </c>
    </row>
    <row r="895" spans="1:5" ht="15.75" thickBot="1" x14ac:dyDescent="0.3">
      <c r="A895" s="14" t="s">
        <v>1761</v>
      </c>
      <c r="B895" s="8" t="s">
        <v>1762</v>
      </c>
      <c r="C895" s="21" t="s">
        <v>1750</v>
      </c>
      <c r="D895" s="8" t="s">
        <v>1750</v>
      </c>
      <c r="E895" s="3" t="str">
        <f t="shared" si="86"/>
        <v>INSERT INTO [dbo].[pmDistrict] ([idDepartment],[idProvince],[name],[code],[ubigeo]) VALUES (10,1,'San Francisco de Cayran','06','090106')</v>
      </c>
    </row>
    <row r="896" spans="1:5" ht="15.75" thickBot="1" x14ac:dyDescent="0.3">
      <c r="A896" s="14" t="s">
        <v>1763</v>
      </c>
      <c r="B896" s="8" t="s">
        <v>1764</v>
      </c>
      <c r="C896" s="21" t="s">
        <v>1750</v>
      </c>
      <c r="D896" s="8" t="s">
        <v>1750</v>
      </c>
      <c r="E896" s="3" t="str">
        <f t="shared" si="86"/>
        <v>INSERT INTO [dbo].[pmDistrict] ([idDepartment],[idProvince],[name],[code],[ubigeo]) VALUES (10,1,'San Pedro de Chaulan','07','090107')</v>
      </c>
    </row>
    <row r="897" spans="1:5" ht="15.75" thickBot="1" x14ac:dyDescent="0.3">
      <c r="A897" s="14" t="s">
        <v>1765</v>
      </c>
      <c r="B897" s="8" t="s">
        <v>1766</v>
      </c>
      <c r="C897" s="21" t="s">
        <v>1750</v>
      </c>
      <c r="D897" s="8" t="s">
        <v>1750</v>
      </c>
      <c r="E897" s="3" t="str">
        <f t="shared" si="86"/>
        <v>INSERT INTO [dbo].[pmDistrict] ([idDepartment],[idProvince],[name],[code],[ubigeo]) VALUES (10,1,'Santa Maria del Valle','08','090108')</v>
      </c>
    </row>
    <row r="898" spans="1:5" ht="15.75" thickBot="1" x14ac:dyDescent="0.3">
      <c r="A898" s="14" t="s">
        <v>1767</v>
      </c>
      <c r="B898" s="8" t="s">
        <v>1768</v>
      </c>
      <c r="C898" s="21" t="s">
        <v>1750</v>
      </c>
      <c r="D898" s="8" t="s">
        <v>1750</v>
      </c>
      <c r="E898" s="3" t="str">
        <f t="shared" si="86"/>
        <v>INSERT INTO [dbo].[pmDistrict] ([idDepartment],[idProvince],[name],[code],[ubigeo]) VALUES (10,1,'Yarumayo','09','090109')</v>
      </c>
    </row>
    <row r="899" spans="1:5" ht="15.75" thickBot="1" x14ac:dyDescent="0.3">
      <c r="A899" s="14" t="s">
        <v>1769</v>
      </c>
      <c r="B899" s="8" t="s">
        <v>1770</v>
      </c>
      <c r="C899" s="21" t="s">
        <v>1750</v>
      </c>
      <c r="D899" s="8" t="s">
        <v>1750</v>
      </c>
      <c r="E899" s="3" t="str">
        <f t="shared" si="86"/>
        <v>INSERT INTO [dbo].[pmDistrict] ([idDepartment],[idProvince],[name],[code],[ubigeo]) VALUES (10,1,'Pillco Marca','11','090111')</v>
      </c>
    </row>
    <row r="900" spans="1:5" ht="15.75" thickBot="1" x14ac:dyDescent="0.3">
      <c r="A900" s="14" t="s">
        <v>1771</v>
      </c>
      <c r="B900" s="8" t="s">
        <v>1772</v>
      </c>
      <c r="C900" s="21" t="s">
        <v>1750</v>
      </c>
      <c r="D900" s="8" t="s">
        <v>1750</v>
      </c>
      <c r="E900" s="3" t="str">
        <f t="shared" si="86"/>
        <v>INSERT INTO [dbo].[pmDistrict] ([idDepartment],[idProvince],[name],[code],[ubigeo]) VALUES (10,1,'Yacus','12','090112')</v>
      </c>
    </row>
    <row r="901" spans="1:5" ht="15.75" thickBot="1" x14ac:dyDescent="0.3">
      <c r="A901" s="14" t="s">
        <v>1773</v>
      </c>
      <c r="B901" s="8" t="s">
        <v>1774</v>
      </c>
      <c r="C901" s="21" t="s">
        <v>1774</v>
      </c>
      <c r="D901" s="8" t="s">
        <v>1750</v>
      </c>
      <c r="E901" s="2" t="str">
        <f>$E$1&amp;"10,2,'"&amp;TRIM(B901)&amp;"','"&amp;RIGHT(A901,2)&amp;"','"&amp;RIGHT(A901,6)&amp;"')"</f>
        <v>INSERT INTO [dbo].[pmDistrict] ([idDepartment],[idProvince],[name],[code],[ubigeo]) VALUES (10,2,'Ambo','01','090201')</v>
      </c>
    </row>
    <row r="902" spans="1:5" ht="15.75" thickBot="1" x14ac:dyDescent="0.3">
      <c r="A902" s="14" t="s">
        <v>1775</v>
      </c>
      <c r="B902" s="8" t="s">
        <v>1776</v>
      </c>
      <c r="C902" s="21" t="s">
        <v>1774</v>
      </c>
      <c r="D902" s="8" t="s">
        <v>1750</v>
      </c>
      <c r="E902" s="2" t="str">
        <f t="shared" ref="E902:E908" si="87">$E$1&amp;"10,2,'"&amp;TRIM(B902)&amp;"','"&amp;RIGHT(A902,2)&amp;"','"&amp;RIGHT(A902,6)&amp;"')"</f>
        <v>INSERT INTO [dbo].[pmDistrict] ([idDepartment],[idProvince],[name],[code],[ubigeo]) VALUES (10,2,'Cayna','02','090202')</v>
      </c>
    </row>
    <row r="903" spans="1:5" ht="15.75" thickBot="1" x14ac:dyDescent="0.3">
      <c r="A903" s="14" t="s">
        <v>1777</v>
      </c>
      <c r="B903" s="8" t="s">
        <v>1778</v>
      </c>
      <c r="C903" s="21" t="s">
        <v>1774</v>
      </c>
      <c r="D903" s="8" t="s">
        <v>1750</v>
      </c>
      <c r="E903" s="2" t="str">
        <f t="shared" si="87"/>
        <v>INSERT INTO [dbo].[pmDistrict] ([idDepartment],[idProvince],[name],[code],[ubigeo]) VALUES (10,2,'Colpas','03','090203')</v>
      </c>
    </row>
    <row r="904" spans="1:5" ht="15.75" thickBot="1" x14ac:dyDescent="0.3">
      <c r="A904" s="14" t="s">
        <v>1779</v>
      </c>
      <c r="B904" s="8" t="s">
        <v>1780</v>
      </c>
      <c r="C904" s="21" t="s">
        <v>1774</v>
      </c>
      <c r="D904" s="8" t="s">
        <v>1750</v>
      </c>
      <c r="E904" s="2" t="str">
        <f t="shared" si="87"/>
        <v>INSERT INTO [dbo].[pmDistrict] ([idDepartment],[idProvince],[name],[code],[ubigeo]) VALUES (10,2,'Conchamarca','04','090204')</v>
      </c>
    </row>
    <row r="905" spans="1:5" ht="15.75" thickBot="1" x14ac:dyDescent="0.3">
      <c r="A905" s="14" t="s">
        <v>1781</v>
      </c>
      <c r="B905" s="8" t="s">
        <v>1782</v>
      </c>
      <c r="C905" s="21" t="s">
        <v>1774</v>
      </c>
      <c r="D905" s="8" t="s">
        <v>1750</v>
      </c>
      <c r="E905" s="2" t="str">
        <f t="shared" si="87"/>
        <v>INSERT INTO [dbo].[pmDistrict] ([idDepartment],[idProvince],[name],[code],[ubigeo]) VALUES (10,2,'Huacar','05','090205')</v>
      </c>
    </row>
    <row r="906" spans="1:5" ht="15.75" thickBot="1" x14ac:dyDescent="0.3">
      <c r="A906" s="14" t="s">
        <v>1783</v>
      </c>
      <c r="B906" s="8" t="s">
        <v>1784</v>
      </c>
      <c r="C906" s="21" t="s">
        <v>1774</v>
      </c>
      <c r="D906" s="8" t="s">
        <v>1750</v>
      </c>
      <c r="E906" s="2" t="str">
        <f t="shared" si="87"/>
        <v>INSERT INTO [dbo].[pmDistrict] ([idDepartment],[idProvince],[name],[code],[ubigeo]) VALUES (10,2,'San Francisco','06','090206')</v>
      </c>
    </row>
    <row r="907" spans="1:5" ht="15.75" thickBot="1" x14ac:dyDescent="0.3">
      <c r="A907" s="14" t="s">
        <v>1785</v>
      </c>
      <c r="B907" s="8" t="s">
        <v>1786</v>
      </c>
      <c r="C907" s="21" t="s">
        <v>1774</v>
      </c>
      <c r="D907" s="8" t="s">
        <v>1750</v>
      </c>
      <c r="E907" s="2" t="str">
        <f t="shared" si="87"/>
        <v>INSERT INTO [dbo].[pmDistrict] ([idDepartment],[idProvince],[name],[code],[ubigeo]) VALUES (10,2,'San Rafael','07','090207')</v>
      </c>
    </row>
    <row r="908" spans="1:5" ht="15.75" thickBot="1" x14ac:dyDescent="0.3">
      <c r="A908" s="14" t="s">
        <v>1787</v>
      </c>
      <c r="B908" s="8" t="s">
        <v>1788</v>
      </c>
      <c r="C908" s="21" t="s">
        <v>1774</v>
      </c>
      <c r="D908" s="8" t="s">
        <v>1750</v>
      </c>
      <c r="E908" s="2" t="str">
        <f t="shared" si="87"/>
        <v>INSERT INTO [dbo].[pmDistrict] ([idDepartment],[idProvince],[name],[code],[ubigeo]) VALUES (10,2,'Tomay Kichwa','08','090208')</v>
      </c>
    </row>
    <row r="909" spans="1:5" ht="15.75" thickBot="1" x14ac:dyDescent="0.3">
      <c r="A909" s="14" t="s">
        <v>1789</v>
      </c>
      <c r="B909" s="8" t="s">
        <v>865</v>
      </c>
      <c r="C909" s="21" t="s">
        <v>1790</v>
      </c>
      <c r="D909" s="8" t="s">
        <v>1750</v>
      </c>
      <c r="E909" s="3" t="str">
        <f>$E$1&amp;"10,3,'"&amp;TRIM(B909)&amp;"','"&amp;RIGHT(A909,2)&amp;"','"&amp;RIGHT(A909,6)&amp;"')"</f>
        <v>INSERT INTO [dbo].[pmDistrict] ([idDepartment],[idProvince],[name],[code],[ubigeo]) VALUES (10,3,'La Union','01','090301')</v>
      </c>
    </row>
    <row r="910" spans="1:5" ht="15.75" thickBot="1" x14ac:dyDescent="0.3">
      <c r="A910" s="14" t="s">
        <v>1791</v>
      </c>
      <c r="B910" s="8" t="s">
        <v>1792</v>
      </c>
      <c r="C910" s="21" t="s">
        <v>1790</v>
      </c>
      <c r="D910" s="8" t="s">
        <v>1750</v>
      </c>
      <c r="E910" s="3" t="str">
        <f t="shared" ref="E910:E917" si="88">$E$1&amp;"10,3,'"&amp;TRIM(B910)&amp;"','"&amp;RIGHT(A910,2)&amp;"','"&amp;RIGHT(A910,6)&amp;"')"</f>
        <v>INSERT INTO [dbo].[pmDistrict] ([idDepartment],[idProvince],[name],[code],[ubigeo]) VALUES (10,3,'Chuquis','07','090307')</v>
      </c>
    </row>
    <row r="911" spans="1:5" ht="15.75" thickBot="1" x14ac:dyDescent="0.3">
      <c r="A911" s="14" t="s">
        <v>1793</v>
      </c>
      <c r="B911" s="8" t="s">
        <v>1794</v>
      </c>
      <c r="C911" s="21" t="s">
        <v>1790</v>
      </c>
      <c r="D911" s="8" t="s">
        <v>1750</v>
      </c>
      <c r="E911" s="3" t="str">
        <f t="shared" si="88"/>
        <v>INSERT INTO [dbo].[pmDistrict] ([idDepartment],[idProvince],[name],[code],[ubigeo]) VALUES (10,3,'Marias','12','090312')</v>
      </c>
    </row>
    <row r="912" spans="1:5" ht="15.75" thickBot="1" x14ac:dyDescent="0.3">
      <c r="A912" s="14" t="s">
        <v>1795</v>
      </c>
      <c r="B912" s="8" t="s">
        <v>1796</v>
      </c>
      <c r="C912" s="21" t="s">
        <v>1790</v>
      </c>
      <c r="D912" s="8" t="s">
        <v>1750</v>
      </c>
      <c r="E912" s="3" t="str">
        <f t="shared" si="88"/>
        <v>INSERT INTO [dbo].[pmDistrict] ([idDepartment],[idProvince],[name],[code],[ubigeo]) VALUES (10,3,'Pachas','14','090314')</v>
      </c>
    </row>
    <row r="913" spans="1:5" ht="15.75" thickBot="1" x14ac:dyDescent="0.3">
      <c r="A913" s="14" t="s">
        <v>1797</v>
      </c>
      <c r="B913" s="8" t="s">
        <v>1798</v>
      </c>
      <c r="C913" s="21" t="s">
        <v>1790</v>
      </c>
      <c r="D913" s="8" t="s">
        <v>1750</v>
      </c>
      <c r="E913" s="3" t="str">
        <f t="shared" si="88"/>
        <v>INSERT INTO [dbo].[pmDistrict] ([idDepartment],[idProvince],[name],[code],[ubigeo]) VALUES (10,3,'Quivilla','16','090316')</v>
      </c>
    </row>
    <row r="914" spans="1:5" ht="15.75" thickBot="1" x14ac:dyDescent="0.3">
      <c r="A914" s="14" t="s">
        <v>1799</v>
      </c>
      <c r="B914" s="8" t="s">
        <v>1800</v>
      </c>
      <c r="C914" s="21" t="s">
        <v>1790</v>
      </c>
      <c r="D914" s="8" t="s">
        <v>1750</v>
      </c>
      <c r="E914" s="3" t="str">
        <f t="shared" si="88"/>
        <v>INSERT INTO [dbo].[pmDistrict] ([idDepartment],[idProvince],[name],[code],[ubigeo]) VALUES (10,3,'Ripan','17','090317')</v>
      </c>
    </row>
    <row r="915" spans="1:5" ht="15.75" thickBot="1" x14ac:dyDescent="0.3">
      <c r="A915" s="14" t="s">
        <v>1801</v>
      </c>
      <c r="B915" s="8" t="s">
        <v>1802</v>
      </c>
      <c r="C915" s="21" t="s">
        <v>1790</v>
      </c>
      <c r="D915" s="8" t="s">
        <v>1750</v>
      </c>
      <c r="E915" s="3" t="str">
        <f t="shared" si="88"/>
        <v>INSERT INTO [dbo].[pmDistrict] ([idDepartment],[idProvince],[name],[code],[ubigeo]) VALUES (10,3,'Shunqui','21','090321')</v>
      </c>
    </row>
    <row r="916" spans="1:5" ht="15.75" thickBot="1" x14ac:dyDescent="0.3">
      <c r="A916" s="14" t="s">
        <v>1803</v>
      </c>
      <c r="B916" s="8" t="s">
        <v>1804</v>
      </c>
      <c r="C916" s="21" t="s">
        <v>1790</v>
      </c>
      <c r="D916" s="8" t="s">
        <v>1750</v>
      </c>
      <c r="E916" s="3" t="str">
        <f t="shared" si="88"/>
        <v>INSERT INTO [dbo].[pmDistrict] ([idDepartment],[idProvince],[name],[code],[ubigeo]) VALUES (10,3,'Sillapata','22','090322')</v>
      </c>
    </row>
    <row r="917" spans="1:5" ht="15.75" thickBot="1" x14ac:dyDescent="0.3">
      <c r="A917" s="14" t="s">
        <v>1805</v>
      </c>
      <c r="B917" s="8" t="s">
        <v>1806</v>
      </c>
      <c r="C917" s="21" t="s">
        <v>1790</v>
      </c>
      <c r="D917" s="8" t="s">
        <v>1750</v>
      </c>
      <c r="E917" s="3" t="str">
        <f t="shared" si="88"/>
        <v>INSERT INTO [dbo].[pmDistrict] ([idDepartment],[idProvince],[name],[code],[ubigeo]) VALUES (10,3,'Yanas','23','090323')</v>
      </c>
    </row>
    <row r="918" spans="1:5" ht="15.75" thickBot="1" x14ac:dyDescent="0.3">
      <c r="A918" s="14" t="s">
        <v>1807</v>
      </c>
      <c r="B918" s="8" t="s">
        <v>1808</v>
      </c>
      <c r="C918" s="21" t="s">
        <v>1808</v>
      </c>
      <c r="D918" s="8" t="s">
        <v>1750</v>
      </c>
      <c r="E918" s="2" t="str">
        <f>$E$1&amp;"10,4,'"&amp;TRIM(B918)&amp;"','"&amp;RIGHT(A918,2)&amp;"','"&amp;RIGHT(A918,6)&amp;"')"</f>
        <v>INSERT INTO [dbo].[pmDistrict] ([idDepartment],[idProvince],[name],[code],[ubigeo]) VALUES (10,4,'Huacaybamba','01','090901')</v>
      </c>
    </row>
    <row r="919" spans="1:5" ht="15.75" thickBot="1" x14ac:dyDescent="0.3">
      <c r="A919" s="14" t="s">
        <v>1809</v>
      </c>
      <c r="B919" s="8" t="s">
        <v>1810</v>
      </c>
      <c r="C919" s="21" t="s">
        <v>1808</v>
      </c>
      <c r="D919" s="8" t="s">
        <v>1750</v>
      </c>
      <c r="E919" s="2" t="str">
        <f t="shared" ref="E919:E921" si="89">$E$1&amp;"10,4,'"&amp;TRIM(B919)&amp;"','"&amp;RIGHT(A919,2)&amp;"','"&amp;RIGHT(A919,6)&amp;"')"</f>
        <v>INSERT INTO [dbo].[pmDistrict] ([idDepartment],[idProvince],[name],[code],[ubigeo]) VALUES (10,4,'Canchabamba','03','090903')</v>
      </c>
    </row>
    <row r="920" spans="1:5" ht="15.75" thickBot="1" x14ac:dyDescent="0.3">
      <c r="A920" s="14" t="s">
        <v>1811</v>
      </c>
      <c r="B920" s="8" t="s">
        <v>181</v>
      </c>
      <c r="C920" s="21" t="s">
        <v>1808</v>
      </c>
      <c r="D920" s="8" t="s">
        <v>1750</v>
      </c>
      <c r="E920" s="2" t="str">
        <f t="shared" si="89"/>
        <v>INSERT INTO [dbo].[pmDistrict] ([idDepartment],[idProvince],[name],[code],[ubigeo]) VALUES (10,4,'Cochabamba','04','090904')</v>
      </c>
    </row>
    <row r="921" spans="1:5" ht="15.75" thickBot="1" x14ac:dyDescent="0.3">
      <c r="A921" s="14" t="s">
        <v>1812</v>
      </c>
      <c r="B921" s="8" t="s">
        <v>1813</v>
      </c>
      <c r="C921" s="21" t="s">
        <v>1808</v>
      </c>
      <c r="D921" s="8" t="s">
        <v>1750</v>
      </c>
      <c r="E921" s="2" t="str">
        <f t="shared" si="89"/>
        <v>INSERT INTO [dbo].[pmDistrict] ([idDepartment],[idProvince],[name],[code],[ubigeo]) VALUES (10,4,'Pinra','02','090902')</v>
      </c>
    </row>
    <row r="922" spans="1:5" ht="15.75" thickBot="1" x14ac:dyDescent="0.3">
      <c r="A922" s="14" t="s">
        <v>1814</v>
      </c>
      <c r="B922" s="8" t="s">
        <v>1815</v>
      </c>
      <c r="C922" s="21" t="s">
        <v>1816</v>
      </c>
      <c r="D922" s="8" t="s">
        <v>1750</v>
      </c>
      <c r="E922" s="3" t="str">
        <f>$E$1&amp;"10,5,'"&amp;TRIM(B922)&amp;"','"&amp;RIGHT(A922,2)&amp;"','"&amp;RIGHT(A922,6)&amp;"')"</f>
        <v>INSERT INTO [dbo].[pmDistrict] ([idDepartment],[idProvince],[name],[code],[ubigeo]) VALUES (10,5,'Llata','01','090401')</v>
      </c>
    </row>
    <row r="923" spans="1:5" ht="15.75" thickBot="1" x14ac:dyDescent="0.3">
      <c r="A923" s="14" t="s">
        <v>1817</v>
      </c>
      <c r="B923" s="8" t="s">
        <v>1818</v>
      </c>
      <c r="C923" s="21" t="s">
        <v>1816</v>
      </c>
      <c r="D923" s="8" t="s">
        <v>1750</v>
      </c>
      <c r="E923" s="3" t="str">
        <f t="shared" ref="E923:E932" si="90">$E$1&amp;"10,5,'"&amp;TRIM(B923)&amp;"','"&amp;RIGHT(A923,2)&amp;"','"&amp;RIGHT(A923,6)&amp;"')"</f>
        <v>INSERT INTO [dbo].[pmDistrict] ([idDepartment],[idProvince],[name],[code],[ubigeo]) VALUES (10,5,'Arancay','02','090402')</v>
      </c>
    </row>
    <row r="924" spans="1:5" ht="15.75" thickBot="1" x14ac:dyDescent="0.3">
      <c r="A924" s="14" t="s">
        <v>1819</v>
      </c>
      <c r="B924" s="8" t="s">
        <v>1820</v>
      </c>
      <c r="C924" s="21" t="s">
        <v>1816</v>
      </c>
      <c r="D924" s="8" t="s">
        <v>1750</v>
      </c>
      <c r="E924" s="3" t="str">
        <f t="shared" si="90"/>
        <v>INSERT INTO [dbo].[pmDistrict] ([idDepartment],[idProvince],[name],[code],[ubigeo]) VALUES (10,5,'Chavin de Pariarca','03','090403')</v>
      </c>
    </row>
    <row r="925" spans="1:5" ht="15.75" thickBot="1" x14ac:dyDescent="0.3">
      <c r="A925" s="14" t="s">
        <v>1821</v>
      </c>
      <c r="B925" s="8" t="s">
        <v>1822</v>
      </c>
      <c r="C925" s="21" t="s">
        <v>1816</v>
      </c>
      <c r="D925" s="8" t="s">
        <v>1750</v>
      </c>
      <c r="E925" s="3" t="str">
        <f t="shared" si="90"/>
        <v>INSERT INTO [dbo].[pmDistrict] ([idDepartment],[idProvince],[name],[code],[ubigeo]) VALUES (10,5,'Jacas Grande','04','090404')</v>
      </c>
    </row>
    <row r="926" spans="1:5" ht="15.75" thickBot="1" x14ac:dyDescent="0.3">
      <c r="A926" s="14" t="s">
        <v>1823</v>
      </c>
      <c r="B926" s="8" t="s">
        <v>1824</v>
      </c>
      <c r="C926" s="21" t="s">
        <v>1816</v>
      </c>
      <c r="D926" s="8" t="s">
        <v>1750</v>
      </c>
      <c r="E926" s="3" t="str">
        <f t="shared" si="90"/>
        <v>INSERT INTO [dbo].[pmDistrict] ([idDepartment],[idProvince],[name],[code],[ubigeo]) VALUES (10,5,'Jircan','05','090405')</v>
      </c>
    </row>
    <row r="927" spans="1:5" ht="15.75" thickBot="1" x14ac:dyDescent="0.3">
      <c r="A927" s="14" t="s">
        <v>1825</v>
      </c>
      <c r="B927" s="8" t="s">
        <v>686</v>
      </c>
      <c r="C927" s="21" t="s">
        <v>1816</v>
      </c>
      <c r="D927" s="8" t="s">
        <v>1750</v>
      </c>
      <c r="E927" s="3" t="str">
        <f t="shared" si="90"/>
        <v>INSERT INTO [dbo].[pmDistrict] ([idDepartment],[idProvince],[name],[code],[ubigeo]) VALUES (10,5,'Miraflores','06','090406')</v>
      </c>
    </row>
    <row r="928" spans="1:5" ht="15.75" thickBot="1" x14ac:dyDescent="0.3">
      <c r="A928" s="14" t="s">
        <v>1826</v>
      </c>
      <c r="B928" s="8" t="s">
        <v>1827</v>
      </c>
      <c r="C928" s="21" t="s">
        <v>1816</v>
      </c>
      <c r="D928" s="8" t="s">
        <v>1750</v>
      </c>
      <c r="E928" s="3" t="str">
        <f t="shared" si="90"/>
        <v>INSERT INTO [dbo].[pmDistrict] ([idDepartment],[idProvince],[name],[code],[ubigeo]) VALUES (10,5,'Monzon','07','090407')</v>
      </c>
    </row>
    <row r="929" spans="1:5" ht="15.75" thickBot="1" x14ac:dyDescent="0.3">
      <c r="A929" s="14" t="s">
        <v>1828</v>
      </c>
      <c r="B929" s="8" t="s">
        <v>1829</v>
      </c>
      <c r="C929" s="21" t="s">
        <v>1816</v>
      </c>
      <c r="D929" s="8" t="s">
        <v>1750</v>
      </c>
      <c r="E929" s="3" t="str">
        <f t="shared" si="90"/>
        <v>INSERT INTO [dbo].[pmDistrict] ([idDepartment],[idProvince],[name],[code],[ubigeo]) VALUES (10,5,'Punchao','08','090408')</v>
      </c>
    </row>
    <row r="930" spans="1:5" ht="15.75" thickBot="1" x14ac:dyDescent="0.3">
      <c r="A930" s="14" t="s">
        <v>1830</v>
      </c>
      <c r="B930" s="8" t="s">
        <v>1831</v>
      </c>
      <c r="C930" s="21" t="s">
        <v>1816</v>
      </c>
      <c r="D930" s="8" t="s">
        <v>1750</v>
      </c>
      <c r="E930" s="3" t="str">
        <f t="shared" si="90"/>
        <v>INSERT INTO [dbo].[pmDistrict] ([idDepartment],[idProvince],[name],[code],[ubigeo]) VALUES (10,5,'Puños','09','090409')</v>
      </c>
    </row>
    <row r="931" spans="1:5" ht="15.75" thickBot="1" x14ac:dyDescent="0.3">
      <c r="A931" s="14" t="s">
        <v>1832</v>
      </c>
      <c r="B931" s="8" t="s">
        <v>1833</v>
      </c>
      <c r="C931" s="21" t="s">
        <v>1816</v>
      </c>
      <c r="D931" s="8" t="s">
        <v>1750</v>
      </c>
      <c r="E931" s="3" t="str">
        <f t="shared" si="90"/>
        <v>INSERT INTO [dbo].[pmDistrict] ([idDepartment],[idProvince],[name],[code],[ubigeo]) VALUES (10,5,'Singa','10','090410')</v>
      </c>
    </row>
    <row r="932" spans="1:5" ht="15.75" thickBot="1" x14ac:dyDescent="0.3">
      <c r="A932" s="14" t="s">
        <v>1834</v>
      </c>
      <c r="B932" s="8" t="s">
        <v>1835</v>
      </c>
      <c r="C932" s="21" t="s">
        <v>1816</v>
      </c>
      <c r="D932" s="8" t="s">
        <v>1750</v>
      </c>
      <c r="E932" s="3" t="str">
        <f t="shared" si="90"/>
        <v>INSERT INTO [dbo].[pmDistrict] ([idDepartment],[idProvince],[name],[code],[ubigeo]) VALUES (10,5,'Tantamayo','11','090411')</v>
      </c>
    </row>
    <row r="933" spans="1:5" ht="15.75" thickBot="1" x14ac:dyDescent="0.3">
      <c r="A933" s="14" t="s">
        <v>1836</v>
      </c>
      <c r="B933" s="8" t="s">
        <v>1837</v>
      </c>
      <c r="C933" s="21" t="s">
        <v>987</v>
      </c>
      <c r="D933" s="8" t="s">
        <v>1750</v>
      </c>
      <c r="E933" s="2" t="str">
        <f>$E$1&amp;"10,6,'"&amp;TRIM(B933)&amp;"','"&amp;RIGHT(A933,2)&amp;"','"&amp;RIGHT(A933,6)&amp;"')"</f>
        <v>INSERT INTO [dbo].[pmDistrict] ([idDepartment],[idProvince],[name],[code],[ubigeo]) VALUES (10,6,'Rupa-Rupa','01','090601')</v>
      </c>
    </row>
    <row r="934" spans="1:5" ht="15.75" thickBot="1" x14ac:dyDescent="0.3">
      <c r="A934" s="14" t="s">
        <v>1838</v>
      </c>
      <c r="B934" s="8" t="s">
        <v>1839</v>
      </c>
      <c r="C934" s="21" t="s">
        <v>987</v>
      </c>
      <c r="D934" s="8" t="s">
        <v>1750</v>
      </c>
      <c r="E934" s="2" t="str">
        <f t="shared" ref="E934:E938" si="91">$E$1&amp;"10,6,'"&amp;TRIM(B934)&amp;"','"&amp;RIGHT(A934,2)&amp;"','"&amp;RIGHT(A934,6)&amp;"')"</f>
        <v>INSERT INTO [dbo].[pmDistrict] ([idDepartment],[idProvince],[name],[code],[ubigeo]) VALUES (10,6,'Daniel Alomias Robles','02','090602')</v>
      </c>
    </row>
    <row r="935" spans="1:5" ht="15.75" thickBot="1" x14ac:dyDescent="0.3">
      <c r="A935" s="14" t="s">
        <v>1840</v>
      </c>
      <c r="B935" s="8" t="s">
        <v>1841</v>
      </c>
      <c r="C935" s="21" t="s">
        <v>987</v>
      </c>
      <c r="D935" s="8" t="s">
        <v>1750</v>
      </c>
      <c r="E935" s="2" t="str">
        <f t="shared" si="91"/>
        <v>INSERT INTO [dbo].[pmDistrict] ([idDepartment],[idProvince],[name],[code],[ubigeo]) VALUES (10,6,'Hermilio Valdizan','03','090603')</v>
      </c>
    </row>
    <row r="936" spans="1:5" ht="15.75" thickBot="1" x14ac:dyDescent="0.3">
      <c r="A936" s="14" t="s">
        <v>1842</v>
      </c>
      <c r="B936" s="8" t="s">
        <v>1843</v>
      </c>
      <c r="C936" s="21" t="s">
        <v>987</v>
      </c>
      <c r="D936" s="8" t="s">
        <v>1750</v>
      </c>
      <c r="E936" s="2" t="str">
        <f t="shared" si="91"/>
        <v>INSERT INTO [dbo].[pmDistrict] ([idDepartment],[idProvince],[name],[code],[ubigeo]) VALUES (10,6,'Jose Crespo y Castillo','06','090606')</v>
      </c>
    </row>
    <row r="937" spans="1:5" ht="15.75" thickBot="1" x14ac:dyDescent="0.3">
      <c r="A937" s="14" t="s">
        <v>1844</v>
      </c>
      <c r="B937" s="8" t="s">
        <v>1845</v>
      </c>
      <c r="C937" s="21" t="s">
        <v>987</v>
      </c>
      <c r="D937" s="8" t="s">
        <v>1750</v>
      </c>
      <c r="E937" s="2" t="str">
        <f t="shared" si="91"/>
        <v>INSERT INTO [dbo].[pmDistrict] ([idDepartment],[idProvince],[name],[code],[ubigeo]) VALUES (10,6,'Luyando','04','090604')</v>
      </c>
    </row>
    <row r="938" spans="1:5" ht="15.75" thickBot="1" x14ac:dyDescent="0.3">
      <c r="A938" s="14" t="s">
        <v>1846</v>
      </c>
      <c r="B938" s="8" t="s">
        <v>1847</v>
      </c>
      <c r="C938" s="21" t="s">
        <v>987</v>
      </c>
      <c r="D938" s="8" t="s">
        <v>1750</v>
      </c>
      <c r="E938" s="2" t="str">
        <f t="shared" si="91"/>
        <v>INSERT INTO [dbo].[pmDistrict] ([idDepartment],[idProvince],[name],[code],[ubigeo]) VALUES (10,6,'Mariano Damaso Beraun','05','090605')</v>
      </c>
    </row>
    <row r="939" spans="1:5" ht="15.75" thickBot="1" x14ac:dyDescent="0.3">
      <c r="A939" s="14" t="s">
        <v>1848</v>
      </c>
      <c r="B939" s="8" t="s">
        <v>1849</v>
      </c>
      <c r="C939" s="21" t="s">
        <v>1850</v>
      </c>
      <c r="D939" s="8" t="s">
        <v>1750</v>
      </c>
      <c r="E939" s="3" t="str">
        <f>$E$1&amp;"10,7,'"&amp;TRIM(B939)&amp;"','"&amp;RIGHT(A939,2)&amp;"','"&amp;RIGHT(A939,6)&amp;"')"</f>
        <v>INSERT INTO [dbo].[pmDistrict] ([idDepartment],[idProvince],[name],[code],[ubigeo]) VALUES (10,7,'Huacrachuco','01','090501')</v>
      </c>
    </row>
    <row r="940" spans="1:5" ht="15.75" thickBot="1" x14ac:dyDescent="0.3">
      <c r="A940" s="14" t="s">
        <v>1851</v>
      </c>
      <c r="B940" s="8" t="s">
        <v>1852</v>
      </c>
      <c r="C940" s="21" t="s">
        <v>1850</v>
      </c>
      <c r="D940" s="8" t="s">
        <v>1750</v>
      </c>
      <c r="E940" s="3" t="str">
        <f t="shared" ref="E940:E941" si="92">$E$1&amp;"10,7,'"&amp;TRIM(B940)&amp;"','"&amp;RIGHT(A940,2)&amp;"','"&amp;RIGHT(A940,6)&amp;"')"</f>
        <v>INSERT INTO [dbo].[pmDistrict] ([idDepartment],[idProvince],[name],[code],[ubigeo]) VALUES (10,7,'Cholon','02','090502')</v>
      </c>
    </row>
    <row r="941" spans="1:5" ht="15.75" thickBot="1" x14ac:dyDescent="0.3">
      <c r="A941" s="14" t="s">
        <v>1853</v>
      </c>
      <c r="B941" s="8" t="s">
        <v>1854</v>
      </c>
      <c r="C941" s="21" t="s">
        <v>1850</v>
      </c>
      <c r="D941" s="8" t="s">
        <v>1750</v>
      </c>
      <c r="E941" s="3" t="str">
        <f t="shared" si="92"/>
        <v>INSERT INTO [dbo].[pmDistrict] ([idDepartment],[idProvince],[name],[code],[ubigeo]) VALUES (10,7,'San Buenaventura','05','090505')</v>
      </c>
    </row>
    <row r="942" spans="1:5" ht="15.75" thickBot="1" x14ac:dyDescent="0.3">
      <c r="A942" s="14" t="s">
        <v>1855</v>
      </c>
      <c r="B942" s="8" t="s">
        <v>1856</v>
      </c>
      <c r="C942" s="21" t="s">
        <v>1857</v>
      </c>
      <c r="D942" s="8" t="s">
        <v>1750</v>
      </c>
      <c r="E942" s="2" t="str">
        <f>$E$1&amp;"10,8,'"&amp;TRIM(B942)&amp;"','"&amp;RIGHT(A942,2)&amp;"','"&amp;RIGHT(A942,6)&amp;"')"</f>
        <v>INSERT INTO [dbo].[pmDistrict] ([idDepartment],[idProvince],[name],[code],[ubigeo]) VALUES (10,8,'Panao','01','090701')</v>
      </c>
    </row>
    <row r="943" spans="1:5" ht="15.75" thickBot="1" x14ac:dyDescent="0.3">
      <c r="A943" s="14" t="s">
        <v>1858</v>
      </c>
      <c r="B943" s="8" t="s">
        <v>1859</v>
      </c>
      <c r="C943" s="21" t="s">
        <v>1857</v>
      </c>
      <c r="D943" s="8" t="s">
        <v>1750</v>
      </c>
      <c r="E943" s="2" t="str">
        <f t="shared" ref="E943:E945" si="93">$E$1&amp;"10,8,'"&amp;TRIM(B943)&amp;"','"&amp;RIGHT(A943,2)&amp;"','"&amp;RIGHT(A943,6)&amp;"')"</f>
        <v>INSERT INTO [dbo].[pmDistrict] ([idDepartment],[idProvince],[name],[code],[ubigeo]) VALUES (10,8,'Chaglla','02','090702')</v>
      </c>
    </row>
    <row r="944" spans="1:5" ht="15.75" thickBot="1" x14ac:dyDescent="0.3">
      <c r="A944" s="14" t="s">
        <v>1860</v>
      </c>
      <c r="B944" s="8" t="s">
        <v>1861</v>
      </c>
      <c r="C944" s="21" t="s">
        <v>1857</v>
      </c>
      <c r="D944" s="8" t="s">
        <v>1750</v>
      </c>
      <c r="E944" s="2" t="str">
        <f t="shared" si="93"/>
        <v>INSERT INTO [dbo].[pmDistrict] ([idDepartment],[idProvince],[name],[code],[ubigeo]) VALUES (10,8,'Molino','04','090704')</v>
      </c>
    </row>
    <row r="945" spans="1:5" ht="15.75" thickBot="1" x14ac:dyDescent="0.3">
      <c r="A945" s="14" t="s">
        <v>1862</v>
      </c>
      <c r="B945" s="8" t="s">
        <v>1863</v>
      </c>
      <c r="C945" s="21" t="s">
        <v>1857</v>
      </c>
      <c r="D945" s="8" t="s">
        <v>1750</v>
      </c>
      <c r="E945" s="2" t="str">
        <f t="shared" si="93"/>
        <v>INSERT INTO [dbo].[pmDistrict] ([idDepartment],[idProvince],[name],[code],[ubigeo]) VALUES (10,8,'Umari','06','090706')</v>
      </c>
    </row>
    <row r="946" spans="1:5" ht="15.75" thickBot="1" x14ac:dyDescent="0.3">
      <c r="A946" s="14" t="s">
        <v>1864</v>
      </c>
      <c r="B946" s="8" t="s">
        <v>1865</v>
      </c>
      <c r="C946" s="21" t="s">
        <v>1865</v>
      </c>
      <c r="D946" s="8" t="s">
        <v>1750</v>
      </c>
      <c r="E946" s="3" t="str">
        <f>$E$1&amp;"10,9,'"&amp;TRIM(B946)&amp;"','"&amp;RIGHT(A946,2)&amp;"','"&amp;RIGHT(A946,6)&amp;"')"</f>
        <v>INSERT INTO [dbo].[pmDistrict] ([idDepartment],[idProvince],[name],[code],[ubigeo]) VALUES (10,9,'Puerto Inca','02','090802')</v>
      </c>
    </row>
    <row r="947" spans="1:5" ht="15.75" thickBot="1" x14ac:dyDescent="0.3">
      <c r="A947" s="14" t="s">
        <v>1866</v>
      </c>
      <c r="B947" s="8" t="s">
        <v>1867</v>
      </c>
      <c r="C947" s="21" t="s">
        <v>1865</v>
      </c>
      <c r="D947" s="8" t="s">
        <v>1750</v>
      </c>
      <c r="E947" s="3" t="str">
        <f t="shared" ref="E947:E950" si="94">$E$1&amp;"10,9,'"&amp;TRIM(B947)&amp;"','"&amp;RIGHT(A947,2)&amp;"','"&amp;RIGHT(A947,6)&amp;"')"</f>
        <v>INSERT INTO [dbo].[pmDistrict] ([idDepartment],[idProvince],[name],[code],[ubigeo]) VALUES (10,9,'Codo del Pozuzo','03','090803')</v>
      </c>
    </row>
    <row r="948" spans="1:5" ht="15.75" thickBot="1" x14ac:dyDescent="0.3">
      <c r="A948" s="14" t="s">
        <v>1868</v>
      </c>
      <c r="B948" s="8" t="s">
        <v>1869</v>
      </c>
      <c r="C948" s="21" t="s">
        <v>1865</v>
      </c>
      <c r="D948" s="8" t="s">
        <v>1750</v>
      </c>
      <c r="E948" s="3" t="str">
        <f t="shared" si="94"/>
        <v>INSERT INTO [dbo].[pmDistrict] ([idDepartment],[idProvince],[name],[code],[ubigeo]) VALUES (10,9,'Honoria','01','090801')</v>
      </c>
    </row>
    <row r="949" spans="1:5" ht="15.75" thickBot="1" x14ac:dyDescent="0.3">
      <c r="A949" s="14" t="s">
        <v>1870</v>
      </c>
      <c r="B949" s="8" t="s">
        <v>1871</v>
      </c>
      <c r="C949" s="21" t="s">
        <v>1865</v>
      </c>
      <c r="D949" s="8" t="s">
        <v>1750</v>
      </c>
      <c r="E949" s="3" t="str">
        <f t="shared" si="94"/>
        <v>INSERT INTO [dbo].[pmDistrict] ([idDepartment],[idProvince],[name],[code],[ubigeo]) VALUES (10,9,'Tournavista','04','090804')</v>
      </c>
    </row>
    <row r="950" spans="1:5" ht="15.75" thickBot="1" x14ac:dyDescent="0.3">
      <c r="A950" s="14" t="s">
        <v>1872</v>
      </c>
      <c r="B950" s="8" t="s">
        <v>1873</v>
      </c>
      <c r="C950" s="21" t="s">
        <v>1865</v>
      </c>
      <c r="D950" s="8" t="s">
        <v>1750</v>
      </c>
      <c r="E950" s="3" t="str">
        <f t="shared" si="94"/>
        <v>INSERT INTO [dbo].[pmDistrict] ([idDepartment],[idProvince],[name],[code],[ubigeo]) VALUES (10,9,'Yuyapichis','05','090805')</v>
      </c>
    </row>
    <row r="951" spans="1:5" ht="15.75" thickBot="1" x14ac:dyDescent="0.3">
      <c r="A951" s="14" t="s">
        <v>1874</v>
      </c>
      <c r="B951" s="8" t="s">
        <v>1118</v>
      </c>
      <c r="C951" s="21" t="s">
        <v>1875</v>
      </c>
      <c r="D951" s="8" t="s">
        <v>1750</v>
      </c>
      <c r="E951" s="2" t="str">
        <f>$E$1&amp;"10,10,'"&amp;TRIM(B951)&amp;"','"&amp;RIGHT(A951,2)&amp;"','"&amp;RIGHT(A951,6)&amp;"')"</f>
        <v>INSERT INTO [dbo].[pmDistrict] ([idDepartment],[idProvince],[name],[code],[ubigeo]) VALUES (10,10,'Jesus','01','091001')</v>
      </c>
    </row>
    <row r="952" spans="1:5" ht="15.75" thickBot="1" x14ac:dyDescent="0.3">
      <c r="A952" s="14" t="s">
        <v>1876</v>
      </c>
      <c r="B952" s="8" t="s">
        <v>1877</v>
      </c>
      <c r="C952" s="21" t="s">
        <v>1875</v>
      </c>
      <c r="D952" s="8" t="s">
        <v>1750</v>
      </c>
      <c r="E952" s="2" t="str">
        <f t="shared" ref="E952:E957" si="95">$E$1&amp;"10,10,'"&amp;TRIM(B952)&amp;"','"&amp;RIGHT(A952,2)&amp;"','"&amp;RIGHT(A952,6)&amp;"')"</f>
        <v>INSERT INTO [dbo].[pmDistrict] ([idDepartment],[idProvince],[name],[code],[ubigeo]) VALUES (10,10,'Baños','02','091002')</v>
      </c>
    </row>
    <row r="953" spans="1:5" ht="15.75" thickBot="1" x14ac:dyDescent="0.3">
      <c r="A953" s="14" t="s">
        <v>1878</v>
      </c>
      <c r="B953" s="8" t="s">
        <v>1879</v>
      </c>
      <c r="C953" s="21" t="s">
        <v>1875</v>
      </c>
      <c r="D953" s="8" t="s">
        <v>1750</v>
      </c>
      <c r="E953" s="2" t="str">
        <f t="shared" si="95"/>
        <v>INSERT INTO [dbo].[pmDistrict] ([idDepartment],[idProvince],[name],[code],[ubigeo]) VALUES (10,10,'Jivia','07','091007')</v>
      </c>
    </row>
    <row r="954" spans="1:5" ht="15.75" thickBot="1" x14ac:dyDescent="0.3">
      <c r="A954" s="14" t="s">
        <v>1880</v>
      </c>
      <c r="B954" s="8" t="s">
        <v>1881</v>
      </c>
      <c r="C954" s="21" t="s">
        <v>1875</v>
      </c>
      <c r="D954" s="8" t="s">
        <v>1750</v>
      </c>
      <c r="E954" s="2" t="str">
        <f t="shared" si="95"/>
        <v>INSERT INTO [dbo].[pmDistrict] ([idDepartment],[idProvince],[name],[code],[ubigeo]) VALUES (10,10,'Queropalca','04','091004')</v>
      </c>
    </row>
    <row r="955" spans="1:5" ht="15.75" thickBot="1" x14ac:dyDescent="0.3">
      <c r="A955" s="14" t="s">
        <v>1882</v>
      </c>
      <c r="B955" s="8" t="s">
        <v>1883</v>
      </c>
      <c r="C955" s="21" t="s">
        <v>1875</v>
      </c>
      <c r="D955" s="8" t="s">
        <v>1750</v>
      </c>
      <c r="E955" s="2" t="str">
        <f t="shared" si="95"/>
        <v>INSERT INTO [dbo].[pmDistrict] ([idDepartment],[idProvince],[name],[code],[ubigeo]) VALUES (10,10,'Rondos','06','091006')</v>
      </c>
    </row>
    <row r="956" spans="1:5" ht="15.75" thickBot="1" x14ac:dyDescent="0.3">
      <c r="A956" s="14" t="s">
        <v>1884</v>
      </c>
      <c r="B956" s="8" t="s">
        <v>1885</v>
      </c>
      <c r="C956" s="21" t="s">
        <v>1875</v>
      </c>
      <c r="D956" s="8" t="s">
        <v>1750</v>
      </c>
      <c r="E956" s="2" t="str">
        <f t="shared" si="95"/>
        <v>INSERT INTO [dbo].[pmDistrict] ([idDepartment],[idProvince],[name],[code],[ubigeo]) VALUES (10,10,'San Francisco de Asis','03','091003')</v>
      </c>
    </row>
    <row r="957" spans="1:5" ht="15.75" thickBot="1" x14ac:dyDescent="0.3">
      <c r="A957" s="14" t="s">
        <v>1886</v>
      </c>
      <c r="B957" s="8" t="s">
        <v>1887</v>
      </c>
      <c r="C957" s="21" t="s">
        <v>1875</v>
      </c>
      <c r="D957" s="8" t="s">
        <v>1750</v>
      </c>
      <c r="E957" s="2" t="str">
        <f t="shared" si="95"/>
        <v>INSERT INTO [dbo].[pmDistrict] ([idDepartment],[idProvince],[name],[code],[ubigeo]) VALUES (10,10,'San Miguel de Cauri','05','091005')</v>
      </c>
    </row>
    <row r="958" spans="1:5" ht="15.75" thickBot="1" x14ac:dyDescent="0.3">
      <c r="A958" s="14" t="s">
        <v>1888</v>
      </c>
      <c r="B958" s="8" t="s">
        <v>1889</v>
      </c>
      <c r="C958" s="21" t="s">
        <v>1890</v>
      </c>
      <c r="D958" s="8" t="s">
        <v>1750</v>
      </c>
      <c r="E958" s="3" t="str">
        <f>$E$1&amp;"10,11,'"&amp;TRIM(B958)&amp;"','"&amp;RIGHT(A958,2)&amp;"','"&amp;RIGHT(A958,6)&amp;"')"</f>
        <v>INSERT INTO [dbo].[pmDistrict] ([idDepartment],[idProvince],[name],[code],[ubigeo]) VALUES (10,11,'Chavinillo','01','091101')</v>
      </c>
    </row>
    <row r="959" spans="1:5" ht="15.75" thickBot="1" x14ac:dyDescent="0.3">
      <c r="A959" s="14" t="s">
        <v>1891</v>
      </c>
      <c r="B959" s="8" t="s">
        <v>1892</v>
      </c>
      <c r="C959" s="21" t="s">
        <v>1890</v>
      </c>
      <c r="D959" s="8" t="s">
        <v>1750</v>
      </c>
      <c r="E959" s="3" t="str">
        <f t="shared" ref="E959:E965" si="96">$E$1&amp;"10,11,'"&amp;TRIM(B959)&amp;"','"&amp;RIGHT(A959,2)&amp;"','"&amp;RIGHT(A959,6)&amp;"')"</f>
        <v>INSERT INTO [dbo].[pmDistrict] ([idDepartment],[idProvince],[name],[code],[ubigeo]) VALUES (10,11,'Cahuac','03','091103')</v>
      </c>
    </row>
    <row r="960" spans="1:5" ht="15.75" thickBot="1" x14ac:dyDescent="0.3">
      <c r="A960" s="14" t="s">
        <v>1893</v>
      </c>
      <c r="B960" s="8" t="s">
        <v>1894</v>
      </c>
      <c r="C960" s="21" t="s">
        <v>1890</v>
      </c>
      <c r="D960" s="8" t="s">
        <v>1750</v>
      </c>
      <c r="E960" s="3" t="str">
        <f t="shared" si="96"/>
        <v>INSERT INTO [dbo].[pmDistrict] ([idDepartment],[idProvince],[name],[code],[ubigeo]) VALUES (10,11,'Chacabamba','04','091104')</v>
      </c>
    </row>
    <row r="961" spans="1:5" ht="15.75" thickBot="1" x14ac:dyDescent="0.3">
      <c r="A961" s="14" t="s">
        <v>1895</v>
      </c>
      <c r="B961" s="8" t="s">
        <v>1896</v>
      </c>
      <c r="C961" s="21" t="s">
        <v>1890</v>
      </c>
      <c r="D961" s="8" t="s">
        <v>1750</v>
      </c>
      <c r="E961" s="3" t="str">
        <f t="shared" si="96"/>
        <v>INSERT INTO [dbo].[pmDistrict] ([idDepartment],[idProvince],[name],[code],[ubigeo]) VALUES (10,11,'Aparicio Pomares','02','091102')</v>
      </c>
    </row>
    <row r="962" spans="1:5" ht="15.75" thickBot="1" x14ac:dyDescent="0.3">
      <c r="A962" s="14" t="s">
        <v>1897</v>
      </c>
      <c r="B962" s="8" t="s">
        <v>1898</v>
      </c>
      <c r="C962" s="21" t="s">
        <v>1890</v>
      </c>
      <c r="D962" s="8" t="s">
        <v>1750</v>
      </c>
      <c r="E962" s="3" t="str">
        <f t="shared" si="96"/>
        <v>INSERT INTO [dbo].[pmDistrict] ([idDepartment],[idProvince],[name],[code],[ubigeo]) VALUES (10,11,'Jacas Chico','05','091105')</v>
      </c>
    </row>
    <row r="963" spans="1:5" ht="15.75" thickBot="1" x14ac:dyDescent="0.3">
      <c r="A963" s="14" t="s">
        <v>1899</v>
      </c>
      <c r="B963" s="8" t="s">
        <v>1900</v>
      </c>
      <c r="C963" s="21" t="s">
        <v>1890</v>
      </c>
      <c r="D963" s="8" t="s">
        <v>1750</v>
      </c>
      <c r="E963" s="3" t="str">
        <f t="shared" si="96"/>
        <v>INSERT INTO [dbo].[pmDistrict] ([idDepartment],[idProvince],[name],[code],[ubigeo]) VALUES (10,11,'Obas','06','091106')</v>
      </c>
    </row>
    <row r="964" spans="1:5" ht="15.75" thickBot="1" x14ac:dyDescent="0.3">
      <c r="A964" s="14" t="s">
        <v>1901</v>
      </c>
      <c r="B964" s="8" t="s">
        <v>873</v>
      </c>
      <c r="C964" s="21" t="s">
        <v>1890</v>
      </c>
      <c r="D964" s="8" t="s">
        <v>1750</v>
      </c>
      <c r="E964" s="3" t="str">
        <f t="shared" si="96"/>
        <v>INSERT INTO [dbo].[pmDistrict] ([idDepartment],[idProvince],[name],[code],[ubigeo]) VALUES (10,11,'Pampamarca','07','091107')</v>
      </c>
    </row>
    <row r="965" spans="1:5" ht="15.75" thickBot="1" x14ac:dyDescent="0.3">
      <c r="A965" s="14" t="s">
        <v>1902</v>
      </c>
      <c r="B965" s="8" t="s">
        <v>1903</v>
      </c>
      <c r="C965" s="21" t="s">
        <v>1890</v>
      </c>
      <c r="D965" s="22" t="s">
        <v>1750</v>
      </c>
      <c r="E965" s="3" t="str">
        <f t="shared" si="96"/>
        <v>INSERT INTO [dbo].[pmDistrict] ([idDepartment],[idProvince],[name],[code],[ubigeo]) VALUES (10,11,'Choras','08','091108')</v>
      </c>
    </row>
    <row r="966" spans="1:5" ht="15.75" thickBot="1" x14ac:dyDescent="0.3">
      <c r="A966" s="14" t="s">
        <v>1904</v>
      </c>
      <c r="B966" s="8" t="s">
        <v>1905</v>
      </c>
      <c r="C966" s="21" t="s">
        <v>1905</v>
      </c>
      <c r="D966" s="8" t="s">
        <v>1905</v>
      </c>
      <c r="E966" s="2" t="str">
        <f>$E$1&amp;"11,1,'"&amp;TRIM(B966)&amp;"','"&amp;RIGHT(A966,2)&amp;"','"&amp;RIGHT(A966,6)&amp;"')"</f>
        <v>INSERT INTO [dbo].[pmDistrict] ([idDepartment],[idProvince],[name],[code],[ubigeo]) VALUES (11,1,'Ica','01','100101')</v>
      </c>
    </row>
    <row r="967" spans="1:5" ht="15.75" thickBot="1" x14ac:dyDescent="0.3">
      <c r="A967" s="14" t="s">
        <v>1906</v>
      </c>
      <c r="B967" s="8" t="s">
        <v>1907</v>
      </c>
      <c r="C967" s="21" t="s">
        <v>1905</v>
      </c>
      <c r="D967" s="8" t="s">
        <v>1905</v>
      </c>
      <c r="E967" s="2" t="str">
        <f t="shared" ref="E967:E980" si="97">$E$1&amp;"11,1,'"&amp;TRIM(B967)&amp;"','"&amp;RIGHT(A967,2)&amp;"','"&amp;RIGHT(A967,6)&amp;"')"</f>
        <v>INSERT INTO [dbo].[pmDistrict] ([idDepartment],[idProvince],[name],[code],[ubigeo]) VALUES (11,1,'La Tinguiña','02','100102')</v>
      </c>
    </row>
    <row r="968" spans="1:5" ht="15.75" thickBot="1" x14ac:dyDescent="0.3">
      <c r="A968" s="14" t="s">
        <v>1908</v>
      </c>
      <c r="B968" s="8" t="s">
        <v>1909</v>
      </c>
      <c r="C968" s="21" t="s">
        <v>1905</v>
      </c>
      <c r="D968" s="8" t="s">
        <v>1905</v>
      </c>
      <c r="E968" s="2" t="str">
        <f t="shared" si="97"/>
        <v>INSERT INTO [dbo].[pmDistrict] ([idDepartment],[idProvince],[name],[code],[ubigeo]) VALUES (11,1,'Los Aquijes','03','100103')</v>
      </c>
    </row>
    <row r="969" spans="1:5" ht="15.75" thickBot="1" x14ac:dyDescent="0.3">
      <c r="A969" s="14" t="s">
        <v>1910</v>
      </c>
      <c r="B969" s="8" t="s">
        <v>1911</v>
      </c>
      <c r="C969" s="21" t="s">
        <v>1905</v>
      </c>
      <c r="D969" s="8" t="s">
        <v>1905</v>
      </c>
      <c r="E969" s="2" t="str">
        <f t="shared" si="97"/>
        <v>INSERT INTO [dbo].[pmDistrict] ([idDepartment],[idProvince],[name],[code],[ubigeo]) VALUES (11,1,'Ocucaje','14','100114')</v>
      </c>
    </row>
    <row r="970" spans="1:5" ht="15.75" thickBot="1" x14ac:dyDescent="0.3">
      <c r="A970" s="14" t="s">
        <v>1912</v>
      </c>
      <c r="B970" s="8" t="s">
        <v>1913</v>
      </c>
      <c r="C970" s="21" t="s">
        <v>1905</v>
      </c>
      <c r="D970" s="8" t="s">
        <v>1905</v>
      </c>
      <c r="E970" s="2" t="str">
        <f t="shared" si="97"/>
        <v>INSERT INTO [dbo].[pmDistrict] ([idDepartment],[idProvince],[name],[code],[ubigeo]) VALUES (11,1,'Pachacutec','13','100113')</v>
      </c>
    </row>
    <row r="971" spans="1:5" ht="15.75" thickBot="1" x14ac:dyDescent="0.3">
      <c r="A971" s="14" t="s">
        <v>1914</v>
      </c>
      <c r="B971" s="8" t="s">
        <v>1915</v>
      </c>
      <c r="C971" s="21" t="s">
        <v>1905</v>
      </c>
      <c r="D971" s="8" t="s">
        <v>1905</v>
      </c>
      <c r="E971" s="2" t="str">
        <f t="shared" si="97"/>
        <v>INSERT INTO [dbo].[pmDistrict] ([idDepartment],[idProvince],[name],[code],[ubigeo]) VALUES (11,1,'Parcona','04','100104')</v>
      </c>
    </row>
    <row r="972" spans="1:5" ht="15.75" thickBot="1" x14ac:dyDescent="0.3">
      <c r="A972" s="14" t="s">
        <v>1916</v>
      </c>
      <c r="B972" s="8" t="s">
        <v>1917</v>
      </c>
      <c r="C972" s="21" t="s">
        <v>1905</v>
      </c>
      <c r="D972" s="8" t="s">
        <v>1905</v>
      </c>
      <c r="E972" s="2" t="str">
        <f t="shared" si="97"/>
        <v>INSERT INTO [dbo].[pmDistrict] ([idDepartment],[idProvince],[name],[code],[ubigeo]) VALUES (11,1,'Pueblo Nuevo','05','100105')</v>
      </c>
    </row>
    <row r="973" spans="1:5" ht="15.75" thickBot="1" x14ac:dyDescent="0.3">
      <c r="A973" s="14" t="s">
        <v>1918</v>
      </c>
      <c r="B973" s="8" t="s">
        <v>1919</v>
      </c>
      <c r="C973" s="21" t="s">
        <v>1905</v>
      </c>
      <c r="D973" s="8" t="s">
        <v>1905</v>
      </c>
      <c r="E973" s="2" t="str">
        <f t="shared" si="97"/>
        <v>INSERT INTO [dbo].[pmDistrict] ([idDepartment],[idProvince],[name],[code],[ubigeo]) VALUES (11,1,'Salas','06','100106')</v>
      </c>
    </row>
    <row r="974" spans="1:5" ht="15.75" thickBot="1" x14ac:dyDescent="0.3">
      <c r="A974" s="14" t="s">
        <v>1920</v>
      </c>
      <c r="B974" s="8" t="s">
        <v>1921</v>
      </c>
      <c r="C974" s="21" t="s">
        <v>1905</v>
      </c>
      <c r="D974" s="8" t="s">
        <v>1905</v>
      </c>
      <c r="E974" s="2" t="str">
        <f t="shared" si="97"/>
        <v>INSERT INTO [dbo].[pmDistrict] ([idDepartment],[idProvince],[name],[code],[ubigeo]) VALUES (11,1,'San Jose de los Molinos','07','100107')</v>
      </c>
    </row>
    <row r="975" spans="1:5" ht="15.75" thickBot="1" x14ac:dyDescent="0.3">
      <c r="A975" s="14" t="s">
        <v>1922</v>
      </c>
      <c r="B975" s="8" t="s">
        <v>904</v>
      </c>
      <c r="C975" s="21" t="s">
        <v>1905</v>
      </c>
      <c r="D975" s="8" t="s">
        <v>1905</v>
      </c>
      <c r="E975" s="2" t="str">
        <f t="shared" si="97"/>
        <v>INSERT INTO [dbo].[pmDistrict] ([idDepartment],[idProvince],[name],[code],[ubigeo]) VALUES (11,1,'San Juan Bautista','08','100108')</v>
      </c>
    </row>
    <row r="976" spans="1:5" ht="15.75" thickBot="1" x14ac:dyDescent="0.3">
      <c r="A976" s="14" t="s">
        <v>1923</v>
      </c>
      <c r="B976" s="8" t="s">
        <v>1371</v>
      </c>
      <c r="C976" s="21" t="s">
        <v>1905</v>
      </c>
      <c r="D976" s="8" t="s">
        <v>1905</v>
      </c>
      <c r="E976" s="2" t="str">
        <f t="shared" si="97"/>
        <v>INSERT INTO [dbo].[pmDistrict] ([idDepartment],[idProvince],[name],[code],[ubigeo]) VALUES (11,1,'Santiago','09','100109')</v>
      </c>
    </row>
    <row r="977" spans="1:5" ht="15.75" thickBot="1" x14ac:dyDescent="0.3">
      <c r="A977" s="14" t="s">
        <v>1924</v>
      </c>
      <c r="B977" s="8" t="s">
        <v>1925</v>
      </c>
      <c r="C977" s="21" t="s">
        <v>1905</v>
      </c>
      <c r="D977" s="8" t="s">
        <v>1905</v>
      </c>
      <c r="E977" s="2" t="str">
        <f t="shared" si="97"/>
        <v>INSERT INTO [dbo].[pmDistrict] ([idDepartment],[idProvince],[name],[code],[ubigeo]) VALUES (11,1,'Subtanjalla','10','100110')</v>
      </c>
    </row>
    <row r="978" spans="1:5" ht="15.75" thickBot="1" x14ac:dyDescent="0.3">
      <c r="A978" s="14" t="s">
        <v>1926</v>
      </c>
      <c r="B978" s="8" t="s">
        <v>1927</v>
      </c>
      <c r="C978" s="21" t="s">
        <v>1905</v>
      </c>
      <c r="D978" s="8" t="s">
        <v>1905</v>
      </c>
      <c r="E978" s="2" t="str">
        <f t="shared" si="97"/>
        <v>INSERT INTO [dbo].[pmDistrict] ([idDepartment],[idProvince],[name],[code],[ubigeo]) VALUES (11,1,'Tate','12','100112')</v>
      </c>
    </row>
    <row r="979" spans="1:5" ht="15.75" thickBot="1" x14ac:dyDescent="0.3">
      <c r="A979" s="14" t="s">
        <v>1928</v>
      </c>
      <c r="B979" s="8" t="s">
        <v>1929</v>
      </c>
      <c r="C979" s="21" t="s">
        <v>1905</v>
      </c>
      <c r="D979" s="8" t="s">
        <v>1905</v>
      </c>
      <c r="E979" s="2" t="str">
        <f t="shared" si="97"/>
        <v>INSERT INTO [dbo].[pmDistrict] ([idDepartment],[idProvince],[name],[code],[ubigeo]) VALUES (11,1,'Yauca del Rosario','11','100111')</v>
      </c>
    </row>
    <row r="980" spans="1:5" ht="15.75" thickBot="1" x14ac:dyDescent="0.3">
      <c r="A980" s="14" t="s">
        <v>1930</v>
      </c>
      <c r="B980" s="8" t="s">
        <v>1931</v>
      </c>
      <c r="C980" s="21" t="s">
        <v>1932</v>
      </c>
      <c r="D980" s="8" t="s">
        <v>1905</v>
      </c>
      <c r="E980" s="3" t="str">
        <f>$E$1&amp;"11,2,'"&amp;TRIM(B980)&amp;"','"&amp;RIGHT(A980,2)&amp;"','"&amp;RIGHT(A980,6)&amp;"')"</f>
        <v>INSERT INTO [dbo].[pmDistrict] ([idDepartment],[idProvince],[name],[code],[ubigeo]) VALUES (11,2,'Chincha Alta','01','100201')</v>
      </c>
    </row>
    <row r="981" spans="1:5" ht="15.75" thickBot="1" x14ac:dyDescent="0.3">
      <c r="A981" s="14" t="s">
        <v>1933</v>
      </c>
      <c r="B981" s="8" t="s">
        <v>1934</v>
      </c>
      <c r="C981" s="21" t="s">
        <v>1932</v>
      </c>
      <c r="D981" s="8" t="s">
        <v>1905</v>
      </c>
      <c r="E981" s="3" t="str">
        <f t="shared" ref="E981:E990" si="98">$E$1&amp;"11,2,'"&amp;TRIM(B981)&amp;"','"&amp;RIGHT(A981,2)&amp;"','"&amp;RIGHT(A981,6)&amp;"')"</f>
        <v>INSERT INTO [dbo].[pmDistrict] ([idDepartment],[idProvince],[name],[code],[ubigeo]) VALUES (11,2,'Alto Laran','09','100209')</v>
      </c>
    </row>
    <row r="982" spans="1:5" ht="15.75" thickBot="1" x14ac:dyDescent="0.3">
      <c r="A982" s="14" t="s">
        <v>1935</v>
      </c>
      <c r="B982" s="8" t="s">
        <v>1936</v>
      </c>
      <c r="C982" s="21" t="s">
        <v>1932</v>
      </c>
      <c r="D982" s="8" t="s">
        <v>1905</v>
      </c>
      <c r="E982" s="3" t="str">
        <f t="shared" si="98"/>
        <v>INSERT INTO [dbo].[pmDistrict] ([idDepartment],[idProvince],[name],[code],[ubigeo]) VALUES (11,2,'Chavin','02','100202')</v>
      </c>
    </row>
    <row r="983" spans="1:5" ht="15.75" thickBot="1" x14ac:dyDescent="0.3">
      <c r="A983" s="14" t="s">
        <v>1937</v>
      </c>
      <c r="B983" s="8" t="s">
        <v>1938</v>
      </c>
      <c r="C983" s="21" t="s">
        <v>1932</v>
      </c>
      <c r="D983" s="8" t="s">
        <v>1905</v>
      </c>
      <c r="E983" s="3" t="str">
        <f t="shared" si="98"/>
        <v>INSERT INTO [dbo].[pmDistrict] ([idDepartment],[idProvince],[name],[code],[ubigeo]) VALUES (11,2,'Chincha Baja','03','100203')</v>
      </c>
    </row>
    <row r="984" spans="1:5" ht="15.75" thickBot="1" x14ac:dyDescent="0.3">
      <c r="A984" s="14" t="s">
        <v>1939</v>
      </c>
      <c r="B984" s="8" t="s">
        <v>1674</v>
      </c>
      <c r="C984" s="21" t="s">
        <v>1932</v>
      </c>
      <c r="D984" s="8" t="s">
        <v>1905</v>
      </c>
      <c r="E984" s="3" t="str">
        <f t="shared" si="98"/>
        <v>INSERT INTO [dbo].[pmDistrict] ([idDepartment],[idProvince],[name],[code],[ubigeo]) VALUES (11,2,'El Carmen','04','100204')</v>
      </c>
    </row>
    <row r="985" spans="1:5" ht="15.75" thickBot="1" x14ac:dyDescent="0.3">
      <c r="A985" s="14" t="s">
        <v>1940</v>
      </c>
      <c r="B985" s="8" t="s">
        <v>1941</v>
      </c>
      <c r="C985" s="21" t="s">
        <v>1932</v>
      </c>
      <c r="D985" s="8" t="s">
        <v>1905</v>
      </c>
      <c r="E985" s="3" t="str">
        <f t="shared" si="98"/>
        <v>INSERT INTO [dbo].[pmDistrict] ([idDepartment],[idProvince],[name],[code],[ubigeo]) VALUES (11,2,'Grocio Prado','05','100205')</v>
      </c>
    </row>
    <row r="986" spans="1:5" ht="15.75" thickBot="1" x14ac:dyDescent="0.3">
      <c r="A986" s="14" t="s">
        <v>1942</v>
      </c>
      <c r="B986" s="8" t="s">
        <v>1917</v>
      </c>
      <c r="C986" s="21" t="s">
        <v>1932</v>
      </c>
      <c r="D986" s="8" t="s">
        <v>1905</v>
      </c>
      <c r="E986" s="3" t="str">
        <f t="shared" si="98"/>
        <v>INSERT INTO [dbo].[pmDistrict] ([idDepartment],[idProvince],[name],[code],[ubigeo]) VALUES (11,2,'Pueblo Nuevo','10','100210')</v>
      </c>
    </row>
    <row r="987" spans="1:5" ht="15.75" thickBot="1" x14ac:dyDescent="0.3">
      <c r="A987" s="14" t="s">
        <v>1943</v>
      </c>
      <c r="B987" s="8" t="s">
        <v>1944</v>
      </c>
      <c r="C987" s="21" t="s">
        <v>1932</v>
      </c>
      <c r="D987" s="8" t="s">
        <v>1905</v>
      </c>
      <c r="E987" s="3" t="str">
        <f t="shared" si="98"/>
        <v>INSERT INTO [dbo].[pmDistrict] ([idDepartment],[idProvince],[name],[code],[ubigeo]) VALUES (11,2,'San Juan de Yanac','11','100211')</v>
      </c>
    </row>
    <row r="988" spans="1:5" ht="15.75" thickBot="1" x14ac:dyDescent="0.3">
      <c r="A988" s="14" t="s">
        <v>1945</v>
      </c>
      <c r="B988" s="8" t="s">
        <v>1946</v>
      </c>
      <c r="C988" s="21" t="s">
        <v>1932</v>
      </c>
      <c r="D988" s="8" t="s">
        <v>1905</v>
      </c>
      <c r="E988" s="3" t="str">
        <f t="shared" si="98"/>
        <v>INSERT INTO [dbo].[pmDistrict] ([idDepartment],[idProvince],[name],[code],[ubigeo]) VALUES (11,2,'San Pedro de Huacarpana','06','100206')</v>
      </c>
    </row>
    <row r="989" spans="1:5" ht="15.75" thickBot="1" x14ac:dyDescent="0.3">
      <c r="A989" s="14" t="s">
        <v>1947</v>
      </c>
      <c r="B989" s="8" t="s">
        <v>1948</v>
      </c>
      <c r="C989" s="21" t="s">
        <v>1932</v>
      </c>
      <c r="D989" s="8" t="s">
        <v>1905</v>
      </c>
      <c r="E989" s="3" t="str">
        <f t="shared" si="98"/>
        <v>INSERT INTO [dbo].[pmDistrict] ([idDepartment],[idProvince],[name],[code],[ubigeo]) VALUES (11,2,'Sunampe','07','100207')</v>
      </c>
    </row>
    <row r="990" spans="1:5" ht="15.75" thickBot="1" x14ac:dyDescent="0.3">
      <c r="A990" s="14" t="s">
        <v>1949</v>
      </c>
      <c r="B990" s="8" t="s">
        <v>1950</v>
      </c>
      <c r="C990" s="21" t="s">
        <v>1932</v>
      </c>
      <c r="D990" s="8" t="s">
        <v>1905</v>
      </c>
      <c r="E990" s="3" t="str">
        <f t="shared" si="98"/>
        <v>INSERT INTO [dbo].[pmDistrict] ([idDepartment],[idProvince],[name],[code],[ubigeo]) VALUES (11,2,'Tambo de Mora','08','100208')</v>
      </c>
    </row>
    <row r="991" spans="1:5" ht="15.75" thickBot="1" x14ac:dyDescent="0.3">
      <c r="A991" s="14" t="s">
        <v>1951</v>
      </c>
      <c r="B991" s="8" t="s">
        <v>1952</v>
      </c>
      <c r="C991" s="21" t="s">
        <v>1952</v>
      </c>
      <c r="D991" s="8" t="s">
        <v>1905</v>
      </c>
      <c r="E991" s="2" t="str">
        <f>$E$1&amp;"11,3,'"&amp;TRIM(B991)&amp;"','"&amp;RIGHT(A991,2)&amp;"','"&amp;RIGHT(A991,6)&amp;"')"</f>
        <v>INSERT INTO [dbo].[pmDistrict] ([idDepartment],[idProvince],[name],[code],[ubigeo]) VALUES (11,3,'Nazca','01','100301')</v>
      </c>
    </row>
    <row r="992" spans="1:5" ht="15.75" thickBot="1" x14ac:dyDescent="0.3">
      <c r="A992" s="14" t="s">
        <v>1953</v>
      </c>
      <c r="B992" s="8" t="s">
        <v>1954</v>
      </c>
      <c r="C992" s="21" t="s">
        <v>1952</v>
      </c>
      <c r="D992" s="8" t="s">
        <v>1905</v>
      </c>
      <c r="E992" s="2" t="str">
        <f t="shared" ref="E992:E995" si="99">$E$1&amp;"11,3,'"&amp;TRIM(B992)&amp;"','"&amp;RIGHT(A992,2)&amp;"','"&amp;RIGHT(A992,6)&amp;"')"</f>
        <v>INSERT INTO [dbo].[pmDistrict] ([idDepartment],[idProvince],[name],[code],[ubigeo]) VALUES (11,3,'Changuillo','02','100302')</v>
      </c>
    </row>
    <row r="993" spans="1:5" ht="15.75" thickBot="1" x14ac:dyDescent="0.3">
      <c r="A993" s="14" t="s">
        <v>1955</v>
      </c>
      <c r="B993" s="8" t="s">
        <v>1956</v>
      </c>
      <c r="C993" s="21" t="s">
        <v>1952</v>
      </c>
      <c r="D993" s="8" t="s">
        <v>1905</v>
      </c>
      <c r="E993" s="2" t="str">
        <f t="shared" si="99"/>
        <v>INSERT INTO [dbo].[pmDistrict] ([idDepartment],[idProvince],[name],[code],[ubigeo]) VALUES (11,3,'El Ingenio','03','100303')</v>
      </c>
    </row>
    <row r="994" spans="1:5" ht="15.75" thickBot="1" x14ac:dyDescent="0.3">
      <c r="A994" s="14" t="s">
        <v>1957</v>
      </c>
      <c r="B994" s="8" t="s">
        <v>1958</v>
      </c>
      <c r="C994" s="21" t="s">
        <v>1952</v>
      </c>
      <c r="D994" s="8" t="s">
        <v>1905</v>
      </c>
      <c r="E994" s="2" t="str">
        <f t="shared" si="99"/>
        <v>INSERT INTO [dbo].[pmDistrict] ([idDepartment],[idProvince],[name],[code],[ubigeo]) VALUES (11,3,'Marcona','04','100304')</v>
      </c>
    </row>
    <row r="995" spans="1:5" ht="15.75" thickBot="1" x14ac:dyDescent="0.3">
      <c r="A995" s="14" t="s">
        <v>1959</v>
      </c>
      <c r="B995" s="8" t="s">
        <v>161</v>
      </c>
      <c r="C995" s="21" t="s">
        <v>1952</v>
      </c>
      <c r="D995" s="8" t="s">
        <v>1905</v>
      </c>
      <c r="E995" s="2" t="str">
        <f t="shared" si="99"/>
        <v>INSERT INTO [dbo].[pmDistrict] ([idDepartment],[idProvince],[name],[code],[ubigeo]) VALUES (11,3,'Vista Alegre','05','100305')</v>
      </c>
    </row>
    <row r="996" spans="1:5" ht="15.75" thickBot="1" x14ac:dyDescent="0.3">
      <c r="A996" s="14" t="s">
        <v>1960</v>
      </c>
      <c r="B996" s="8" t="s">
        <v>1961</v>
      </c>
      <c r="C996" s="21" t="s">
        <v>1961</v>
      </c>
      <c r="D996" s="8" t="s">
        <v>1905</v>
      </c>
      <c r="E996" s="3" t="str">
        <f>$E$1&amp;"11,4,'"&amp;TRIM(B996)&amp;"','"&amp;RIGHT(A996,2)&amp;"','"&amp;RIGHT(A996,6)&amp;"')"</f>
        <v>INSERT INTO [dbo].[pmDistrict] ([idDepartment],[idProvince],[name],[code],[ubigeo]) VALUES (11,4,'Palpa','01','100501')</v>
      </c>
    </row>
    <row r="997" spans="1:5" ht="15.75" thickBot="1" x14ac:dyDescent="0.3">
      <c r="A997" s="14" t="s">
        <v>1962</v>
      </c>
      <c r="B997" s="8" t="s">
        <v>1963</v>
      </c>
      <c r="C997" s="21" t="s">
        <v>1961</v>
      </c>
      <c r="D997" s="8" t="s">
        <v>1905</v>
      </c>
      <c r="E997" s="3" t="str">
        <f t="shared" ref="E997:E1000" si="100">$E$1&amp;"11,4,'"&amp;TRIM(B997)&amp;"','"&amp;RIGHT(A997,2)&amp;"','"&amp;RIGHT(A997,6)&amp;"')"</f>
        <v>INSERT INTO [dbo].[pmDistrict] ([idDepartment],[idProvince],[name],[code],[ubigeo]) VALUES (11,4,'Llipata','02','100502')</v>
      </c>
    </row>
    <row r="998" spans="1:5" ht="15.75" thickBot="1" x14ac:dyDescent="0.3">
      <c r="A998" s="14" t="s">
        <v>1964</v>
      </c>
      <c r="B998" s="8" t="s">
        <v>846</v>
      </c>
      <c r="C998" s="21" t="s">
        <v>1961</v>
      </c>
      <c r="D998" s="8" t="s">
        <v>1905</v>
      </c>
      <c r="E998" s="3" t="str">
        <f t="shared" si="100"/>
        <v>INSERT INTO [dbo].[pmDistrict] ([idDepartment],[idProvince],[name],[code],[ubigeo]) VALUES (11,4,'Rio Grande','03','100503')</v>
      </c>
    </row>
    <row r="999" spans="1:5" ht="15.75" thickBot="1" x14ac:dyDescent="0.3">
      <c r="A999" s="14" t="s">
        <v>1965</v>
      </c>
      <c r="B999" s="8" t="s">
        <v>364</v>
      </c>
      <c r="C999" s="21" t="s">
        <v>1961</v>
      </c>
      <c r="D999" s="8" t="s">
        <v>1905</v>
      </c>
      <c r="E999" s="3" t="str">
        <f t="shared" si="100"/>
        <v>INSERT INTO [dbo].[pmDistrict] ([idDepartment],[idProvince],[name],[code],[ubigeo]) VALUES (11,4,'Santa Cruz','04','100504')</v>
      </c>
    </row>
    <row r="1000" spans="1:5" ht="15.75" thickBot="1" x14ac:dyDescent="0.3">
      <c r="A1000" s="14" t="s">
        <v>1966</v>
      </c>
      <c r="B1000" s="8" t="s">
        <v>1967</v>
      </c>
      <c r="C1000" s="21" t="s">
        <v>1961</v>
      </c>
      <c r="D1000" s="8" t="s">
        <v>1905</v>
      </c>
      <c r="E1000" s="3" t="str">
        <f t="shared" si="100"/>
        <v>INSERT INTO [dbo].[pmDistrict] ([idDepartment],[idProvince],[name],[code],[ubigeo]) VALUES (11,4,'Tibillo','05','100505')</v>
      </c>
    </row>
    <row r="1001" spans="1:5" ht="15.75" thickBot="1" x14ac:dyDescent="0.3">
      <c r="A1001" s="14" t="s">
        <v>1968</v>
      </c>
      <c r="B1001" s="8" t="s">
        <v>1969</v>
      </c>
      <c r="C1001" s="21" t="s">
        <v>1969</v>
      </c>
      <c r="D1001" s="8" t="s">
        <v>1905</v>
      </c>
      <c r="E1001" s="2" t="str">
        <f>$E$1&amp;"11,5,'"&amp;TRIM(B1001)&amp;"','"&amp;RIGHT(A1001,2)&amp;"','"&amp;RIGHT(A1001,6)&amp;"')"</f>
        <v>INSERT INTO [dbo].[pmDistrict] ([idDepartment],[idProvince],[name],[code],[ubigeo]) VALUES (11,5,'Pisco','01','100401')</v>
      </c>
    </row>
    <row r="1002" spans="1:5" ht="15.75" thickBot="1" x14ac:dyDescent="0.3">
      <c r="A1002" s="14" t="s">
        <v>1970</v>
      </c>
      <c r="B1002" s="8" t="s">
        <v>1971</v>
      </c>
      <c r="C1002" s="21" t="s">
        <v>1969</v>
      </c>
      <c r="D1002" s="8" t="s">
        <v>1905</v>
      </c>
      <c r="E1002" s="2" t="str">
        <f t="shared" ref="E1002:E1008" si="101">$E$1&amp;"11,5,'"&amp;TRIM(B1002)&amp;"','"&amp;RIGHT(A1002,2)&amp;"','"&amp;RIGHT(A1002,6)&amp;"')"</f>
        <v>INSERT INTO [dbo].[pmDistrict] ([idDepartment],[idProvince],[name],[code],[ubigeo]) VALUES (11,5,'Huancano','02','100402')</v>
      </c>
    </row>
    <row r="1003" spans="1:5" ht="15.75" thickBot="1" x14ac:dyDescent="0.3">
      <c r="A1003" s="14" t="s">
        <v>1972</v>
      </c>
      <c r="B1003" s="8" t="s">
        <v>1973</v>
      </c>
      <c r="C1003" s="21" t="s">
        <v>1969</v>
      </c>
      <c r="D1003" s="8" t="s">
        <v>1905</v>
      </c>
      <c r="E1003" s="2" t="str">
        <f t="shared" si="101"/>
        <v>INSERT INTO [dbo].[pmDistrict] ([idDepartment],[idProvince],[name],[code],[ubigeo]) VALUES (11,5,'Humay','03','100403')</v>
      </c>
    </row>
    <row r="1004" spans="1:5" ht="15.75" thickBot="1" x14ac:dyDescent="0.3">
      <c r="A1004" s="14" t="s">
        <v>1974</v>
      </c>
      <c r="B1004" s="8" t="s">
        <v>187</v>
      </c>
      <c r="C1004" s="21" t="s">
        <v>1969</v>
      </c>
      <c r="D1004" s="8" t="s">
        <v>1905</v>
      </c>
      <c r="E1004" s="2" t="str">
        <f t="shared" si="101"/>
        <v>INSERT INTO [dbo].[pmDistrict] ([idDepartment],[idProvince],[name],[code],[ubigeo]) VALUES (11,5,'Independencia','04','100404')</v>
      </c>
    </row>
    <row r="1005" spans="1:5" ht="15.75" thickBot="1" x14ac:dyDescent="0.3">
      <c r="A1005" s="14" t="s">
        <v>1975</v>
      </c>
      <c r="B1005" s="8" t="s">
        <v>1976</v>
      </c>
      <c r="C1005" s="21" t="s">
        <v>1969</v>
      </c>
      <c r="D1005" s="8" t="s">
        <v>1905</v>
      </c>
      <c r="E1005" s="2" t="str">
        <f t="shared" si="101"/>
        <v>INSERT INTO [dbo].[pmDistrict] ([idDepartment],[idProvince],[name],[code],[ubigeo]) VALUES (11,5,'Paracas','05','100405')</v>
      </c>
    </row>
    <row r="1006" spans="1:5" ht="15.75" thickBot="1" x14ac:dyDescent="0.3">
      <c r="A1006" s="14" t="s">
        <v>1977</v>
      </c>
      <c r="B1006" s="8" t="s">
        <v>1978</v>
      </c>
      <c r="C1006" s="21" t="s">
        <v>1969</v>
      </c>
      <c r="D1006" s="8" t="s">
        <v>1905</v>
      </c>
      <c r="E1006" s="2" t="str">
        <f t="shared" si="101"/>
        <v>INSERT INTO [dbo].[pmDistrict] ([idDepartment],[idProvince],[name],[code],[ubigeo]) VALUES (11,5,'San Andres','06','100406')</v>
      </c>
    </row>
    <row r="1007" spans="1:5" ht="15.75" thickBot="1" x14ac:dyDescent="0.3">
      <c r="A1007" s="14" t="s">
        <v>1979</v>
      </c>
      <c r="B1007" s="8" t="s">
        <v>1980</v>
      </c>
      <c r="C1007" s="21" t="s">
        <v>1969</v>
      </c>
      <c r="D1007" s="8" t="s">
        <v>1905</v>
      </c>
      <c r="E1007" s="2" t="str">
        <f t="shared" si="101"/>
        <v>INSERT INTO [dbo].[pmDistrict] ([idDepartment],[idProvince],[name],[code],[ubigeo]) VALUES (11,5,'San Clemente','07','100407')</v>
      </c>
    </row>
    <row r="1008" spans="1:5" ht="15.75" thickBot="1" x14ac:dyDescent="0.3">
      <c r="A1008" s="14" t="s">
        <v>1981</v>
      </c>
      <c r="B1008" s="8" t="s">
        <v>1982</v>
      </c>
      <c r="C1008" s="21" t="s">
        <v>1969</v>
      </c>
      <c r="D1008" s="22" t="s">
        <v>1905</v>
      </c>
      <c r="E1008" s="2" t="str">
        <f t="shared" si="101"/>
        <v>INSERT INTO [dbo].[pmDistrict] ([idDepartment],[idProvince],[name],[code],[ubigeo]) VALUES (11,5,'Tupac Amaru Inca','08','100408')</v>
      </c>
    </row>
    <row r="1009" spans="1:5" ht="15.75" thickBot="1" x14ac:dyDescent="0.3">
      <c r="A1009" s="14" t="s">
        <v>1983</v>
      </c>
      <c r="B1009" s="8" t="s">
        <v>1984</v>
      </c>
      <c r="C1009" s="21" t="s">
        <v>1984</v>
      </c>
      <c r="D1009" s="8" t="s">
        <v>1985</v>
      </c>
      <c r="E1009" s="3" t="str">
        <f>$E$1&amp;"12,1,'"&amp;TRIM(B1009)&amp;"','"&amp;RIGHT(A1009,2)&amp;"','"&amp;RIGHT(A1009,6)&amp;"')"</f>
        <v>INSERT INTO [dbo].[pmDistrict] ([idDepartment],[idProvince],[name],[code],[ubigeo]) VALUES (12,1,'Huancayo','01','110101')</v>
      </c>
    </row>
    <row r="1010" spans="1:5" ht="15.75" thickBot="1" x14ac:dyDescent="0.3">
      <c r="A1010" s="14" t="s">
        <v>1986</v>
      </c>
      <c r="B1010" s="8" t="s">
        <v>1987</v>
      </c>
      <c r="C1010" s="21" t="s">
        <v>1984</v>
      </c>
      <c r="D1010" s="8" t="s">
        <v>1985</v>
      </c>
      <c r="E1010" s="3" t="str">
        <f t="shared" ref="E1010:E1037" si="102">$E$1&amp;"12,1,'"&amp;TRIM(B1010)&amp;"','"&amp;RIGHT(A1010,2)&amp;"','"&amp;RIGHT(A1010,6)&amp;"')"</f>
        <v>INSERT INTO [dbo].[pmDistrict] ([idDepartment],[idProvince],[name],[code],[ubigeo]) VALUES (12,1,'Carhuacallanga','03','110103')</v>
      </c>
    </row>
    <row r="1011" spans="1:5" ht="15.75" thickBot="1" x14ac:dyDescent="0.3">
      <c r="A1011" s="14" t="s">
        <v>1988</v>
      </c>
      <c r="B1011" s="8" t="s">
        <v>1989</v>
      </c>
      <c r="C1011" s="21" t="s">
        <v>1984</v>
      </c>
      <c r="D1011" s="8" t="s">
        <v>1985</v>
      </c>
      <c r="E1011" s="3" t="str">
        <f t="shared" si="102"/>
        <v>INSERT INTO [dbo].[pmDistrict] ([idDepartment],[idProvince],[name],[code],[ubigeo]) VALUES (12,1,'Chacapampa','06','110106')</v>
      </c>
    </row>
    <row r="1012" spans="1:5" ht="15.75" thickBot="1" x14ac:dyDescent="0.3">
      <c r="A1012" s="14" t="s">
        <v>1990</v>
      </c>
      <c r="B1012" s="8" t="s">
        <v>1991</v>
      </c>
      <c r="C1012" s="21" t="s">
        <v>1984</v>
      </c>
      <c r="D1012" s="8" t="s">
        <v>1985</v>
      </c>
      <c r="E1012" s="3" t="str">
        <f t="shared" si="102"/>
        <v>INSERT INTO [dbo].[pmDistrict] ([idDepartment],[idProvince],[name],[code],[ubigeo]) VALUES (12,1,'Chicche','07','110107')</v>
      </c>
    </row>
    <row r="1013" spans="1:5" ht="15.75" thickBot="1" x14ac:dyDescent="0.3">
      <c r="A1013" s="14" t="s">
        <v>1992</v>
      </c>
      <c r="B1013" s="8" t="s">
        <v>1993</v>
      </c>
      <c r="C1013" s="21" t="s">
        <v>1984</v>
      </c>
      <c r="D1013" s="8" t="s">
        <v>1985</v>
      </c>
      <c r="E1013" s="3" t="str">
        <f t="shared" si="102"/>
        <v>INSERT INTO [dbo].[pmDistrict] ([idDepartment],[idProvince],[name],[code],[ubigeo]) VALUES (12,1,'Chilca','08','110108')</v>
      </c>
    </row>
    <row r="1014" spans="1:5" ht="15.75" thickBot="1" x14ac:dyDescent="0.3">
      <c r="A1014" s="14" t="s">
        <v>1994</v>
      </c>
      <c r="B1014" s="8" t="s">
        <v>1995</v>
      </c>
      <c r="C1014" s="21" t="s">
        <v>1984</v>
      </c>
      <c r="D1014" s="8" t="s">
        <v>1985</v>
      </c>
      <c r="E1014" s="3" t="str">
        <f t="shared" si="102"/>
        <v>INSERT INTO [dbo].[pmDistrict] ([idDepartment],[idProvince],[name],[code],[ubigeo]) VALUES (12,1,'Chongos Alto','09','110109')</v>
      </c>
    </row>
    <row r="1015" spans="1:5" ht="15.75" thickBot="1" x14ac:dyDescent="0.3">
      <c r="A1015" s="14" t="s">
        <v>1996</v>
      </c>
      <c r="B1015" s="8" t="s">
        <v>1997</v>
      </c>
      <c r="C1015" s="21" t="s">
        <v>1984</v>
      </c>
      <c r="D1015" s="8" t="s">
        <v>1985</v>
      </c>
      <c r="E1015" s="3" t="str">
        <f t="shared" si="102"/>
        <v>INSERT INTO [dbo].[pmDistrict] ([idDepartment],[idProvince],[name],[code],[ubigeo]) VALUES (12,1,'Chupuro','12','110112')</v>
      </c>
    </row>
    <row r="1016" spans="1:5" ht="15.75" thickBot="1" x14ac:dyDescent="0.3">
      <c r="A1016" s="14" t="s">
        <v>1998</v>
      </c>
      <c r="B1016" s="8" t="s">
        <v>1082</v>
      </c>
      <c r="C1016" s="21" t="s">
        <v>1984</v>
      </c>
      <c r="D1016" s="8" t="s">
        <v>1985</v>
      </c>
      <c r="E1016" s="3" t="str">
        <f t="shared" si="102"/>
        <v>INSERT INTO [dbo].[pmDistrict] ([idDepartment],[idProvince],[name],[code],[ubigeo]) VALUES (12,1,'Colca','04','110104')</v>
      </c>
    </row>
    <row r="1017" spans="1:5" ht="15.75" thickBot="1" x14ac:dyDescent="0.3">
      <c r="A1017" s="14" t="s">
        <v>1999</v>
      </c>
      <c r="B1017" s="8" t="s">
        <v>2000</v>
      </c>
      <c r="C1017" s="21" t="s">
        <v>1984</v>
      </c>
      <c r="D1017" s="8" t="s">
        <v>1985</v>
      </c>
      <c r="E1017" s="3" t="str">
        <f t="shared" si="102"/>
        <v>INSERT INTO [dbo].[pmDistrict] ([idDepartment],[idProvince],[name],[code],[ubigeo]) VALUES (12,1,'Cullhuas','05','110105')</v>
      </c>
    </row>
    <row r="1018" spans="1:5" ht="15.75" thickBot="1" x14ac:dyDescent="0.3">
      <c r="A1018" s="14" t="s">
        <v>2001</v>
      </c>
      <c r="B1018" s="8" t="s">
        <v>2002</v>
      </c>
      <c r="C1018" s="21" t="s">
        <v>1984</v>
      </c>
      <c r="D1018" s="8" t="s">
        <v>1985</v>
      </c>
      <c r="E1018" s="3" t="str">
        <f t="shared" si="102"/>
        <v>INSERT INTO [dbo].[pmDistrict] ([idDepartment],[idProvince],[name],[code],[ubigeo]) VALUES (12,1,'El Tambo','13','110113')</v>
      </c>
    </row>
    <row r="1019" spans="1:5" ht="15.75" thickBot="1" x14ac:dyDescent="0.3">
      <c r="A1019" s="14" t="s">
        <v>2003</v>
      </c>
      <c r="B1019" s="8" t="s">
        <v>2004</v>
      </c>
      <c r="C1019" s="21" t="s">
        <v>1984</v>
      </c>
      <c r="D1019" s="8" t="s">
        <v>1985</v>
      </c>
      <c r="E1019" s="3" t="str">
        <f t="shared" si="102"/>
        <v>INSERT INTO [dbo].[pmDistrict] ([idDepartment],[idProvince],[name],[code],[ubigeo]) VALUES (12,1,'Huacrapuquio','14','110114')</v>
      </c>
    </row>
    <row r="1020" spans="1:5" ht="15.75" thickBot="1" x14ac:dyDescent="0.3">
      <c r="A1020" s="14" t="s">
        <v>2005</v>
      </c>
      <c r="B1020" s="8" t="s">
        <v>2006</v>
      </c>
      <c r="C1020" s="21" t="s">
        <v>1984</v>
      </c>
      <c r="D1020" s="8" t="s">
        <v>1985</v>
      </c>
      <c r="E1020" s="3" t="str">
        <f t="shared" si="102"/>
        <v>INSERT INTO [dbo].[pmDistrict] ([idDepartment],[idProvince],[name],[code],[ubigeo]) VALUES (12,1,'Hualhuas','16','110116')</v>
      </c>
    </row>
    <row r="1021" spans="1:5" ht="15.75" thickBot="1" x14ac:dyDescent="0.3">
      <c r="A1021" s="14" t="s">
        <v>2007</v>
      </c>
      <c r="B1021" s="8" t="s">
        <v>2008</v>
      </c>
      <c r="C1021" s="21" t="s">
        <v>1984</v>
      </c>
      <c r="D1021" s="8" t="s">
        <v>1985</v>
      </c>
      <c r="E1021" s="3" t="str">
        <f t="shared" si="102"/>
        <v>INSERT INTO [dbo].[pmDistrict] ([idDepartment],[idProvince],[name],[code],[ubigeo]) VALUES (12,1,'Huancan','18','110118')</v>
      </c>
    </row>
    <row r="1022" spans="1:5" ht="15.75" thickBot="1" x14ac:dyDescent="0.3">
      <c r="A1022" s="14" t="s">
        <v>2009</v>
      </c>
      <c r="B1022" s="8" t="s">
        <v>2010</v>
      </c>
      <c r="C1022" s="21" t="s">
        <v>1984</v>
      </c>
      <c r="D1022" s="8" t="s">
        <v>1985</v>
      </c>
      <c r="E1022" s="3" t="str">
        <f t="shared" si="102"/>
        <v>INSERT INTO [dbo].[pmDistrict] ([idDepartment],[idProvince],[name],[code],[ubigeo]) VALUES (12,1,'Huasicancha','19','110119')</v>
      </c>
    </row>
    <row r="1023" spans="1:5" ht="15.75" thickBot="1" x14ac:dyDescent="0.3">
      <c r="A1023" s="14" t="s">
        <v>2011</v>
      </c>
      <c r="B1023" s="8" t="s">
        <v>2012</v>
      </c>
      <c r="C1023" s="21" t="s">
        <v>1984</v>
      </c>
      <c r="D1023" s="8" t="s">
        <v>1985</v>
      </c>
      <c r="E1023" s="3" t="str">
        <f t="shared" si="102"/>
        <v>INSERT INTO [dbo].[pmDistrict] ([idDepartment],[idProvince],[name],[code],[ubigeo]) VALUES (12,1,'Huayucachi','20','110120')</v>
      </c>
    </row>
    <row r="1024" spans="1:5" ht="15.75" thickBot="1" x14ac:dyDescent="0.3">
      <c r="A1024" s="14" t="s">
        <v>2013</v>
      </c>
      <c r="B1024" s="8" t="s">
        <v>2014</v>
      </c>
      <c r="C1024" s="21" t="s">
        <v>1984</v>
      </c>
      <c r="D1024" s="8" t="s">
        <v>1985</v>
      </c>
      <c r="E1024" s="3" t="str">
        <f t="shared" si="102"/>
        <v>INSERT INTO [dbo].[pmDistrict] ([idDepartment],[idProvince],[name],[code],[ubigeo]) VALUES (12,1,'Ingenio','21','110121')</v>
      </c>
    </row>
    <row r="1025" spans="1:5" ht="15.75" thickBot="1" x14ac:dyDescent="0.3">
      <c r="A1025" s="14" t="s">
        <v>2015</v>
      </c>
      <c r="B1025" s="8" t="s">
        <v>271</v>
      </c>
      <c r="C1025" s="21" t="s">
        <v>1984</v>
      </c>
      <c r="D1025" s="8" t="s">
        <v>1985</v>
      </c>
      <c r="E1025" s="3" t="str">
        <f t="shared" si="102"/>
        <v>INSERT INTO [dbo].[pmDistrict] ([idDepartment],[idProvince],[name],[code],[ubigeo]) VALUES (12,1,'Pariahuanca','22','110122')</v>
      </c>
    </row>
    <row r="1026" spans="1:5" ht="15.75" thickBot="1" x14ac:dyDescent="0.3">
      <c r="A1026" s="14" t="s">
        <v>2016</v>
      </c>
      <c r="B1026" s="8" t="s">
        <v>2017</v>
      </c>
      <c r="C1026" s="21" t="s">
        <v>1984</v>
      </c>
      <c r="D1026" s="8" t="s">
        <v>1985</v>
      </c>
      <c r="E1026" s="3" t="str">
        <f t="shared" si="102"/>
        <v>INSERT INTO [dbo].[pmDistrict] ([idDepartment],[idProvince],[name],[code],[ubigeo]) VALUES (12,1,'Pilcomayo','23','110123')</v>
      </c>
    </row>
    <row r="1027" spans="1:5" ht="15.75" thickBot="1" x14ac:dyDescent="0.3">
      <c r="A1027" s="14" t="s">
        <v>2018</v>
      </c>
      <c r="B1027" s="8" t="s">
        <v>1261</v>
      </c>
      <c r="C1027" s="21" t="s">
        <v>1984</v>
      </c>
      <c r="D1027" s="8" t="s">
        <v>1985</v>
      </c>
      <c r="E1027" s="3" t="str">
        <f t="shared" si="102"/>
        <v>INSERT INTO [dbo].[pmDistrict] ([idDepartment],[idProvince],[name],[code],[ubigeo]) VALUES (12,1,'Pucara','24','110124')</v>
      </c>
    </row>
    <row r="1028" spans="1:5" ht="15.75" thickBot="1" x14ac:dyDescent="0.3">
      <c r="A1028" s="14" t="s">
        <v>2019</v>
      </c>
      <c r="B1028" s="8" t="s">
        <v>2020</v>
      </c>
      <c r="C1028" s="21" t="s">
        <v>1984</v>
      </c>
      <c r="D1028" s="8" t="s">
        <v>1985</v>
      </c>
      <c r="E1028" s="3" t="str">
        <f t="shared" si="102"/>
        <v>INSERT INTO [dbo].[pmDistrict] ([idDepartment],[idProvince],[name],[code],[ubigeo]) VALUES (12,1,'Quichuay','25','110125')</v>
      </c>
    </row>
    <row r="1029" spans="1:5" ht="15.75" thickBot="1" x14ac:dyDescent="0.3">
      <c r="A1029" s="14" t="s">
        <v>2021</v>
      </c>
      <c r="B1029" s="8" t="s">
        <v>2022</v>
      </c>
      <c r="C1029" s="21" t="s">
        <v>1984</v>
      </c>
      <c r="D1029" s="8" t="s">
        <v>1985</v>
      </c>
      <c r="E1029" s="3" t="str">
        <f t="shared" si="102"/>
        <v>INSERT INTO [dbo].[pmDistrict] ([idDepartment],[idProvince],[name],[code],[ubigeo]) VALUES (12,1,'Quilcas','26','110126')</v>
      </c>
    </row>
    <row r="1030" spans="1:5" ht="15.75" thickBot="1" x14ac:dyDescent="0.3">
      <c r="A1030" s="14" t="s">
        <v>2023</v>
      </c>
      <c r="B1030" s="8" t="s">
        <v>2024</v>
      </c>
      <c r="C1030" s="21" t="s">
        <v>1984</v>
      </c>
      <c r="D1030" s="8" t="s">
        <v>1985</v>
      </c>
      <c r="E1030" s="3" t="str">
        <f t="shared" si="102"/>
        <v>INSERT INTO [dbo].[pmDistrict] ([idDepartment],[idProvince],[name],[code],[ubigeo]) VALUES (12,1,'San Agustin','27','110127')</v>
      </c>
    </row>
    <row r="1031" spans="1:5" ht="15.75" thickBot="1" x14ac:dyDescent="0.3">
      <c r="A1031" s="14" t="s">
        <v>2025</v>
      </c>
      <c r="B1031" s="8" t="s">
        <v>2026</v>
      </c>
      <c r="C1031" s="21" t="s">
        <v>1984</v>
      </c>
      <c r="D1031" s="8" t="s">
        <v>1985</v>
      </c>
      <c r="E1031" s="3" t="str">
        <f t="shared" si="102"/>
        <v>INSERT INTO [dbo].[pmDistrict] ([idDepartment],[idProvince],[name],[code],[ubigeo]) VALUES (12,1,'San Jeronimo de Tunan','28','110128')</v>
      </c>
    </row>
    <row r="1032" spans="1:5" ht="15.75" thickBot="1" x14ac:dyDescent="0.3">
      <c r="A1032" s="14" t="s">
        <v>2027</v>
      </c>
      <c r="B1032" s="8" t="s">
        <v>2028</v>
      </c>
      <c r="C1032" s="21" t="s">
        <v>1984</v>
      </c>
      <c r="D1032" s="8" t="s">
        <v>1985</v>
      </c>
      <c r="E1032" s="3" t="str">
        <f t="shared" si="102"/>
        <v>INSERT INTO [dbo].[pmDistrict] ([idDepartment],[idProvince],[name],[code],[ubigeo]) VALUES (12,1,'Saño','32','110132')</v>
      </c>
    </row>
    <row r="1033" spans="1:5" ht="15.75" thickBot="1" x14ac:dyDescent="0.3">
      <c r="A1033" s="14" t="s">
        <v>2029</v>
      </c>
      <c r="B1033" s="8" t="s">
        <v>2030</v>
      </c>
      <c r="C1033" s="21" t="s">
        <v>1984</v>
      </c>
      <c r="D1033" s="8" t="s">
        <v>1985</v>
      </c>
      <c r="E1033" s="3" t="str">
        <f t="shared" si="102"/>
        <v>INSERT INTO [dbo].[pmDistrict] ([idDepartment],[idProvince],[name],[code],[ubigeo]) VALUES (12,1,'Sapallanga','33','110133')</v>
      </c>
    </row>
    <row r="1034" spans="1:5" ht="15.75" thickBot="1" x14ac:dyDescent="0.3">
      <c r="A1034" s="14" t="s">
        <v>2031</v>
      </c>
      <c r="B1034" s="8" t="s">
        <v>2032</v>
      </c>
      <c r="C1034" s="21" t="s">
        <v>1984</v>
      </c>
      <c r="D1034" s="8" t="s">
        <v>1985</v>
      </c>
      <c r="E1034" s="3" t="str">
        <f t="shared" si="102"/>
        <v>INSERT INTO [dbo].[pmDistrict] ([idDepartment],[idProvince],[name],[code],[ubigeo]) VALUES (12,1,'Sicaya','34','110134')</v>
      </c>
    </row>
    <row r="1035" spans="1:5" ht="15.75" thickBot="1" x14ac:dyDescent="0.3">
      <c r="A1035" s="14" t="s">
        <v>2033</v>
      </c>
      <c r="B1035" s="8" t="s">
        <v>2034</v>
      </c>
      <c r="C1035" s="21" t="s">
        <v>1984</v>
      </c>
      <c r="D1035" s="8" t="s">
        <v>1985</v>
      </c>
      <c r="E1035" s="3" t="str">
        <f t="shared" si="102"/>
        <v>INSERT INTO [dbo].[pmDistrict] ([idDepartment],[idProvince],[name],[code],[ubigeo]) VALUES (12,1,'Santo Domingo de Acobamba','31','110131')</v>
      </c>
    </row>
    <row r="1036" spans="1:5" ht="15.75" thickBot="1" x14ac:dyDescent="0.3">
      <c r="A1036" s="14" t="s">
        <v>2035</v>
      </c>
      <c r="B1036" s="8" t="s">
        <v>2036</v>
      </c>
      <c r="C1036" s="21" t="s">
        <v>1984</v>
      </c>
      <c r="D1036" s="8" t="s">
        <v>1985</v>
      </c>
      <c r="E1036" s="3" t="str">
        <f t="shared" si="102"/>
        <v>INSERT INTO [dbo].[pmDistrict] ([idDepartment],[idProvince],[name],[code],[ubigeo]) VALUES (12,1,'Viques','36','110136')</v>
      </c>
    </row>
    <row r="1037" spans="1:5" ht="15.75" thickBot="1" x14ac:dyDescent="0.3">
      <c r="A1037" s="14" t="s">
        <v>2037</v>
      </c>
      <c r="B1037" s="8" t="s">
        <v>1100</v>
      </c>
      <c r="C1037" s="21" t="s">
        <v>1100</v>
      </c>
      <c r="D1037" s="8" t="s">
        <v>1985</v>
      </c>
      <c r="E1037" s="2" t="str">
        <f>$E$1&amp;"12,2,'"&amp;TRIM(B1037)&amp;"','"&amp;RIGHT(A1037,2)&amp;"','"&amp;RIGHT(A1037,6)&amp;"')"</f>
        <v>INSERT INTO [dbo].[pmDistrict] ([idDepartment],[idProvince],[name],[code],[ubigeo]) VALUES (12,2,'Concepcion','01','110201')</v>
      </c>
    </row>
    <row r="1038" spans="1:5" ht="15.75" thickBot="1" x14ac:dyDescent="0.3">
      <c r="A1038" s="14" t="s">
        <v>2038</v>
      </c>
      <c r="B1038" s="8" t="s">
        <v>297</v>
      </c>
      <c r="C1038" s="21" t="s">
        <v>1100</v>
      </c>
      <c r="D1038" s="8" t="s">
        <v>1985</v>
      </c>
      <c r="E1038" s="2" t="str">
        <f t="shared" ref="E1038:E1051" si="103">$E$1&amp;"12,2,'"&amp;TRIM(B1038)&amp;"','"&amp;RIGHT(A1038,2)&amp;"','"&amp;RIGHT(A1038,6)&amp;"')"</f>
        <v>INSERT INTO [dbo].[pmDistrict] ([idDepartment],[idProvince],[name],[code],[ubigeo]) VALUES (12,2,'Aco','02','110202')</v>
      </c>
    </row>
    <row r="1039" spans="1:5" ht="15.75" thickBot="1" x14ac:dyDescent="0.3">
      <c r="A1039" s="14" t="s">
        <v>2039</v>
      </c>
      <c r="B1039" s="8" t="s">
        <v>2040</v>
      </c>
      <c r="C1039" s="21" t="s">
        <v>1100</v>
      </c>
      <c r="D1039" s="8" t="s">
        <v>1985</v>
      </c>
      <c r="E1039" s="2" t="str">
        <f t="shared" si="103"/>
        <v>INSERT INTO [dbo].[pmDistrict] ([idDepartment],[idProvince],[name],[code],[ubigeo]) VALUES (12,2,'Andamarca','03','110203')</v>
      </c>
    </row>
    <row r="1040" spans="1:5" ht="15.75" thickBot="1" x14ac:dyDescent="0.3">
      <c r="A1040" s="14" t="s">
        <v>2041</v>
      </c>
      <c r="B1040" s="8" t="s">
        <v>2042</v>
      </c>
      <c r="C1040" s="21" t="s">
        <v>1100</v>
      </c>
      <c r="D1040" s="8" t="s">
        <v>1985</v>
      </c>
      <c r="E1040" s="2" t="str">
        <f t="shared" si="103"/>
        <v>INSERT INTO [dbo].[pmDistrict] ([idDepartment],[idProvince],[name],[code],[ubigeo]) VALUES (12,2,'Chambara','06','110206')</v>
      </c>
    </row>
    <row r="1041" spans="1:5" ht="15.75" thickBot="1" x14ac:dyDescent="0.3">
      <c r="A1041" s="14" t="s">
        <v>2043</v>
      </c>
      <c r="B1041" s="8" t="s">
        <v>395</v>
      </c>
      <c r="C1041" s="21" t="s">
        <v>1100</v>
      </c>
      <c r="D1041" s="8" t="s">
        <v>1985</v>
      </c>
      <c r="E1041" s="2" t="str">
        <f t="shared" si="103"/>
        <v>INSERT INTO [dbo].[pmDistrict] ([idDepartment],[idProvince],[name],[code],[ubigeo]) VALUES (12,2,'Cochas','05','110205')</v>
      </c>
    </row>
    <row r="1042" spans="1:5" ht="15.75" thickBot="1" x14ac:dyDescent="0.3">
      <c r="A1042" s="14" t="s">
        <v>2044</v>
      </c>
      <c r="B1042" s="8" t="s">
        <v>2045</v>
      </c>
      <c r="C1042" s="21" t="s">
        <v>1100</v>
      </c>
      <c r="D1042" s="8" t="s">
        <v>1985</v>
      </c>
      <c r="E1042" s="2" t="str">
        <f t="shared" si="103"/>
        <v>INSERT INTO [dbo].[pmDistrict] ([idDepartment],[idProvince],[name],[code],[ubigeo]) VALUES (12,2,'Comas','04','110204')</v>
      </c>
    </row>
    <row r="1043" spans="1:5" ht="15.75" thickBot="1" x14ac:dyDescent="0.3">
      <c r="A1043" s="14" t="s">
        <v>2046</v>
      </c>
      <c r="B1043" s="8" t="s">
        <v>2047</v>
      </c>
      <c r="C1043" s="21" t="s">
        <v>1100</v>
      </c>
      <c r="D1043" s="8" t="s">
        <v>1985</v>
      </c>
      <c r="E1043" s="2" t="str">
        <f t="shared" si="103"/>
        <v>INSERT INTO [dbo].[pmDistrict] ([idDepartment],[idProvince],[name],[code],[ubigeo]) VALUES (12,2,'Heroinas Toledo','07','110207')</v>
      </c>
    </row>
    <row r="1044" spans="1:5" ht="15.75" thickBot="1" x14ac:dyDescent="0.3">
      <c r="A1044" s="14" t="s">
        <v>2048</v>
      </c>
      <c r="B1044" s="8" t="s">
        <v>2049</v>
      </c>
      <c r="C1044" s="21" t="s">
        <v>1100</v>
      </c>
      <c r="D1044" s="8" t="s">
        <v>1985</v>
      </c>
      <c r="E1044" s="2" t="str">
        <f t="shared" si="103"/>
        <v>INSERT INTO [dbo].[pmDistrict] ([idDepartment],[idProvince],[name],[code],[ubigeo]) VALUES (12,2,'Manzanares','08','110208')</v>
      </c>
    </row>
    <row r="1045" spans="1:5" ht="15.75" thickBot="1" x14ac:dyDescent="0.3">
      <c r="A1045" s="14" t="s">
        <v>2050</v>
      </c>
      <c r="B1045" s="8" t="s">
        <v>30</v>
      </c>
      <c r="C1045" s="21" t="s">
        <v>1100</v>
      </c>
      <c r="D1045" s="8" t="s">
        <v>1985</v>
      </c>
      <c r="E1045" s="2" t="str">
        <f t="shared" si="103"/>
        <v>INSERT INTO [dbo].[pmDistrict] ([idDepartment],[idProvince],[name],[code],[ubigeo]) VALUES (12,2,'Mariscal Castilla','09','110209')</v>
      </c>
    </row>
    <row r="1046" spans="1:5" ht="15.75" thickBot="1" x14ac:dyDescent="0.3">
      <c r="A1046" s="14" t="s">
        <v>2051</v>
      </c>
      <c r="B1046" s="8" t="s">
        <v>2052</v>
      </c>
      <c r="C1046" s="21" t="s">
        <v>1100</v>
      </c>
      <c r="D1046" s="8" t="s">
        <v>1985</v>
      </c>
      <c r="E1046" s="2" t="str">
        <f t="shared" si="103"/>
        <v>INSERT INTO [dbo].[pmDistrict] ([idDepartment],[idProvince],[name],[code],[ubigeo]) VALUES (12,2,'Matahuasi','10','110210')</v>
      </c>
    </row>
    <row r="1047" spans="1:5" ht="15.75" thickBot="1" x14ac:dyDescent="0.3">
      <c r="A1047" s="14" t="s">
        <v>2053</v>
      </c>
      <c r="B1047" s="8" t="s">
        <v>2054</v>
      </c>
      <c r="C1047" s="21" t="s">
        <v>1100</v>
      </c>
      <c r="D1047" s="8" t="s">
        <v>1985</v>
      </c>
      <c r="E1047" s="2" t="str">
        <f t="shared" si="103"/>
        <v>INSERT INTO [dbo].[pmDistrict] ([idDepartment],[idProvince],[name],[code],[ubigeo]) VALUES (12,2,'Mito','11','110211')</v>
      </c>
    </row>
    <row r="1048" spans="1:5" ht="15.75" thickBot="1" x14ac:dyDescent="0.3">
      <c r="A1048" s="14" t="s">
        <v>2055</v>
      </c>
      <c r="B1048" s="8" t="s">
        <v>2056</v>
      </c>
      <c r="C1048" s="21" t="s">
        <v>1100</v>
      </c>
      <c r="D1048" s="8" t="s">
        <v>1985</v>
      </c>
      <c r="E1048" s="2" t="str">
        <f t="shared" si="103"/>
        <v>INSERT INTO [dbo].[pmDistrict] ([idDepartment],[idProvince],[name],[code],[ubigeo]) VALUES (12,2,'Nueve de Julio','12','110212')</v>
      </c>
    </row>
    <row r="1049" spans="1:5" ht="15.75" thickBot="1" x14ac:dyDescent="0.3">
      <c r="A1049" s="14" t="s">
        <v>2057</v>
      </c>
      <c r="B1049" s="8" t="s">
        <v>2058</v>
      </c>
      <c r="C1049" s="21" t="s">
        <v>1100</v>
      </c>
      <c r="D1049" s="8" t="s">
        <v>1985</v>
      </c>
      <c r="E1049" s="2" t="str">
        <f t="shared" si="103"/>
        <v>INSERT INTO [dbo].[pmDistrict] ([idDepartment],[idProvince],[name],[code],[ubigeo]) VALUES (12,2,'Orcotuna','13','110213')</v>
      </c>
    </row>
    <row r="1050" spans="1:5" ht="15.75" thickBot="1" x14ac:dyDescent="0.3">
      <c r="A1050" s="14" t="s">
        <v>2059</v>
      </c>
      <c r="B1050" s="8" t="s">
        <v>2060</v>
      </c>
      <c r="C1050" s="21" t="s">
        <v>1100</v>
      </c>
      <c r="D1050" s="8" t="s">
        <v>1985</v>
      </c>
      <c r="E1050" s="2" t="str">
        <f t="shared" si="103"/>
        <v>INSERT INTO [dbo].[pmDistrict] ([idDepartment],[idProvince],[name],[code],[ubigeo]) VALUES (12,2,'San Jose de Quero','15','110215')</v>
      </c>
    </row>
    <row r="1051" spans="1:5" ht="15.75" thickBot="1" x14ac:dyDescent="0.3">
      <c r="A1051" s="14" t="s">
        <v>2061</v>
      </c>
      <c r="B1051" s="8" t="s">
        <v>2062</v>
      </c>
      <c r="C1051" s="21" t="s">
        <v>1100</v>
      </c>
      <c r="D1051" s="8" t="s">
        <v>1985</v>
      </c>
      <c r="E1051" s="2" t="str">
        <f t="shared" si="103"/>
        <v>INSERT INTO [dbo].[pmDistrict] ([idDepartment],[idProvince],[name],[code],[ubigeo]) VALUES (12,2,'Santa Rosa de Ocopa','14','110214')</v>
      </c>
    </row>
    <row r="1052" spans="1:5" ht="15.75" thickBot="1" x14ac:dyDescent="0.3">
      <c r="A1052" s="14" t="s">
        <v>2063</v>
      </c>
      <c r="B1052" s="8" t="s">
        <v>2064</v>
      </c>
      <c r="C1052" s="21" t="s">
        <v>2064</v>
      </c>
      <c r="D1052" s="8" t="s">
        <v>1985</v>
      </c>
      <c r="E1052" s="3" t="str">
        <f>$E$1&amp;"12,3,'"&amp;TRIM(B1052)&amp;"','"&amp;RIGHT(A1052,2)&amp;"','"&amp;RIGHT(A1052,6)&amp;"')"</f>
        <v>INSERT INTO [dbo].[pmDistrict] ([idDepartment],[idProvince],[name],[code],[ubigeo]) VALUES (12,3,'Chanchamayo','01','110801')</v>
      </c>
    </row>
    <row r="1053" spans="1:5" ht="15.75" thickBot="1" x14ac:dyDescent="0.3">
      <c r="A1053" s="14" t="s">
        <v>2065</v>
      </c>
      <c r="B1053" s="8" t="s">
        <v>2066</v>
      </c>
      <c r="C1053" s="21" t="s">
        <v>2064</v>
      </c>
      <c r="D1053" s="8" t="s">
        <v>1985</v>
      </c>
      <c r="E1053" s="3" t="str">
        <f t="shared" ref="E1053:E1057" si="104">$E$1&amp;"12,3,'"&amp;TRIM(B1053)&amp;"','"&amp;RIGHT(A1053,2)&amp;"','"&amp;RIGHT(A1053,6)&amp;"')"</f>
        <v>INSERT INTO [dbo].[pmDistrict] ([idDepartment],[idProvince],[name],[code],[ubigeo]) VALUES (12,3,'Perene','06','110806')</v>
      </c>
    </row>
    <row r="1054" spans="1:5" ht="15.75" thickBot="1" x14ac:dyDescent="0.3">
      <c r="A1054" s="14" t="s">
        <v>2067</v>
      </c>
      <c r="B1054" s="8" t="s">
        <v>2068</v>
      </c>
      <c r="C1054" s="21" t="s">
        <v>2064</v>
      </c>
      <c r="D1054" s="8" t="s">
        <v>1985</v>
      </c>
      <c r="E1054" s="3" t="str">
        <f t="shared" si="104"/>
        <v>INSERT INTO [dbo].[pmDistrict] ([idDepartment],[idProvince],[name],[code],[ubigeo]) VALUES (12,3,'Pichanaqui','05','110805')</v>
      </c>
    </row>
    <row r="1055" spans="1:5" ht="15.75" thickBot="1" x14ac:dyDescent="0.3">
      <c r="A1055" s="14" t="s">
        <v>2069</v>
      </c>
      <c r="B1055" s="8" t="s">
        <v>2070</v>
      </c>
      <c r="C1055" s="21" t="s">
        <v>2064</v>
      </c>
      <c r="D1055" s="8" t="s">
        <v>1985</v>
      </c>
      <c r="E1055" s="3" t="str">
        <f t="shared" si="104"/>
        <v>INSERT INTO [dbo].[pmDistrict] ([idDepartment],[idProvince],[name],[code],[ubigeo]) VALUES (12,3,'San Luis de Shuaro','04','110804')</v>
      </c>
    </row>
    <row r="1056" spans="1:5" ht="15.75" thickBot="1" x14ac:dyDescent="0.3">
      <c r="A1056" s="14" t="s">
        <v>2071</v>
      </c>
      <c r="B1056" s="8" t="s">
        <v>2072</v>
      </c>
      <c r="C1056" s="21" t="s">
        <v>2064</v>
      </c>
      <c r="D1056" s="8" t="s">
        <v>1985</v>
      </c>
      <c r="E1056" s="3" t="str">
        <f t="shared" si="104"/>
        <v>INSERT INTO [dbo].[pmDistrict] ([idDepartment],[idProvince],[name],[code],[ubigeo]) VALUES (12,3,'San Ramon','02','110802')</v>
      </c>
    </row>
    <row r="1057" spans="1:5" ht="15.75" thickBot="1" x14ac:dyDescent="0.3">
      <c r="A1057" s="14" t="s">
        <v>2073</v>
      </c>
      <c r="B1057" s="8" t="s">
        <v>2074</v>
      </c>
      <c r="C1057" s="21" t="s">
        <v>2064</v>
      </c>
      <c r="D1057" s="8" t="s">
        <v>1985</v>
      </c>
      <c r="E1057" s="3" t="str">
        <f t="shared" si="104"/>
        <v>INSERT INTO [dbo].[pmDistrict] ([idDepartment],[idProvince],[name],[code],[ubigeo]) VALUES (12,3,'Vitoc','03','110803')</v>
      </c>
    </row>
    <row r="1058" spans="1:5" ht="15.75" thickBot="1" x14ac:dyDescent="0.3">
      <c r="A1058" s="14" t="s">
        <v>2075</v>
      </c>
      <c r="B1058" s="8" t="s">
        <v>2076</v>
      </c>
      <c r="C1058" s="21" t="s">
        <v>2076</v>
      </c>
      <c r="D1058" s="8" t="s">
        <v>1985</v>
      </c>
      <c r="E1058" s="2" t="str">
        <f>$E$1&amp;"12,4,'"&amp;TRIM(B1058)&amp;"','"&amp;RIGHT(A1058,2)&amp;"','"&amp;RIGHT(A1058,6)&amp;"')"</f>
        <v>INSERT INTO [dbo].[pmDistrict] ([idDepartment],[idProvince],[name],[code],[ubigeo]) VALUES (12,4,'Jauja','01','110301')</v>
      </c>
    </row>
    <row r="1059" spans="1:5" ht="15.75" thickBot="1" x14ac:dyDescent="0.3">
      <c r="A1059" s="14" t="s">
        <v>2077</v>
      </c>
      <c r="B1059" s="8" t="s">
        <v>2078</v>
      </c>
      <c r="C1059" s="21" t="s">
        <v>2076</v>
      </c>
      <c r="D1059" s="8" t="s">
        <v>1985</v>
      </c>
      <c r="E1059" s="2" t="str">
        <f t="shared" ref="E1059:E1092" si="105">$E$1&amp;"12,4,'"&amp;TRIM(B1059)&amp;"','"&amp;RIGHT(A1059,2)&amp;"','"&amp;RIGHT(A1059,6)&amp;"')"</f>
        <v>INSERT INTO [dbo].[pmDistrict] ([idDepartment],[idProvince],[name],[code],[ubigeo]) VALUES (12,4,'Acolla','02','110302')</v>
      </c>
    </row>
    <row r="1060" spans="1:5" ht="15.75" thickBot="1" x14ac:dyDescent="0.3">
      <c r="A1060" s="14" t="s">
        <v>2079</v>
      </c>
      <c r="B1060" s="8" t="s">
        <v>2080</v>
      </c>
      <c r="C1060" s="21" t="s">
        <v>2076</v>
      </c>
      <c r="D1060" s="8" t="s">
        <v>1985</v>
      </c>
      <c r="E1060" s="2" t="str">
        <f t="shared" si="105"/>
        <v>INSERT INTO [dbo].[pmDistrict] ([idDepartment],[idProvince],[name],[code],[ubigeo]) VALUES (12,4,'Apata','03','110303')</v>
      </c>
    </row>
    <row r="1061" spans="1:5" ht="15.75" thickBot="1" x14ac:dyDescent="0.3">
      <c r="A1061" s="14" t="s">
        <v>2081</v>
      </c>
      <c r="B1061" s="8" t="s">
        <v>2082</v>
      </c>
      <c r="C1061" s="21" t="s">
        <v>2076</v>
      </c>
      <c r="D1061" s="8" t="s">
        <v>1985</v>
      </c>
      <c r="E1061" s="2" t="str">
        <f t="shared" si="105"/>
        <v>INSERT INTO [dbo].[pmDistrict] ([idDepartment],[idProvince],[name],[code],[ubigeo]) VALUES (12,4,'Ataura','04','110304')</v>
      </c>
    </row>
    <row r="1062" spans="1:5" ht="15.75" thickBot="1" x14ac:dyDescent="0.3">
      <c r="A1062" s="14" t="s">
        <v>2083</v>
      </c>
      <c r="B1062" s="8" t="s">
        <v>2084</v>
      </c>
      <c r="C1062" s="21" t="s">
        <v>2076</v>
      </c>
      <c r="D1062" s="8" t="s">
        <v>1985</v>
      </c>
      <c r="E1062" s="2" t="str">
        <f t="shared" si="105"/>
        <v>INSERT INTO [dbo].[pmDistrict] ([idDepartment],[idProvince],[name],[code],[ubigeo]) VALUES (12,4,'Canchayllo','05','110305')</v>
      </c>
    </row>
    <row r="1063" spans="1:5" ht="15.75" thickBot="1" x14ac:dyDescent="0.3">
      <c r="A1063" s="14" t="s">
        <v>2085</v>
      </c>
      <c r="B1063" s="8" t="s">
        <v>2086</v>
      </c>
      <c r="C1063" s="21" t="s">
        <v>2076</v>
      </c>
      <c r="D1063" s="8" t="s">
        <v>1985</v>
      </c>
      <c r="E1063" s="2" t="str">
        <f t="shared" si="105"/>
        <v>INSERT INTO [dbo].[pmDistrict] ([idDepartment],[idProvince],[name],[code],[ubigeo]) VALUES (12,4,'Curicaca','31','110331')</v>
      </c>
    </row>
    <row r="1064" spans="1:5" ht="15.75" thickBot="1" x14ac:dyDescent="0.3">
      <c r="A1064" s="14" t="s">
        <v>2087</v>
      </c>
      <c r="B1064" s="8" t="s">
        <v>2088</v>
      </c>
      <c r="C1064" s="21" t="s">
        <v>2076</v>
      </c>
      <c r="D1064" s="8" t="s">
        <v>1985</v>
      </c>
      <c r="E1064" s="2" t="str">
        <f t="shared" si="105"/>
        <v>INSERT INTO [dbo].[pmDistrict] ([idDepartment],[idProvince],[name],[code],[ubigeo]) VALUES (12,4,'El Mantaro','06','110306')</v>
      </c>
    </row>
    <row r="1065" spans="1:5" ht="15.75" thickBot="1" x14ac:dyDescent="0.3">
      <c r="A1065" s="14" t="s">
        <v>2089</v>
      </c>
      <c r="B1065" s="8" t="s">
        <v>2090</v>
      </c>
      <c r="C1065" s="21" t="s">
        <v>2076</v>
      </c>
      <c r="D1065" s="8" t="s">
        <v>1985</v>
      </c>
      <c r="E1065" s="2" t="str">
        <f t="shared" si="105"/>
        <v>INSERT INTO [dbo].[pmDistrict] ([idDepartment],[idProvince],[name],[code],[ubigeo]) VALUES (12,4,'Huamali','07','110307')</v>
      </c>
    </row>
    <row r="1066" spans="1:5" ht="15.75" thickBot="1" x14ac:dyDescent="0.3">
      <c r="A1066" s="14" t="s">
        <v>2091</v>
      </c>
      <c r="B1066" s="8" t="s">
        <v>2092</v>
      </c>
      <c r="C1066" s="21" t="s">
        <v>2076</v>
      </c>
      <c r="D1066" s="8" t="s">
        <v>1985</v>
      </c>
      <c r="E1066" s="2" t="str">
        <f t="shared" si="105"/>
        <v>INSERT INTO [dbo].[pmDistrict] ([idDepartment],[idProvince],[name],[code],[ubigeo]) VALUES (12,4,'Huaripampa','08','110308')</v>
      </c>
    </row>
    <row r="1067" spans="1:5" ht="15.75" thickBot="1" x14ac:dyDescent="0.3">
      <c r="A1067" s="14" t="s">
        <v>2093</v>
      </c>
      <c r="B1067" s="8" t="s">
        <v>2094</v>
      </c>
      <c r="C1067" s="21" t="s">
        <v>2076</v>
      </c>
      <c r="D1067" s="8" t="s">
        <v>1985</v>
      </c>
      <c r="E1067" s="2" t="str">
        <f t="shared" si="105"/>
        <v>INSERT INTO [dbo].[pmDistrict] ([idDepartment],[idProvince],[name],[code],[ubigeo]) VALUES (12,4,'Huertas','09','110309')</v>
      </c>
    </row>
    <row r="1068" spans="1:5" ht="15.75" thickBot="1" x14ac:dyDescent="0.3">
      <c r="A1068" s="14" t="s">
        <v>2095</v>
      </c>
      <c r="B1068" s="8" t="s">
        <v>2096</v>
      </c>
      <c r="C1068" s="21" t="s">
        <v>2076</v>
      </c>
      <c r="D1068" s="8" t="s">
        <v>1985</v>
      </c>
      <c r="E1068" s="2" t="str">
        <f t="shared" si="105"/>
        <v>INSERT INTO [dbo].[pmDistrict] ([idDepartment],[idProvince],[name],[code],[ubigeo]) VALUES (12,4,'Janjaillo','10','110310')</v>
      </c>
    </row>
    <row r="1069" spans="1:5" ht="15.75" thickBot="1" x14ac:dyDescent="0.3">
      <c r="A1069" s="14" t="s">
        <v>2097</v>
      </c>
      <c r="B1069" s="8" t="s">
        <v>2098</v>
      </c>
      <c r="C1069" s="21" t="s">
        <v>2076</v>
      </c>
      <c r="D1069" s="8" t="s">
        <v>1985</v>
      </c>
      <c r="E1069" s="2" t="str">
        <f t="shared" si="105"/>
        <v>INSERT INTO [dbo].[pmDistrict] ([idDepartment],[idProvince],[name],[code],[ubigeo]) VALUES (12,4,'Julcan','11','110311')</v>
      </c>
    </row>
    <row r="1070" spans="1:5" ht="15.75" thickBot="1" x14ac:dyDescent="0.3">
      <c r="A1070" s="14" t="s">
        <v>2099</v>
      </c>
      <c r="B1070" s="8" t="s">
        <v>2100</v>
      </c>
      <c r="C1070" s="21" t="s">
        <v>2076</v>
      </c>
      <c r="D1070" s="8" t="s">
        <v>1985</v>
      </c>
      <c r="E1070" s="2" t="str">
        <f t="shared" si="105"/>
        <v>INSERT INTO [dbo].[pmDistrict] ([idDepartment],[idProvince],[name],[code],[ubigeo]) VALUES (12,4,'Leonor Ordoñez','12','110312')</v>
      </c>
    </row>
    <row r="1071" spans="1:5" ht="15.75" thickBot="1" x14ac:dyDescent="0.3">
      <c r="A1071" s="14" t="s">
        <v>2101</v>
      </c>
      <c r="B1071" s="8" t="s">
        <v>2102</v>
      </c>
      <c r="C1071" s="21" t="s">
        <v>2076</v>
      </c>
      <c r="D1071" s="8" t="s">
        <v>1985</v>
      </c>
      <c r="E1071" s="2" t="str">
        <f t="shared" si="105"/>
        <v>INSERT INTO [dbo].[pmDistrict] ([idDepartment],[idProvince],[name],[code],[ubigeo]) VALUES (12,4,'Llocllapampa','13','110313')</v>
      </c>
    </row>
    <row r="1072" spans="1:5" ht="15.75" thickBot="1" x14ac:dyDescent="0.3">
      <c r="A1072" s="14" t="s">
        <v>2103</v>
      </c>
      <c r="B1072" s="8" t="s">
        <v>2104</v>
      </c>
      <c r="C1072" s="21" t="s">
        <v>2076</v>
      </c>
      <c r="D1072" s="8" t="s">
        <v>1985</v>
      </c>
      <c r="E1072" s="2" t="str">
        <f t="shared" si="105"/>
        <v>INSERT INTO [dbo].[pmDistrict] ([idDepartment],[idProvince],[name],[code],[ubigeo]) VALUES (12,4,'Marco','14','110314')</v>
      </c>
    </row>
    <row r="1073" spans="1:5" ht="15.75" thickBot="1" x14ac:dyDescent="0.3">
      <c r="A1073" s="14" t="s">
        <v>2105</v>
      </c>
      <c r="B1073" s="8" t="s">
        <v>2106</v>
      </c>
      <c r="C1073" s="21" t="s">
        <v>2076</v>
      </c>
      <c r="D1073" s="8" t="s">
        <v>1985</v>
      </c>
      <c r="E1073" s="2" t="str">
        <f t="shared" si="105"/>
        <v>INSERT INTO [dbo].[pmDistrict] ([idDepartment],[idProvince],[name],[code],[ubigeo]) VALUES (12,4,'Masma','15','110315')</v>
      </c>
    </row>
    <row r="1074" spans="1:5" ht="15.75" thickBot="1" x14ac:dyDescent="0.3">
      <c r="A1074" s="14" t="s">
        <v>2107</v>
      </c>
      <c r="B1074" s="8" t="s">
        <v>2108</v>
      </c>
      <c r="C1074" s="21" t="s">
        <v>2076</v>
      </c>
      <c r="D1074" s="8" t="s">
        <v>1985</v>
      </c>
      <c r="E1074" s="2" t="str">
        <f t="shared" si="105"/>
        <v>INSERT INTO [dbo].[pmDistrict] ([idDepartment],[idProvince],[name],[code],[ubigeo]) VALUES (12,4,'Masma Chicche','32','110332')</v>
      </c>
    </row>
    <row r="1075" spans="1:5" ht="15.75" thickBot="1" x14ac:dyDescent="0.3">
      <c r="A1075" s="14" t="s">
        <v>2109</v>
      </c>
      <c r="B1075" s="8" t="s">
        <v>2110</v>
      </c>
      <c r="C1075" s="21" t="s">
        <v>2076</v>
      </c>
      <c r="D1075" s="8" t="s">
        <v>1985</v>
      </c>
      <c r="E1075" s="2" t="str">
        <f t="shared" si="105"/>
        <v>INSERT INTO [dbo].[pmDistrict] ([idDepartment],[idProvince],[name],[code],[ubigeo]) VALUES (12,4,'Molinos','16','110316')</v>
      </c>
    </row>
    <row r="1076" spans="1:5" ht="15.75" thickBot="1" x14ac:dyDescent="0.3">
      <c r="A1076" s="14" t="s">
        <v>2111</v>
      </c>
      <c r="B1076" s="8" t="s">
        <v>2112</v>
      </c>
      <c r="C1076" s="21" t="s">
        <v>2076</v>
      </c>
      <c r="D1076" s="8" t="s">
        <v>1985</v>
      </c>
      <c r="E1076" s="2" t="str">
        <f t="shared" si="105"/>
        <v>INSERT INTO [dbo].[pmDistrict] ([idDepartment],[idProvince],[name],[code],[ubigeo]) VALUES (12,4,'Monobamba','17','110317')</v>
      </c>
    </row>
    <row r="1077" spans="1:5" ht="15.75" thickBot="1" x14ac:dyDescent="0.3">
      <c r="A1077" s="14" t="s">
        <v>2113</v>
      </c>
      <c r="B1077" s="8" t="s">
        <v>2114</v>
      </c>
      <c r="C1077" s="21" t="s">
        <v>2076</v>
      </c>
      <c r="D1077" s="8" t="s">
        <v>1985</v>
      </c>
      <c r="E1077" s="2" t="str">
        <f t="shared" si="105"/>
        <v>INSERT INTO [dbo].[pmDistrict] ([idDepartment],[idProvince],[name],[code],[ubigeo]) VALUES (12,4,'Muqui','18','110318')</v>
      </c>
    </row>
    <row r="1078" spans="1:5" ht="15.75" thickBot="1" x14ac:dyDescent="0.3">
      <c r="A1078" s="14" t="s">
        <v>2115</v>
      </c>
      <c r="B1078" s="8" t="s">
        <v>2116</v>
      </c>
      <c r="C1078" s="21" t="s">
        <v>2076</v>
      </c>
      <c r="D1078" s="8" t="s">
        <v>1985</v>
      </c>
      <c r="E1078" s="2" t="str">
        <f t="shared" si="105"/>
        <v>INSERT INTO [dbo].[pmDistrict] ([idDepartment],[idProvince],[name],[code],[ubigeo]) VALUES (12,4,'Muquiyauyo','19','110319')</v>
      </c>
    </row>
    <row r="1079" spans="1:5" ht="15.75" thickBot="1" x14ac:dyDescent="0.3">
      <c r="A1079" s="14" t="s">
        <v>2117</v>
      </c>
      <c r="B1079" s="8" t="s">
        <v>2118</v>
      </c>
      <c r="C1079" s="21" t="s">
        <v>2076</v>
      </c>
      <c r="D1079" s="8" t="s">
        <v>1985</v>
      </c>
      <c r="E1079" s="2" t="str">
        <f t="shared" si="105"/>
        <v>INSERT INTO [dbo].[pmDistrict] ([idDepartment],[idProvince],[name],[code],[ubigeo]) VALUES (12,4,'Paca','20','110320')</v>
      </c>
    </row>
    <row r="1080" spans="1:5" ht="15.75" thickBot="1" x14ac:dyDescent="0.3">
      <c r="A1080" s="14" t="s">
        <v>2119</v>
      </c>
      <c r="B1080" s="8" t="s">
        <v>1183</v>
      </c>
      <c r="C1080" s="21" t="s">
        <v>2076</v>
      </c>
      <c r="D1080" s="8" t="s">
        <v>1985</v>
      </c>
      <c r="E1080" s="2" t="str">
        <f t="shared" si="105"/>
        <v>INSERT INTO [dbo].[pmDistrict] ([idDepartment],[idProvince],[name],[code],[ubigeo]) VALUES (12,4,'Paccha','21','110321')</v>
      </c>
    </row>
    <row r="1081" spans="1:5" ht="15.75" thickBot="1" x14ac:dyDescent="0.3">
      <c r="A1081" s="14" t="s">
        <v>2120</v>
      </c>
      <c r="B1081" s="8" t="s">
        <v>2121</v>
      </c>
      <c r="C1081" s="21" t="s">
        <v>2076</v>
      </c>
      <c r="D1081" s="8" t="s">
        <v>1985</v>
      </c>
      <c r="E1081" s="2" t="str">
        <f t="shared" si="105"/>
        <v>INSERT INTO [dbo].[pmDistrict] ([idDepartment],[idProvince],[name],[code],[ubigeo]) VALUES (12,4,'Pancan','22','110322')</v>
      </c>
    </row>
    <row r="1082" spans="1:5" ht="15.75" thickBot="1" x14ac:dyDescent="0.3">
      <c r="A1082" s="14" t="s">
        <v>2122</v>
      </c>
      <c r="B1082" s="8" t="s">
        <v>2123</v>
      </c>
      <c r="C1082" s="21" t="s">
        <v>2076</v>
      </c>
      <c r="D1082" s="8" t="s">
        <v>1985</v>
      </c>
      <c r="E1082" s="2" t="str">
        <f t="shared" si="105"/>
        <v>INSERT INTO [dbo].[pmDistrict] ([idDepartment],[idProvince],[name],[code],[ubigeo]) VALUES (12,4,'Parco','23','110323')</v>
      </c>
    </row>
    <row r="1083" spans="1:5" ht="15.75" thickBot="1" x14ac:dyDescent="0.3">
      <c r="A1083" s="14" t="s">
        <v>2124</v>
      </c>
      <c r="B1083" s="8" t="s">
        <v>2125</v>
      </c>
      <c r="C1083" s="21" t="s">
        <v>2076</v>
      </c>
      <c r="D1083" s="8" t="s">
        <v>1985</v>
      </c>
      <c r="E1083" s="2" t="str">
        <f t="shared" si="105"/>
        <v>INSERT INTO [dbo].[pmDistrict] ([idDepartment],[idProvince],[name],[code],[ubigeo]) VALUES (12,4,'Pomacancha','24','110324')</v>
      </c>
    </row>
    <row r="1084" spans="1:5" ht="15.75" thickBot="1" x14ac:dyDescent="0.3">
      <c r="A1084" s="14" t="s">
        <v>2126</v>
      </c>
      <c r="B1084" s="8" t="s">
        <v>2127</v>
      </c>
      <c r="C1084" s="21" t="s">
        <v>2076</v>
      </c>
      <c r="D1084" s="8" t="s">
        <v>1985</v>
      </c>
      <c r="E1084" s="2" t="str">
        <f t="shared" si="105"/>
        <v>INSERT INTO [dbo].[pmDistrict] ([idDepartment],[idProvince],[name],[code],[ubigeo]) VALUES (12,4,'Ricran','25','110325')</v>
      </c>
    </row>
    <row r="1085" spans="1:5" ht="15.75" thickBot="1" x14ac:dyDescent="0.3">
      <c r="A1085" s="14" t="s">
        <v>2128</v>
      </c>
      <c r="B1085" s="8" t="s">
        <v>2129</v>
      </c>
      <c r="C1085" s="21" t="s">
        <v>2076</v>
      </c>
      <c r="D1085" s="8" t="s">
        <v>1985</v>
      </c>
      <c r="E1085" s="2" t="str">
        <f t="shared" si="105"/>
        <v>INSERT INTO [dbo].[pmDistrict] ([idDepartment],[idProvince],[name],[code],[ubigeo]) VALUES (12,4,'San Lorenzo','26','110326')</v>
      </c>
    </row>
    <row r="1086" spans="1:5" ht="15.75" thickBot="1" x14ac:dyDescent="0.3">
      <c r="A1086" s="14" t="s">
        <v>2130</v>
      </c>
      <c r="B1086" s="8" t="s">
        <v>2131</v>
      </c>
      <c r="C1086" s="21" t="s">
        <v>2076</v>
      </c>
      <c r="D1086" s="8" t="s">
        <v>1985</v>
      </c>
      <c r="E1086" s="2" t="str">
        <f t="shared" si="105"/>
        <v>INSERT INTO [dbo].[pmDistrict] ([idDepartment],[idProvince],[name],[code],[ubigeo]) VALUES (12,4,'San Pedro de Chunan','27','110327')</v>
      </c>
    </row>
    <row r="1087" spans="1:5" ht="15.75" thickBot="1" x14ac:dyDescent="0.3">
      <c r="A1087" s="14" t="s">
        <v>2132</v>
      </c>
      <c r="B1087" s="8" t="s">
        <v>2133</v>
      </c>
      <c r="C1087" s="21" t="s">
        <v>2076</v>
      </c>
      <c r="D1087" s="8" t="s">
        <v>1985</v>
      </c>
      <c r="E1087" s="2" t="str">
        <f t="shared" si="105"/>
        <v>INSERT INTO [dbo].[pmDistrict] ([idDepartment],[idProvince],[name],[code],[ubigeo]) VALUES (12,4,'Sausa','33','110333')</v>
      </c>
    </row>
    <row r="1088" spans="1:5" ht="15.75" thickBot="1" x14ac:dyDescent="0.3">
      <c r="A1088" s="14" t="s">
        <v>2134</v>
      </c>
      <c r="B1088" s="8" t="s">
        <v>2135</v>
      </c>
      <c r="C1088" s="21" t="s">
        <v>2076</v>
      </c>
      <c r="D1088" s="8" t="s">
        <v>1985</v>
      </c>
      <c r="E1088" s="2" t="str">
        <f t="shared" si="105"/>
        <v>INSERT INTO [dbo].[pmDistrict] ([idDepartment],[idProvince],[name],[code],[ubigeo]) VALUES (12,4,'Sincos','28','110328')</v>
      </c>
    </row>
    <row r="1089" spans="1:5" ht="15.75" thickBot="1" x14ac:dyDescent="0.3">
      <c r="A1089" s="14" t="s">
        <v>2136</v>
      </c>
      <c r="B1089" s="8" t="s">
        <v>2137</v>
      </c>
      <c r="C1089" s="21" t="s">
        <v>2076</v>
      </c>
      <c r="D1089" s="8" t="s">
        <v>1985</v>
      </c>
      <c r="E1089" s="2" t="str">
        <f t="shared" si="105"/>
        <v>INSERT INTO [dbo].[pmDistrict] ([idDepartment],[idProvince],[name],[code],[ubigeo]) VALUES (12,4,'Tunan Marca','29','110329')</v>
      </c>
    </row>
    <row r="1090" spans="1:5" ht="15.75" thickBot="1" x14ac:dyDescent="0.3">
      <c r="A1090" s="14" t="s">
        <v>2138</v>
      </c>
      <c r="B1090" s="8" t="s">
        <v>1602</v>
      </c>
      <c r="C1090" s="21" t="s">
        <v>2076</v>
      </c>
      <c r="D1090" s="8" t="s">
        <v>1985</v>
      </c>
      <c r="E1090" s="2" t="str">
        <f t="shared" si="105"/>
        <v>INSERT INTO [dbo].[pmDistrict] ([idDepartment],[idProvince],[name],[code],[ubigeo]) VALUES (12,4,'Yauli','30','110330')</v>
      </c>
    </row>
    <row r="1091" spans="1:5" ht="15.75" thickBot="1" x14ac:dyDescent="0.3">
      <c r="A1091" s="14" t="s">
        <v>2139</v>
      </c>
      <c r="B1091" s="8" t="s">
        <v>2140</v>
      </c>
      <c r="C1091" s="21" t="s">
        <v>2076</v>
      </c>
      <c r="D1091" s="8" t="s">
        <v>1985</v>
      </c>
      <c r="E1091" s="2" t="str">
        <f t="shared" si="105"/>
        <v>INSERT INTO [dbo].[pmDistrict] ([idDepartment],[idProvince],[name],[code],[ubigeo]) VALUES (12,4,'Yauyos','34','110334')</v>
      </c>
    </row>
    <row r="1092" spans="1:5" ht="15.75" thickBot="1" x14ac:dyDescent="0.3">
      <c r="A1092" s="14" t="s">
        <v>2141</v>
      </c>
      <c r="B1092" s="8" t="s">
        <v>1985</v>
      </c>
      <c r="C1092" s="21" t="s">
        <v>1985</v>
      </c>
      <c r="D1092" s="8" t="s">
        <v>1985</v>
      </c>
      <c r="E1092" s="3" t="str">
        <f>$E$1&amp;"12,5,'"&amp;TRIM(B1092)&amp;"','"&amp;RIGHT(A1092,2)&amp;"','"&amp;RIGHT(A1092,6)&amp;"')"</f>
        <v>INSERT INTO [dbo].[pmDistrict] ([idDepartment],[idProvince],[name],[code],[ubigeo]) VALUES (12,5,'Junin','01','110401')</v>
      </c>
    </row>
    <row r="1093" spans="1:5" ht="15.75" thickBot="1" x14ac:dyDescent="0.3">
      <c r="A1093" s="14" t="s">
        <v>2142</v>
      </c>
      <c r="B1093" s="8" t="s">
        <v>2143</v>
      </c>
      <c r="C1093" s="21" t="s">
        <v>1985</v>
      </c>
      <c r="D1093" s="8" t="s">
        <v>1985</v>
      </c>
      <c r="E1093" s="3" t="str">
        <f t="shared" ref="E1093:E1095" si="106">$E$1&amp;"12,5,'"&amp;TRIM(B1093)&amp;"','"&amp;RIGHT(A1093,2)&amp;"','"&amp;RIGHT(A1093,6)&amp;"')"</f>
        <v>INSERT INTO [dbo].[pmDistrict] ([idDepartment],[idProvince],[name],[code],[ubigeo]) VALUES (12,5,'Carhuamayo','02','110402')</v>
      </c>
    </row>
    <row r="1094" spans="1:5" ht="15.75" thickBot="1" x14ac:dyDescent="0.3">
      <c r="A1094" s="14" t="s">
        <v>2144</v>
      </c>
      <c r="B1094" s="8" t="s">
        <v>2145</v>
      </c>
      <c r="C1094" s="21" t="s">
        <v>1985</v>
      </c>
      <c r="D1094" s="8" t="s">
        <v>1985</v>
      </c>
      <c r="E1094" s="3" t="str">
        <f t="shared" si="106"/>
        <v>INSERT INTO [dbo].[pmDistrict] ([idDepartment],[idProvince],[name],[code],[ubigeo]) VALUES (12,5,'Ondores','03','110403')</v>
      </c>
    </row>
    <row r="1095" spans="1:5" ht="15.75" thickBot="1" x14ac:dyDescent="0.3">
      <c r="A1095" s="14" t="s">
        <v>2146</v>
      </c>
      <c r="B1095" s="8" t="s">
        <v>2147</v>
      </c>
      <c r="C1095" s="21" t="s">
        <v>1985</v>
      </c>
      <c r="D1095" s="8" t="s">
        <v>1985</v>
      </c>
      <c r="E1095" s="3" t="str">
        <f t="shared" si="106"/>
        <v>INSERT INTO [dbo].[pmDistrict] ([idDepartment],[idProvince],[name],[code],[ubigeo]) VALUES (12,5,'Ulcumayo','04','110404')</v>
      </c>
    </row>
    <row r="1096" spans="1:5" ht="15.75" thickBot="1" x14ac:dyDescent="0.3">
      <c r="A1096" s="14" t="s">
        <v>2148</v>
      </c>
      <c r="B1096" s="8" t="s">
        <v>2149</v>
      </c>
      <c r="C1096" s="21" t="s">
        <v>2149</v>
      </c>
      <c r="D1096" s="8" t="s">
        <v>1985</v>
      </c>
      <c r="E1096" s="2" t="str">
        <f>$E$1&amp;"12,6,'"&amp;TRIM(B1096)&amp;"','"&amp;RIGHT(A1096,2)&amp;"','"&amp;RIGHT(A1096,6)&amp;"')"</f>
        <v>INSERT INTO [dbo].[pmDistrict] ([idDepartment],[idProvince],[name],[code],[ubigeo]) VALUES (12,6,'Satipo','01','110701')</v>
      </c>
    </row>
    <row r="1097" spans="1:5" ht="15.75" thickBot="1" x14ac:dyDescent="0.3">
      <c r="A1097" s="14" t="s">
        <v>2150</v>
      </c>
      <c r="B1097" s="8" t="s">
        <v>2151</v>
      </c>
      <c r="C1097" s="21" t="s">
        <v>2149</v>
      </c>
      <c r="D1097" s="8" t="s">
        <v>1985</v>
      </c>
      <c r="E1097" s="2" t="str">
        <f t="shared" ref="E1097:E1103" si="107">$E$1&amp;"12,6,'"&amp;TRIM(B1097)&amp;"','"&amp;RIGHT(A1097,2)&amp;"','"&amp;RIGHT(A1097,6)&amp;"')"</f>
        <v>INSERT INTO [dbo].[pmDistrict] ([idDepartment],[idProvince],[name],[code],[ubigeo]) VALUES (12,6,'Coviriali','02','110702')</v>
      </c>
    </row>
    <row r="1098" spans="1:5" ht="15.75" thickBot="1" x14ac:dyDescent="0.3">
      <c r="A1098" s="14" t="s">
        <v>2152</v>
      </c>
      <c r="B1098" s="8" t="s">
        <v>2153</v>
      </c>
      <c r="C1098" s="21" t="s">
        <v>2149</v>
      </c>
      <c r="D1098" s="8" t="s">
        <v>1985</v>
      </c>
      <c r="E1098" s="2" t="str">
        <f t="shared" si="107"/>
        <v>INSERT INTO [dbo].[pmDistrict] ([idDepartment],[idProvince],[name],[code],[ubigeo]) VALUES (12,6,'Llaylla','03','110703')</v>
      </c>
    </row>
    <row r="1099" spans="1:5" ht="15.75" thickBot="1" x14ac:dyDescent="0.3">
      <c r="A1099" s="14" t="s">
        <v>2154</v>
      </c>
      <c r="B1099" s="8" t="s">
        <v>2155</v>
      </c>
      <c r="C1099" s="21" t="s">
        <v>2149</v>
      </c>
      <c r="D1099" s="8" t="s">
        <v>1985</v>
      </c>
      <c r="E1099" s="2" t="str">
        <f t="shared" si="107"/>
        <v>INSERT INTO [dbo].[pmDistrict] ([idDepartment],[idProvince],[name],[code],[ubigeo]) VALUES (12,6,'Mazamari','04','110704')</v>
      </c>
    </row>
    <row r="1100" spans="1:5" ht="15.75" thickBot="1" x14ac:dyDescent="0.3">
      <c r="A1100" s="14" t="s">
        <v>2156</v>
      </c>
      <c r="B1100" s="8" t="s">
        <v>2157</v>
      </c>
      <c r="C1100" s="21" t="s">
        <v>2149</v>
      </c>
      <c r="D1100" s="8" t="s">
        <v>1985</v>
      </c>
      <c r="E1100" s="2" t="str">
        <f t="shared" si="107"/>
        <v>INSERT INTO [dbo].[pmDistrict] ([idDepartment],[idProvince],[name],[code],[ubigeo]) VALUES (12,6,'Pampa Hermosa','05','110705')</v>
      </c>
    </row>
    <row r="1101" spans="1:5" ht="15.75" thickBot="1" x14ac:dyDescent="0.3">
      <c r="A1101" s="14" t="s">
        <v>2158</v>
      </c>
      <c r="B1101" s="8" t="s">
        <v>2159</v>
      </c>
      <c r="C1101" s="21" t="s">
        <v>2149</v>
      </c>
      <c r="D1101" s="8" t="s">
        <v>1985</v>
      </c>
      <c r="E1101" s="2" t="str">
        <f t="shared" si="107"/>
        <v>INSERT INTO [dbo].[pmDistrict] ([idDepartment],[idProvince],[name],[code],[ubigeo]) VALUES (12,6,'Pangoa','06','110706')</v>
      </c>
    </row>
    <row r="1102" spans="1:5" ht="15.75" thickBot="1" x14ac:dyDescent="0.3">
      <c r="A1102" s="14" t="s">
        <v>2160</v>
      </c>
      <c r="B1102" s="8" t="s">
        <v>2161</v>
      </c>
      <c r="C1102" s="21" t="s">
        <v>2149</v>
      </c>
      <c r="D1102" s="8" t="s">
        <v>1985</v>
      </c>
      <c r="E1102" s="2" t="str">
        <f t="shared" si="107"/>
        <v>INSERT INTO [dbo].[pmDistrict] ([idDepartment],[idProvince],[name],[code],[ubigeo]) VALUES (12,6,'Rio Negro','07','110707')</v>
      </c>
    </row>
    <row r="1103" spans="1:5" ht="15.75" thickBot="1" x14ac:dyDescent="0.3">
      <c r="A1103" s="14" t="s">
        <v>2162</v>
      </c>
      <c r="B1103" s="8" t="s">
        <v>2163</v>
      </c>
      <c r="C1103" s="21" t="s">
        <v>2149</v>
      </c>
      <c r="D1103" s="8" t="s">
        <v>1985</v>
      </c>
      <c r="E1103" s="2" t="str">
        <f t="shared" si="107"/>
        <v>INSERT INTO [dbo].[pmDistrict] ([idDepartment],[idProvince],[name],[code],[ubigeo]) VALUES (12,6,'Rio Tambo','08','110708')</v>
      </c>
    </row>
    <row r="1104" spans="1:5" ht="15.75" thickBot="1" x14ac:dyDescent="0.3">
      <c r="A1104" s="14" t="s">
        <v>2164</v>
      </c>
      <c r="B1104" s="8" t="s">
        <v>2165</v>
      </c>
      <c r="C1104" s="21" t="s">
        <v>2165</v>
      </c>
      <c r="D1104" s="8" t="s">
        <v>1985</v>
      </c>
      <c r="E1104" s="3" t="str">
        <f>$E$1&amp;"12,7,'"&amp;TRIM(B1104)&amp;"','"&amp;RIGHT(A1104,2)&amp;"','"&amp;RIGHT(A1104,6)&amp;"')"</f>
        <v>INSERT INTO [dbo].[pmDistrict] ([idDepartment],[idProvince],[name],[code],[ubigeo]) VALUES (12,7,'Tarma','01','110501')</v>
      </c>
    </row>
    <row r="1105" spans="1:5" ht="15.75" thickBot="1" x14ac:dyDescent="0.3">
      <c r="A1105" s="14" t="s">
        <v>2166</v>
      </c>
      <c r="B1105" s="8" t="s">
        <v>474</v>
      </c>
      <c r="C1105" s="21" t="s">
        <v>2165</v>
      </c>
      <c r="D1105" s="8" t="s">
        <v>1985</v>
      </c>
      <c r="E1105" s="3" t="str">
        <f t="shared" ref="E1105:E1112" si="108">$E$1&amp;"12,7,'"&amp;TRIM(B1105)&amp;"','"&amp;RIGHT(A1105,2)&amp;"','"&amp;RIGHT(A1105,6)&amp;"')"</f>
        <v>INSERT INTO [dbo].[pmDistrict] ([idDepartment],[idProvince],[name],[code],[ubigeo]) VALUES (12,7,'Acobamba','02','110502')</v>
      </c>
    </row>
    <row r="1106" spans="1:5" ht="15.75" thickBot="1" x14ac:dyDescent="0.3">
      <c r="A1106" s="14" t="s">
        <v>2167</v>
      </c>
      <c r="B1106" s="8" t="s">
        <v>2168</v>
      </c>
      <c r="C1106" s="21" t="s">
        <v>2165</v>
      </c>
      <c r="D1106" s="8" t="s">
        <v>1985</v>
      </c>
      <c r="E1106" s="3" t="str">
        <f t="shared" si="108"/>
        <v>INSERT INTO [dbo].[pmDistrict] ([idDepartment],[idProvince],[name],[code],[ubigeo]) VALUES (12,7,'Huaricolca','03','110503')</v>
      </c>
    </row>
    <row r="1107" spans="1:5" ht="15.75" thickBot="1" x14ac:dyDescent="0.3">
      <c r="A1107" s="14" t="s">
        <v>2169</v>
      </c>
      <c r="B1107" s="8" t="s">
        <v>2170</v>
      </c>
      <c r="C1107" s="21" t="s">
        <v>2165</v>
      </c>
      <c r="D1107" s="8" t="s">
        <v>1985</v>
      </c>
      <c r="E1107" s="3" t="str">
        <f t="shared" si="108"/>
        <v>INSERT INTO [dbo].[pmDistrict] ([idDepartment],[idProvince],[name],[code],[ubigeo]) VALUES (12,7,'Huasahuasi','04','110504')</v>
      </c>
    </row>
    <row r="1108" spans="1:5" ht="15.75" thickBot="1" x14ac:dyDescent="0.3">
      <c r="A1108" s="14" t="s">
        <v>2171</v>
      </c>
      <c r="B1108" s="8" t="s">
        <v>865</v>
      </c>
      <c r="C1108" s="21" t="s">
        <v>2165</v>
      </c>
      <c r="D1108" s="8" t="s">
        <v>1985</v>
      </c>
      <c r="E1108" s="3" t="str">
        <f t="shared" si="108"/>
        <v>INSERT INTO [dbo].[pmDistrict] ([idDepartment],[idProvince],[name],[code],[ubigeo]) VALUES (12,7,'La Union','05','110505')</v>
      </c>
    </row>
    <row r="1109" spans="1:5" ht="15.75" thickBot="1" x14ac:dyDescent="0.3">
      <c r="A1109" s="14" t="s">
        <v>2172</v>
      </c>
      <c r="B1109" s="8" t="s">
        <v>1596</v>
      </c>
      <c r="C1109" s="21" t="s">
        <v>2165</v>
      </c>
      <c r="D1109" s="8" t="s">
        <v>1985</v>
      </c>
      <c r="E1109" s="3" t="str">
        <f t="shared" si="108"/>
        <v>INSERT INTO [dbo].[pmDistrict] ([idDepartment],[idProvince],[name],[code],[ubigeo]) VALUES (12,7,'Palca','06','110506')</v>
      </c>
    </row>
    <row r="1110" spans="1:5" ht="15.75" thickBot="1" x14ac:dyDescent="0.3">
      <c r="A1110" s="14" t="s">
        <v>2173</v>
      </c>
      <c r="B1110" s="8" t="s">
        <v>2174</v>
      </c>
      <c r="C1110" s="21" t="s">
        <v>2165</v>
      </c>
      <c r="D1110" s="8" t="s">
        <v>1985</v>
      </c>
      <c r="E1110" s="3" t="str">
        <f t="shared" si="108"/>
        <v>INSERT INTO [dbo].[pmDistrict] ([idDepartment],[idProvince],[name],[code],[ubigeo]) VALUES (12,7,'Palcamayo','07','110507')</v>
      </c>
    </row>
    <row r="1111" spans="1:5" ht="15.75" thickBot="1" x14ac:dyDescent="0.3">
      <c r="A1111" s="14" t="s">
        <v>2175</v>
      </c>
      <c r="B1111" s="8" t="s">
        <v>2176</v>
      </c>
      <c r="C1111" s="21" t="s">
        <v>2165</v>
      </c>
      <c r="D1111" s="8" t="s">
        <v>1985</v>
      </c>
      <c r="E1111" s="3" t="str">
        <f t="shared" si="108"/>
        <v>INSERT INTO [dbo].[pmDistrict] ([idDepartment],[idProvince],[name],[code],[ubigeo]) VALUES (12,7,'San Pedro de Cajas','08','110508')</v>
      </c>
    </row>
    <row r="1112" spans="1:5" ht="15.75" thickBot="1" x14ac:dyDescent="0.3">
      <c r="A1112" s="14" t="s">
        <v>2177</v>
      </c>
      <c r="B1112" s="8" t="s">
        <v>2178</v>
      </c>
      <c r="C1112" s="21" t="s">
        <v>2165</v>
      </c>
      <c r="D1112" s="8" t="s">
        <v>1985</v>
      </c>
      <c r="E1112" s="3" t="str">
        <f t="shared" si="108"/>
        <v>INSERT INTO [dbo].[pmDistrict] ([idDepartment],[idProvince],[name],[code],[ubigeo]) VALUES (12,7,'Tapo','09','110509')</v>
      </c>
    </row>
    <row r="1113" spans="1:5" ht="15.75" thickBot="1" x14ac:dyDescent="0.3">
      <c r="A1113" s="14" t="s">
        <v>2179</v>
      </c>
      <c r="B1113" s="8" t="s">
        <v>2180</v>
      </c>
      <c r="C1113" s="21" t="s">
        <v>1602</v>
      </c>
      <c r="D1113" s="8" t="s">
        <v>1985</v>
      </c>
      <c r="E1113" s="2" t="str">
        <f>$E$1&amp;"12,8,'"&amp;TRIM(B1113)&amp;"','"&amp;RIGHT(A1113,2)&amp;"','"&amp;RIGHT(A1113,6)&amp;"')"</f>
        <v>INSERT INTO [dbo].[pmDistrict] ([idDepartment],[idProvince],[name],[code],[ubigeo]) VALUES (12,8,'La Oroya','01','110601')</v>
      </c>
    </row>
    <row r="1114" spans="1:5" ht="15.75" thickBot="1" x14ac:dyDescent="0.3">
      <c r="A1114" s="14" t="s">
        <v>2181</v>
      </c>
      <c r="B1114" s="8" t="s">
        <v>2182</v>
      </c>
      <c r="C1114" s="21" t="s">
        <v>1602</v>
      </c>
      <c r="D1114" s="8" t="s">
        <v>1985</v>
      </c>
      <c r="E1114" s="2" t="str">
        <f t="shared" ref="E1114:E1122" si="109">$E$1&amp;"12,8,'"&amp;TRIM(B1114)&amp;"','"&amp;RIGHT(A1114,2)&amp;"','"&amp;RIGHT(A1114,6)&amp;"')"</f>
        <v>INSERT INTO [dbo].[pmDistrict] ([idDepartment],[idProvince],[name],[code],[ubigeo]) VALUES (12,8,'Chacapalpa','02','110602')</v>
      </c>
    </row>
    <row r="1115" spans="1:5" ht="15.75" thickBot="1" x14ac:dyDescent="0.3">
      <c r="A1115" s="14" t="s">
        <v>2183</v>
      </c>
      <c r="B1115" s="8" t="s">
        <v>2184</v>
      </c>
      <c r="C1115" s="21" t="s">
        <v>1602</v>
      </c>
      <c r="D1115" s="8" t="s">
        <v>1985</v>
      </c>
      <c r="E1115" s="2" t="str">
        <f t="shared" si="109"/>
        <v>INSERT INTO [dbo].[pmDistrict] ([idDepartment],[idProvince],[name],[code],[ubigeo]) VALUES (12,8,'Huay-Huay','03','110603')</v>
      </c>
    </row>
    <row r="1116" spans="1:5" ht="15.75" thickBot="1" x14ac:dyDescent="0.3">
      <c r="A1116" s="14" t="s">
        <v>2185</v>
      </c>
      <c r="B1116" s="8" t="s">
        <v>2186</v>
      </c>
      <c r="C1116" s="21" t="s">
        <v>1602</v>
      </c>
      <c r="D1116" s="8" t="s">
        <v>1985</v>
      </c>
      <c r="E1116" s="2" t="str">
        <f t="shared" si="109"/>
        <v>INSERT INTO [dbo].[pmDistrict] ([idDepartment],[idProvince],[name],[code],[ubigeo]) VALUES (12,8,'Marcapomacocha','04','110604')</v>
      </c>
    </row>
    <row r="1117" spans="1:5" ht="15.75" thickBot="1" x14ac:dyDescent="0.3">
      <c r="A1117" s="14" t="s">
        <v>2187</v>
      </c>
      <c r="B1117" s="8" t="s">
        <v>2188</v>
      </c>
      <c r="C1117" s="21" t="s">
        <v>1602</v>
      </c>
      <c r="D1117" s="8" t="s">
        <v>1985</v>
      </c>
      <c r="E1117" s="2" t="str">
        <f t="shared" si="109"/>
        <v>INSERT INTO [dbo].[pmDistrict] ([idDepartment],[idProvince],[name],[code],[ubigeo]) VALUES (12,8,'Morococha','05','110605')</v>
      </c>
    </row>
    <row r="1118" spans="1:5" ht="15.75" thickBot="1" x14ac:dyDescent="0.3">
      <c r="A1118" s="14" t="s">
        <v>2189</v>
      </c>
      <c r="B1118" s="8" t="s">
        <v>1183</v>
      </c>
      <c r="C1118" s="21" t="s">
        <v>1602</v>
      </c>
      <c r="D1118" s="8" t="s">
        <v>1985</v>
      </c>
      <c r="E1118" s="2" t="str">
        <f t="shared" si="109"/>
        <v>INSERT INTO [dbo].[pmDistrict] ([idDepartment],[idProvince],[name],[code],[ubigeo]) VALUES (12,8,'Paccha','06','110606')</v>
      </c>
    </row>
    <row r="1119" spans="1:5" ht="15.75" thickBot="1" x14ac:dyDescent="0.3">
      <c r="A1119" s="14" t="s">
        <v>2190</v>
      </c>
      <c r="B1119" s="8" t="s">
        <v>2191</v>
      </c>
      <c r="C1119" s="21" t="s">
        <v>1602</v>
      </c>
      <c r="D1119" s="8" t="s">
        <v>1985</v>
      </c>
      <c r="E1119" s="2" t="str">
        <f t="shared" si="109"/>
        <v>INSERT INTO [dbo].[pmDistrict] ([idDepartment],[idProvince],[name],[code],[ubigeo]) VALUES (12,8,'Santa Barbara de Carhuacayan','07','110607')</v>
      </c>
    </row>
    <row r="1120" spans="1:5" ht="15.75" thickBot="1" x14ac:dyDescent="0.3">
      <c r="A1120" s="14" t="s">
        <v>2192</v>
      </c>
      <c r="B1120" s="8" t="s">
        <v>2193</v>
      </c>
      <c r="C1120" s="21" t="s">
        <v>1602</v>
      </c>
      <c r="D1120" s="8" t="s">
        <v>1985</v>
      </c>
      <c r="E1120" s="2" t="str">
        <f t="shared" si="109"/>
        <v>INSERT INTO [dbo].[pmDistrict] ([idDepartment],[idProvince],[name],[code],[ubigeo]) VALUES (12,8,'Santa Rosa de Sacco','10','110610')</v>
      </c>
    </row>
    <row r="1121" spans="1:5" ht="15.75" thickBot="1" x14ac:dyDescent="0.3">
      <c r="A1121" s="14" t="s">
        <v>2194</v>
      </c>
      <c r="B1121" s="8" t="s">
        <v>2195</v>
      </c>
      <c r="C1121" s="21" t="s">
        <v>1602</v>
      </c>
      <c r="D1121" s="8" t="s">
        <v>1985</v>
      </c>
      <c r="E1121" s="2" t="str">
        <f t="shared" si="109"/>
        <v>INSERT INTO [dbo].[pmDistrict] ([idDepartment],[idProvince],[name],[code],[ubigeo]) VALUES (12,8,'Suitucancha','08','110608')</v>
      </c>
    </row>
    <row r="1122" spans="1:5" ht="15.75" thickBot="1" x14ac:dyDescent="0.3">
      <c r="A1122" s="14" t="s">
        <v>2196</v>
      </c>
      <c r="B1122" s="8" t="s">
        <v>1602</v>
      </c>
      <c r="C1122" s="21" t="s">
        <v>1602</v>
      </c>
      <c r="D1122" s="8" t="s">
        <v>1985</v>
      </c>
      <c r="E1122" s="2" t="str">
        <f t="shared" si="109"/>
        <v>INSERT INTO [dbo].[pmDistrict] ([idDepartment],[idProvince],[name],[code],[ubigeo]) VALUES (12,8,'Yauli','09','110609')</v>
      </c>
    </row>
    <row r="1123" spans="1:5" ht="15.75" thickBot="1" x14ac:dyDescent="0.3">
      <c r="A1123" s="14" t="s">
        <v>2197</v>
      </c>
      <c r="B1123" s="8" t="s">
        <v>2198</v>
      </c>
      <c r="C1123" s="21" t="s">
        <v>2198</v>
      </c>
      <c r="D1123" s="8" t="s">
        <v>1985</v>
      </c>
      <c r="E1123" s="3" t="str">
        <f>$E$1&amp;"12,9,'"&amp;TRIM(B1123)&amp;"','"&amp;RIGHT(A1123,2)&amp;"','"&amp;RIGHT(A1123,6)&amp;"')"</f>
        <v>INSERT INTO [dbo].[pmDistrict] ([idDepartment],[idProvince],[name],[code],[ubigeo]) VALUES (12,9,'Chupaca','01','110901')</v>
      </c>
    </row>
    <row r="1124" spans="1:5" ht="15.75" thickBot="1" x14ac:dyDescent="0.3">
      <c r="A1124" s="14" t="s">
        <v>2199</v>
      </c>
      <c r="B1124" s="8" t="s">
        <v>2200</v>
      </c>
      <c r="C1124" s="21" t="s">
        <v>2198</v>
      </c>
      <c r="D1124" s="8" t="s">
        <v>1985</v>
      </c>
      <c r="E1124" s="3" t="str">
        <f t="shared" ref="E1124:E1131" si="110">$E$1&amp;"12,9,'"&amp;TRIM(B1124)&amp;"','"&amp;RIGHT(A1124,2)&amp;"','"&amp;RIGHT(A1124,6)&amp;"')"</f>
        <v>INSERT INTO [dbo].[pmDistrict] ([idDepartment],[idProvince],[name],[code],[ubigeo]) VALUES (12,9,'Ahuac','02','110902')</v>
      </c>
    </row>
    <row r="1125" spans="1:5" ht="15.75" thickBot="1" x14ac:dyDescent="0.3">
      <c r="A1125" s="14" t="s">
        <v>2201</v>
      </c>
      <c r="B1125" s="8" t="s">
        <v>2202</v>
      </c>
      <c r="C1125" s="21" t="s">
        <v>2198</v>
      </c>
      <c r="D1125" s="8" t="s">
        <v>1985</v>
      </c>
      <c r="E1125" s="3" t="str">
        <f t="shared" si="110"/>
        <v>INSERT INTO [dbo].[pmDistrict] ([idDepartment],[idProvince],[name],[code],[ubigeo]) VALUES (12,9,'Chongos Bajo','03','110903')</v>
      </c>
    </row>
    <row r="1126" spans="1:5" ht="15.75" thickBot="1" x14ac:dyDescent="0.3">
      <c r="A1126" s="14" t="s">
        <v>2203</v>
      </c>
      <c r="B1126" s="8" t="s">
        <v>2204</v>
      </c>
      <c r="C1126" s="21" t="s">
        <v>2198</v>
      </c>
      <c r="D1126" s="8" t="s">
        <v>1985</v>
      </c>
      <c r="E1126" s="3" t="str">
        <f t="shared" si="110"/>
        <v>INSERT INTO [dbo].[pmDistrict] ([idDepartment],[idProvince],[name],[code],[ubigeo]) VALUES (12,9,'Huachac','04','110904')</v>
      </c>
    </row>
    <row r="1127" spans="1:5" ht="15.75" thickBot="1" x14ac:dyDescent="0.3">
      <c r="A1127" s="14" t="s">
        <v>2205</v>
      </c>
      <c r="B1127" s="8" t="s">
        <v>2206</v>
      </c>
      <c r="C1127" s="21" t="s">
        <v>2198</v>
      </c>
      <c r="D1127" s="8" t="s">
        <v>1985</v>
      </c>
      <c r="E1127" s="3" t="str">
        <f t="shared" si="110"/>
        <v>INSERT INTO [dbo].[pmDistrict] ([idDepartment],[idProvince],[name],[code],[ubigeo]) VALUES (12,9,'Huamancaca Chico','05','110905')</v>
      </c>
    </row>
    <row r="1128" spans="1:5" ht="15.75" thickBot="1" x14ac:dyDescent="0.3">
      <c r="A1128" s="14" t="s">
        <v>2207</v>
      </c>
      <c r="B1128" s="8" t="s">
        <v>2208</v>
      </c>
      <c r="C1128" s="21" t="s">
        <v>2198</v>
      </c>
      <c r="D1128" s="8" t="s">
        <v>1985</v>
      </c>
      <c r="E1128" s="3" t="str">
        <f t="shared" si="110"/>
        <v>INSERT INTO [dbo].[pmDistrict] ([idDepartment],[idProvince],[name],[code],[ubigeo]) VALUES (12,9,'San Juan de Yscos','06','110906')</v>
      </c>
    </row>
    <row r="1129" spans="1:5" ht="15.75" thickBot="1" x14ac:dyDescent="0.3">
      <c r="A1129" s="14" t="s">
        <v>2209</v>
      </c>
      <c r="B1129" s="8" t="s">
        <v>2210</v>
      </c>
      <c r="C1129" s="21" t="s">
        <v>2198</v>
      </c>
      <c r="D1129" s="8" t="s">
        <v>1985</v>
      </c>
      <c r="E1129" s="3" t="str">
        <f t="shared" si="110"/>
        <v>INSERT INTO [dbo].[pmDistrict] ([idDepartment],[idProvince],[name],[code],[ubigeo]) VALUES (12,9,'San Juan de Jarpa','07','110907')</v>
      </c>
    </row>
    <row r="1130" spans="1:5" ht="15.75" thickBot="1" x14ac:dyDescent="0.3">
      <c r="A1130" s="14" t="s">
        <v>2211</v>
      </c>
      <c r="B1130" s="8" t="s">
        <v>2212</v>
      </c>
      <c r="C1130" s="21" t="s">
        <v>2198</v>
      </c>
      <c r="D1130" s="8" t="s">
        <v>1985</v>
      </c>
      <c r="E1130" s="3" t="str">
        <f t="shared" si="110"/>
        <v>INSERT INTO [dbo].[pmDistrict] ([idDepartment],[idProvince],[name],[code],[ubigeo]) VALUES (12,9,'Tres de Diciembre','08','110908')</v>
      </c>
    </row>
    <row r="1131" spans="1:5" ht="15.75" thickBot="1" x14ac:dyDescent="0.3">
      <c r="A1131" s="14" t="s">
        <v>2213</v>
      </c>
      <c r="B1131" s="8" t="s">
        <v>2214</v>
      </c>
      <c r="C1131" s="21" t="s">
        <v>2198</v>
      </c>
      <c r="D1131" s="22" t="s">
        <v>1985</v>
      </c>
      <c r="E1131" s="3" t="str">
        <f t="shared" si="110"/>
        <v>INSERT INTO [dbo].[pmDistrict] ([idDepartment],[idProvince],[name],[code],[ubigeo]) VALUES (12,9,'Yanacancha','09','110909')</v>
      </c>
    </row>
    <row r="1132" spans="1:5" ht="15.75" thickBot="1" x14ac:dyDescent="0.3">
      <c r="A1132" s="14" t="s">
        <v>2215</v>
      </c>
      <c r="B1132" s="8" t="s">
        <v>2216</v>
      </c>
      <c r="C1132" s="21" t="s">
        <v>2216</v>
      </c>
      <c r="D1132" s="8" t="s">
        <v>191</v>
      </c>
      <c r="E1132" s="2" t="str">
        <f>$E$1&amp;"13,1,'"&amp;TRIM(B1132)&amp;"','"&amp;RIGHT(A1132,2)&amp;"','"&amp;RIGHT(A1132,6)&amp;"')"</f>
        <v>INSERT INTO [dbo].[pmDistrict] ([idDepartment],[idProvince],[name],[code],[ubigeo]) VALUES (13,1,'Trujillo','01','120101')</v>
      </c>
    </row>
    <row r="1133" spans="1:5" ht="15.75" thickBot="1" x14ac:dyDescent="0.3">
      <c r="A1133" s="14" t="s">
        <v>2217</v>
      </c>
      <c r="B1133" s="8" t="s">
        <v>2218</v>
      </c>
      <c r="C1133" s="21" t="s">
        <v>2216</v>
      </c>
      <c r="D1133" s="8" t="s">
        <v>191</v>
      </c>
      <c r="E1133" s="2" t="str">
        <f t="shared" ref="E1133:E1143" si="111">$E$1&amp;"13,1,'"&amp;TRIM(B1133)&amp;"','"&amp;RIGHT(A1133,2)&amp;"','"&amp;RIGHT(A1133,6)&amp;"')"</f>
        <v>INSERT INTO [dbo].[pmDistrict] ([idDepartment],[idProvince],[name],[code],[ubigeo]) VALUES (13,1,'El Porvenir','10','120110')</v>
      </c>
    </row>
    <row r="1134" spans="1:5" ht="15.75" thickBot="1" x14ac:dyDescent="0.3">
      <c r="A1134" s="14" t="s">
        <v>2219</v>
      </c>
      <c r="B1134" s="8" t="s">
        <v>2220</v>
      </c>
      <c r="C1134" s="21" t="s">
        <v>2216</v>
      </c>
      <c r="D1134" s="8" t="s">
        <v>191</v>
      </c>
      <c r="E1134" s="2" t="str">
        <f t="shared" si="111"/>
        <v>INSERT INTO [dbo].[pmDistrict] ([idDepartment],[idProvince],[name],[code],[ubigeo]) VALUES (13,1,'Florencia de Mora','12','120112')</v>
      </c>
    </row>
    <row r="1135" spans="1:5" ht="15.75" thickBot="1" x14ac:dyDescent="0.3">
      <c r="A1135" s="14" t="s">
        <v>2221</v>
      </c>
      <c r="B1135" s="8" t="s">
        <v>2222</v>
      </c>
      <c r="C1135" s="21" t="s">
        <v>2216</v>
      </c>
      <c r="D1135" s="8" t="s">
        <v>191</v>
      </c>
      <c r="E1135" s="2" t="str">
        <f t="shared" si="111"/>
        <v>INSERT INTO [dbo].[pmDistrict] ([idDepartment],[idProvince],[name],[code],[ubigeo]) VALUES (13,1,'Huanchaco','02','120102')</v>
      </c>
    </row>
    <row r="1136" spans="1:5" ht="15.75" thickBot="1" x14ac:dyDescent="0.3">
      <c r="A1136" s="14" t="s">
        <v>2223</v>
      </c>
      <c r="B1136" s="8" t="s">
        <v>1337</v>
      </c>
      <c r="C1136" s="21" t="s">
        <v>2216</v>
      </c>
      <c r="D1136" s="8" t="s">
        <v>191</v>
      </c>
      <c r="E1136" s="2" t="str">
        <f t="shared" si="111"/>
        <v>INSERT INTO [dbo].[pmDistrict] ([idDepartment],[idProvince],[name],[code],[ubigeo]) VALUES (13,1,'La Esperanza','11','120111')</v>
      </c>
    </row>
    <row r="1137" spans="1:5" ht="15.75" thickBot="1" x14ac:dyDescent="0.3">
      <c r="A1137" s="14" t="s">
        <v>2224</v>
      </c>
      <c r="B1137" s="8" t="s">
        <v>2225</v>
      </c>
      <c r="C1137" s="21" t="s">
        <v>2216</v>
      </c>
      <c r="D1137" s="8" t="s">
        <v>191</v>
      </c>
      <c r="E1137" s="2" t="str">
        <f t="shared" si="111"/>
        <v>INSERT INTO [dbo].[pmDistrict] ([idDepartment],[idProvince],[name],[code],[ubigeo]) VALUES (13,1,'Laredo','03','120103')</v>
      </c>
    </row>
    <row r="1138" spans="1:5" ht="15.75" thickBot="1" x14ac:dyDescent="0.3">
      <c r="A1138" s="14" t="s">
        <v>2226</v>
      </c>
      <c r="B1138" s="8" t="s">
        <v>2227</v>
      </c>
      <c r="C1138" s="21" t="s">
        <v>2216</v>
      </c>
      <c r="D1138" s="8" t="s">
        <v>191</v>
      </c>
      <c r="E1138" s="2" t="str">
        <f t="shared" si="111"/>
        <v>INSERT INTO [dbo].[pmDistrict] ([idDepartment],[idProvince],[name],[code],[ubigeo]) VALUES (13,1,'Moche','04','120104')</v>
      </c>
    </row>
    <row r="1139" spans="1:5" ht="15.75" thickBot="1" x14ac:dyDescent="0.3">
      <c r="A1139" s="14" t="s">
        <v>2228</v>
      </c>
      <c r="B1139" s="8" t="s">
        <v>2229</v>
      </c>
      <c r="C1139" s="21" t="s">
        <v>2216</v>
      </c>
      <c r="D1139" s="8" t="s">
        <v>191</v>
      </c>
      <c r="E1139" s="2" t="str">
        <f t="shared" si="111"/>
        <v>INSERT INTO [dbo].[pmDistrict] ([idDepartment],[idProvince],[name],[code],[ubigeo]) VALUES (13,1,'Poroto','09','120109')</v>
      </c>
    </row>
    <row r="1140" spans="1:5" ht="15.75" thickBot="1" x14ac:dyDescent="0.3">
      <c r="A1140" s="14" t="s">
        <v>2230</v>
      </c>
      <c r="B1140" s="8" t="s">
        <v>2231</v>
      </c>
      <c r="C1140" s="21" t="s">
        <v>2216</v>
      </c>
      <c r="D1140" s="8" t="s">
        <v>191</v>
      </c>
      <c r="E1140" s="2" t="str">
        <f t="shared" si="111"/>
        <v>INSERT INTO [dbo].[pmDistrict] ([idDepartment],[idProvince],[name],[code],[ubigeo]) VALUES (13,1,'Salaverry','05','120105')</v>
      </c>
    </row>
    <row r="1141" spans="1:5" ht="15.75" thickBot="1" x14ac:dyDescent="0.3">
      <c r="A1141" s="14" t="s">
        <v>2232</v>
      </c>
      <c r="B1141" s="8" t="s">
        <v>2233</v>
      </c>
      <c r="C1141" s="21" t="s">
        <v>2216</v>
      </c>
      <c r="D1141" s="8" t="s">
        <v>191</v>
      </c>
      <c r="E1141" s="2" t="str">
        <f t="shared" si="111"/>
        <v>INSERT INTO [dbo].[pmDistrict] ([idDepartment],[idProvince],[name],[code],[ubigeo]) VALUES (13,1,'Simbal','06','120106')</v>
      </c>
    </row>
    <row r="1142" spans="1:5" ht="15.75" thickBot="1" x14ac:dyDescent="0.3">
      <c r="A1142" s="14" t="s">
        <v>2234</v>
      </c>
      <c r="B1142" s="8" t="s">
        <v>2235</v>
      </c>
      <c r="C1142" s="21" t="s">
        <v>2216</v>
      </c>
      <c r="D1142" s="8" t="s">
        <v>191</v>
      </c>
      <c r="E1142" s="2" t="str">
        <f t="shared" si="111"/>
        <v>INSERT INTO [dbo].[pmDistrict] ([idDepartment],[idProvince],[name],[code],[ubigeo]) VALUES (13,1,'Victor Larco Herrera','07','120107')</v>
      </c>
    </row>
    <row r="1143" spans="1:5" ht="15.75" thickBot="1" x14ac:dyDescent="0.3">
      <c r="A1143" s="14" t="s">
        <v>2236</v>
      </c>
      <c r="B1143" s="8" t="s">
        <v>2237</v>
      </c>
      <c r="C1143" s="21" t="s">
        <v>2237</v>
      </c>
      <c r="D1143" s="8" t="s">
        <v>191</v>
      </c>
      <c r="E1143" s="3" t="str">
        <f>$E$1&amp;"13,2,'"&amp;TRIM(B1143)&amp;"','"&amp;RIGHT(A1143,2)&amp;"','"&amp;RIGHT(A1143,6)&amp;"')"</f>
        <v>INSERT INTO [dbo].[pmDistrict] ([idDepartment],[idProvince],[name],[code],[ubigeo]) VALUES (13,2,'Ascope','01','120801')</v>
      </c>
    </row>
    <row r="1144" spans="1:5" ht="15.75" thickBot="1" x14ac:dyDescent="0.3">
      <c r="A1144" s="14" t="s">
        <v>2238</v>
      </c>
      <c r="B1144" s="8" t="s">
        <v>2239</v>
      </c>
      <c r="C1144" s="21" t="s">
        <v>2237</v>
      </c>
      <c r="D1144" s="8" t="s">
        <v>191</v>
      </c>
      <c r="E1144" s="3" t="str">
        <f t="shared" ref="E1144:E1150" si="112">$E$1&amp;"13,2,'"&amp;TRIM(B1144)&amp;"','"&amp;RIGHT(A1144,2)&amp;"','"&amp;RIGHT(A1144,6)&amp;"')"</f>
        <v>INSERT INTO [dbo].[pmDistrict] ([idDepartment],[idProvince],[name],[code],[ubigeo]) VALUES (13,2,'Chicama','02','120802')</v>
      </c>
    </row>
    <row r="1145" spans="1:5" ht="15.75" thickBot="1" x14ac:dyDescent="0.3">
      <c r="A1145" s="14" t="s">
        <v>2240</v>
      </c>
      <c r="B1145" s="8" t="s">
        <v>2241</v>
      </c>
      <c r="C1145" s="21" t="s">
        <v>2237</v>
      </c>
      <c r="D1145" s="8" t="s">
        <v>191</v>
      </c>
      <c r="E1145" s="3" t="str">
        <f t="shared" si="112"/>
        <v>INSERT INTO [dbo].[pmDistrict] ([idDepartment],[idProvince],[name],[code],[ubigeo]) VALUES (13,2,'Chocope','03','120803')</v>
      </c>
    </row>
    <row r="1146" spans="1:5" ht="15.75" thickBot="1" x14ac:dyDescent="0.3">
      <c r="A1146" s="14" t="s">
        <v>2242</v>
      </c>
      <c r="B1146" s="8" t="s">
        <v>2243</v>
      </c>
      <c r="C1146" s="21" t="s">
        <v>2237</v>
      </c>
      <c r="D1146" s="8" t="s">
        <v>191</v>
      </c>
      <c r="E1146" s="3" t="str">
        <f t="shared" si="112"/>
        <v>INSERT INTO [dbo].[pmDistrict] ([idDepartment],[idProvince],[name],[code],[ubigeo]) VALUES (13,2,'Magdalena de Cao','05','120805')</v>
      </c>
    </row>
    <row r="1147" spans="1:5" ht="15.75" thickBot="1" x14ac:dyDescent="0.3">
      <c r="A1147" s="14" t="s">
        <v>2244</v>
      </c>
      <c r="B1147" s="8" t="s">
        <v>2245</v>
      </c>
      <c r="C1147" s="21" t="s">
        <v>2237</v>
      </c>
      <c r="D1147" s="8" t="s">
        <v>191</v>
      </c>
      <c r="E1147" s="3" t="str">
        <f t="shared" si="112"/>
        <v>INSERT INTO [dbo].[pmDistrict] ([idDepartment],[idProvince],[name],[code],[ubigeo]) VALUES (13,2,'Paijan','06','120806')</v>
      </c>
    </row>
    <row r="1148" spans="1:5" ht="15.75" thickBot="1" x14ac:dyDescent="0.3">
      <c r="A1148" s="14" t="s">
        <v>2246</v>
      </c>
      <c r="B1148" s="8" t="s">
        <v>2247</v>
      </c>
      <c r="C1148" s="21" t="s">
        <v>2237</v>
      </c>
      <c r="D1148" s="8" t="s">
        <v>191</v>
      </c>
      <c r="E1148" s="3" t="str">
        <f t="shared" si="112"/>
        <v>INSERT INTO [dbo].[pmDistrict] ([idDepartment],[idProvince],[name],[code],[ubigeo]) VALUES (13,2,'Razuri','07','120807')</v>
      </c>
    </row>
    <row r="1149" spans="1:5" ht="15.75" thickBot="1" x14ac:dyDescent="0.3">
      <c r="A1149" s="14" t="s">
        <v>2248</v>
      </c>
      <c r="B1149" s="8" t="s">
        <v>2249</v>
      </c>
      <c r="C1149" s="21" t="s">
        <v>2237</v>
      </c>
      <c r="D1149" s="8" t="s">
        <v>191</v>
      </c>
      <c r="E1149" s="3" t="str">
        <f t="shared" si="112"/>
        <v>INSERT INTO [dbo].[pmDistrict] ([idDepartment],[idProvince],[name],[code],[ubigeo]) VALUES (13,2,'Santiago de Cao','04','120804')</v>
      </c>
    </row>
    <row r="1150" spans="1:5" ht="15.75" thickBot="1" x14ac:dyDescent="0.3">
      <c r="A1150" s="14" t="s">
        <v>2250</v>
      </c>
      <c r="B1150" s="8" t="s">
        <v>2251</v>
      </c>
      <c r="C1150" s="21" t="s">
        <v>2237</v>
      </c>
      <c r="D1150" s="8" t="s">
        <v>191</v>
      </c>
      <c r="E1150" s="3" t="str">
        <f t="shared" si="112"/>
        <v>INSERT INTO [dbo].[pmDistrict] ([idDepartment],[idProvince],[name],[code],[ubigeo]) VALUES (13,2,'Casa Grande','08','120808')</v>
      </c>
    </row>
    <row r="1151" spans="1:5" ht="15.75" thickBot="1" x14ac:dyDescent="0.3">
      <c r="A1151" s="14" t="s">
        <v>2252</v>
      </c>
      <c r="B1151" s="8" t="s">
        <v>1299</v>
      </c>
      <c r="C1151" s="21" t="s">
        <v>1299</v>
      </c>
      <c r="D1151" s="8" t="s">
        <v>191</v>
      </c>
      <c r="E1151" s="2" t="str">
        <f>$E$1&amp;"13,3,'"&amp;TRIM(B1151)&amp;"','"&amp;RIGHT(A1151,2)&amp;"','"&amp;RIGHT(A1151,6)&amp;"')"</f>
        <v>INSERT INTO [dbo].[pmDistrict] ([idDepartment],[idProvince],[name],[code],[ubigeo]) VALUES (13,3,'Bolivar','01','120201')</v>
      </c>
    </row>
    <row r="1152" spans="1:5" ht="15.75" thickBot="1" x14ac:dyDescent="0.3">
      <c r="A1152" s="14" t="s">
        <v>2253</v>
      </c>
      <c r="B1152" s="8" t="s">
        <v>1241</v>
      </c>
      <c r="C1152" s="21" t="s">
        <v>1299</v>
      </c>
      <c r="D1152" s="8" t="s">
        <v>191</v>
      </c>
      <c r="E1152" s="2" t="str">
        <f t="shared" ref="E1152:E1156" si="113">$E$1&amp;"13,3,'"&amp;TRIM(B1152)&amp;"','"&amp;RIGHT(A1152,2)&amp;"','"&amp;RIGHT(A1152,6)&amp;"')"</f>
        <v>INSERT INTO [dbo].[pmDistrict] ([idDepartment],[idProvince],[name],[code],[ubigeo]) VALUES (13,3,'Bambamarca','02','120202')</v>
      </c>
    </row>
    <row r="1153" spans="1:5" ht="15.75" thickBot="1" x14ac:dyDescent="0.3">
      <c r="A1153" s="14" t="s">
        <v>2254</v>
      </c>
      <c r="B1153" s="8" t="s">
        <v>2255</v>
      </c>
      <c r="C1153" s="21" t="s">
        <v>1299</v>
      </c>
      <c r="D1153" s="8" t="s">
        <v>191</v>
      </c>
      <c r="E1153" s="2" t="str">
        <f t="shared" si="113"/>
        <v>INSERT INTO [dbo].[pmDistrict] ([idDepartment],[idProvince],[name],[code],[ubigeo]) VALUES (13,3,'Condormarca','03','120203')</v>
      </c>
    </row>
    <row r="1154" spans="1:5" ht="15.75" thickBot="1" x14ac:dyDescent="0.3">
      <c r="A1154" s="14" t="s">
        <v>2256</v>
      </c>
      <c r="B1154" s="8" t="s">
        <v>2257</v>
      </c>
      <c r="C1154" s="21" t="s">
        <v>1299</v>
      </c>
      <c r="D1154" s="8" t="s">
        <v>191</v>
      </c>
      <c r="E1154" s="2" t="str">
        <f t="shared" si="113"/>
        <v>INSERT INTO [dbo].[pmDistrict] ([idDepartment],[idProvince],[name],[code],[ubigeo]) VALUES (13,3,'Longotea','04','120204')</v>
      </c>
    </row>
    <row r="1155" spans="1:5" ht="15.75" thickBot="1" x14ac:dyDescent="0.3">
      <c r="A1155" s="14" t="s">
        <v>2258</v>
      </c>
      <c r="B1155" s="8" t="s">
        <v>2259</v>
      </c>
      <c r="C1155" s="21" t="s">
        <v>1299</v>
      </c>
      <c r="D1155" s="8" t="s">
        <v>191</v>
      </c>
      <c r="E1155" s="2" t="str">
        <f t="shared" si="113"/>
        <v>INSERT INTO [dbo].[pmDistrict] ([idDepartment],[idProvince],[name],[code],[ubigeo]) VALUES (13,3,'Uchumarca','06','120206')</v>
      </c>
    </row>
    <row r="1156" spans="1:5" ht="15.75" thickBot="1" x14ac:dyDescent="0.3">
      <c r="A1156" s="14" t="s">
        <v>2260</v>
      </c>
      <c r="B1156" s="8" t="s">
        <v>2261</v>
      </c>
      <c r="C1156" s="21" t="s">
        <v>1299</v>
      </c>
      <c r="D1156" s="8" t="s">
        <v>191</v>
      </c>
      <c r="E1156" s="2" t="str">
        <f t="shared" si="113"/>
        <v>INSERT INTO [dbo].[pmDistrict] ([idDepartment],[idProvince],[name],[code],[ubigeo]) VALUES (13,3,'Ucuncha','05','120205')</v>
      </c>
    </row>
    <row r="1157" spans="1:5" ht="15.75" thickBot="1" x14ac:dyDescent="0.3">
      <c r="A1157" s="14" t="s">
        <v>2262</v>
      </c>
      <c r="B1157" s="8" t="s">
        <v>2263</v>
      </c>
      <c r="C1157" s="21" t="s">
        <v>2263</v>
      </c>
      <c r="D1157" s="8" t="s">
        <v>191</v>
      </c>
      <c r="E1157" s="3" t="str">
        <f>$E$1&amp;"13,4,'"&amp;TRIM(B1157)&amp;"','"&amp;RIGHT(A1157,2)&amp;"','"&amp;RIGHT(A1157,6)&amp;"')"</f>
        <v>INSERT INTO [dbo].[pmDistrict] ([idDepartment],[idProvince],[name],[code],[ubigeo]) VALUES (13,4,'Chepen','01','120901')</v>
      </c>
    </row>
    <row r="1158" spans="1:5" ht="15.75" thickBot="1" x14ac:dyDescent="0.3">
      <c r="A1158" s="14" t="s">
        <v>2264</v>
      </c>
      <c r="B1158" s="8" t="s">
        <v>2265</v>
      </c>
      <c r="C1158" s="21" t="s">
        <v>2263</v>
      </c>
      <c r="D1158" s="8" t="s">
        <v>191</v>
      </c>
      <c r="E1158" s="3" t="str">
        <f t="shared" ref="E1158:E1159" si="114">$E$1&amp;"13,4,'"&amp;TRIM(B1158)&amp;"','"&amp;RIGHT(A1158,2)&amp;"','"&amp;RIGHT(A1158,6)&amp;"')"</f>
        <v>INSERT INTO [dbo].[pmDistrict] ([idDepartment],[idProvince],[name],[code],[ubigeo]) VALUES (13,4,'Pacanga','02','120902')</v>
      </c>
    </row>
    <row r="1159" spans="1:5" ht="15.75" thickBot="1" x14ac:dyDescent="0.3">
      <c r="A1159" s="14" t="s">
        <v>2266</v>
      </c>
      <c r="B1159" s="8" t="s">
        <v>1917</v>
      </c>
      <c r="C1159" s="21" t="s">
        <v>2263</v>
      </c>
      <c r="D1159" s="8" t="s">
        <v>191</v>
      </c>
      <c r="E1159" s="3" t="str">
        <f t="shared" si="114"/>
        <v>INSERT INTO [dbo].[pmDistrict] ([idDepartment],[idProvince],[name],[code],[ubigeo]) VALUES (13,4,'Pueblo Nuevo','03','120903')</v>
      </c>
    </row>
    <row r="1160" spans="1:5" ht="15.75" thickBot="1" x14ac:dyDescent="0.3">
      <c r="A1160" s="14" t="s">
        <v>2267</v>
      </c>
      <c r="B1160" s="8" t="s">
        <v>2098</v>
      </c>
      <c r="C1160" s="21" t="s">
        <v>2098</v>
      </c>
      <c r="D1160" s="8" t="s">
        <v>191</v>
      </c>
      <c r="E1160" s="2" t="str">
        <f>$E$1&amp;"13,5,'"&amp;TRIM(B1160)&amp;"','"&amp;RIGHT(A1160,2)&amp;"','"&amp;RIGHT(A1160,6)&amp;"')"</f>
        <v>INSERT INTO [dbo].[pmDistrict] ([idDepartment],[idProvince],[name],[code],[ubigeo]) VALUES (13,5,'Julcan','01','121001')</v>
      </c>
    </row>
    <row r="1161" spans="1:5" ht="15.75" thickBot="1" x14ac:dyDescent="0.3">
      <c r="A1161" s="14" t="s">
        <v>2268</v>
      </c>
      <c r="B1161" s="8" t="s">
        <v>2269</v>
      </c>
      <c r="C1161" s="21" t="s">
        <v>2098</v>
      </c>
      <c r="D1161" s="8" t="s">
        <v>191</v>
      </c>
      <c r="E1161" s="2" t="str">
        <f t="shared" ref="E1161:E1163" si="115">$E$1&amp;"13,5,'"&amp;TRIM(B1161)&amp;"','"&amp;RIGHT(A1161,2)&amp;"','"&amp;RIGHT(A1161,6)&amp;"')"</f>
        <v>INSERT INTO [dbo].[pmDistrict] ([idDepartment],[idProvince],[name],[code],[ubigeo]) VALUES (13,5,'Calamarca','03','121003')</v>
      </c>
    </row>
    <row r="1162" spans="1:5" ht="15.75" thickBot="1" x14ac:dyDescent="0.3">
      <c r="A1162" s="14" t="s">
        <v>2270</v>
      </c>
      <c r="B1162" s="8" t="s">
        <v>2271</v>
      </c>
      <c r="C1162" s="21" t="s">
        <v>2098</v>
      </c>
      <c r="D1162" s="8" t="s">
        <v>191</v>
      </c>
      <c r="E1162" s="2" t="str">
        <f t="shared" si="115"/>
        <v>INSERT INTO [dbo].[pmDistrict] ([idDepartment],[idProvince],[name],[code],[ubigeo]) VALUES (13,5,'Carabamba','02','121002')</v>
      </c>
    </row>
    <row r="1163" spans="1:5" ht="15.75" thickBot="1" x14ac:dyDescent="0.3">
      <c r="A1163" s="14" t="s">
        <v>2272</v>
      </c>
      <c r="B1163" s="8" t="s">
        <v>2273</v>
      </c>
      <c r="C1163" s="21" t="s">
        <v>2098</v>
      </c>
      <c r="D1163" s="8" t="s">
        <v>191</v>
      </c>
      <c r="E1163" s="2" t="str">
        <f t="shared" si="115"/>
        <v>INSERT INTO [dbo].[pmDistrict] ([idDepartment],[idProvince],[name],[code],[ubigeo]) VALUES (13,5,'Huaso','04','121004')</v>
      </c>
    </row>
    <row r="1164" spans="1:5" ht="15.75" thickBot="1" x14ac:dyDescent="0.3">
      <c r="A1164" s="14" t="s">
        <v>2274</v>
      </c>
      <c r="B1164" s="8" t="s">
        <v>2275</v>
      </c>
      <c r="C1164" s="21" t="s">
        <v>2275</v>
      </c>
      <c r="D1164" s="8" t="s">
        <v>191</v>
      </c>
      <c r="E1164" s="3" t="str">
        <f>$E$1&amp;"13,6,'"&amp;TRIM(B1164)&amp;"','"&amp;RIGHT(A1164,2)&amp;"','"&amp;RIGHT(A1164,6)&amp;"')"</f>
        <v>INSERT INTO [dbo].[pmDistrict] ([idDepartment],[idProvince],[name],[code],[ubigeo]) VALUES (13,6,'Otuzco','01','120401')</v>
      </c>
    </row>
    <row r="1165" spans="1:5" ht="15.75" thickBot="1" x14ac:dyDescent="0.3">
      <c r="A1165" s="14" t="s">
        <v>2276</v>
      </c>
      <c r="B1165" s="8" t="s">
        <v>2277</v>
      </c>
      <c r="C1165" s="21" t="s">
        <v>2275</v>
      </c>
      <c r="D1165" s="8" t="s">
        <v>191</v>
      </c>
      <c r="E1165" s="3" t="str">
        <f t="shared" ref="E1165:E1173" si="116">$E$1&amp;"13,6,'"&amp;TRIM(B1165)&amp;"','"&amp;RIGHT(A1165,2)&amp;"','"&amp;RIGHT(A1165,6)&amp;"')"</f>
        <v>INSERT INTO [dbo].[pmDistrict] ([idDepartment],[idProvince],[name],[code],[ubigeo]) VALUES (13,6,'Agallpampa','02','120402')</v>
      </c>
    </row>
    <row r="1166" spans="1:5" ht="15.75" thickBot="1" x14ac:dyDescent="0.3">
      <c r="A1166" s="14" t="s">
        <v>2278</v>
      </c>
      <c r="B1166" s="8" t="s">
        <v>2279</v>
      </c>
      <c r="C1166" s="21" t="s">
        <v>2275</v>
      </c>
      <c r="D1166" s="8" t="s">
        <v>191</v>
      </c>
      <c r="E1166" s="3" t="str">
        <f t="shared" si="116"/>
        <v>INSERT INTO [dbo].[pmDistrict] ([idDepartment],[idProvince],[name],[code],[ubigeo]) VALUES (13,6,'Charat','03','120403')</v>
      </c>
    </row>
    <row r="1167" spans="1:5" ht="15.75" thickBot="1" x14ac:dyDescent="0.3">
      <c r="A1167" s="14" t="s">
        <v>2280</v>
      </c>
      <c r="B1167" s="8" t="s">
        <v>2281</v>
      </c>
      <c r="C1167" s="21" t="s">
        <v>2275</v>
      </c>
      <c r="D1167" s="8" t="s">
        <v>191</v>
      </c>
      <c r="E1167" s="3" t="str">
        <f t="shared" si="116"/>
        <v>INSERT INTO [dbo].[pmDistrict] ([idDepartment],[idProvince],[name],[code],[ubigeo]) VALUES (13,6,'Huaranchal','04','120404')</v>
      </c>
    </row>
    <row r="1168" spans="1:5" ht="15.75" thickBot="1" x14ac:dyDescent="0.3">
      <c r="A1168" s="14" t="s">
        <v>2282</v>
      </c>
      <c r="B1168" s="8" t="s">
        <v>2283</v>
      </c>
      <c r="C1168" s="21" t="s">
        <v>2275</v>
      </c>
      <c r="D1168" s="8" t="s">
        <v>191</v>
      </c>
      <c r="E1168" s="3" t="str">
        <f t="shared" si="116"/>
        <v>INSERT INTO [dbo].[pmDistrict] ([idDepartment],[idProvince],[name],[code],[ubigeo]) VALUES (13,6,'La Cuesta','05','120405')</v>
      </c>
    </row>
    <row r="1169" spans="1:5" ht="15.75" thickBot="1" x14ac:dyDescent="0.3">
      <c r="A1169" s="14" t="s">
        <v>2284</v>
      </c>
      <c r="B1169" s="8" t="s">
        <v>2285</v>
      </c>
      <c r="C1169" s="21" t="s">
        <v>2275</v>
      </c>
      <c r="D1169" s="8" t="s">
        <v>191</v>
      </c>
      <c r="E1169" s="3" t="str">
        <f t="shared" si="116"/>
        <v>INSERT INTO [dbo].[pmDistrict] ([idDepartment],[idProvince],[name],[code],[ubigeo]) VALUES (13,6,'Mache','13','120413')</v>
      </c>
    </row>
    <row r="1170" spans="1:5" ht="15.75" thickBot="1" x14ac:dyDescent="0.3">
      <c r="A1170" s="14" t="s">
        <v>2286</v>
      </c>
      <c r="B1170" s="8" t="s">
        <v>2287</v>
      </c>
      <c r="C1170" s="21" t="s">
        <v>2275</v>
      </c>
      <c r="D1170" s="8" t="s">
        <v>191</v>
      </c>
      <c r="E1170" s="3" t="str">
        <f t="shared" si="116"/>
        <v>INSERT INTO [dbo].[pmDistrict] ([idDepartment],[idProvince],[name],[code],[ubigeo]) VALUES (13,6,'Paranday','08','120408')</v>
      </c>
    </row>
    <row r="1171" spans="1:5" ht="15.75" thickBot="1" x14ac:dyDescent="0.3">
      <c r="A1171" s="14" t="s">
        <v>2288</v>
      </c>
      <c r="B1171" s="8" t="s">
        <v>2289</v>
      </c>
      <c r="C1171" s="21" t="s">
        <v>2275</v>
      </c>
      <c r="D1171" s="8" t="s">
        <v>191</v>
      </c>
      <c r="E1171" s="3" t="str">
        <f t="shared" si="116"/>
        <v>INSERT INTO [dbo].[pmDistrict] ([idDepartment],[idProvince],[name],[code],[ubigeo]) VALUES (13,6,'Salpo','09','120409')</v>
      </c>
    </row>
    <row r="1172" spans="1:5" ht="15.75" thickBot="1" x14ac:dyDescent="0.3">
      <c r="A1172" s="14" t="s">
        <v>2290</v>
      </c>
      <c r="B1172" s="8" t="s">
        <v>2291</v>
      </c>
      <c r="C1172" s="21" t="s">
        <v>2275</v>
      </c>
      <c r="D1172" s="8" t="s">
        <v>191</v>
      </c>
      <c r="E1172" s="3" t="str">
        <f t="shared" si="116"/>
        <v>INSERT INTO [dbo].[pmDistrict] ([idDepartment],[idProvince],[name],[code],[ubigeo]) VALUES (13,6,'Sinsicap','10','120410')</v>
      </c>
    </row>
    <row r="1173" spans="1:5" ht="15.75" thickBot="1" x14ac:dyDescent="0.3">
      <c r="A1173" s="14" t="s">
        <v>2292</v>
      </c>
      <c r="B1173" s="8" t="s">
        <v>2293</v>
      </c>
      <c r="C1173" s="21" t="s">
        <v>2275</v>
      </c>
      <c r="D1173" s="8" t="s">
        <v>191</v>
      </c>
      <c r="E1173" s="3" t="str">
        <f t="shared" si="116"/>
        <v>INSERT INTO [dbo].[pmDistrict] ([idDepartment],[idProvince],[name],[code],[ubigeo]) VALUES (13,6,'Usquil','11','120411')</v>
      </c>
    </row>
    <row r="1174" spans="1:5" ht="15.75" thickBot="1" x14ac:dyDescent="0.3">
      <c r="A1174" s="14" t="s">
        <v>2294</v>
      </c>
      <c r="B1174" s="8" t="s">
        <v>2295</v>
      </c>
      <c r="C1174" s="21" t="s">
        <v>2296</v>
      </c>
      <c r="D1174" s="8" t="s">
        <v>191</v>
      </c>
      <c r="E1174" s="2" t="str">
        <f>$E$1&amp;"13,7,'"&amp;TRIM(B1174)&amp;"','"&amp;RIGHT(A1174,2)&amp;"','"&amp;RIGHT(A1174,6)&amp;"')"</f>
        <v>INSERT INTO [dbo].[pmDistrict] ([idDepartment],[idProvince],[name],[code],[ubigeo]) VALUES (13,7,'San Pedro de Lloc','01','120501')</v>
      </c>
    </row>
    <row r="1175" spans="1:5" ht="15.75" thickBot="1" x14ac:dyDescent="0.3">
      <c r="A1175" s="14" t="s">
        <v>2297</v>
      </c>
      <c r="B1175" s="8" t="s">
        <v>2298</v>
      </c>
      <c r="C1175" s="21" t="s">
        <v>2296</v>
      </c>
      <c r="D1175" s="8" t="s">
        <v>191</v>
      </c>
      <c r="E1175" s="2" t="str">
        <f t="shared" ref="E1175:E1178" si="117">$E$1&amp;"13,7,'"&amp;TRIM(B1175)&amp;"','"&amp;RIGHT(A1175,2)&amp;"','"&amp;RIGHT(A1175,6)&amp;"')"</f>
        <v>INSERT INTO [dbo].[pmDistrict] ([idDepartment],[idProvince],[name],[code],[ubigeo]) VALUES (13,7,'Guadalupe','03','120503')</v>
      </c>
    </row>
    <row r="1176" spans="1:5" ht="15.75" thickBot="1" x14ac:dyDescent="0.3">
      <c r="A1176" s="14" t="s">
        <v>2299</v>
      </c>
      <c r="B1176" s="8" t="s">
        <v>2300</v>
      </c>
      <c r="C1176" s="21" t="s">
        <v>2296</v>
      </c>
      <c r="D1176" s="8" t="s">
        <v>191</v>
      </c>
      <c r="E1176" s="2" t="str">
        <f t="shared" si="117"/>
        <v>INSERT INTO [dbo].[pmDistrict] ([idDepartment],[idProvince],[name],[code],[ubigeo]) VALUES (13,7,'Jequetepeque','04','120504')</v>
      </c>
    </row>
    <row r="1177" spans="1:5" ht="15.75" thickBot="1" x14ac:dyDescent="0.3">
      <c r="A1177" s="14" t="s">
        <v>2301</v>
      </c>
      <c r="B1177" s="8" t="s">
        <v>2296</v>
      </c>
      <c r="C1177" s="21" t="s">
        <v>2296</v>
      </c>
      <c r="D1177" s="8" t="s">
        <v>191</v>
      </c>
      <c r="E1177" s="2" t="str">
        <f t="shared" si="117"/>
        <v>INSERT INTO [dbo].[pmDistrict] ([idDepartment],[idProvince],[name],[code],[ubigeo]) VALUES (13,7,'Pacasmayo','06','120506')</v>
      </c>
    </row>
    <row r="1178" spans="1:5" ht="15.75" thickBot="1" x14ac:dyDescent="0.3">
      <c r="A1178" s="14" t="s">
        <v>2302</v>
      </c>
      <c r="B1178" s="8" t="s">
        <v>2303</v>
      </c>
      <c r="C1178" s="21" t="s">
        <v>2296</v>
      </c>
      <c r="D1178" s="8" t="s">
        <v>191</v>
      </c>
      <c r="E1178" s="2" t="str">
        <f t="shared" si="117"/>
        <v>INSERT INTO [dbo].[pmDistrict] ([idDepartment],[idProvince],[name],[code],[ubigeo]) VALUES (13,7,'San Jose','08','120508')</v>
      </c>
    </row>
    <row r="1179" spans="1:5" ht="15.75" thickBot="1" x14ac:dyDescent="0.3">
      <c r="A1179" s="14" t="s">
        <v>2304</v>
      </c>
      <c r="B1179" s="8" t="s">
        <v>2305</v>
      </c>
      <c r="C1179" s="21" t="s">
        <v>2306</v>
      </c>
      <c r="D1179" s="8" t="s">
        <v>191</v>
      </c>
      <c r="E1179" s="3" t="str">
        <f>$E$1&amp;"13,8,'"&amp;TRIM(B1179)&amp;"','"&amp;RIGHT(A1179,2)&amp;"','"&amp;RIGHT(A1179,6)&amp;"')"</f>
        <v>INSERT INTO [dbo].[pmDistrict] ([idDepartment],[idProvince],[name],[code],[ubigeo]) VALUES (13,8,'Tayabamba','01','120601')</v>
      </c>
    </row>
    <row r="1180" spans="1:5" ht="15.75" thickBot="1" x14ac:dyDescent="0.3">
      <c r="A1180" s="14" t="s">
        <v>2307</v>
      </c>
      <c r="B1180" s="8" t="s">
        <v>2308</v>
      </c>
      <c r="C1180" s="21" t="s">
        <v>2306</v>
      </c>
      <c r="D1180" s="8" t="s">
        <v>191</v>
      </c>
      <c r="E1180" s="3" t="str">
        <f t="shared" ref="E1180:E1191" si="118">$E$1&amp;"13,8,'"&amp;TRIM(B1180)&amp;"','"&amp;RIGHT(A1180,2)&amp;"','"&amp;RIGHT(A1180,6)&amp;"')"</f>
        <v>INSERT INTO [dbo].[pmDistrict] ([idDepartment],[idProvince],[name],[code],[ubigeo]) VALUES (13,8,'Buldibuyo','02','120602')</v>
      </c>
    </row>
    <row r="1181" spans="1:5" ht="15.75" thickBot="1" x14ac:dyDescent="0.3">
      <c r="A1181" s="14" t="s">
        <v>2309</v>
      </c>
      <c r="B1181" s="8" t="s">
        <v>2310</v>
      </c>
      <c r="C1181" s="21" t="s">
        <v>2306</v>
      </c>
      <c r="D1181" s="8" t="s">
        <v>191</v>
      </c>
      <c r="E1181" s="3" t="str">
        <f t="shared" si="118"/>
        <v>INSERT INTO [dbo].[pmDistrict] ([idDepartment],[idProvince],[name],[code],[ubigeo]) VALUES (13,8,'Chillia','03','120603')</v>
      </c>
    </row>
    <row r="1182" spans="1:5" ht="15.75" thickBot="1" x14ac:dyDescent="0.3">
      <c r="A1182" s="14" t="s">
        <v>2311</v>
      </c>
      <c r="B1182" s="8" t="s">
        <v>2312</v>
      </c>
      <c r="C1182" s="21" t="s">
        <v>2306</v>
      </c>
      <c r="D1182" s="8" t="s">
        <v>191</v>
      </c>
      <c r="E1182" s="3" t="str">
        <f t="shared" si="118"/>
        <v>INSERT INTO [dbo].[pmDistrict] ([idDepartment],[idProvince],[name],[code],[ubigeo]) VALUES (13,8,'Huancaspata','05','120605')</v>
      </c>
    </row>
    <row r="1183" spans="1:5" ht="15.75" thickBot="1" x14ac:dyDescent="0.3">
      <c r="A1183" s="14" t="s">
        <v>2313</v>
      </c>
      <c r="B1183" s="8" t="s">
        <v>2314</v>
      </c>
      <c r="C1183" s="21" t="s">
        <v>2306</v>
      </c>
      <c r="D1183" s="8" t="s">
        <v>191</v>
      </c>
      <c r="E1183" s="3" t="str">
        <f t="shared" si="118"/>
        <v>INSERT INTO [dbo].[pmDistrict] ([idDepartment],[idProvince],[name],[code],[ubigeo]) VALUES (13,8,'Huaylillas','04','120604')</v>
      </c>
    </row>
    <row r="1184" spans="1:5" ht="15.75" thickBot="1" x14ac:dyDescent="0.3">
      <c r="A1184" s="14" t="s">
        <v>2315</v>
      </c>
      <c r="B1184" s="8" t="s">
        <v>2316</v>
      </c>
      <c r="C1184" s="21" t="s">
        <v>2306</v>
      </c>
      <c r="D1184" s="8" t="s">
        <v>191</v>
      </c>
      <c r="E1184" s="3" t="str">
        <f t="shared" si="118"/>
        <v>INSERT INTO [dbo].[pmDistrict] ([idDepartment],[idProvince],[name],[code],[ubigeo]) VALUES (13,8,'Huayo','06','120606')</v>
      </c>
    </row>
    <row r="1185" spans="1:5" ht="15.75" thickBot="1" x14ac:dyDescent="0.3">
      <c r="A1185" s="14" t="s">
        <v>2317</v>
      </c>
      <c r="B1185" s="8" t="s">
        <v>2318</v>
      </c>
      <c r="C1185" s="21" t="s">
        <v>2306</v>
      </c>
      <c r="D1185" s="8" t="s">
        <v>191</v>
      </c>
      <c r="E1185" s="3" t="str">
        <f t="shared" si="118"/>
        <v>INSERT INTO [dbo].[pmDistrict] ([idDepartment],[idProvince],[name],[code],[ubigeo]) VALUES (13,8,'Ongon','07','120607')</v>
      </c>
    </row>
    <row r="1186" spans="1:5" ht="15.75" thickBot="1" x14ac:dyDescent="0.3">
      <c r="A1186" s="14" t="s">
        <v>2319</v>
      </c>
      <c r="B1186" s="8" t="s">
        <v>2320</v>
      </c>
      <c r="C1186" s="21" t="s">
        <v>2306</v>
      </c>
      <c r="D1186" s="8" t="s">
        <v>191</v>
      </c>
      <c r="E1186" s="3" t="str">
        <f t="shared" si="118"/>
        <v>INSERT INTO [dbo].[pmDistrict] ([idDepartment],[idProvince],[name],[code],[ubigeo]) VALUES (13,8,'Parcoy','08','120608')</v>
      </c>
    </row>
    <row r="1187" spans="1:5" ht="15.75" thickBot="1" x14ac:dyDescent="0.3">
      <c r="A1187" s="14" t="s">
        <v>2321</v>
      </c>
      <c r="B1187" s="8" t="s">
        <v>2306</v>
      </c>
      <c r="C1187" s="21" t="s">
        <v>2306</v>
      </c>
      <c r="D1187" s="8" t="s">
        <v>191</v>
      </c>
      <c r="E1187" s="3" t="str">
        <f t="shared" si="118"/>
        <v>INSERT INTO [dbo].[pmDistrict] ([idDepartment],[idProvince],[name],[code],[ubigeo]) VALUES (13,8,'Pataz','09','120609')</v>
      </c>
    </row>
    <row r="1188" spans="1:5" ht="15.75" thickBot="1" x14ac:dyDescent="0.3">
      <c r="A1188" s="14" t="s">
        <v>2322</v>
      </c>
      <c r="B1188" s="8" t="s">
        <v>2323</v>
      </c>
      <c r="C1188" s="21" t="s">
        <v>2306</v>
      </c>
      <c r="D1188" s="8" t="s">
        <v>191</v>
      </c>
      <c r="E1188" s="3" t="str">
        <f t="shared" si="118"/>
        <v>INSERT INTO [dbo].[pmDistrict] ([idDepartment],[idProvince],[name],[code],[ubigeo]) VALUES (13,8,'Pias','10','120610')</v>
      </c>
    </row>
    <row r="1189" spans="1:5" ht="15.75" thickBot="1" x14ac:dyDescent="0.3">
      <c r="A1189" s="14" t="s">
        <v>2324</v>
      </c>
      <c r="B1189" s="8" t="s">
        <v>2325</v>
      </c>
      <c r="C1189" s="21" t="s">
        <v>2306</v>
      </c>
      <c r="D1189" s="8" t="s">
        <v>191</v>
      </c>
      <c r="E1189" s="3" t="str">
        <f t="shared" si="118"/>
        <v>INSERT INTO [dbo].[pmDistrict] ([idDepartment],[idProvince],[name],[code],[ubigeo]) VALUES (13,8,'Santiago de Challas','13','120613')</v>
      </c>
    </row>
    <row r="1190" spans="1:5" ht="15.75" thickBot="1" x14ac:dyDescent="0.3">
      <c r="A1190" s="14" t="s">
        <v>2326</v>
      </c>
      <c r="B1190" s="8" t="s">
        <v>2327</v>
      </c>
      <c r="C1190" s="21" t="s">
        <v>2306</v>
      </c>
      <c r="D1190" s="8" t="s">
        <v>191</v>
      </c>
      <c r="E1190" s="3" t="str">
        <f t="shared" si="118"/>
        <v>INSERT INTO [dbo].[pmDistrict] ([idDepartment],[idProvince],[name],[code],[ubigeo]) VALUES (13,8,'Taurija','11','120611')</v>
      </c>
    </row>
    <row r="1191" spans="1:5" ht="15.75" thickBot="1" x14ac:dyDescent="0.3">
      <c r="A1191" s="14" t="s">
        <v>2328</v>
      </c>
      <c r="B1191" s="8" t="s">
        <v>2329</v>
      </c>
      <c r="C1191" s="21" t="s">
        <v>2306</v>
      </c>
      <c r="D1191" s="8" t="s">
        <v>191</v>
      </c>
      <c r="E1191" s="3" t="str">
        <f t="shared" si="118"/>
        <v>INSERT INTO [dbo].[pmDistrict] ([idDepartment],[idProvince],[name],[code],[ubigeo]) VALUES (13,8,'Urpay','12','120612')</v>
      </c>
    </row>
    <row r="1192" spans="1:5" ht="15.75" thickBot="1" x14ac:dyDescent="0.3">
      <c r="A1192" s="14" t="s">
        <v>2330</v>
      </c>
      <c r="B1192" s="8" t="s">
        <v>2331</v>
      </c>
      <c r="C1192" s="21" t="s">
        <v>2332</v>
      </c>
      <c r="D1192" s="8" t="s">
        <v>191</v>
      </c>
      <c r="E1192" s="2" t="str">
        <f>$E$1&amp;"13,9,'"&amp;TRIM(B1192)&amp;"','"&amp;RIGHT(A1192,2)&amp;"','"&amp;RIGHT(A1192,6)&amp;"')"</f>
        <v>INSERT INTO [dbo].[pmDistrict] ([idDepartment],[idProvince],[name],[code],[ubigeo]) VALUES (13,9,'Huamachuco','01','120301')</v>
      </c>
    </row>
    <row r="1193" spans="1:5" ht="15.75" thickBot="1" x14ac:dyDescent="0.3">
      <c r="A1193" s="14" t="s">
        <v>2333</v>
      </c>
      <c r="B1193" s="8" t="s">
        <v>2334</v>
      </c>
      <c r="C1193" s="21" t="s">
        <v>2332</v>
      </c>
      <c r="D1193" s="8" t="s">
        <v>191</v>
      </c>
      <c r="E1193" s="2" t="str">
        <f t="shared" ref="E1193:E1199" si="119">$E$1&amp;"13,9,'"&amp;TRIM(B1193)&amp;"','"&amp;RIGHT(A1193,2)&amp;"','"&amp;RIGHT(A1193,6)&amp;"')"</f>
        <v>INSERT INTO [dbo].[pmDistrict] ([idDepartment],[idProvince],[name],[code],[ubigeo]) VALUES (13,9,'Chugay','04','120304')</v>
      </c>
    </row>
    <row r="1194" spans="1:5" ht="15.75" thickBot="1" x14ac:dyDescent="0.3">
      <c r="A1194" s="14" t="s">
        <v>2335</v>
      </c>
      <c r="B1194" s="8" t="s">
        <v>2336</v>
      </c>
      <c r="C1194" s="21" t="s">
        <v>2332</v>
      </c>
      <c r="D1194" s="8" t="s">
        <v>191</v>
      </c>
      <c r="E1194" s="2" t="str">
        <f t="shared" si="119"/>
        <v>INSERT INTO [dbo].[pmDistrict] ([idDepartment],[idProvince],[name],[code],[ubigeo]) VALUES (13,9,'Cochorco','02','120302')</v>
      </c>
    </row>
    <row r="1195" spans="1:5" ht="15.75" thickBot="1" x14ac:dyDescent="0.3">
      <c r="A1195" s="14" t="s">
        <v>2337</v>
      </c>
      <c r="B1195" s="8" t="s">
        <v>2338</v>
      </c>
      <c r="C1195" s="21" t="s">
        <v>2332</v>
      </c>
      <c r="D1195" s="8" t="s">
        <v>191</v>
      </c>
      <c r="E1195" s="2" t="str">
        <f t="shared" si="119"/>
        <v>INSERT INTO [dbo].[pmDistrict] ([idDepartment],[idProvince],[name],[code],[ubigeo]) VALUES (13,9,'Curgos','03','120303')</v>
      </c>
    </row>
    <row r="1196" spans="1:5" ht="15.75" thickBot="1" x14ac:dyDescent="0.3">
      <c r="A1196" s="14" t="s">
        <v>2339</v>
      </c>
      <c r="B1196" s="8" t="s">
        <v>2340</v>
      </c>
      <c r="C1196" s="21" t="s">
        <v>2332</v>
      </c>
      <c r="D1196" s="8" t="s">
        <v>191</v>
      </c>
      <c r="E1196" s="2" t="str">
        <f t="shared" si="119"/>
        <v>INSERT INTO [dbo].[pmDistrict] ([idDepartment],[idProvince],[name],[code],[ubigeo]) VALUES (13,9,'Marcabal','05','120305')</v>
      </c>
    </row>
    <row r="1197" spans="1:5" ht="15.75" thickBot="1" x14ac:dyDescent="0.3">
      <c r="A1197" s="14" t="s">
        <v>2341</v>
      </c>
      <c r="B1197" s="8" t="s">
        <v>2342</v>
      </c>
      <c r="C1197" s="21" t="s">
        <v>2332</v>
      </c>
      <c r="D1197" s="8" t="s">
        <v>191</v>
      </c>
      <c r="E1197" s="2" t="str">
        <f t="shared" si="119"/>
        <v>INSERT INTO [dbo].[pmDistrict] ([idDepartment],[idProvince],[name],[code],[ubigeo]) VALUES (13,9,'Sanagoran','06','120306')</v>
      </c>
    </row>
    <row r="1198" spans="1:5" ht="15.75" thickBot="1" x14ac:dyDescent="0.3">
      <c r="A1198" s="14" t="s">
        <v>2343</v>
      </c>
      <c r="B1198" s="8" t="s">
        <v>2344</v>
      </c>
      <c r="C1198" s="21" t="s">
        <v>2332</v>
      </c>
      <c r="D1198" s="8" t="s">
        <v>191</v>
      </c>
      <c r="E1198" s="2" t="str">
        <f t="shared" si="119"/>
        <v>INSERT INTO [dbo].[pmDistrict] ([idDepartment],[idProvince],[name],[code],[ubigeo]) VALUES (13,9,'Sarin','07','120307')</v>
      </c>
    </row>
    <row r="1199" spans="1:5" ht="15.75" thickBot="1" x14ac:dyDescent="0.3">
      <c r="A1199" s="14" t="s">
        <v>2345</v>
      </c>
      <c r="B1199" s="8" t="s">
        <v>2346</v>
      </c>
      <c r="C1199" s="21" t="s">
        <v>2332</v>
      </c>
      <c r="D1199" s="8" t="s">
        <v>191</v>
      </c>
      <c r="E1199" s="2" t="str">
        <f t="shared" si="119"/>
        <v>INSERT INTO [dbo].[pmDistrict] ([idDepartment],[idProvince],[name],[code],[ubigeo]) VALUES (13,9,'Sartimbamba','08','120308')</v>
      </c>
    </row>
    <row r="1200" spans="1:5" ht="15.75" thickBot="1" x14ac:dyDescent="0.3">
      <c r="A1200" s="14" t="s">
        <v>2347</v>
      </c>
      <c r="B1200" s="8" t="s">
        <v>2348</v>
      </c>
      <c r="C1200" s="21" t="s">
        <v>2348</v>
      </c>
      <c r="D1200" s="8" t="s">
        <v>191</v>
      </c>
      <c r="E1200" s="3" t="str">
        <f>$E$1&amp;"13,10,'"&amp;TRIM(B1200)&amp;"','"&amp;RIGHT(A1200,2)&amp;"','"&amp;RIGHT(A1200,6)&amp;"')"</f>
        <v>INSERT INTO [dbo].[pmDistrict] ([idDepartment],[idProvince],[name],[code],[ubigeo]) VALUES (13,10,'Santiago de Chuco','01','120701')</v>
      </c>
    </row>
    <row r="1201" spans="1:5" ht="15.75" thickBot="1" x14ac:dyDescent="0.3">
      <c r="A1201" s="14" t="s">
        <v>2349</v>
      </c>
      <c r="B1201" s="8" t="s">
        <v>2350</v>
      </c>
      <c r="C1201" s="21" t="s">
        <v>2348</v>
      </c>
      <c r="D1201" s="8" t="s">
        <v>191</v>
      </c>
      <c r="E1201" s="3" t="str">
        <f t="shared" ref="E1201:E1207" si="120">$E$1&amp;"13,10,'"&amp;TRIM(B1201)&amp;"','"&amp;RIGHT(A1201,2)&amp;"','"&amp;RIGHT(A1201,6)&amp;"')"</f>
        <v>INSERT INTO [dbo].[pmDistrict] ([idDepartment],[idProvince],[name],[code],[ubigeo]) VALUES (13,10,'Angasmarca','08','120708')</v>
      </c>
    </row>
    <row r="1202" spans="1:5" ht="15.75" thickBot="1" x14ac:dyDescent="0.3">
      <c r="A1202" s="14" t="s">
        <v>2351</v>
      </c>
      <c r="B1202" s="8" t="s">
        <v>2352</v>
      </c>
      <c r="C1202" s="21" t="s">
        <v>2348</v>
      </c>
      <c r="D1202" s="8" t="s">
        <v>191</v>
      </c>
      <c r="E1202" s="3" t="str">
        <f t="shared" si="120"/>
        <v>INSERT INTO [dbo].[pmDistrict] ([idDepartment],[idProvince],[name],[code],[ubigeo]) VALUES (13,10,'Cachicadan','02','120702')</v>
      </c>
    </row>
    <row r="1203" spans="1:5" ht="15.75" thickBot="1" x14ac:dyDescent="0.3">
      <c r="A1203" s="14" t="s">
        <v>2353</v>
      </c>
      <c r="B1203" s="8" t="s">
        <v>2354</v>
      </c>
      <c r="C1203" s="21" t="s">
        <v>2348</v>
      </c>
      <c r="D1203" s="8" t="s">
        <v>191</v>
      </c>
      <c r="E1203" s="3" t="str">
        <f t="shared" si="120"/>
        <v>INSERT INTO [dbo].[pmDistrict] ([idDepartment],[idProvince],[name],[code],[ubigeo]) VALUES (13,10,'Mollebamba','03','120703')</v>
      </c>
    </row>
    <row r="1204" spans="1:5" ht="15.75" thickBot="1" x14ac:dyDescent="0.3">
      <c r="A1204" s="14" t="s">
        <v>2355</v>
      </c>
      <c r="B1204" s="8" t="s">
        <v>1402</v>
      </c>
      <c r="C1204" s="21" t="s">
        <v>2348</v>
      </c>
      <c r="D1204" s="8" t="s">
        <v>191</v>
      </c>
      <c r="E1204" s="3" t="str">
        <f t="shared" si="120"/>
        <v>INSERT INTO [dbo].[pmDistrict] ([idDepartment],[idProvince],[name],[code],[ubigeo]) VALUES (13,10,'Mollepata','04','120704')</v>
      </c>
    </row>
    <row r="1205" spans="1:5" ht="15.75" thickBot="1" x14ac:dyDescent="0.3">
      <c r="A1205" s="14" t="s">
        <v>2356</v>
      </c>
      <c r="B1205" s="8" t="s">
        <v>2357</v>
      </c>
      <c r="C1205" s="21" t="s">
        <v>2348</v>
      </c>
      <c r="D1205" s="8" t="s">
        <v>191</v>
      </c>
      <c r="E1205" s="3" t="str">
        <f t="shared" si="120"/>
        <v>INSERT INTO [dbo].[pmDistrict] ([idDepartment],[idProvince],[name],[code],[ubigeo]) VALUES (13,10,'Quiruvilca','05','120705')</v>
      </c>
    </row>
    <row r="1206" spans="1:5" ht="15.75" thickBot="1" x14ac:dyDescent="0.3">
      <c r="A1206" s="14" t="s">
        <v>2358</v>
      </c>
      <c r="B1206" s="8" t="s">
        <v>2359</v>
      </c>
      <c r="C1206" s="21" t="s">
        <v>2348</v>
      </c>
      <c r="D1206" s="8" t="s">
        <v>191</v>
      </c>
      <c r="E1206" s="3" t="str">
        <f t="shared" si="120"/>
        <v>INSERT INTO [dbo].[pmDistrict] ([idDepartment],[idProvince],[name],[code],[ubigeo]) VALUES (13,10,'Santa Cruz de Chuca','06','120706')</v>
      </c>
    </row>
    <row r="1207" spans="1:5" ht="15.75" thickBot="1" x14ac:dyDescent="0.3">
      <c r="A1207" s="14" t="s">
        <v>2360</v>
      </c>
      <c r="B1207" s="8" t="s">
        <v>2361</v>
      </c>
      <c r="C1207" s="21" t="s">
        <v>2348</v>
      </c>
      <c r="D1207" s="8" t="s">
        <v>191</v>
      </c>
      <c r="E1207" s="3" t="str">
        <f t="shared" si="120"/>
        <v>INSERT INTO [dbo].[pmDistrict] ([idDepartment],[idProvince],[name],[code],[ubigeo]) VALUES (13,10,'Sitabamba','07','120707')</v>
      </c>
    </row>
    <row r="1208" spans="1:5" ht="15.75" thickBot="1" x14ac:dyDescent="0.3">
      <c r="A1208" s="14" t="s">
        <v>2362</v>
      </c>
      <c r="B1208" s="8" t="s">
        <v>2363</v>
      </c>
      <c r="C1208" s="21" t="s">
        <v>2364</v>
      </c>
      <c r="D1208" s="8" t="s">
        <v>191</v>
      </c>
      <c r="E1208" s="2" t="str">
        <f>$E$1&amp;"13,11,'"&amp;TRIM(B1208)&amp;"','"&amp;RIGHT(A1208,2)&amp;"','"&amp;RIGHT(A1208,6)&amp;"')"</f>
        <v>INSERT INTO [dbo].[pmDistrict] ([idDepartment],[idProvince],[name],[code],[ubigeo]) VALUES (13,11,'Cascas','01','121101')</v>
      </c>
    </row>
    <row r="1209" spans="1:5" ht="15.75" thickBot="1" x14ac:dyDescent="0.3">
      <c r="A1209" s="14" t="s">
        <v>2365</v>
      </c>
      <c r="B1209" s="8" t="s">
        <v>383</v>
      </c>
      <c r="C1209" s="21" t="s">
        <v>2364</v>
      </c>
      <c r="D1209" s="8" t="s">
        <v>191</v>
      </c>
      <c r="E1209" s="2" t="str">
        <f t="shared" ref="E1209:E1211" si="121">$E$1&amp;"13,11,'"&amp;TRIM(B1209)&amp;"','"&amp;RIGHT(A1209,2)&amp;"','"&amp;RIGHT(A1209,6)&amp;"')"</f>
        <v>INSERT INTO [dbo].[pmDistrict] ([idDepartment],[idProvince],[name],[code],[ubigeo]) VALUES (13,11,'Lucma','02','121102')</v>
      </c>
    </row>
    <row r="1210" spans="1:5" ht="15.75" thickBot="1" x14ac:dyDescent="0.3">
      <c r="A1210" s="14" t="s">
        <v>2366</v>
      </c>
      <c r="B1210" s="8" t="s">
        <v>2367</v>
      </c>
      <c r="C1210" s="21" t="s">
        <v>2364</v>
      </c>
      <c r="D1210" s="8" t="s">
        <v>191</v>
      </c>
      <c r="E1210" s="2" t="str">
        <f t="shared" si="121"/>
        <v>INSERT INTO [dbo].[pmDistrict] ([idDepartment],[idProvince],[name],[code],[ubigeo]) VALUES (13,11,'Marmot','03','121103')</v>
      </c>
    </row>
    <row r="1211" spans="1:5" ht="15.75" thickBot="1" x14ac:dyDescent="0.3">
      <c r="A1211" s="14" t="s">
        <v>2368</v>
      </c>
      <c r="B1211" s="8" t="s">
        <v>2369</v>
      </c>
      <c r="C1211" s="21" t="s">
        <v>2364</v>
      </c>
      <c r="D1211" s="8" t="s">
        <v>191</v>
      </c>
      <c r="E1211" s="2" t="str">
        <f t="shared" si="121"/>
        <v>INSERT INTO [dbo].[pmDistrict] ([idDepartment],[idProvince],[name],[code],[ubigeo]) VALUES (13,11,'Sayapullo','04','121104')</v>
      </c>
    </row>
    <row r="1212" spans="1:5" ht="15.75" thickBot="1" x14ac:dyDescent="0.3">
      <c r="A1212" s="14" t="s">
        <v>2370</v>
      </c>
      <c r="B1212" s="8" t="s">
        <v>2371</v>
      </c>
      <c r="C1212" s="21" t="s">
        <v>2371</v>
      </c>
      <c r="D1212" s="8" t="s">
        <v>191</v>
      </c>
      <c r="E1212" s="3" t="str">
        <f>$E$1&amp;"13,12,'"&amp;TRIM(B1212)&amp;"','"&amp;RIGHT(A1212,2)&amp;"','"&amp;RIGHT(A1212,6)&amp;"')"</f>
        <v>INSERT INTO [dbo].[pmDistrict] ([idDepartment],[idProvince],[name],[code],[ubigeo]) VALUES (13,12,'Viru','01','121201')</v>
      </c>
    </row>
    <row r="1213" spans="1:5" ht="15.75" thickBot="1" x14ac:dyDescent="0.3">
      <c r="A1213" s="14" t="s">
        <v>2372</v>
      </c>
      <c r="B1213" s="8" t="s">
        <v>2373</v>
      </c>
      <c r="C1213" s="21" t="s">
        <v>2371</v>
      </c>
      <c r="D1213" s="8" t="s">
        <v>191</v>
      </c>
      <c r="E1213" s="3" t="str">
        <f t="shared" ref="E1213:E1214" si="122">$E$1&amp;"13,12,'"&amp;TRIM(B1213)&amp;"','"&amp;RIGHT(A1213,2)&amp;"','"&amp;RIGHT(A1213,6)&amp;"')"</f>
        <v>INSERT INTO [dbo].[pmDistrict] ([idDepartment],[idProvince],[name],[code],[ubigeo]) VALUES (13,12,'Chao','02','121202')</v>
      </c>
    </row>
    <row r="1214" spans="1:5" ht="15.75" thickBot="1" x14ac:dyDescent="0.3">
      <c r="A1214" s="14" t="s">
        <v>2374</v>
      </c>
      <c r="B1214" s="8" t="s">
        <v>2375</v>
      </c>
      <c r="C1214" s="21" t="s">
        <v>2371</v>
      </c>
      <c r="D1214" s="22" t="s">
        <v>191</v>
      </c>
      <c r="E1214" s="3" t="str">
        <f t="shared" si="122"/>
        <v>INSERT INTO [dbo].[pmDistrict] ([idDepartment],[idProvince],[name],[code],[ubigeo]) VALUES (13,12,'Guadalupito','03','121203')</v>
      </c>
    </row>
    <row r="1215" spans="1:5" ht="15.75" thickBot="1" x14ac:dyDescent="0.3">
      <c r="A1215" s="14" t="s">
        <v>2376</v>
      </c>
      <c r="B1215" s="8" t="s">
        <v>2377</v>
      </c>
      <c r="C1215" s="21" t="s">
        <v>2377</v>
      </c>
      <c r="D1215" s="8" t="s">
        <v>2378</v>
      </c>
      <c r="E1215" s="2" t="str">
        <f>$E$1&amp;"14,1,'"&amp;TRIM(B1215)&amp;"','"&amp;RIGHT(A1215,2)&amp;"','"&amp;RIGHT(A1215,6)&amp;"')"</f>
        <v>INSERT INTO [dbo].[pmDistrict] ([idDepartment],[idProvince],[name],[code],[ubigeo]) VALUES (14,1,'Chiclayo','01','130101')</v>
      </c>
    </row>
    <row r="1216" spans="1:5" ht="15.75" thickBot="1" x14ac:dyDescent="0.3">
      <c r="A1216" s="14" t="s">
        <v>2379</v>
      </c>
      <c r="B1216" s="8" t="s">
        <v>2380</v>
      </c>
      <c r="C1216" s="21" t="s">
        <v>2377</v>
      </c>
      <c r="D1216" s="8" t="s">
        <v>2378</v>
      </c>
      <c r="E1216" s="2" t="str">
        <f t="shared" ref="E1216:E1235" si="123">$E$1&amp;"14,1,'"&amp;TRIM(B1216)&amp;"','"&amp;RIGHT(A1216,2)&amp;"','"&amp;RIGHT(A1216,6)&amp;"')"</f>
        <v>INSERT INTO [dbo].[pmDistrict] ([idDepartment],[idProvince],[name],[code],[ubigeo]) VALUES (14,1,'Chongoyape','02','130102')</v>
      </c>
    </row>
    <row r="1217" spans="1:5" ht="15.75" thickBot="1" x14ac:dyDescent="0.3">
      <c r="A1217" s="14" t="s">
        <v>2381</v>
      </c>
      <c r="B1217" s="8" t="s">
        <v>2382</v>
      </c>
      <c r="C1217" s="21" t="s">
        <v>2377</v>
      </c>
      <c r="D1217" s="8" t="s">
        <v>2378</v>
      </c>
      <c r="E1217" s="2" t="str">
        <f t="shared" si="123"/>
        <v>INSERT INTO [dbo].[pmDistrict] ([idDepartment],[idProvince],[name],[code],[ubigeo]) VALUES (14,1,'Eten','03','130103')</v>
      </c>
    </row>
    <row r="1218" spans="1:5" ht="15.75" thickBot="1" x14ac:dyDescent="0.3">
      <c r="A1218" s="14" t="s">
        <v>2383</v>
      </c>
      <c r="B1218" s="8" t="s">
        <v>2384</v>
      </c>
      <c r="C1218" s="21" t="s">
        <v>2377</v>
      </c>
      <c r="D1218" s="8" t="s">
        <v>2378</v>
      </c>
      <c r="E1218" s="2" t="str">
        <f t="shared" si="123"/>
        <v>INSERT INTO [dbo].[pmDistrict] ([idDepartment],[idProvince],[name],[code],[ubigeo]) VALUES (14,1,'Eten Puerto','04','130104')</v>
      </c>
    </row>
    <row r="1219" spans="1:5" ht="15.75" thickBot="1" x14ac:dyDescent="0.3">
      <c r="A1219" s="14" t="s">
        <v>2385</v>
      </c>
      <c r="B1219" s="8" t="s">
        <v>2386</v>
      </c>
      <c r="C1219" s="21" t="s">
        <v>2377</v>
      </c>
      <c r="D1219" s="8" t="s">
        <v>2378</v>
      </c>
      <c r="E1219" s="2" t="str">
        <f t="shared" si="123"/>
        <v>INSERT INTO [dbo].[pmDistrict] ([idDepartment],[idProvince],[name],[code],[ubigeo]) VALUES (14,1,'Jose Leonardo Ortiz','12','130112')</v>
      </c>
    </row>
    <row r="1220" spans="1:5" ht="15.75" thickBot="1" x14ac:dyDescent="0.3">
      <c r="A1220" s="14" t="s">
        <v>2387</v>
      </c>
      <c r="B1220" s="8" t="s">
        <v>2388</v>
      </c>
      <c r="C1220" s="21" t="s">
        <v>2377</v>
      </c>
      <c r="D1220" s="8" t="s">
        <v>2378</v>
      </c>
      <c r="E1220" s="2" t="str">
        <f t="shared" si="123"/>
        <v>INSERT INTO [dbo].[pmDistrict] ([idDepartment],[idProvince],[name],[code],[ubigeo]) VALUES (14,1,'La Victoria','15','130115')</v>
      </c>
    </row>
    <row r="1221" spans="1:5" ht="15.75" thickBot="1" x14ac:dyDescent="0.3">
      <c r="A1221" s="14" t="s">
        <v>2389</v>
      </c>
      <c r="B1221" s="8" t="s">
        <v>2390</v>
      </c>
      <c r="C1221" s="21" t="s">
        <v>2377</v>
      </c>
      <c r="D1221" s="8" t="s">
        <v>2378</v>
      </c>
      <c r="E1221" s="2" t="str">
        <f t="shared" si="123"/>
        <v>INSERT INTO [dbo].[pmDistrict] ([idDepartment],[idProvince],[name],[code],[ubigeo]) VALUES (14,1,'Lagunas','05','130105')</v>
      </c>
    </row>
    <row r="1222" spans="1:5" ht="15.75" thickBot="1" x14ac:dyDescent="0.3">
      <c r="A1222" s="14" t="s">
        <v>2391</v>
      </c>
      <c r="B1222" s="8" t="s">
        <v>2392</v>
      </c>
      <c r="C1222" s="21" t="s">
        <v>2377</v>
      </c>
      <c r="D1222" s="8" t="s">
        <v>2378</v>
      </c>
      <c r="E1222" s="2" t="str">
        <f t="shared" si="123"/>
        <v>INSERT INTO [dbo].[pmDistrict] ([idDepartment],[idProvince],[name],[code],[ubigeo]) VALUES (14,1,'Monsefu','06','130106')</v>
      </c>
    </row>
    <row r="1223" spans="1:5" ht="15.75" thickBot="1" x14ac:dyDescent="0.3">
      <c r="A1223" s="14" t="s">
        <v>2393</v>
      </c>
      <c r="B1223" s="8" t="s">
        <v>2394</v>
      </c>
      <c r="C1223" s="21" t="s">
        <v>2377</v>
      </c>
      <c r="D1223" s="8" t="s">
        <v>2378</v>
      </c>
      <c r="E1223" s="2" t="str">
        <f t="shared" si="123"/>
        <v>INSERT INTO [dbo].[pmDistrict] ([idDepartment],[idProvince],[name],[code],[ubigeo]) VALUES (14,1,'Nueva Arica','07','130107')</v>
      </c>
    </row>
    <row r="1224" spans="1:5" ht="15.75" thickBot="1" x14ac:dyDescent="0.3">
      <c r="A1224" s="14" t="s">
        <v>2395</v>
      </c>
      <c r="B1224" s="8" t="s">
        <v>2396</v>
      </c>
      <c r="C1224" s="21" t="s">
        <v>2377</v>
      </c>
      <c r="D1224" s="8" t="s">
        <v>2378</v>
      </c>
      <c r="E1224" s="2" t="str">
        <f t="shared" si="123"/>
        <v>INSERT INTO [dbo].[pmDistrict] ([idDepartment],[idProvince],[name],[code],[ubigeo]) VALUES (14,1,'Oyotun','08','130108')</v>
      </c>
    </row>
    <row r="1225" spans="1:5" ht="15.75" thickBot="1" x14ac:dyDescent="0.3">
      <c r="A1225" s="14" t="s">
        <v>2397</v>
      </c>
      <c r="B1225" s="8" t="s">
        <v>2398</v>
      </c>
      <c r="C1225" s="21" t="s">
        <v>2377</v>
      </c>
      <c r="D1225" s="8" t="s">
        <v>2378</v>
      </c>
      <c r="E1225" s="2" t="str">
        <f t="shared" si="123"/>
        <v>INSERT INTO [dbo].[pmDistrict] ([idDepartment],[idProvince],[name],[code],[ubigeo]) VALUES (14,1,'Picsi','09','130109')</v>
      </c>
    </row>
    <row r="1226" spans="1:5" ht="15.75" thickBot="1" x14ac:dyDescent="0.3">
      <c r="A1226" s="14" t="s">
        <v>2399</v>
      </c>
      <c r="B1226" s="8" t="s">
        <v>2400</v>
      </c>
      <c r="C1226" s="21" t="s">
        <v>2377</v>
      </c>
      <c r="D1226" s="8" t="s">
        <v>2378</v>
      </c>
      <c r="E1226" s="2" t="str">
        <f t="shared" si="123"/>
        <v>INSERT INTO [dbo].[pmDistrict] ([idDepartment],[idProvince],[name],[code],[ubigeo]) VALUES (14,1,'Pimentel','10','130110')</v>
      </c>
    </row>
    <row r="1227" spans="1:5" ht="15.75" thickBot="1" x14ac:dyDescent="0.3">
      <c r="A1227" s="14" t="s">
        <v>2401</v>
      </c>
      <c r="B1227" s="8" t="s">
        <v>2402</v>
      </c>
      <c r="C1227" s="21" t="s">
        <v>2377</v>
      </c>
      <c r="D1227" s="8" t="s">
        <v>2378</v>
      </c>
      <c r="E1227" s="2" t="str">
        <f t="shared" si="123"/>
        <v>INSERT INTO [dbo].[pmDistrict] ([idDepartment],[idProvince],[name],[code],[ubigeo]) VALUES (14,1,'Reque','11','130111')</v>
      </c>
    </row>
    <row r="1228" spans="1:5" ht="15.75" thickBot="1" x14ac:dyDescent="0.3">
      <c r="A1228" s="14" t="s">
        <v>2403</v>
      </c>
      <c r="B1228" s="8" t="s">
        <v>157</v>
      </c>
      <c r="C1228" s="21" t="s">
        <v>2377</v>
      </c>
      <c r="D1228" s="8" t="s">
        <v>2378</v>
      </c>
      <c r="E1228" s="2" t="str">
        <f t="shared" si="123"/>
        <v>INSERT INTO [dbo].[pmDistrict] ([idDepartment],[idProvince],[name],[code],[ubigeo]) VALUES (14,1,'Santa Rosa','13','130113')</v>
      </c>
    </row>
    <row r="1229" spans="1:5" ht="15.75" thickBot="1" x14ac:dyDescent="0.3">
      <c r="A1229" s="14" t="s">
        <v>2404</v>
      </c>
      <c r="B1229" s="8" t="s">
        <v>2405</v>
      </c>
      <c r="C1229" s="21" t="s">
        <v>2377</v>
      </c>
      <c r="D1229" s="8" t="s">
        <v>2378</v>
      </c>
      <c r="E1229" s="2" t="str">
        <f t="shared" si="123"/>
        <v>INSERT INTO [dbo].[pmDistrict] ([idDepartment],[idProvince],[name],[code],[ubigeo]) VALUES (14,1,'Saña','14','130114')</v>
      </c>
    </row>
    <row r="1230" spans="1:5" ht="15.75" thickBot="1" x14ac:dyDescent="0.3">
      <c r="A1230" s="14" t="s">
        <v>2406</v>
      </c>
      <c r="B1230" s="8" t="s">
        <v>2407</v>
      </c>
      <c r="C1230" s="21" t="s">
        <v>2377</v>
      </c>
      <c r="D1230" s="8" t="s">
        <v>2378</v>
      </c>
      <c r="E1230" s="2" t="str">
        <f t="shared" si="123"/>
        <v>INSERT INTO [dbo].[pmDistrict] ([idDepartment],[idProvince],[name],[code],[ubigeo]) VALUES (14,1,'Cayalti','16','130116')</v>
      </c>
    </row>
    <row r="1231" spans="1:5" ht="15.75" thickBot="1" x14ac:dyDescent="0.3">
      <c r="A1231" s="14" t="s">
        <v>2408</v>
      </c>
      <c r="B1231" s="8" t="s">
        <v>2409</v>
      </c>
      <c r="C1231" s="21" t="s">
        <v>2377</v>
      </c>
      <c r="D1231" s="8" t="s">
        <v>2378</v>
      </c>
      <c r="E1231" s="2" t="str">
        <f t="shared" si="123"/>
        <v>INSERT INTO [dbo].[pmDistrict] ([idDepartment],[idProvince],[name],[code],[ubigeo]) VALUES (14,1,'Patapo','17','130117')</v>
      </c>
    </row>
    <row r="1232" spans="1:5" ht="15.75" thickBot="1" x14ac:dyDescent="0.3">
      <c r="A1232" s="14" t="s">
        <v>2410</v>
      </c>
      <c r="B1232" s="8" t="s">
        <v>2411</v>
      </c>
      <c r="C1232" s="21" t="s">
        <v>2377</v>
      </c>
      <c r="D1232" s="8" t="s">
        <v>2378</v>
      </c>
      <c r="E1232" s="2" t="str">
        <f t="shared" si="123"/>
        <v>INSERT INTO [dbo].[pmDistrict] ([idDepartment],[idProvince],[name],[code],[ubigeo]) VALUES (14,1,'Pomalca','18','130118')</v>
      </c>
    </row>
    <row r="1233" spans="1:5" ht="15.75" thickBot="1" x14ac:dyDescent="0.3">
      <c r="A1233" s="14" t="s">
        <v>2412</v>
      </c>
      <c r="B1233" s="8" t="s">
        <v>2413</v>
      </c>
      <c r="C1233" s="21" t="s">
        <v>2377</v>
      </c>
      <c r="D1233" s="8" t="s">
        <v>2378</v>
      </c>
      <c r="E1233" s="2" t="str">
        <f t="shared" si="123"/>
        <v>INSERT INTO [dbo].[pmDistrict] ([idDepartment],[idProvince],[name],[code],[ubigeo]) VALUES (14,1,'Pucala','19','130119')</v>
      </c>
    </row>
    <row r="1234" spans="1:5" ht="15.75" thickBot="1" x14ac:dyDescent="0.3">
      <c r="A1234" s="14" t="s">
        <v>2414</v>
      </c>
      <c r="B1234" s="8" t="s">
        <v>2415</v>
      </c>
      <c r="C1234" s="21" t="s">
        <v>2377</v>
      </c>
      <c r="D1234" s="8" t="s">
        <v>2378</v>
      </c>
      <c r="E1234" s="2" t="str">
        <f t="shared" si="123"/>
        <v>INSERT INTO [dbo].[pmDistrict] ([idDepartment],[idProvince],[name],[code],[ubigeo]) VALUES (14,1,'Tuman','20','130120')</v>
      </c>
    </row>
    <row r="1235" spans="1:5" ht="15.75" thickBot="1" x14ac:dyDescent="0.3">
      <c r="A1235" s="14" t="s">
        <v>2416</v>
      </c>
      <c r="B1235" s="8" t="s">
        <v>2417</v>
      </c>
      <c r="C1235" s="21" t="s">
        <v>2417</v>
      </c>
      <c r="D1235" s="8" t="s">
        <v>2378</v>
      </c>
      <c r="E1235" s="3" t="str">
        <f>$E$1&amp;"14,2,'"&amp;TRIM(B1235)&amp;"','"&amp;RIGHT(A1235,2)&amp;"','"&amp;RIGHT(A1235,6)&amp;"')"</f>
        <v>INSERT INTO [dbo].[pmDistrict] ([idDepartment],[idProvince],[name],[code],[ubigeo]) VALUES (14,2,'Ferreñafe','01','130201')</v>
      </c>
    </row>
    <row r="1236" spans="1:5" ht="15.75" thickBot="1" x14ac:dyDescent="0.3">
      <c r="A1236" s="14" t="s">
        <v>2418</v>
      </c>
      <c r="B1236" s="8" t="s">
        <v>2419</v>
      </c>
      <c r="C1236" s="21" t="s">
        <v>2417</v>
      </c>
      <c r="D1236" s="8" t="s">
        <v>2378</v>
      </c>
      <c r="E1236" s="3" t="str">
        <f t="shared" ref="E1236:E1240" si="124">$E$1&amp;"14,2,'"&amp;TRIM(B1236)&amp;"','"&amp;RIGHT(A1236,2)&amp;"','"&amp;RIGHT(A1236,6)&amp;"')"</f>
        <v>INSERT INTO [dbo].[pmDistrict] ([idDepartment],[idProvince],[name],[code],[ubigeo]) VALUES (14,2,'Cañaris','03','130203')</v>
      </c>
    </row>
    <row r="1237" spans="1:5" ht="15.75" thickBot="1" x14ac:dyDescent="0.3">
      <c r="A1237" s="14" t="s">
        <v>2420</v>
      </c>
      <c r="B1237" s="8" t="s">
        <v>2421</v>
      </c>
      <c r="C1237" s="21" t="s">
        <v>2417</v>
      </c>
      <c r="D1237" s="8" t="s">
        <v>2378</v>
      </c>
      <c r="E1237" s="3" t="str">
        <f t="shared" si="124"/>
        <v>INSERT INTO [dbo].[pmDistrict] ([idDepartment],[idProvince],[name],[code],[ubigeo]) VALUES (14,2,'Incahuasi','02','130202')</v>
      </c>
    </row>
    <row r="1238" spans="1:5" ht="15.75" thickBot="1" x14ac:dyDescent="0.3">
      <c r="A1238" s="14" t="s">
        <v>2422</v>
      </c>
      <c r="B1238" s="8" t="s">
        <v>2423</v>
      </c>
      <c r="C1238" s="21" t="s">
        <v>2417</v>
      </c>
      <c r="D1238" s="8" t="s">
        <v>2378</v>
      </c>
      <c r="E1238" s="3" t="str">
        <f t="shared" si="124"/>
        <v>INSERT INTO [dbo].[pmDistrict] ([idDepartment],[idProvince],[name],[code],[ubigeo]) VALUES (14,2,'Manuel Antonio Mesones Muro','06','130206')</v>
      </c>
    </row>
    <row r="1239" spans="1:5" ht="15.75" thickBot="1" x14ac:dyDescent="0.3">
      <c r="A1239" s="14" t="s">
        <v>2424</v>
      </c>
      <c r="B1239" s="8" t="s">
        <v>2425</v>
      </c>
      <c r="C1239" s="21" t="s">
        <v>2417</v>
      </c>
      <c r="D1239" s="8" t="s">
        <v>2378</v>
      </c>
      <c r="E1239" s="3" t="str">
        <f t="shared" si="124"/>
        <v>INSERT INTO [dbo].[pmDistrict] ([idDepartment],[idProvince],[name],[code],[ubigeo]) VALUES (14,2,'Pitipo','04','130204')</v>
      </c>
    </row>
    <row r="1240" spans="1:5" ht="15.75" thickBot="1" x14ac:dyDescent="0.3">
      <c r="A1240" s="14" t="s">
        <v>2426</v>
      </c>
      <c r="B1240" s="8" t="s">
        <v>1917</v>
      </c>
      <c r="C1240" s="21" t="s">
        <v>2417</v>
      </c>
      <c r="D1240" s="8" t="s">
        <v>2378</v>
      </c>
      <c r="E1240" s="3" t="str">
        <f t="shared" si="124"/>
        <v>INSERT INTO [dbo].[pmDistrict] ([idDepartment],[idProvince],[name],[code],[ubigeo]) VALUES (14,2,'Pueblo Nuevo','05','130205')</v>
      </c>
    </row>
    <row r="1241" spans="1:5" ht="15.75" thickBot="1" x14ac:dyDescent="0.3">
      <c r="A1241" s="14" t="s">
        <v>2427</v>
      </c>
      <c r="B1241" s="8" t="s">
        <v>2378</v>
      </c>
      <c r="C1241" s="21" t="s">
        <v>2378</v>
      </c>
      <c r="D1241" s="8" t="s">
        <v>2378</v>
      </c>
      <c r="E1241" s="2" t="str">
        <f>$E$1&amp;"14,3,'"&amp;TRIM(B1241)&amp;"','"&amp;RIGHT(A1241,2)&amp;"','"&amp;RIGHT(A1241,6)&amp;"')"</f>
        <v>INSERT INTO [dbo].[pmDistrict] ([idDepartment],[idProvince],[name],[code],[ubigeo]) VALUES (14,3,'Lambayeque','01','130301')</v>
      </c>
    </row>
    <row r="1242" spans="1:5" ht="15.75" thickBot="1" x14ac:dyDescent="0.3">
      <c r="A1242" s="14" t="s">
        <v>2428</v>
      </c>
      <c r="B1242" s="8" t="s">
        <v>2429</v>
      </c>
      <c r="C1242" s="21" t="s">
        <v>2378</v>
      </c>
      <c r="D1242" s="8" t="s">
        <v>2378</v>
      </c>
      <c r="E1242" s="2" t="str">
        <f t="shared" ref="E1242:E1252" si="125">$E$1&amp;"14,3,'"&amp;TRIM(B1242)&amp;"','"&amp;RIGHT(A1242,2)&amp;"','"&amp;RIGHT(A1242,6)&amp;"')"</f>
        <v>INSERT INTO [dbo].[pmDistrict] ([idDepartment],[idProvince],[name],[code],[ubigeo]) VALUES (14,3,'Chochope','02','130302')</v>
      </c>
    </row>
    <row r="1243" spans="1:5" ht="15.75" thickBot="1" x14ac:dyDescent="0.3">
      <c r="A1243" s="14" t="s">
        <v>2430</v>
      </c>
      <c r="B1243" s="8" t="s">
        <v>2431</v>
      </c>
      <c r="C1243" s="21" t="s">
        <v>2378</v>
      </c>
      <c r="D1243" s="8" t="s">
        <v>2378</v>
      </c>
      <c r="E1243" s="2" t="str">
        <f t="shared" si="125"/>
        <v>INSERT INTO [dbo].[pmDistrict] ([idDepartment],[idProvince],[name],[code],[ubigeo]) VALUES (14,3,'Illimo','03','130303')</v>
      </c>
    </row>
    <row r="1244" spans="1:5" ht="15.75" thickBot="1" x14ac:dyDescent="0.3">
      <c r="A1244" s="14" t="s">
        <v>2432</v>
      </c>
      <c r="B1244" s="8" t="s">
        <v>2433</v>
      </c>
      <c r="C1244" s="21" t="s">
        <v>2378</v>
      </c>
      <c r="D1244" s="8" t="s">
        <v>2378</v>
      </c>
      <c r="E1244" s="2" t="str">
        <f t="shared" si="125"/>
        <v>INSERT INTO [dbo].[pmDistrict] ([idDepartment],[idProvince],[name],[code],[ubigeo]) VALUES (14,3,'Jayanca','04','130304')</v>
      </c>
    </row>
    <row r="1245" spans="1:5" ht="15.75" thickBot="1" x14ac:dyDescent="0.3">
      <c r="A1245" s="14" t="s">
        <v>2434</v>
      </c>
      <c r="B1245" s="8" t="s">
        <v>2435</v>
      </c>
      <c r="C1245" s="21" t="s">
        <v>2378</v>
      </c>
      <c r="D1245" s="8" t="s">
        <v>2378</v>
      </c>
      <c r="E1245" s="2" t="str">
        <f t="shared" si="125"/>
        <v>INSERT INTO [dbo].[pmDistrict] ([idDepartment],[idProvince],[name],[code],[ubigeo]) VALUES (14,3,'Mochumi','05','130305')</v>
      </c>
    </row>
    <row r="1246" spans="1:5" ht="15.75" thickBot="1" x14ac:dyDescent="0.3">
      <c r="A1246" s="14" t="s">
        <v>2436</v>
      </c>
      <c r="B1246" s="8" t="s">
        <v>2437</v>
      </c>
      <c r="C1246" s="21" t="s">
        <v>2378</v>
      </c>
      <c r="D1246" s="8" t="s">
        <v>2378</v>
      </c>
      <c r="E1246" s="2" t="str">
        <f t="shared" si="125"/>
        <v>INSERT INTO [dbo].[pmDistrict] ([idDepartment],[idProvince],[name],[code],[ubigeo]) VALUES (14,3,'Morrope','06','130306')</v>
      </c>
    </row>
    <row r="1247" spans="1:5" ht="15.75" thickBot="1" x14ac:dyDescent="0.3">
      <c r="A1247" s="14" t="s">
        <v>2438</v>
      </c>
      <c r="B1247" s="8" t="s">
        <v>2439</v>
      </c>
      <c r="C1247" s="21" t="s">
        <v>2378</v>
      </c>
      <c r="D1247" s="8" t="s">
        <v>2378</v>
      </c>
      <c r="E1247" s="2" t="str">
        <f t="shared" si="125"/>
        <v>INSERT INTO [dbo].[pmDistrict] ([idDepartment],[idProvince],[name],[code],[ubigeo]) VALUES (14,3,'Motupe','07','130307')</v>
      </c>
    </row>
    <row r="1248" spans="1:5" ht="15.75" thickBot="1" x14ac:dyDescent="0.3">
      <c r="A1248" s="14" t="s">
        <v>2440</v>
      </c>
      <c r="B1248" s="8" t="s">
        <v>2441</v>
      </c>
      <c r="C1248" s="21" t="s">
        <v>2378</v>
      </c>
      <c r="D1248" s="8" t="s">
        <v>2378</v>
      </c>
      <c r="E1248" s="2" t="str">
        <f t="shared" si="125"/>
        <v>INSERT INTO [dbo].[pmDistrict] ([idDepartment],[idProvince],[name],[code],[ubigeo]) VALUES (14,3,'Olmos','08','130308')</v>
      </c>
    </row>
    <row r="1249" spans="1:5" ht="15.75" thickBot="1" x14ac:dyDescent="0.3">
      <c r="A1249" s="14" t="s">
        <v>2442</v>
      </c>
      <c r="B1249" s="8" t="s">
        <v>2443</v>
      </c>
      <c r="C1249" s="21" t="s">
        <v>2378</v>
      </c>
      <c r="D1249" s="8" t="s">
        <v>2378</v>
      </c>
      <c r="E1249" s="2" t="str">
        <f t="shared" si="125"/>
        <v>INSERT INTO [dbo].[pmDistrict] ([idDepartment],[idProvince],[name],[code],[ubigeo]) VALUES (14,3,'Pacora','09','130309')</v>
      </c>
    </row>
    <row r="1250" spans="1:5" ht="15.75" thickBot="1" x14ac:dyDescent="0.3">
      <c r="A1250" s="14" t="s">
        <v>2444</v>
      </c>
      <c r="B1250" s="8" t="s">
        <v>1919</v>
      </c>
      <c r="C1250" s="21" t="s">
        <v>2378</v>
      </c>
      <c r="D1250" s="8" t="s">
        <v>2378</v>
      </c>
      <c r="E1250" s="2" t="str">
        <f t="shared" si="125"/>
        <v>INSERT INTO [dbo].[pmDistrict] ([idDepartment],[idProvince],[name],[code],[ubigeo]) VALUES (14,3,'Salas','10','130310')</v>
      </c>
    </row>
    <row r="1251" spans="1:5" ht="15.75" thickBot="1" x14ac:dyDescent="0.3">
      <c r="A1251" s="14" t="s">
        <v>2445</v>
      </c>
      <c r="B1251" s="8" t="s">
        <v>2303</v>
      </c>
      <c r="C1251" s="21" t="s">
        <v>2378</v>
      </c>
      <c r="D1251" s="8" t="s">
        <v>2378</v>
      </c>
      <c r="E1251" s="2" t="str">
        <f t="shared" si="125"/>
        <v>INSERT INTO [dbo].[pmDistrict] ([idDepartment],[idProvince],[name],[code],[ubigeo]) VALUES (14,3,'San Jose','11','130311')</v>
      </c>
    </row>
    <row r="1252" spans="1:5" ht="15.75" thickBot="1" x14ac:dyDescent="0.3">
      <c r="A1252" s="14" t="s">
        <v>2446</v>
      </c>
      <c r="B1252" s="8" t="s">
        <v>2447</v>
      </c>
      <c r="C1252" s="21" t="s">
        <v>2378</v>
      </c>
      <c r="D1252" s="22" t="s">
        <v>2378</v>
      </c>
      <c r="E1252" s="2" t="str">
        <f t="shared" si="125"/>
        <v>INSERT INTO [dbo].[pmDistrict] ([idDepartment],[idProvince],[name],[code],[ubigeo]) VALUES (14,3,'Tucume','12','130312')</v>
      </c>
    </row>
    <row r="1253" spans="1:5" ht="15.75" thickBot="1" x14ac:dyDescent="0.3">
      <c r="A1253" s="14" t="s">
        <v>2448</v>
      </c>
      <c r="B1253" s="8" t="s">
        <v>2449</v>
      </c>
      <c r="C1253" s="21" t="s">
        <v>2449</v>
      </c>
      <c r="D1253" s="8" t="s">
        <v>2449</v>
      </c>
      <c r="E1253" s="3" t="str">
        <f>$E$1&amp;"15,1,'"&amp;TRIM(B1253)&amp;"','"&amp;RIGHT(A1253,2)&amp;"','"&amp;RIGHT(A1253,6)&amp;"')"</f>
        <v>INSERT INTO [dbo].[pmDistrict] ([idDepartment],[idProvince],[name],[code],[ubigeo]) VALUES (15,1,'Lima','01','140101')</v>
      </c>
    </row>
    <row r="1254" spans="1:5" ht="15.75" thickBot="1" x14ac:dyDescent="0.3">
      <c r="A1254" s="14" t="s">
        <v>2450</v>
      </c>
      <c r="B1254" s="8" t="s">
        <v>2451</v>
      </c>
      <c r="C1254" s="21" t="s">
        <v>2449</v>
      </c>
      <c r="D1254" s="8" t="s">
        <v>2449</v>
      </c>
      <c r="E1254" s="3" t="str">
        <f t="shared" ref="E1254:E1296" si="126">$E$1&amp;"15,1,'"&amp;TRIM(B1254)&amp;"','"&amp;RIGHT(A1254,2)&amp;"','"&amp;RIGHT(A1254,6)&amp;"')"</f>
        <v>INSERT INTO [dbo].[pmDistrict] ([idDepartment],[idProvince],[name],[code],[ubigeo]) VALUES (15,1,'Ancon','02','140102')</v>
      </c>
    </row>
    <row r="1255" spans="1:5" ht="15.75" thickBot="1" x14ac:dyDescent="0.3">
      <c r="A1255" s="14" t="s">
        <v>2452</v>
      </c>
      <c r="B1255" s="8" t="s">
        <v>2453</v>
      </c>
      <c r="C1255" s="21" t="s">
        <v>2449</v>
      </c>
      <c r="D1255" s="8" t="s">
        <v>2449</v>
      </c>
      <c r="E1255" s="3" t="str">
        <f t="shared" si="126"/>
        <v>INSERT INTO [dbo].[pmDistrict] ([idDepartment],[idProvince],[name],[code],[ubigeo]) VALUES (15,1,'Ate','03','140103')</v>
      </c>
    </row>
    <row r="1256" spans="1:5" ht="15.75" thickBot="1" x14ac:dyDescent="0.3">
      <c r="A1256" s="14" t="s">
        <v>2454</v>
      </c>
      <c r="B1256" s="8" t="s">
        <v>2455</v>
      </c>
      <c r="C1256" s="21" t="s">
        <v>2449</v>
      </c>
      <c r="D1256" s="8" t="s">
        <v>2449</v>
      </c>
      <c r="E1256" s="3" t="str">
        <f t="shared" si="126"/>
        <v>INSERT INTO [dbo].[pmDistrict] ([idDepartment],[idProvince],[name],[code],[ubigeo]) VALUES (15,1,'Barranco','25','140125')</v>
      </c>
    </row>
    <row r="1257" spans="1:5" ht="15.75" thickBot="1" x14ac:dyDescent="0.3">
      <c r="A1257" s="14" t="s">
        <v>2456</v>
      </c>
      <c r="B1257" s="8" t="s">
        <v>2457</v>
      </c>
      <c r="C1257" s="21" t="s">
        <v>2449</v>
      </c>
      <c r="D1257" s="8" t="s">
        <v>2449</v>
      </c>
      <c r="E1257" s="3" t="str">
        <f t="shared" si="126"/>
        <v>INSERT INTO [dbo].[pmDistrict] ([idDepartment],[idProvince],[name],[code],[ubigeo]) VALUES (15,1,'Breña','04','140104')</v>
      </c>
    </row>
    <row r="1258" spans="1:5" ht="15.75" thickBot="1" x14ac:dyDescent="0.3">
      <c r="A1258" s="14" t="s">
        <v>2458</v>
      </c>
      <c r="B1258" s="8" t="s">
        <v>2459</v>
      </c>
      <c r="C1258" s="21" t="s">
        <v>2449</v>
      </c>
      <c r="D1258" s="8" t="s">
        <v>2449</v>
      </c>
      <c r="E1258" s="3" t="str">
        <f t="shared" si="126"/>
        <v>INSERT INTO [dbo].[pmDistrict] ([idDepartment],[idProvince],[name],[code],[ubigeo]) VALUES (15,1,'Carabayllo','05','140105')</v>
      </c>
    </row>
    <row r="1259" spans="1:5" ht="15.75" thickBot="1" x14ac:dyDescent="0.3">
      <c r="A1259" s="14" t="s">
        <v>2460</v>
      </c>
      <c r="B1259" s="8" t="s">
        <v>2461</v>
      </c>
      <c r="C1259" s="21" t="s">
        <v>2449</v>
      </c>
      <c r="D1259" s="8" t="s">
        <v>2449</v>
      </c>
      <c r="E1259" s="3" t="str">
        <f t="shared" si="126"/>
        <v>INSERT INTO [dbo].[pmDistrict] ([idDepartment],[idProvince],[name],[code],[ubigeo]) VALUES (15,1,'Chaclacayo','07','140107')</v>
      </c>
    </row>
    <row r="1260" spans="1:5" ht="15.75" thickBot="1" x14ac:dyDescent="0.3">
      <c r="A1260" s="14" t="s">
        <v>2462</v>
      </c>
      <c r="B1260" s="8" t="s">
        <v>2463</v>
      </c>
      <c r="C1260" s="21" t="s">
        <v>2449</v>
      </c>
      <c r="D1260" s="8" t="s">
        <v>2449</v>
      </c>
      <c r="E1260" s="3" t="str">
        <f t="shared" si="126"/>
        <v>INSERT INTO [dbo].[pmDistrict] ([idDepartment],[idProvince],[name],[code],[ubigeo]) VALUES (15,1,'Chorrillos','08','140108')</v>
      </c>
    </row>
    <row r="1261" spans="1:5" ht="15.75" thickBot="1" x14ac:dyDescent="0.3">
      <c r="A1261" s="14" t="s">
        <v>2464</v>
      </c>
      <c r="B1261" s="8" t="s">
        <v>2465</v>
      </c>
      <c r="C1261" s="21" t="s">
        <v>2449</v>
      </c>
      <c r="D1261" s="8" t="s">
        <v>2449</v>
      </c>
      <c r="E1261" s="3" t="str">
        <f t="shared" si="126"/>
        <v>INSERT INTO [dbo].[pmDistrict] ([idDepartment],[idProvince],[name],[code],[ubigeo]) VALUES (15,1,'Cieneguilla','39','140139')</v>
      </c>
    </row>
    <row r="1262" spans="1:5" ht="15.75" thickBot="1" x14ac:dyDescent="0.3">
      <c r="A1262" s="14" t="s">
        <v>2466</v>
      </c>
      <c r="B1262" s="8" t="s">
        <v>2045</v>
      </c>
      <c r="C1262" s="21" t="s">
        <v>2449</v>
      </c>
      <c r="D1262" s="8" t="s">
        <v>2449</v>
      </c>
      <c r="E1262" s="3" t="str">
        <f t="shared" si="126"/>
        <v>INSERT INTO [dbo].[pmDistrict] ([idDepartment],[idProvince],[name],[code],[ubigeo]) VALUES (15,1,'Comas','06','140106')</v>
      </c>
    </row>
    <row r="1263" spans="1:5" ht="15.75" thickBot="1" x14ac:dyDescent="0.3">
      <c r="A1263" s="14" t="s">
        <v>2467</v>
      </c>
      <c r="B1263" s="8" t="s">
        <v>2468</v>
      </c>
      <c r="C1263" s="21" t="s">
        <v>2449</v>
      </c>
      <c r="D1263" s="8" t="s">
        <v>2449</v>
      </c>
      <c r="E1263" s="3" t="str">
        <f t="shared" si="126"/>
        <v>INSERT INTO [dbo].[pmDistrict] ([idDepartment],[idProvince],[name],[code],[ubigeo]) VALUES (15,1,'El Agustino','35','140135')</v>
      </c>
    </row>
    <row r="1264" spans="1:5" ht="15.75" thickBot="1" x14ac:dyDescent="0.3">
      <c r="A1264" s="14" t="s">
        <v>2469</v>
      </c>
      <c r="B1264" s="8" t="s">
        <v>187</v>
      </c>
      <c r="C1264" s="21" t="s">
        <v>2449</v>
      </c>
      <c r="D1264" s="8" t="s">
        <v>2449</v>
      </c>
      <c r="E1264" s="3" t="str">
        <f t="shared" si="126"/>
        <v>INSERT INTO [dbo].[pmDistrict] ([idDepartment],[idProvince],[name],[code],[ubigeo]) VALUES (15,1,'Independencia','34','140134')</v>
      </c>
    </row>
    <row r="1265" spans="1:5" ht="15.75" thickBot="1" x14ac:dyDescent="0.3">
      <c r="A1265" s="14" t="s">
        <v>2470</v>
      </c>
      <c r="B1265" s="8" t="s">
        <v>2471</v>
      </c>
      <c r="C1265" s="21" t="s">
        <v>2449</v>
      </c>
      <c r="D1265" s="8" t="s">
        <v>2449</v>
      </c>
      <c r="E1265" s="3" t="str">
        <f t="shared" si="126"/>
        <v>INSERT INTO [dbo].[pmDistrict] ([idDepartment],[idProvince],[name],[code],[ubigeo]) VALUES (15,1,'Jesus Maria','33','140133')</v>
      </c>
    </row>
    <row r="1266" spans="1:5" ht="15.75" thickBot="1" x14ac:dyDescent="0.3">
      <c r="A1266" s="14" t="s">
        <v>2472</v>
      </c>
      <c r="B1266" s="8" t="s">
        <v>2473</v>
      </c>
      <c r="C1266" s="21" t="s">
        <v>2449</v>
      </c>
      <c r="D1266" s="8" t="s">
        <v>2449</v>
      </c>
      <c r="E1266" s="3" t="str">
        <f t="shared" si="126"/>
        <v>INSERT INTO [dbo].[pmDistrict] ([idDepartment],[idProvince],[name],[code],[ubigeo]) VALUES (15,1,'La Molina','10','140110')</v>
      </c>
    </row>
    <row r="1267" spans="1:5" ht="15.75" thickBot="1" x14ac:dyDescent="0.3">
      <c r="A1267" s="14" t="s">
        <v>2474</v>
      </c>
      <c r="B1267" s="8" t="s">
        <v>2388</v>
      </c>
      <c r="C1267" s="21" t="s">
        <v>2449</v>
      </c>
      <c r="D1267" s="8" t="s">
        <v>2449</v>
      </c>
      <c r="E1267" s="3" t="str">
        <f t="shared" si="126"/>
        <v>INSERT INTO [dbo].[pmDistrict] ([idDepartment],[idProvince],[name],[code],[ubigeo]) VALUES (15,1,'La Victoria','09','140109')</v>
      </c>
    </row>
    <row r="1268" spans="1:5" ht="15.75" thickBot="1" x14ac:dyDescent="0.3">
      <c r="A1268" s="14" t="s">
        <v>2475</v>
      </c>
      <c r="B1268" s="8" t="s">
        <v>2476</v>
      </c>
      <c r="C1268" s="21" t="s">
        <v>2449</v>
      </c>
      <c r="D1268" s="8" t="s">
        <v>2449</v>
      </c>
      <c r="E1268" s="3" t="str">
        <f t="shared" si="126"/>
        <v>INSERT INTO [dbo].[pmDistrict] ([idDepartment],[idProvince],[name],[code],[ubigeo]) VALUES (15,1,'Lince','11','140111')</v>
      </c>
    </row>
    <row r="1269" spans="1:5" ht="15.75" thickBot="1" x14ac:dyDescent="0.3">
      <c r="A1269" s="14" t="s">
        <v>2477</v>
      </c>
      <c r="B1269" s="8" t="s">
        <v>2478</v>
      </c>
      <c r="C1269" s="21" t="s">
        <v>2449</v>
      </c>
      <c r="D1269" s="8" t="s">
        <v>2449</v>
      </c>
      <c r="E1269" s="3" t="str">
        <f t="shared" si="126"/>
        <v>INSERT INTO [dbo].[pmDistrict] ([idDepartment],[idProvince],[name],[code],[ubigeo]) VALUES (15,1,'Los Olivos','42','140142')</v>
      </c>
    </row>
    <row r="1270" spans="1:5" ht="15.75" thickBot="1" x14ac:dyDescent="0.3">
      <c r="A1270" s="14" t="s">
        <v>2479</v>
      </c>
      <c r="B1270" s="8" t="s">
        <v>2480</v>
      </c>
      <c r="C1270" s="21" t="s">
        <v>2449</v>
      </c>
      <c r="D1270" s="8" t="s">
        <v>2449</v>
      </c>
      <c r="E1270" s="3" t="str">
        <f t="shared" si="126"/>
        <v>INSERT INTO [dbo].[pmDistrict] ([idDepartment],[idProvince],[name],[code],[ubigeo]) VALUES (15,1,'Lurigancho','12','140112')</v>
      </c>
    </row>
    <row r="1271" spans="1:5" ht="15.75" thickBot="1" x14ac:dyDescent="0.3">
      <c r="A1271" s="14" t="s">
        <v>2481</v>
      </c>
      <c r="B1271" s="8" t="s">
        <v>2482</v>
      </c>
      <c r="C1271" s="21" t="s">
        <v>2449</v>
      </c>
      <c r="D1271" s="8" t="s">
        <v>2449</v>
      </c>
      <c r="E1271" s="3" t="str">
        <f t="shared" si="126"/>
        <v>INSERT INTO [dbo].[pmDistrict] ([idDepartment],[idProvince],[name],[code],[ubigeo]) VALUES (15,1,'Lurin','13','140113')</v>
      </c>
    </row>
    <row r="1272" spans="1:5" ht="15.75" thickBot="1" x14ac:dyDescent="0.3">
      <c r="A1272" s="14" t="s">
        <v>2483</v>
      </c>
      <c r="B1272" s="8" t="s">
        <v>2484</v>
      </c>
      <c r="C1272" s="21" t="s">
        <v>2449</v>
      </c>
      <c r="D1272" s="8" t="s">
        <v>2449</v>
      </c>
      <c r="E1272" s="3" t="str">
        <f t="shared" si="126"/>
        <v>INSERT INTO [dbo].[pmDistrict] ([idDepartment],[idProvince],[name],[code],[ubigeo]) VALUES (15,1,'Magdalena del Mar','14','140114')</v>
      </c>
    </row>
    <row r="1273" spans="1:5" ht="15.75" thickBot="1" x14ac:dyDescent="0.3">
      <c r="A1273" s="14" t="s">
        <v>2485</v>
      </c>
      <c r="B1273" s="8" t="s">
        <v>362</v>
      </c>
      <c r="C1273" s="21" t="s">
        <v>2449</v>
      </c>
      <c r="D1273" s="8" t="s">
        <v>2449</v>
      </c>
      <c r="E1273" s="3" t="str">
        <f t="shared" si="126"/>
        <v>INSERT INTO [dbo].[pmDistrict] ([idDepartment],[idProvince],[name],[code],[ubigeo]) VALUES (15,1,'Pueblo Libre','17','140117')</v>
      </c>
    </row>
    <row r="1274" spans="1:5" ht="15.75" thickBot="1" x14ac:dyDescent="0.3">
      <c r="A1274" s="14" t="s">
        <v>2486</v>
      </c>
      <c r="B1274" s="8" t="s">
        <v>686</v>
      </c>
      <c r="C1274" s="21" t="s">
        <v>2449</v>
      </c>
      <c r="D1274" s="8" t="s">
        <v>2449</v>
      </c>
      <c r="E1274" s="3" t="str">
        <f t="shared" si="126"/>
        <v>INSERT INTO [dbo].[pmDistrict] ([idDepartment],[idProvince],[name],[code],[ubigeo]) VALUES (15,1,'Miraflores','15','140115')</v>
      </c>
    </row>
    <row r="1275" spans="1:5" ht="15.75" thickBot="1" x14ac:dyDescent="0.3">
      <c r="A1275" s="14" t="s">
        <v>2487</v>
      </c>
      <c r="B1275" s="8" t="s">
        <v>2488</v>
      </c>
      <c r="C1275" s="21" t="s">
        <v>2449</v>
      </c>
      <c r="D1275" s="8" t="s">
        <v>2449</v>
      </c>
      <c r="E1275" s="3" t="str">
        <f t="shared" si="126"/>
        <v>INSERT INTO [dbo].[pmDistrict] ([idDepartment],[idProvince],[name],[code],[ubigeo]) VALUES (15,1,'Pachacamac','16','140116')</v>
      </c>
    </row>
    <row r="1276" spans="1:5" ht="15.75" thickBot="1" x14ac:dyDescent="0.3">
      <c r="A1276" s="14" t="s">
        <v>2489</v>
      </c>
      <c r="B1276" s="8" t="s">
        <v>2490</v>
      </c>
      <c r="C1276" s="21" t="s">
        <v>2449</v>
      </c>
      <c r="D1276" s="8" t="s">
        <v>2449</v>
      </c>
      <c r="E1276" s="3" t="str">
        <f t="shared" si="126"/>
        <v>INSERT INTO [dbo].[pmDistrict] ([idDepartment],[idProvince],[name],[code],[ubigeo]) VALUES (15,1,'Pucusana','18','140118')</v>
      </c>
    </row>
    <row r="1277" spans="1:5" ht="15.75" thickBot="1" x14ac:dyDescent="0.3">
      <c r="A1277" s="14" t="s">
        <v>2491</v>
      </c>
      <c r="B1277" s="8" t="s">
        <v>2492</v>
      </c>
      <c r="C1277" s="21" t="s">
        <v>2449</v>
      </c>
      <c r="D1277" s="8" t="s">
        <v>2449</v>
      </c>
      <c r="E1277" s="3" t="str">
        <f t="shared" si="126"/>
        <v>INSERT INTO [dbo].[pmDistrict] ([idDepartment],[idProvince],[name],[code],[ubigeo]) VALUES (15,1,'Puente Piedra','19','140119')</v>
      </c>
    </row>
    <row r="1278" spans="1:5" ht="15.75" thickBot="1" x14ac:dyDescent="0.3">
      <c r="A1278" s="14" t="s">
        <v>2493</v>
      </c>
      <c r="B1278" s="8" t="s">
        <v>2494</v>
      </c>
      <c r="C1278" s="21" t="s">
        <v>2449</v>
      </c>
      <c r="D1278" s="8" t="s">
        <v>2449</v>
      </c>
      <c r="E1278" s="3" t="str">
        <f t="shared" si="126"/>
        <v>INSERT INTO [dbo].[pmDistrict] ([idDepartment],[idProvince],[name],[code],[ubigeo]) VALUES (15,1,'Punta Hermosa','20','140120')</v>
      </c>
    </row>
    <row r="1279" spans="1:5" ht="15.75" thickBot="1" x14ac:dyDescent="0.3">
      <c r="A1279" s="14" t="s">
        <v>2495</v>
      </c>
      <c r="B1279" s="8" t="s">
        <v>2496</v>
      </c>
      <c r="C1279" s="21" t="s">
        <v>2449</v>
      </c>
      <c r="D1279" s="8" t="s">
        <v>2449</v>
      </c>
      <c r="E1279" s="3" t="str">
        <f t="shared" si="126"/>
        <v>INSERT INTO [dbo].[pmDistrict] ([idDepartment],[idProvince],[name],[code],[ubigeo]) VALUES (15,1,'Punta Negra','21','140121')</v>
      </c>
    </row>
    <row r="1280" spans="1:5" ht="15.75" thickBot="1" x14ac:dyDescent="0.3">
      <c r="A1280" s="14" t="s">
        <v>2497</v>
      </c>
      <c r="B1280" s="8" t="s">
        <v>2498</v>
      </c>
      <c r="C1280" s="21" t="s">
        <v>2449</v>
      </c>
      <c r="D1280" s="8" t="s">
        <v>2449</v>
      </c>
      <c r="E1280" s="3" t="str">
        <f t="shared" si="126"/>
        <v>INSERT INTO [dbo].[pmDistrict] ([idDepartment],[idProvince],[name],[code],[ubigeo]) VALUES (15,1,'Rimac','22','140122')</v>
      </c>
    </row>
    <row r="1281" spans="1:5" ht="15.75" thickBot="1" x14ac:dyDescent="0.3">
      <c r="A1281" s="14" t="s">
        <v>2499</v>
      </c>
      <c r="B1281" s="8" t="s">
        <v>2500</v>
      </c>
      <c r="C1281" s="21" t="s">
        <v>2449</v>
      </c>
      <c r="D1281" s="8" t="s">
        <v>2449</v>
      </c>
      <c r="E1281" s="3" t="str">
        <f t="shared" si="126"/>
        <v>INSERT INTO [dbo].[pmDistrict] ([idDepartment],[idProvince],[name],[code],[ubigeo]) VALUES (15,1,'San Bartolo','23','140123')</v>
      </c>
    </row>
    <row r="1282" spans="1:5" ht="15.75" thickBot="1" x14ac:dyDescent="0.3">
      <c r="A1282" s="14" t="s">
        <v>2501</v>
      </c>
      <c r="B1282" s="8" t="s">
        <v>2502</v>
      </c>
      <c r="C1282" s="21" t="s">
        <v>2449</v>
      </c>
      <c r="D1282" s="8" t="s">
        <v>2449</v>
      </c>
      <c r="E1282" s="3" t="str">
        <f t="shared" si="126"/>
        <v>INSERT INTO [dbo].[pmDistrict] ([idDepartment],[idProvince],[name],[code],[ubigeo]) VALUES (15,1,'San Borja','40','140140')</v>
      </c>
    </row>
    <row r="1283" spans="1:5" ht="15.75" thickBot="1" x14ac:dyDescent="0.3">
      <c r="A1283" s="14" t="s">
        <v>2503</v>
      </c>
      <c r="B1283" s="8" t="s">
        <v>1711</v>
      </c>
      <c r="C1283" s="21" t="s">
        <v>2449</v>
      </c>
      <c r="D1283" s="8" t="s">
        <v>2449</v>
      </c>
      <c r="E1283" s="3" t="str">
        <f t="shared" si="126"/>
        <v>INSERT INTO [dbo].[pmDistrict] ([idDepartment],[idProvince],[name],[code],[ubigeo]) VALUES (15,1,'San Isidro','24','140124')</v>
      </c>
    </row>
    <row r="1284" spans="1:5" ht="15.75" thickBot="1" x14ac:dyDescent="0.3">
      <c r="A1284" s="14" t="s">
        <v>2504</v>
      </c>
      <c r="B1284" s="8" t="s">
        <v>2505</v>
      </c>
      <c r="C1284" s="21" t="s">
        <v>2449</v>
      </c>
      <c r="D1284" s="8" t="s">
        <v>2449</v>
      </c>
      <c r="E1284" s="3" t="str">
        <f t="shared" si="126"/>
        <v>INSERT INTO [dbo].[pmDistrict] ([idDepartment],[idProvince],[name],[code],[ubigeo]) VALUES (15,1,'San Juan de Lurigancho','37','140137')</v>
      </c>
    </row>
    <row r="1285" spans="1:5" ht="15.75" thickBot="1" x14ac:dyDescent="0.3">
      <c r="A1285" s="14" t="s">
        <v>2506</v>
      </c>
      <c r="B1285" s="8" t="s">
        <v>2507</v>
      </c>
      <c r="C1285" s="21" t="s">
        <v>2449</v>
      </c>
      <c r="D1285" s="8" t="s">
        <v>2449</v>
      </c>
      <c r="E1285" s="3" t="str">
        <f t="shared" si="126"/>
        <v>INSERT INTO [dbo].[pmDistrict] ([idDepartment],[idProvince],[name],[code],[ubigeo]) VALUES (15,1,'San Juan de Miraflores','36','140136')</v>
      </c>
    </row>
    <row r="1286" spans="1:5" ht="15.75" thickBot="1" x14ac:dyDescent="0.3">
      <c r="A1286" s="14" t="s">
        <v>2508</v>
      </c>
      <c r="B1286" s="8" t="s">
        <v>281</v>
      </c>
      <c r="C1286" s="21" t="s">
        <v>2449</v>
      </c>
      <c r="D1286" s="8" t="s">
        <v>2449</v>
      </c>
      <c r="E1286" s="3" t="str">
        <f t="shared" si="126"/>
        <v>INSERT INTO [dbo].[pmDistrict] ([idDepartment],[idProvince],[name],[code],[ubigeo]) VALUES (15,1,'San Luis','38','140138')</v>
      </c>
    </row>
    <row r="1287" spans="1:5" ht="15.75" thickBot="1" x14ac:dyDescent="0.3">
      <c r="A1287" s="14" t="s">
        <v>2509</v>
      </c>
      <c r="B1287" s="8" t="s">
        <v>2510</v>
      </c>
      <c r="C1287" s="21" t="s">
        <v>2449</v>
      </c>
      <c r="D1287" s="8" t="s">
        <v>2449</v>
      </c>
      <c r="E1287" s="3" t="str">
        <f t="shared" si="126"/>
        <v>INSERT INTO [dbo].[pmDistrict] ([idDepartment],[idProvince],[name],[code],[ubigeo]) VALUES (15,1,'San Martin de Porres','26','140126')</v>
      </c>
    </row>
    <row r="1288" spans="1:5" ht="15.75" thickBot="1" x14ac:dyDescent="0.3">
      <c r="A1288" s="14" t="s">
        <v>2511</v>
      </c>
      <c r="B1288" s="8" t="s">
        <v>953</v>
      </c>
      <c r="C1288" s="21" t="s">
        <v>2449</v>
      </c>
      <c r="D1288" s="8" t="s">
        <v>2449</v>
      </c>
      <c r="E1288" s="3" t="str">
        <f t="shared" si="126"/>
        <v>INSERT INTO [dbo].[pmDistrict] ([idDepartment],[idProvince],[name],[code],[ubigeo]) VALUES (15,1,'San Miguel','27','140127')</v>
      </c>
    </row>
    <row r="1289" spans="1:5" ht="15.75" thickBot="1" x14ac:dyDescent="0.3">
      <c r="A1289" s="14" t="s">
        <v>2512</v>
      </c>
      <c r="B1289" s="8" t="s">
        <v>2513</v>
      </c>
      <c r="C1289" s="21" t="s">
        <v>2449</v>
      </c>
      <c r="D1289" s="8" t="s">
        <v>2449</v>
      </c>
      <c r="E1289" s="3" t="str">
        <f t="shared" si="126"/>
        <v>INSERT INTO [dbo].[pmDistrict] ([idDepartment],[idProvince],[name],[code],[ubigeo]) VALUES (15,1,'Santa Anita','43','140143')</v>
      </c>
    </row>
    <row r="1290" spans="1:5" ht="15.75" thickBot="1" x14ac:dyDescent="0.3">
      <c r="A1290" s="14" t="s">
        <v>2514</v>
      </c>
      <c r="B1290" s="8" t="s">
        <v>2515</v>
      </c>
      <c r="C1290" s="21" t="s">
        <v>2449</v>
      </c>
      <c r="D1290" s="8" t="s">
        <v>2449</v>
      </c>
      <c r="E1290" s="3" t="str">
        <f t="shared" si="126"/>
        <v>INSERT INTO [dbo].[pmDistrict] ([idDepartment],[idProvince],[name],[code],[ubigeo]) VALUES (15,1,'Santa Maria del Mar','28','140128')</v>
      </c>
    </row>
    <row r="1291" spans="1:5" ht="15.75" thickBot="1" x14ac:dyDescent="0.3">
      <c r="A1291" s="14" t="s">
        <v>2516</v>
      </c>
      <c r="B1291" s="8" t="s">
        <v>157</v>
      </c>
      <c r="C1291" s="21" t="s">
        <v>2449</v>
      </c>
      <c r="D1291" s="8" t="s">
        <v>2449</v>
      </c>
      <c r="E1291" s="3" t="str">
        <f t="shared" si="126"/>
        <v>INSERT INTO [dbo].[pmDistrict] ([idDepartment],[idProvince],[name],[code],[ubigeo]) VALUES (15,1,'Santa Rosa','29','140129')</v>
      </c>
    </row>
    <row r="1292" spans="1:5" ht="15.75" thickBot="1" x14ac:dyDescent="0.3">
      <c r="A1292" s="14" t="s">
        <v>2517</v>
      </c>
      <c r="B1292" s="8" t="s">
        <v>2518</v>
      </c>
      <c r="C1292" s="21" t="s">
        <v>2449</v>
      </c>
      <c r="D1292" s="8" t="s">
        <v>2449</v>
      </c>
      <c r="E1292" s="3" t="str">
        <f t="shared" si="126"/>
        <v>INSERT INTO [dbo].[pmDistrict] ([idDepartment],[idProvince],[name],[code],[ubigeo]) VALUES (15,1,'Santiago de Surco','30','140130')</v>
      </c>
    </row>
    <row r="1293" spans="1:5" ht="15.75" thickBot="1" x14ac:dyDescent="0.3">
      <c r="A1293" s="14" t="s">
        <v>2519</v>
      </c>
      <c r="B1293" s="8" t="s">
        <v>2520</v>
      </c>
      <c r="C1293" s="21" t="s">
        <v>2449</v>
      </c>
      <c r="D1293" s="8" t="s">
        <v>2449</v>
      </c>
      <c r="E1293" s="3" t="str">
        <f t="shared" si="126"/>
        <v>INSERT INTO [dbo].[pmDistrict] ([idDepartment],[idProvince],[name],[code],[ubigeo]) VALUES (15,1,'Surquillo','31','140131')</v>
      </c>
    </row>
    <row r="1294" spans="1:5" ht="15.75" thickBot="1" x14ac:dyDescent="0.3">
      <c r="A1294" s="14" t="s">
        <v>2521</v>
      </c>
      <c r="B1294" s="8" t="s">
        <v>2522</v>
      </c>
      <c r="C1294" s="21" t="s">
        <v>2449</v>
      </c>
      <c r="D1294" s="8" t="s">
        <v>2449</v>
      </c>
      <c r="E1294" s="3" t="str">
        <f t="shared" si="126"/>
        <v>INSERT INTO [dbo].[pmDistrict] ([idDepartment],[idProvince],[name],[code],[ubigeo]) VALUES (15,1,'Villa El Salvador','41','140141')</v>
      </c>
    </row>
    <row r="1295" spans="1:5" ht="15.75" thickBot="1" x14ac:dyDescent="0.3">
      <c r="A1295" s="14" t="s">
        <v>2523</v>
      </c>
      <c r="B1295" s="8" t="s">
        <v>2524</v>
      </c>
      <c r="C1295" s="21" t="s">
        <v>2449</v>
      </c>
      <c r="D1295" s="8" t="s">
        <v>2449</v>
      </c>
      <c r="E1295" s="3" t="str">
        <f t="shared" si="126"/>
        <v>INSERT INTO [dbo].[pmDistrict] ([idDepartment],[idProvince],[name],[code],[ubigeo]) VALUES (15,1,'Villa Maria del Triunfo','32','140132')</v>
      </c>
    </row>
    <row r="1296" spans="1:5" ht="15.75" thickBot="1" x14ac:dyDescent="0.3">
      <c r="A1296" s="14" t="s">
        <v>2525</v>
      </c>
      <c r="B1296" s="8" t="s">
        <v>2526</v>
      </c>
      <c r="C1296" s="21" t="s">
        <v>2526</v>
      </c>
      <c r="D1296" s="8" t="s">
        <v>2449</v>
      </c>
      <c r="E1296" s="2" t="str">
        <f>$E$1&amp;"15,2,'"&amp;TRIM(B1296)&amp;"','"&amp;RIGHT(A1296,2)&amp;"','"&amp;RIGHT(A1296,6)&amp;"')"</f>
        <v>INSERT INTO [dbo].[pmDistrict] ([idDepartment],[idProvince],[name],[code],[ubigeo]) VALUES (15,2,'Barranca','01','140901')</v>
      </c>
    </row>
    <row r="1297" spans="1:5" ht="15.75" thickBot="1" x14ac:dyDescent="0.3">
      <c r="A1297" s="14" t="s">
        <v>2527</v>
      </c>
      <c r="B1297" s="8" t="s">
        <v>2528</v>
      </c>
      <c r="C1297" s="21" t="s">
        <v>2526</v>
      </c>
      <c r="D1297" s="8" t="s">
        <v>2449</v>
      </c>
      <c r="E1297" s="2" t="str">
        <f t="shared" ref="E1297:E1300" si="127">$E$1&amp;"15,2,'"&amp;TRIM(B1297)&amp;"','"&amp;RIGHT(A1297,2)&amp;"','"&amp;RIGHT(A1297,6)&amp;"')"</f>
        <v>INSERT INTO [dbo].[pmDistrict] ([idDepartment],[idProvince],[name],[code],[ubigeo]) VALUES (15,2,'Paramonga','02','140902')</v>
      </c>
    </row>
    <row r="1298" spans="1:5" ht="15.75" thickBot="1" x14ac:dyDescent="0.3">
      <c r="A1298" s="14" t="s">
        <v>2529</v>
      </c>
      <c r="B1298" s="8" t="s">
        <v>2530</v>
      </c>
      <c r="C1298" s="21" t="s">
        <v>2526</v>
      </c>
      <c r="D1298" s="8" t="s">
        <v>2449</v>
      </c>
      <c r="E1298" s="2" t="str">
        <f t="shared" si="127"/>
        <v>INSERT INTO [dbo].[pmDistrict] ([idDepartment],[idProvince],[name],[code],[ubigeo]) VALUES (15,2,'Pativilca','03','140903')</v>
      </c>
    </row>
    <row r="1299" spans="1:5" ht="15.75" thickBot="1" x14ac:dyDescent="0.3">
      <c r="A1299" s="14" t="s">
        <v>2531</v>
      </c>
      <c r="B1299" s="8" t="s">
        <v>2532</v>
      </c>
      <c r="C1299" s="21" t="s">
        <v>2526</v>
      </c>
      <c r="D1299" s="8" t="s">
        <v>2449</v>
      </c>
      <c r="E1299" s="2" t="str">
        <f t="shared" si="127"/>
        <v>INSERT INTO [dbo].[pmDistrict] ([idDepartment],[idProvince],[name],[code],[ubigeo]) VALUES (15,2,'Supe','04','140904')</v>
      </c>
    </row>
    <row r="1300" spans="1:5" ht="15.75" thickBot="1" x14ac:dyDescent="0.3">
      <c r="A1300" s="14" t="s">
        <v>2533</v>
      </c>
      <c r="B1300" s="8" t="s">
        <v>2534</v>
      </c>
      <c r="C1300" s="21" t="s">
        <v>2526</v>
      </c>
      <c r="D1300" s="8" t="s">
        <v>2449</v>
      </c>
      <c r="E1300" s="2" t="str">
        <f t="shared" si="127"/>
        <v>INSERT INTO [dbo].[pmDistrict] ([idDepartment],[idProvince],[name],[code],[ubigeo]) VALUES (15,2,'Supe Puerto','05','140905')</v>
      </c>
    </row>
    <row r="1301" spans="1:5" ht="15.75" thickBot="1" x14ac:dyDescent="0.3">
      <c r="A1301" s="14" t="s">
        <v>2535</v>
      </c>
      <c r="B1301" s="8" t="s">
        <v>2536</v>
      </c>
      <c r="C1301" s="21" t="s">
        <v>2536</v>
      </c>
      <c r="D1301" s="8" t="s">
        <v>2449</v>
      </c>
      <c r="E1301" s="3" t="str">
        <f>$E$1&amp;"15,3,'"&amp;TRIM(B1301)&amp;"','"&amp;RIGHT(A1301,2)&amp;"','"&amp;RIGHT(A1301,6)&amp;"')"</f>
        <v>INSERT INTO [dbo].[pmDistrict] ([idDepartment],[idProvince],[name],[code],[ubigeo]) VALUES (15,3,'Cajatambo','01','140201')</v>
      </c>
    </row>
    <row r="1302" spans="1:5" ht="15.75" thickBot="1" x14ac:dyDescent="0.3">
      <c r="A1302" s="14" t="s">
        <v>2537</v>
      </c>
      <c r="B1302" s="8" t="s">
        <v>2538</v>
      </c>
      <c r="C1302" s="21" t="s">
        <v>2536</v>
      </c>
      <c r="D1302" s="8" t="s">
        <v>2449</v>
      </c>
      <c r="E1302" s="3" t="str">
        <f t="shared" ref="E1302:E1305" si="128">$E$1&amp;"15,3,'"&amp;TRIM(B1302)&amp;"','"&amp;RIGHT(A1302,2)&amp;"','"&amp;RIGHT(A1302,6)&amp;"')"</f>
        <v>INSERT INTO [dbo].[pmDistrict] ([idDepartment],[idProvince],[name],[code],[ubigeo]) VALUES (15,3,'Copa','05','140205')</v>
      </c>
    </row>
    <row r="1303" spans="1:5" ht="15.75" thickBot="1" x14ac:dyDescent="0.3">
      <c r="A1303" s="14" t="s">
        <v>2539</v>
      </c>
      <c r="B1303" s="8" t="s">
        <v>2540</v>
      </c>
      <c r="C1303" s="21" t="s">
        <v>2536</v>
      </c>
      <c r="D1303" s="8" t="s">
        <v>2449</v>
      </c>
      <c r="E1303" s="3" t="str">
        <f t="shared" si="128"/>
        <v>INSERT INTO [dbo].[pmDistrict] ([idDepartment],[idProvince],[name],[code],[ubigeo]) VALUES (15,3,'Gorgor','06','140206')</v>
      </c>
    </row>
    <row r="1304" spans="1:5" ht="15.75" thickBot="1" x14ac:dyDescent="0.3">
      <c r="A1304" s="14" t="s">
        <v>2541</v>
      </c>
      <c r="B1304" s="8" t="s">
        <v>2542</v>
      </c>
      <c r="C1304" s="21" t="s">
        <v>2536</v>
      </c>
      <c r="D1304" s="8" t="s">
        <v>2449</v>
      </c>
      <c r="E1304" s="3" t="str">
        <f t="shared" si="128"/>
        <v>INSERT INTO [dbo].[pmDistrict] ([idDepartment],[idProvince],[name],[code],[ubigeo]) VALUES (15,3,'Huancapon','07','140207')</v>
      </c>
    </row>
    <row r="1305" spans="1:5" ht="15.75" thickBot="1" x14ac:dyDescent="0.3">
      <c r="A1305" s="14" t="s">
        <v>2543</v>
      </c>
      <c r="B1305" s="8" t="s">
        <v>2544</v>
      </c>
      <c r="C1305" s="21" t="s">
        <v>2536</v>
      </c>
      <c r="D1305" s="8" t="s">
        <v>2449</v>
      </c>
      <c r="E1305" s="3" t="str">
        <f t="shared" si="128"/>
        <v>INSERT INTO [dbo].[pmDistrict] ([idDepartment],[idProvince],[name],[code],[ubigeo]) VALUES (15,3,'Manas','08','140208')</v>
      </c>
    </row>
    <row r="1306" spans="1:5" ht="15.75" thickBot="1" x14ac:dyDescent="0.3">
      <c r="A1306" s="14" t="s">
        <v>2545</v>
      </c>
      <c r="B1306" s="8" t="s">
        <v>2546</v>
      </c>
      <c r="C1306" s="21" t="s">
        <v>2546</v>
      </c>
      <c r="D1306" s="8" t="s">
        <v>2449</v>
      </c>
      <c r="E1306" s="2" t="str">
        <f>$E$1&amp;"15,4,'"&amp;TRIM(B1306)&amp;"','"&amp;RIGHT(A1306,2)&amp;"','"&amp;RIGHT(A1306,6)&amp;"')"</f>
        <v>INSERT INTO [dbo].[pmDistrict] ([idDepartment],[idProvince],[name],[code],[ubigeo]) VALUES (15,4,'Canta','01','140301')</v>
      </c>
    </row>
    <row r="1307" spans="1:5" ht="15.75" thickBot="1" x14ac:dyDescent="0.3">
      <c r="A1307" s="14" t="s">
        <v>2547</v>
      </c>
      <c r="B1307" s="8" t="s">
        <v>2548</v>
      </c>
      <c r="C1307" s="21" t="s">
        <v>2546</v>
      </c>
      <c r="D1307" s="8" t="s">
        <v>2449</v>
      </c>
      <c r="E1307" s="2" t="str">
        <f t="shared" ref="E1307:E1312" si="129">$E$1&amp;"15,4,'"&amp;TRIM(B1307)&amp;"','"&amp;RIGHT(A1307,2)&amp;"','"&amp;RIGHT(A1307,6)&amp;"')"</f>
        <v>INSERT INTO [dbo].[pmDistrict] ([idDepartment],[idProvince],[name],[code],[ubigeo]) VALUES (15,4,'Arahuay','02','140302')</v>
      </c>
    </row>
    <row r="1308" spans="1:5" ht="15.75" thickBot="1" x14ac:dyDescent="0.3">
      <c r="A1308" s="14" t="s">
        <v>2549</v>
      </c>
      <c r="B1308" s="8" t="s">
        <v>2550</v>
      </c>
      <c r="C1308" s="21" t="s">
        <v>2546</v>
      </c>
      <c r="D1308" s="8" t="s">
        <v>2449</v>
      </c>
      <c r="E1308" s="2" t="str">
        <f t="shared" si="129"/>
        <v>INSERT INTO [dbo].[pmDistrict] ([idDepartment],[idProvince],[name],[code],[ubigeo]) VALUES (15,4,'Huamantanga','03','140303')</v>
      </c>
    </row>
    <row r="1309" spans="1:5" ht="15.75" thickBot="1" x14ac:dyDescent="0.3">
      <c r="A1309" s="14" t="s">
        <v>2551</v>
      </c>
      <c r="B1309" s="8" t="s">
        <v>2552</v>
      </c>
      <c r="C1309" s="21" t="s">
        <v>2546</v>
      </c>
      <c r="D1309" s="8" t="s">
        <v>2449</v>
      </c>
      <c r="E1309" s="2" t="str">
        <f t="shared" si="129"/>
        <v>INSERT INTO [dbo].[pmDistrict] ([idDepartment],[idProvince],[name],[code],[ubigeo]) VALUES (15,4,'Huaros','04','140304')</v>
      </c>
    </row>
    <row r="1310" spans="1:5" ht="15.75" thickBot="1" x14ac:dyDescent="0.3">
      <c r="A1310" s="14" t="s">
        <v>2553</v>
      </c>
      <c r="B1310" s="8" t="s">
        <v>2554</v>
      </c>
      <c r="C1310" s="21" t="s">
        <v>2546</v>
      </c>
      <c r="D1310" s="8" t="s">
        <v>2449</v>
      </c>
      <c r="E1310" s="2" t="str">
        <f t="shared" si="129"/>
        <v>INSERT INTO [dbo].[pmDistrict] ([idDepartment],[idProvince],[name],[code],[ubigeo]) VALUES (15,4,'Lachaqui','05','140305')</v>
      </c>
    </row>
    <row r="1311" spans="1:5" ht="15.75" thickBot="1" x14ac:dyDescent="0.3">
      <c r="A1311" s="14" t="s">
        <v>2555</v>
      </c>
      <c r="B1311" s="8" t="s">
        <v>1854</v>
      </c>
      <c r="C1311" s="21" t="s">
        <v>2546</v>
      </c>
      <c r="D1311" s="8" t="s">
        <v>2449</v>
      </c>
      <c r="E1311" s="2" t="str">
        <f t="shared" si="129"/>
        <v>INSERT INTO [dbo].[pmDistrict] ([idDepartment],[idProvince],[name],[code],[ubigeo]) VALUES (15,4,'San Buenaventura','06','140306')</v>
      </c>
    </row>
    <row r="1312" spans="1:5" ht="15.75" thickBot="1" x14ac:dyDescent="0.3">
      <c r="A1312" s="14" t="s">
        <v>2556</v>
      </c>
      <c r="B1312" s="8" t="s">
        <v>2557</v>
      </c>
      <c r="C1312" s="21" t="s">
        <v>2546</v>
      </c>
      <c r="D1312" s="8" t="s">
        <v>2449</v>
      </c>
      <c r="E1312" s="2" t="str">
        <f t="shared" si="129"/>
        <v>INSERT INTO [dbo].[pmDistrict] ([idDepartment],[idProvince],[name],[code],[ubigeo]) VALUES (15,4,'Santa Rosa de Quives','07','140307')</v>
      </c>
    </row>
    <row r="1313" spans="1:5" ht="15.75" thickBot="1" x14ac:dyDescent="0.3">
      <c r="A1313" s="14" t="s">
        <v>2558</v>
      </c>
      <c r="B1313" s="8" t="s">
        <v>2559</v>
      </c>
      <c r="C1313" s="21" t="s">
        <v>2560</v>
      </c>
      <c r="D1313" s="8" t="s">
        <v>2449</v>
      </c>
      <c r="E1313" s="3" t="str">
        <f>$E$1&amp;"15,5,'"&amp;TRIM(B1313)&amp;"','"&amp;RIGHT(A1313,2)&amp;"','"&amp;RIGHT(A1313,6)&amp;"')"</f>
        <v>INSERT INTO [dbo].[pmDistrict] ([idDepartment],[idProvince],[name],[code],[ubigeo]) VALUES (15,5,'San Vicente de Cañete','01','140401')</v>
      </c>
    </row>
    <row r="1314" spans="1:5" ht="15.75" thickBot="1" x14ac:dyDescent="0.3">
      <c r="A1314" s="14" t="s">
        <v>2561</v>
      </c>
      <c r="B1314" s="8" t="s">
        <v>2562</v>
      </c>
      <c r="C1314" s="21" t="s">
        <v>2560</v>
      </c>
      <c r="D1314" s="8" t="s">
        <v>2449</v>
      </c>
      <c r="E1314" s="3" t="str">
        <f t="shared" ref="E1314:E1328" si="130">$E$1&amp;"15,5,'"&amp;TRIM(B1314)&amp;"','"&amp;RIGHT(A1314,2)&amp;"','"&amp;RIGHT(A1314,6)&amp;"')"</f>
        <v>INSERT INTO [dbo].[pmDistrict] ([idDepartment],[idProvince],[name],[code],[ubigeo]) VALUES (15,5,'Asia','16','140416')</v>
      </c>
    </row>
    <row r="1315" spans="1:5" ht="15.75" thickBot="1" x14ac:dyDescent="0.3">
      <c r="A1315" s="14" t="s">
        <v>2563</v>
      </c>
      <c r="B1315" s="8" t="s">
        <v>2564</v>
      </c>
      <c r="C1315" s="21" t="s">
        <v>2560</v>
      </c>
      <c r="D1315" s="8" t="s">
        <v>2449</v>
      </c>
      <c r="E1315" s="3" t="str">
        <f t="shared" si="130"/>
        <v>INSERT INTO [dbo].[pmDistrict] ([idDepartment],[idProvince],[name],[code],[ubigeo]) VALUES (15,5,'Calango','02','140402')</v>
      </c>
    </row>
    <row r="1316" spans="1:5" ht="15.75" thickBot="1" x14ac:dyDescent="0.3">
      <c r="A1316" s="14" t="s">
        <v>2565</v>
      </c>
      <c r="B1316" s="8" t="s">
        <v>2566</v>
      </c>
      <c r="C1316" s="21" t="s">
        <v>2560</v>
      </c>
      <c r="D1316" s="8" t="s">
        <v>2449</v>
      </c>
      <c r="E1316" s="3" t="str">
        <f t="shared" si="130"/>
        <v>INSERT INTO [dbo].[pmDistrict] ([idDepartment],[idProvince],[name],[code],[ubigeo]) VALUES (15,5,'Cerro Azul','03','140403')</v>
      </c>
    </row>
    <row r="1317" spans="1:5" ht="15.75" thickBot="1" x14ac:dyDescent="0.3">
      <c r="A1317" s="14" t="s">
        <v>2567</v>
      </c>
      <c r="B1317" s="8" t="s">
        <v>1993</v>
      </c>
      <c r="C1317" s="21" t="s">
        <v>2560</v>
      </c>
      <c r="D1317" s="8" t="s">
        <v>2449</v>
      </c>
      <c r="E1317" s="3" t="str">
        <f t="shared" si="130"/>
        <v>INSERT INTO [dbo].[pmDistrict] ([idDepartment],[idProvince],[name],[code],[ubigeo]) VALUES (15,5,'Chilca','05','140405')</v>
      </c>
    </row>
    <row r="1318" spans="1:5" ht="15.75" thickBot="1" x14ac:dyDescent="0.3">
      <c r="A1318" s="14" t="s">
        <v>2568</v>
      </c>
      <c r="B1318" s="8" t="s">
        <v>2569</v>
      </c>
      <c r="C1318" s="21" t="s">
        <v>2560</v>
      </c>
      <c r="D1318" s="8" t="s">
        <v>2449</v>
      </c>
      <c r="E1318" s="3" t="str">
        <f t="shared" si="130"/>
        <v>INSERT INTO [dbo].[pmDistrict] ([idDepartment],[idProvince],[name],[code],[ubigeo]) VALUES (15,5,'Coayllo','04','140404')</v>
      </c>
    </row>
    <row r="1319" spans="1:5" ht="15.75" thickBot="1" x14ac:dyDescent="0.3">
      <c r="A1319" s="14" t="s">
        <v>2570</v>
      </c>
      <c r="B1319" s="8" t="s">
        <v>2571</v>
      </c>
      <c r="C1319" s="21" t="s">
        <v>2560</v>
      </c>
      <c r="D1319" s="8" t="s">
        <v>2449</v>
      </c>
      <c r="E1319" s="3" t="str">
        <f t="shared" si="130"/>
        <v>INSERT INTO [dbo].[pmDistrict] ([idDepartment],[idProvince],[name],[code],[ubigeo]) VALUES (15,5,'Imperial','06','140406')</v>
      </c>
    </row>
    <row r="1320" spans="1:5" ht="15.75" thickBot="1" x14ac:dyDescent="0.3">
      <c r="A1320" s="14" t="s">
        <v>2572</v>
      </c>
      <c r="B1320" s="8" t="s">
        <v>2573</v>
      </c>
      <c r="C1320" s="21" t="s">
        <v>2560</v>
      </c>
      <c r="D1320" s="8" t="s">
        <v>2449</v>
      </c>
      <c r="E1320" s="3" t="str">
        <f t="shared" si="130"/>
        <v>INSERT INTO [dbo].[pmDistrict] ([idDepartment],[idProvince],[name],[code],[ubigeo]) VALUES (15,5,'Lunahuana','07','140407')</v>
      </c>
    </row>
    <row r="1321" spans="1:5" ht="15.75" thickBot="1" x14ac:dyDescent="0.3">
      <c r="A1321" s="14" t="s">
        <v>2574</v>
      </c>
      <c r="B1321" s="8" t="s">
        <v>2575</v>
      </c>
      <c r="C1321" s="21" t="s">
        <v>2560</v>
      </c>
      <c r="D1321" s="8" t="s">
        <v>2449</v>
      </c>
      <c r="E1321" s="3" t="str">
        <f t="shared" si="130"/>
        <v>INSERT INTO [dbo].[pmDistrict] ([idDepartment],[idProvince],[name],[code],[ubigeo]) VALUES (15,5,'Mala','08','140408')</v>
      </c>
    </row>
    <row r="1322" spans="1:5" ht="15.75" thickBot="1" x14ac:dyDescent="0.3">
      <c r="A1322" s="14" t="s">
        <v>2576</v>
      </c>
      <c r="B1322" s="8" t="s">
        <v>2577</v>
      </c>
      <c r="C1322" s="21" t="s">
        <v>2560</v>
      </c>
      <c r="D1322" s="8" t="s">
        <v>2449</v>
      </c>
      <c r="E1322" s="3" t="str">
        <f t="shared" si="130"/>
        <v>INSERT INTO [dbo].[pmDistrict] ([idDepartment],[idProvince],[name],[code],[ubigeo]) VALUES (15,5,'Nuevo Imperial','09','140409')</v>
      </c>
    </row>
    <row r="1323" spans="1:5" ht="15.75" thickBot="1" x14ac:dyDescent="0.3">
      <c r="A1323" s="14" t="s">
        <v>2578</v>
      </c>
      <c r="B1323" s="8" t="s">
        <v>2579</v>
      </c>
      <c r="C1323" s="21" t="s">
        <v>2560</v>
      </c>
      <c r="D1323" s="8" t="s">
        <v>2449</v>
      </c>
      <c r="E1323" s="3" t="str">
        <f t="shared" si="130"/>
        <v>INSERT INTO [dbo].[pmDistrict] ([idDepartment],[idProvince],[name],[code],[ubigeo]) VALUES (15,5,'Pacaran','10','140410')</v>
      </c>
    </row>
    <row r="1324" spans="1:5" ht="15.75" thickBot="1" x14ac:dyDescent="0.3">
      <c r="A1324" s="14" t="s">
        <v>2580</v>
      </c>
      <c r="B1324" s="8" t="s">
        <v>2581</v>
      </c>
      <c r="C1324" s="21" t="s">
        <v>2560</v>
      </c>
      <c r="D1324" s="8" t="s">
        <v>2449</v>
      </c>
      <c r="E1324" s="3" t="str">
        <f t="shared" si="130"/>
        <v>INSERT INTO [dbo].[pmDistrict] ([idDepartment],[idProvince],[name],[code],[ubigeo]) VALUES (15,5,'Quilmana','11','140411')</v>
      </c>
    </row>
    <row r="1325" spans="1:5" ht="15.75" thickBot="1" x14ac:dyDescent="0.3">
      <c r="A1325" s="14" t="s">
        <v>2582</v>
      </c>
      <c r="B1325" s="8" t="s">
        <v>657</v>
      </c>
      <c r="C1325" s="21" t="s">
        <v>2560</v>
      </c>
      <c r="D1325" s="8" t="s">
        <v>2449</v>
      </c>
      <c r="E1325" s="3" t="str">
        <f t="shared" si="130"/>
        <v>INSERT INTO [dbo].[pmDistrict] ([idDepartment],[idProvince],[name],[code],[ubigeo]) VALUES (15,5,'San Antonio','12','140412')</v>
      </c>
    </row>
    <row r="1326" spans="1:5" ht="15.75" thickBot="1" x14ac:dyDescent="0.3">
      <c r="A1326" s="14" t="s">
        <v>2583</v>
      </c>
      <c r="B1326" s="8" t="s">
        <v>281</v>
      </c>
      <c r="C1326" s="21" t="s">
        <v>2560</v>
      </c>
      <c r="D1326" s="8" t="s">
        <v>2449</v>
      </c>
      <c r="E1326" s="3" t="str">
        <f t="shared" si="130"/>
        <v>INSERT INTO [dbo].[pmDistrict] ([idDepartment],[idProvince],[name],[code],[ubigeo]) VALUES (15,5,'San Luis','13','140413')</v>
      </c>
    </row>
    <row r="1327" spans="1:5" ht="15.75" thickBot="1" x14ac:dyDescent="0.3">
      <c r="A1327" s="14" t="s">
        <v>2584</v>
      </c>
      <c r="B1327" s="8" t="s">
        <v>2585</v>
      </c>
      <c r="C1327" s="21" t="s">
        <v>2560</v>
      </c>
      <c r="D1327" s="8" t="s">
        <v>2449</v>
      </c>
      <c r="E1327" s="3" t="str">
        <f t="shared" si="130"/>
        <v>INSERT INTO [dbo].[pmDistrict] ([idDepartment],[idProvince],[name],[code],[ubigeo]) VALUES (15,5,'Santa Cruz de Flores','14','140414')</v>
      </c>
    </row>
    <row r="1328" spans="1:5" ht="15.75" thickBot="1" x14ac:dyDescent="0.3">
      <c r="A1328" s="14" t="s">
        <v>2586</v>
      </c>
      <c r="B1328" s="8" t="s">
        <v>2587</v>
      </c>
      <c r="C1328" s="21" t="s">
        <v>2560</v>
      </c>
      <c r="D1328" s="8" t="s">
        <v>2449</v>
      </c>
      <c r="E1328" s="3" t="str">
        <f t="shared" si="130"/>
        <v>INSERT INTO [dbo].[pmDistrict] ([idDepartment],[idProvince],[name],[code],[ubigeo]) VALUES (15,5,'Zuñiga','15','140415')</v>
      </c>
    </row>
    <row r="1329" spans="1:5" ht="15.75" thickBot="1" x14ac:dyDescent="0.3">
      <c r="A1329" s="14" t="s">
        <v>2588</v>
      </c>
      <c r="B1329" s="8" t="s">
        <v>2589</v>
      </c>
      <c r="C1329" s="21" t="s">
        <v>2589</v>
      </c>
      <c r="D1329" s="8" t="s">
        <v>2449</v>
      </c>
      <c r="E1329" s="2" t="str">
        <f>$E$1&amp;"15,6,'"&amp;TRIM(B1329)&amp;"','"&amp;RIGHT(A1329,2)&amp;"','"&amp;RIGHT(A1329,6)&amp;"')"</f>
        <v>INSERT INTO [dbo].[pmDistrict] ([idDepartment],[idProvince],[name],[code],[ubigeo]) VALUES (15,6,'Huaral','01','140801')</v>
      </c>
    </row>
    <row r="1330" spans="1:5" ht="15.75" thickBot="1" x14ac:dyDescent="0.3">
      <c r="A1330" s="14" t="s">
        <v>2590</v>
      </c>
      <c r="B1330" s="8" t="s">
        <v>2591</v>
      </c>
      <c r="C1330" s="21" t="s">
        <v>2589</v>
      </c>
      <c r="D1330" s="8" t="s">
        <v>2449</v>
      </c>
      <c r="E1330" s="2" t="str">
        <f t="shared" ref="E1330:E1340" si="131">$E$1&amp;"15,6,'"&amp;TRIM(B1330)&amp;"','"&amp;RIGHT(A1330,2)&amp;"','"&amp;RIGHT(A1330,6)&amp;"')"</f>
        <v>INSERT INTO [dbo].[pmDistrict] ([idDepartment],[idProvince],[name],[code],[ubigeo]) VALUES (15,6,'Atavillos Alto','02','140802')</v>
      </c>
    </row>
    <row r="1331" spans="1:5" ht="15.75" thickBot="1" x14ac:dyDescent="0.3">
      <c r="A1331" s="14" t="s">
        <v>2592</v>
      </c>
      <c r="B1331" s="8" t="s">
        <v>2593</v>
      </c>
      <c r="C1331" s="21" t="s">
        <v>2589</v>
      </c>
      <c r="D1331" s="8" t="s">
        <v>2449</v>
      </c>
      <c r="E1331" s="2" t="str">
        <f t="shared" si="131"/>
        <v>INSERT INTO [dbo].[pmDistrict] ([idDepartment],[idProvince],[name],[code],[ubigeo]) VALUES (15,6,'Atavillos Bajo','03','140803')</v>
      </c>
    </row>
    <row r="1332" spans="1:5" ht="15.75" thickBot="1" x14ac:dyDescent="0.3">
      <c r="A1332" s="14" t="s">
        <v>2594</v>
      </c>
      <c r="B1332" s="8" t="s">
        <v>2595</v>
      </c>
      <c r="C1332" s="21" t="s">
        <v>2589</v>
      </c>
      <c r="D1332" s="8" t="s">
        <v>2449</v>
      </c>
      <c r="E1332" s="2" t="str">
        <f t="shared" si="131"/>
        <v>INSERT INTO [dbo].[pmDistrict] ([idDepartment],[idProvince],[name],[code],[ubigeo]) VALUES (15,6,'Aucallama','04','140804')</v>
      </c>
    </row>
    <row r="1333" spans="1:5" ht="15.75" thickBot="1" x14ac:dyDescent="0.3">
      <c r="A1333" s="14" t="s">
        <v>2596</v>
      </c>
      <c r="B1333" s="8" t="s">
        <v>1286</v>
      </c>
      <c r="C1333" s="21" t="s">
        <v>2589</v>
      </c>
      <c r="D1333" s="8" t="s">
        <v>2449</v>
      </c>
      <c r="E1333" s="2" t="str">
        <f t="shared" si="131"/>
        <v>INSERT INTO [dbo].[pmDistrict] ([idDepartment],[idProvince],[name],[code],[ubigeo]) VALUES (15,6,'Chancay','05','140805')</v>
      </c>
    </row>
    <row r="1334" spans="1:5" ht="15.75" thickBot="1" x14ac:dyDescent="0.3">
      <c r="A1334" s="14" t="s">
        <v>2597</v>
      </c>
      <c r="B1334" s="8" t="s">
        <v>2598</v>
      </c>
      <c r="C1334" s="21" t="s">
        <v>2589</v>
      </c>
      <c r="D1334" s="8" t="s">
        <v>2449</v>
      </c>
      <c r="E1334" s="2" t="str">
        <f t="shared" si="131"/>
        <v>INSERT INTO [dbo].[pmDistrict] ([idDepartment],[idProvince],[name],[code],[ubigeo]) VALUES (15,6,'Ihuari','06','140806')</v>
      </c>
    </row>
    <row r="1335" spans="1:5" ht="15.75" thickBot="1" x14ac:dyDescent="0.3">
      <c r="A1335" s="14" t="s">
        <v>2599</v>
      </c>
      <c r="B1335" s="8" t="s">
        <v>2600</v>
      </c>
      <c r="C1335" s="21" t="s">
        <v>2589</v>
      </c>
      <c r="D1335" s="8" t="s">
        <v>2449</v>
      </c>
      <c r="E1335" s="2" t="str">
        <f t="shared" si="131"/>
        <v>INSERT INTO [dbo].[pmDistrict] ([idDepartment],[idProvince],[name],[code],[ubigeo]) VALUES (15,6,'Lampian','07','140807')</v>
      </c>
    </row>
    <row r="1336" spans="1:5" ht="15.75" thickBot="1" x14ac:dyDescent="0.3">
      <c r="A1336" s="14" t="s">
        <v>2601</v>
      </c>
      <c r="B1336" s="8" t="s">
        <v>2602</v>
      </c>
      <c r="C1336" s="21" t="s">
        <v>2589</v>
      </c>
      <c r="D1336" s="8" t="s">
        <v>2449</v>
      </c>
      <c r="E1336" s="2" t="str">
        <f t="shared" si="131"/>
        <v>INSERT INTO [dbo].[pmDistrict] ([idDepartment],[idProvince],[name],[code],[ubigeo]) VALUES (15,6,'Pacaraos','08','140808')</v>
      </c>
    </row>
    <row r="1337" spans="1:5" ht="15.75" thickBot="1" x14ac:dyDescent="0.3">
      <c r="A1337" s="14" t="s">
        <v>2603</v>
      </c>
      <c r="B1337" s="8" t="s">
        <v>2604</v>
      </c>
      <c r="C1337" s="21" t="s">
        <v>2589</v>
      </c>
      <c r="D1337" s="8" t="s">
        <v>2449</v>
      </c>
      <c r="E1337" s="2" t="str">
        <f t="shared" si="131"/>
        <v>INSERT INTO [dbo].[pmDistrict] ([idDepartment],[idProvince],[name],[code],[ubigeo]) VALUES (15,6,'San Miguel de Acos','09','140809')</v>
      </c>
    </row>
    <row r="1338" spans="1:5" ht="15.75" thickBot="1" x14ac:dyDescent="0.3">
      <c r="A1338" s="14" t="s">
        <v>2605</v>
      </c>
      <c r="B1338" s="8" t="s">
        <v>2606</v>
      </c>
      <c r="C1338" s="21" t="s">
        <v>2589</v>
      </c>
      <c r="D1338" s="8" t="s">
        <v>2449</v>
      </c>
      <c r="E1338" s="2" t="str">
        <f t="shared" si="131"/>
        <v>INSERT INTO [dbo].[pmDistrict] ([idDepartment],[idProvince],[name],[code],[ubigeo]) VALUES (15,6,'Santa Cruz de Andamarca','11','140811')</v>
      </c>
    </row>
    <row r="1339" spans="1:5" ht="15.75" thickBot="1" x14ac:dyDescent="0.3">
      <c r="A1339" s="14" t="s">
        <v>2607</v>
      </c>
      <c r="B1339" s="8" t="s">
        <v>2608</v>
      </c>
      <c r="C1339" s="21" t="s">
        <v>2589</v>
      </c>
      <c r="D1339" s="8" t="s">
        <v>2449</v>
      </c>
      <c r="E1339" s="2" t="str">
        <f t="shared" si="131"/>
        <v>INSERT INTO [dbo].[pmDistrict] ([idDepartment],[idProvince],[name],[code],[ubigeo]) VALUES (15,6,'Sumbilca','12','140812')</v>
      </c>
    </row>
    <row r="1340" spans="1:5" ht="15.75" thickBot="1" x14ac:dyDescent="0.3">
      <c r="A1340" s="14" t="s">
        <v>2609</v>
      </c>
      <c r="B1340" s="8" t="s">
        <v>2610</v>
      </c>
      <c r="C1340" s="21" t="s">
        <v>2589</v>
      </c>
      <c r="D1340" s="8" t="s">
        <v>2449</v>
      </c>
      <c r="E1340" s="2" t="str">
        <f t="shared" si="131"/>
        <v>INSERT INTO [dbo].[pmDistrict] ([idDepartment],[idProvince],[name],[code],[ubigeo]) VALUES (15,6,'Veintisiete de Noviembre','10','140810')</v>
      </c>
    </row>
    <row r="1341" spans="1:5" ht="15.75" thickBot="1" x14ac:dyDescent="0.3">
      <c r="A1341" s="14" t="s">
        <v>2611</v>
      </c>
      <c r="B1341" s="8" t="s">
        <v>2612</v>
      </c>
      <c r="C1341" s="21" t="s">
        <v>2613</v>
      </c>
      <c r="D1341" s="8" t="s">
        <v>2449</v>
      </c>
      <c r="E1341" s="3" t="str">
        <f>$E$1&amp;"15,7,'"&amp;TRIM(B1341)&amp;"','"&amp;RIGHT(A1341,2)&amp;"','"&amp;RIGHT(A1341,6)&amp;"')"</f>
        <v>INSERT INTO [dbo].[pmDistrict] ([idDepartment],[idProvince],[name],[code],[ubigeo]) VALUES (15,7,'Matucana','01','140601')</v>
      </c>
    </row>
    <row r="1342" spans="1:5" ht="15.75" thickBot="1" x14ac:dyDescent="0.3">
      <c r="A1342" s="14" t="s">
        <v>2614</v>
      </c>
      <c r="B1342" s="8" t="s">
        <v>2615</v>
      </c>
      <c r="C1342" s="21" t="s">
        <v>2613</v>
      </c>
      <c r="D1342" s="8" t="s">
        <v>2449</v>
      </c>
      <c r="E1342" s="3" t="str">
        <f t="shared" ref="E1342:E1373" si="132">$E$1&amp;"15,7,'"&amp;TRIM(B1342)&amp;"','"&amp;RIGHT(A1342,2)&amp;"','"&amp;RIGHT(A1342,6)&amp;"')"</f>
        <v>INSERT INTO [dbo].[pmDistrict] ([idDepartment],[idProvince],[name],[code],[ubigeo]) VALUES (15,7,'Antioquia','02','140602')</v>
      </c>
    </row>
    <row r="1343" spans="1:5" ht="15.75" thickBot="1" x14ac:dyDescent="0.3">
      <c r="A1343" s="14" t="s">
        <v>2616</v>
      </c>
      <c r="B1343" s="8" t="s">
        <v>2617</v>
      </c>
      <c r="C1343" s="21" t="s">
        <v>2613</v>
      </c>
      <c r="D1343" s="8" t="s">
        <v>2449</v>
      </c>
      <c r="E1343" s="3" t="str">
        <f t="shared" si="132"/>
        <v>INSERT INTO [dbo].[pmDistrict] ([idDepartment],[idProvince],[name],[code],[ubigeo]) VALUES (15,7,'Callahuanca','03','140603')</v>
      </c>
    </row>
    <row r="1344" spans="1:5" ht="15.75" thickBot="1" x14ac:dyDescent="0.3">
      <c r="A1344" s="14" t="s">
        <v>2618</v>
      </c>
      <c r="B1344" s="8" t="s">
        <v>2619</v>
      </c>
      <c r="C1344" s="21" t="s">
        <v>2613</v>
      </c>
      <c r="D1344" s="8" t="s">
        <v>2449</v>
      </c>
      <c r="E1344" s="3" t="str">
        <f t="shared" si="132"/>
        <v>INSERT INTO [dbo].[pmDistrict] ([idDepartment],[idProvince],[name],[code],[ubigeo]) VALUES (15,7,'Carampoma','04','140604')</v>
      </c>
    </row>
    <row r="1345" spans="1:5" ht="15.75" thickBot="1" x14ac:dyDescent="0.3">
      <c r="A1345" s="14" t="s">
        <v>2620</v>
      </c>
      <c r="B1345" s="8" t="s">
        <v>2621</v>
      </c>
      <c r="C1345" s="21" t="s">
        <v>2613</v>
      </c>
      <c r="D1345" s="8" t="s">
        <v>2449</v>
      </c>
      <c r="E1345" s="3" t="str">
        <f t="shared" si="132"/>
        <v>INSERT INTO [dbo].[pmDistrict] ([idDepartment],[idProvince],[name],[code],[ubigeo]) VALUES (15,7,'Chicla','07','140607')</v>
      </c>
    </row>
    <row r="1346" spans="1:5" ht="15.75" thickBot="1" x14ac:dyDescent="0.3">
      <c r="A1346" s="14" t="s">
        <v>2622</v>
      </c>
      <c r="B1346" s="8" t="s">
        <v>1579</v>
      </c>
      <c r="C1346" s="21" t="s">
        <v>2613</v>
      </c>
      <c r="D1346" s="8" t="s">
        <v>2449</v>
      </c>
      <c r="E1346" s="3" t="str">
        <f t="shared" si="132"/>
        <v>INSERT INTO [dbo].[pmDistrict] ([idDepartment],[idProvince],[name],[code],[ubigeo]) VALUES (15,7,'Cuenca','06','140606')</v>
      </c>
    </row>
    <row r="1347" spans="1:5" ht="15.75" thickBot="1" x14ac:dyDescent="0.3">
      <c r="A1347" s="14" t="s">
        <v>2623</v>
      </c>
      <c r="B1347" s="8" t="s">
        <v>2624</v>
      </c>
      <c r="C1347" s="21" t="s">
        <v>2613</v>
      </c>
      <c r="D1347" s="8" t="s">
        <v>2449</v>
      </c>
      <c r="E1347" s="3" t="str">
        <f t="shared" si="132"/>
        <v>INSERT INTO [dbo].[pmDistrict] ([idDepartment],[idProvince],[name],[code],[ubigeo]) VALUES (15,7,'Huachupampa','30','140630')</v>
      </c>
    </row>
    <row r="1348" spans="1:5" ht="15.75" thickBot="1" x14ac:dyDescent="0.3">
      <c r="A1348" s="14" t="s">
        <v>2625</v>
      </c>
      <c r="B1348" s="8" t="s">
        <v>2626</v>
      </c>
      <c r="C1348" s="21" t="s">
        <v>2613</v>
      </c>
      <c r="D1348" s="8" t="s">
        <v>2449</v>
      </c>
      <c r="E1348" s="3" t="str">
        <f t="shared" si="132"/>
        <v>INSERT INTO [dbo].[pmDistrict] ([idDepartment],[idProvince],[name],[code],[ubigeo]) VALUES (15,7,'Huanza','08','140608')</v>
      </c>
    </row>
    <row r="1349" spans="1:5" ht="15.75" thickBot="1" x14ac:dyDescent="0.3">
      <c r="A1349" s="14" t="s">
        <v>2627</v>
      </c>
      <c r="B1349" s="8" t="s">
        <v>2613</v>
      </c>
      <c r="C1349" s="21" t="s">
        <v>2613</v>
      </c>
      <c r="D1349" s="8" t="s">
        <v>2449</v>
      </c>
      <c r="E1349" s="3" t="str">
        <f t="shared" si="132"/>
        <v>INSERT INTO [dbo].[pmDistrict] ([idDepartment],[idProvince],[name],[code],[ubigeo]) VALUES (15,7,'Huarochiri','09','140609')</v>
      </c>
    </row>
    <row r="1350" spans="1:5" ht="15.75" thickBot="1" x14ac:dyDescent="0.3">
      <c r="A1350" s="14" t="s">
        <v>2628</v>
      </c>
      <c r="B1350" s="8" t="s">
        <v>2629</v>
      </c>
      <c r="C1350" s="21" t="s">
        <v>2613</v>
      </c>
      <c r="D1350" s="8" t="s">
        <v>2449</v>
      </c>
      <c r="E1350" s="3" t="str">
        <f t="shared" si="132"/>
        <v>INSERT INTO [dbo].[pmDistrict] ([idDepartment],[idProvince],[name],[code],[ubigeo]) VALUES (15,7,'Lahuaytambo','10','140610')</v>
      </c>
    </row>
    <row r="1351" spans="1:5" ht="15.75" thickBot="1" x14ac:dyDescent="0.3">
      <c r="A1351" s="14" t="s">
        <v>2630</v>
      </c>
      <c r="B1351" s="8" t="s">
        <v>2631</v>
      </c>
      <c r="C1351" s="21" t="s">
        <v>2613</v>
      </c>
      <c r="D1351" s="8" t="s">
        <v>2449</v>
      </c>
      <c r="E1351" s="3" t="str">
        <f t="shared" si="132"/>
        <v>INSERT INTO [dbo].[pmDistrict] ([idDepartment],[idProvince],[name],[code],[ubigeo]) VALUES (15,7,'Langa','11','140611')</v>
      </c>
    </row>
    <row r="1352" spans="1:5" ht="15.75" thickBot="1" x14ac:dyDescent="0.3">
      <c r="A1352" s="14" t="s">
        <v>2632</v>
      </c>
      <c r="B1352" s="8" t="s">
        <v>2633</v>
      </c>
      <c r="C1352" s="21" t="s">
        <v>2613</v>
      </c>
      <c r="D1352" s="8" t="s">
        <v>2449</v>
      </c>
      <c r="E1352" s="3" t="str">
        <f t="shared" si="132"/>
        <v>INSERT INTO [dbo].[pmDistrict] ([idDepartment],[idProvince],[name],[code],[ubigeo]) VALUES (15,7,'Laraos','31','140631')</v>
      </c>
    </row>
    <row r="1353" spans="1:5" ht="15.75" thickBot="1" x14ac:dyDescent="0.3">
      <c r="A1353" s="14" t="s">
        <v>2634</v>
      </c>
      <c r="B1353" s="8" t="s">
        <v>2635</v>
      </c>
      <c r="C1353" s="21" t="s">
        <v>2613</v>
      </c>
      <c r="D1353" s="8" t="s">
        <v>2449</v>
      </c>
      <c r="E1353" s="3" t="str">
        <f t="shared" si="132"/>
        <v>INSERT INTO [dbo].[pmDistrict] ([idDepartment],[idProvince],[name],[code],[ubigeo]) VALUES (15,7,'Mariatana','12','140612')</v>
      </c>
    </row>
    <row r="1354" spans="1:5" ht="15.75" thickBot="1" x14ac:dyDescent="0.3">
      <c r="A1354" s="14" t="s">
        <v>2636</v>
      </c>
      <c r="B1354" s="8" t="s">
        <v>2637</v>
      </c>
      <c r="C1354" s="21" t="s">
        <v>2613</v>
      </c>
      <c r="D1354" s="8" t="s">
        <v>2449</v>
      </c>
      <c r="E1354" s="3" t="str">
        <f t="shared" si="132"/>
        <v>INSERT INTO [dbo].[pmDistrict] ([idDepartment],[idProvince],[name],[code],[ubigeo]) VALUES (15,7,'Ricardo Palma','13','140613')</v>
      </c>
    </row>
    <row r="1355" spans="1:5" ht="15.75" thickBot="1" x14ac:dyDescent="0.3">
      <c r="A1355" s="14" t="s">
        <v>2638</v>
      </c>
      <c r="B1355" s="8" t="s">
        <v>2639</v>
      </c>
      <c r="C1355" s="21" t="s">
        <v>2613</v>
      </c>
      <c r="D1355" s="8" t="s">
        <v>2449</v>
      </c>
      <c r="E1355" s="3" t="str">
        <f t="shared" si="132"/>
        <v>INSERT INTO [dbo].[pmDistrict] ([idDepartment],[idProvince],[name],[code],[ubigeo]) VALUES (15,7,'San Andres de Tupicocha','14','140614')</v>
      </c>
    </row>
    <row r="1356" spans="1:5" ht="15.75" thickBot="1" x14ac:dyDescent="0.3">
      <c r="A1356" s="14" t="s">
        <v>2640</v>
      </c>
      <c r="B1356" s="8" t="s">
        <v>657</v>
      </c>
      <c r="C1356" s="21" t="s">
        <v>2613</v>
      </c>
      <c r="D1356" s="8" t="s">
        <v>2449</v>
      </c>
      <c r="E1356" s="3" t="str">
        <f t="shared" si="132"/>
        <v>INSERT INTO [dbo].[pmDistrict] ([idDepartment],[idProvince],[name],[code],[ubigeo]) VALUES (15,7,'San Antonio','15','140615')</v>
      </c>
    </row>
    <row r="1357" spans="1:5" ht="15.75" thickBot="1" x14ac:dyDescent="0.3">
      <c r="A1357" s="14" t="s">
        <v>2641</v>
      </c>
      <c r="B1357" s="8" t="s">
        <v>2642</v>
      </c>
      <c r="C1357" s="21" t="s">
        <v>2613</v>
      </c>
      <c r="D1357" s="8" t="s">
        <v>2449</v>
      </c>
      <c r="E1357" s="3" t="str">
        <f t="shared" si="132"/>
        <v>INSERT INTO [dbo].[pmDistrict] ([idDepartment],[idProvince],[name],[code],[ubigeo]) VALUES (15,7,'San Bartolome','16','140616')</v>
      </c>
    </row>
    <row r="1358" spans="1:5" ht="15.75" thickBot="1" x14ac:dyDescent="0.3">
      <c r="A1358" s="14" t="s">
        <v>2643</v>
      </c>
      <c r="B1358" s="8" t="s">
        <v>2644</v>
      </c>
      <c r="C1358" s="21" t="s">
        <v>2613</v>
      </c>
      <c r="D1358" s="8" t="s">
        <v>2449</v>
      </c>
      <c r="E1358" s="3" t="str">
        <f t="shared" si="132"/>
        <v>INSERT INTO [dbo].[pmDistrict] ([idDepartment],[idProvince],[name],[code],[ubigeo]) VALUES (15,7,'San Damian','17','140617')</v>
      </c>
    </row>
    <row r="1359" spans="1:5" ht="15.75" thickBot="1" x14ac:dyDescent="0.3">
      <c r="A1359" s="14" t="s">
        <v>2645</v>
      </c>
      <c r="B1359" s="8" t="s">
        <v>2646</v>
      </c>
      <c r="C1359" s="21" t="s">
        <v>2613</v>
      </c>
      <c r="D1359" s="8" t="s">
        <v>2449</v>
      </c>
      <c r="E1359" s="3" t="str">
        <f t="shared" si="132"/>
        <v>INSERT INTO [dbo].[pmDistrict] ([idDepartment],[idProvince],[name],[code],[ubigeo]) VALUES (15,7,'San Juan de Iris','32','140632')</v>
      </c>
    </row>
    <row r="1360" spans="1:5" ht="15.75" thickBot="1" x14ac:dyDescent="0.3">
      <c r="A1360" s="14" t="s">
        <v>2647</v>
      </c>
      <c r="B1360" s="8" t="s">
        <v>2648</v>
      </c>
      <c r="C1360" s="21" t="s">
        <v>2613</v>
      </c>
      <c r="D1360" s="8" t="s">
        <v>2449</v>
      </c>
      <c r="E1360" s="3" t="str">
        <f t="shared" si="132"/>
        <v>INSERT INTO [dbo].[pmDistrict] ([idDepartment],[idProvince],[name],[code],[ubigeo]) VALUES (15,7,'San Juan de Tantaranche','19','140619')</v>
      </c>
    </row>
    <row r="1361" spans="1:5" ht="15.75" thickBot="1" x14ac:dyDescent="0.3">
      <c r="A1361" s="14" t="s">
        <v>2649</v>
      </c>
      <c r="B1361" s="8" t="s">
        <v>2650</v>
      </c>
      <c r="C1361" s="21" t="s">
        <v>2613</v>
      </c>
      <c r="D1361" s="8" t="s">
        <v>2449</v>
      </c>
      <c r="E1361" s="3" t="str">
        <f t="shared" si="132"/>
        <v>INSERT INTO [dbo].[pmDistrict] ([idDepartment],[idProvince],[name],[code],[ubigeo]) VALUES (15,7,'San Lorenzo de Quinti','20','140620')</v>
      </c>
    </row>
    <row r="1362" spans="1:5" ht="15.75" thickBot="1" x14ac:dyDescent="0.3">
      <c r="A1362" s="14" t="s">
        <v>2651</v>
      </c>
      <c r="B1362" s="8" t="s">
        <v>2652</v>
      </c>
      <c r="C1362" s="21" t="s">
        <v>2613</v>
      </c>
      <c r="D1362" s="8" t="s">
        <v>2449</v>
      </c>
      <c r="E1362" s="3" t="str">
        <f t="shared" si="132"/>
        <v>INSERT INTO [dbo].[pmDistrict] ([idDepartment],[idProvince],[name],[code],[ubigeo]) VALUES (15,7,'San Mateo','21','140621')</v>
      </c>
    </row>
    <row r="1363" spans="1:5" ht="15.75" thickBot="1" x14ac:dyDescent="0.3">
      <c r="A1363" s="14" t="s">
        <v>2653</v>
      </c>
      <c r="B1363" s="8" t="s">
        <v>2654</v>
      </c>
      <c r="C1363" s="21" t="s">
        <v>2613</v>
      </c>
      <c r="D1363" s="8" t="s">
        <v>2449</v>
      </c>
      <c r="E1363" s="3" t="str">
        <f t="shared" si="132"/>
        <v>INSERT INTO [dbo].[pmDistrict] ([idDepartment],[idProvince],[name],[code],[ubigeo]) VALUES (15,7,'San Mateo de Otao','22','140622')</v>
      </c>
    </row>
    <row r="1364" spans="1:5" ht="15.75" thickBot="1" x14ac:dyDescent="0.3">
      <c r="A1364" s="14" t="s">
        <v>2655</v>
      </c>
      <c r="B1364" s="8" t="s">
        <v>2656</v>
      </c>
      <c r="C1364" s="21" t="s">
        <v>2613</v>
      </c>
      <c r="D1364" s="8" t="s">
        <v>2449</v>
      </c>
      <c r="E1364" s="3" t="str">
        <f t="shared" si="132"/>
        <v>INSERT INTO [dbo].[pmDistrict] ([idDepartment],[idProvince],[name],[code],[ubigeo]) VALUES (15,7,'San Pedro de Casta','05','140605')</v>
      </c>
    </row>
    <row r="1365" spans="1:5" ht="15.75" thickBot="1" x14ac:dyDescent="0.3">
      <c r="A1365" s="14" t="s">
        <v>2657</v>
      </c>
      <c r="B1365" s="8" t="s">
        <v>2658</v>
      </c>
      <c r="C1365" s="21" t="s">
        <v>2613</v>
      </c>
      <c r="D1365" s="8" t="s">
        <v>2449</v>
      </c>
      <c r="E1365" s="3" t="str">
        <f t="shared" si="132"/>
        <v>INSERT INTO [dbo].[pmDistrict] ([idDepartment],[idProvince],[name],[code],[ubigeo]) VALUES (15,7,'San Pedro de Huancayre','23','140623')</v>
      </c>
    </row>
    <row r="1366" spans="1:5" ht="15.75" thickBot="1" x14ac:dyDescent="0.3">
      <c r="A1366" s="14" t="s">
        <v>2659</v>
      </c>
      <c r="B1366" s="8" t="s">
        <v>2660</v>
      </c>
      <c r="C1366" s="21" t="s">
        <v>2613</v>
      </c>
      <c r="D1366" s="8" t="s">
        <v>2449</v>
      </c>
      <c r="E1366" s="3" t="str">
        <f t="shared" si="132"/>
        <v>INSERT INTO [dbo].[pmDistrict] ([idDepartment],[idProvince],[name],[code],[ubigeo]) VALUES (15,7,'Sangallaya','18','140618')</v>
      </c>
    </row>
    <row r="1367" spans="1:5" ht="15.75" thickBot="1" x14ac:dyDescent="0.3">
      <c r="A1367" s="14" t="s">
        <v>2661</v>
      </c>
      <c r="B1367" s="8" t="s">
        <v>2662</v>
      </c>
      <c r="C1367" s="21" t="s">
        <v>2613</v>
      </c>
      <c r="D1367" s="8" t="s">
        <v>2449</v>
      </c>
      <c r="E1367" s="3" t="str">
        <f t="shared" si="132"/>
        <v>INSERT INTO [dbo].[pmDistrict] ([idDepartment],[idProvince],[name],[code],[ubigeo]) VALUES (15,7,'Santa Cruz de Cocachacra','24','140624')</v>
      </c>
    </row>
    <row r="1368" spans="1:5" ht="15.75" thickBot="1" x14ac:dyDescent="0.3">
      <c r="A1368" s="14" t="s">
        <v>2663</v>
      </c>
      <c r="B1368" s="8" t="s">
        <v>2664</v>
      </c>
      <c r="C1368" s="21" t="s">
        <v>2613</v>
      </c>
      <c r="D1368" s="8" t="s">
        <v>2449</v>
      </c>
      <c r="E1368" s="3" t="str">
        <f t="shared" si="132"/>
        <v>INSERT INTO [dbo].[pmDistrict] ([idDepartment],[idProvince],[name],[code],[ubigeo]) VALUES (15,7,'Santa Eulalia','25','140625')</v>
      </c>
    </row>
    <row r="1369" spans="1:5" ht="15.75" thickBot="1" x14ac:dyDescent="0.3">
      <c r="A1369" s="14" t="s">
        <v>2665</v>
      </c>
      <c r="B1369" s="8" t="s">
        <v>2666</v>
      </c>
      <c r="C1369" s="21" t="s">
        <v>2613</v>
      </c>
      <c r="D1369" s="8" t="s">
        <v>2449</v>
      </c>
      <c r="E1369" s="3" t="str">
        <f t="shared" si="132"/>
        <v>INSERT INTO [dbo].[pmDistrict] ([idDepartment],[idProvince],[name],[code],[ubigeo]) VALUES (15,7,'Santiago de Anchucaya','26','140626')</v>
      </c>
    </row>
    <row r="1370" spans="1:5" ht="15.75" thickBot="1" x14ac:dyDescent="0.3">
      <c r="A1370" s="14" t="s">
        <v>2667</v>
      </c>
      <c r="B1370" s="8" t="s">
        <v>2668</v>
      </c>
      <c r="C1370" s="21" t="s">
        <v>2613</v>
      </c>
      <c r="D1370" s="8" t="s">
        <v>2449</v>
      </c>
      <c r="E1370" s="3" t="str">
        <f t="shared" si="132"/>
        <v>INSERT INTO [dbo].[pmDistrict] ([idDepartment],[idProvince],[name],[code],[ubigeo]) VALUES (15,7,'Santiago de Tuna','27','140627')</v>
      </c>
    </row>
    <row r="1371" spans="1:5" ht="15.75" thickBot="1" x14ac:dyDescent="0.3">
      <c r="A1371" s="14" t="s">
        <v>2669</v>
      </c>
      <c r="B1371" s="8" t="s">
        <v>2670</v>
      </c>
      <c r="C1371" s="21" t="s">
        <v>2613</v>
      </c>
      <c r="D1371" s="8" t="s">
        <v>2449</v>
      </c>
      <c r="E1371" s="3" t="str">
        <f t="shared" si="132"/>
        <v>INSERT INTO [dbo].[pmDistrict] ([idDepartment],[idProvince],[name],[code],[ubigeo]) VALUES (15,7,'Santo Domingo de los Olleros','28','140628')</v>
      </c>
    </row>
    <row r="1372" spans="1:5" ht="15.75" thickBot="1" x14ac:dyDescent="0.3">
      <c r="A1372" s="14" t="s">
        <v>2671</v>
      </c>
      <c r="B1372" s="8" t="s">
        <v>2672</v>
      </c>
      <c r="C1372" s="21" t="s">
        <v>2613</v>
      </c>
      <c r="D1372" s="8" t="s">
        <v>2449</v>
      </c>
      <c r="E1372" s="3" t="str">
        <f t="shared" si="132"/>
        <v>INSERT INTO [dbo].[pmDistrict] ([idDepartment],[idProvince],[name],[code],[ubigeo]) VALUES (15,7,'Surco','29','140629')</v>
      </c>
    </row>
    <row r="1373" spans="1:5" ht="15.75" thickBot="1" x14ac:dyDescent="0.3">
      <c r="A1373" s="14" t="s">
        <v>2673</v>
      </c>
      <c r="B1373" s="8" t="s">
        <v>2674</v>
      </c>
      <c r="C1373" s="21" t="s">
        <v>2675</v>
      </c>
      <c r="D1373" s="8" t="s">
        <v>2449</v>
      </c>
      <c r="E1373" s="2" t="str">
        <f>$E$1&amp;"15,8,'"&amp;TRIM(B1373)&amp;"','"&amp;RIGHT(A1373,2)&amp;"','"&amp;RIGHT(A1373,6)&amp;"')"</f>
        <v>INSERT INTO [dbo].[pmDistrict] ([idDepartment],[idProvince],[name],[code],[ubigeo]) VALUES (15,8,'Huacho','01','140501')</v>
      </c>
    </row>
    <row r="1374" spans="1:5" ht="15.75" thickBot="1" x14ac:dyDescent="0.3">
      <c r="A1374" s="14" t="s">
        <v>2676</v>
      </c>
      <c r="B1374" s="8" t="s">
        <v>2677</v>
      </c>
      <c r="C1374" s="21" t="s">
        <v>2675</v>
      </c>
      <c r="D1374" s="8" t="s">
        <v>2449</v>
      </c>
      <c r="E1374" s="2" t="str">
        <f t="shared" ref="E1374:E1384" si="133">$E$1&amp;"15,8,'"&amp;TRIM(B1374)&amp;"','"&amp;RIGHT(A1374,2)&amp;"','"&amp;RIGHT(A1374,6)&amp;"')"</f>
        <v>INSERT INTO [dbo].[pmDistrict] ([idDepartment],[idProvince],[name],[code],[ubigeo]) VALUES (15,8,'Ambar','02','140502')</v>
      </c>
    </row>
    <row r="1375" spans="1:5" ht="15.75" thickBot="1" x14ac:dyDescent="0.3">
      <c r="A1375" s="14" t="s">
        <v>2678</v>
      </c>
      <c r="B1375" s="8" t="s">
        <v>2679</v>
      </c>
      <c r="C1375" s="21" t="s">
        <v>2675</v>
      </c>
      <c r="D1375" s="8" t="s">
        <v>2449</v>
      </c>
      <c r="E1375" s="2" t="str">
        <f t="shared" si="133"/>
        <v>INSERT INTO [dbo].[pmDistrict] ([idDepartment],[idProvince],[name],[code],[ubigeo]) VALUES (15,8,'Caleta de Carquin','04','140504')</v>
      </c>
    </row>
    <row r="1376" spans="1:5" ht="15.75" thickBot="1" x14ac:dyDescent="0.3">
      <c r="A1376" s="14" t="s">
        <v>2680</v>
      </c>
      <c r="B1376" s="8" t="s">
        <v>2681</v>
      </c>
      <c r="C1376" s="21" t="s">
        <v>2675</v>
      </c>
      <c r="D1376" s="8" t="s">
        <v>2449</v>
      </c>
      <c r="E1376" s="2" t="str">
        <f t="shared" si="133"/>
        <v>INSERT INTO [dbo].[pmDistrict] ([idDepartment],[idProvince],[name],[code],[ubigeo]) VALUES (15,8,'Checras','05','140505')</v>
      </c>
    </row>
    <row r="1377" spans="1:5" ht="15.75" thickBot="1" x14ac:dyDescent="0.3">
      <c r="A1377" s="14" t="s">
        <v>2682</v>
      </c>
      <c r="B1377" s="8" t="s">
        <v>2683</v>
      </c>
      <c r="C1377" s="21" t="s">
        <v>2675</v>
      </c>
      <c r="D1377" s="8" t="s">
        <v>2449</v>
      </c>
      <c r="E1377" s="2" t="str">
        <f t="shared" si="133"/>
        <v>INSERT INTO [dbo].[pmDistrict] ([idDepartment],[idProvince],[name],[code],[ubigeo]) VALUES (15,8,'Hualmay','06','140506')</v>
      </c>
    </row>
    <row r="1378" spans="1:5" ht="15.75" thickBot="1" x14ac:dyDescent="0.3">
      <c r="A1378" s="14" t="s">
        <v>2684</v>
      </c>
      <c r="B1378" s="8" t="s">
        <v>2675</v>
      </c>
      <c r="C1378" s="21" t="s">
        <v>2675</v>
      </c>
      <c r="D1378" s="8" t="s">
        <v>2449</v>
      </c>
      <c r="E1378" s="2" t="str">
        <f t="shared" si="133"/>
        <v>INSERT INTO [dbo].[pmDistrict] ([idDepartment],[idProvince],[name],[code],[ubigeo]) VALUES (15,8,'Huaura','07','140507')</v>
      </c>
    </row>
    <row r="1379" spans="1:5" ht="15.75" thickBot="1" x14ac:dyDescent="0.3">
      <c r="A1379" s="14" t="s">
        <v>2685</v>
      </c>
      <c r="B1379" s="8" t="s">
        <v>987</v>
      </c>
      <c r="C1379" s="21" t="s">
        <v>2675</v>
      </c>
      <c r="D1379" s="8" t="s">
        <v>2449</v>
      </c>
      <c r="E1379" s="2" t="str">
        <f t="shared" si="133"/>
        <v>INSERT INTO [dbo].[pmDistrict] ([idDepartment],[idProvince],[name],[code],[ubigeo]) VALUES (15,8,'Leoncio Prado','08','140508')</v>
      </c>
    </row>
    <row r="1380" spans="1:5" ht="15.75" thickBot="1" x14ac:dyDescent="0.3">
      <c r="A1380" s="14" t="s">
        <v>2686</v>
      </c>
      <c r="B1380" s="8" t="s">
        <v>2687</v>
      </c>
      <c r="C1380" s="21" t="s">
        <v>2675</v>
      </c>
      <c r="D1380" s="8" t="s">
        <v>2449</v>
      </c>
      <c r="E1380" s="2" t="str">
        <f t="shared" si="133"/>
        <v>INSERT INTO [dbo].[pmDistrict] ([idDepartment],[idProvince],[name],[code],[ubigeo]) VALUES (15,8,'Paccho','09','140509')</v>
      </c>
    </row>
    <row r="1381" spans="1:5" ht="15.75" thickBot="1" x14ac:dyDescent="0.3">
      <c r="A1381" s="14" t="s">
        <v>2688</v>
      </c>
      <c r="B1381" s="8" t="s">
        <v>2689</v>
      </c>
      <c r="C1381" s="21" t="s">
        <v>2675</v>
      </c>
      <c r="D1381" s="8" t="s">
        <v>2449</v>
      </c>
      <c r="E1381" s="2" t="str">
        <f t="shared" si="133"/>
        <v>INSERT INTO [dbo].[pmDistrict] ([idDepartment],[idProvince],[name],[code],[ubigeo]) VALUES (15,8,'Santa Leonor','11','140511')</v>
      </c>
    </row>
    <row r="1382" spans="1:5" ht="15.75" thickBot="1" x14ac:dyDescent="0.3">
      <c r="A1382" s="14" t="s">
        <v>2690</v>
      </c>
      <c r="B1382" s="8" t="s">
        <v>2691</v>
      </c>
      <c r="C1382" s="21" t="s">
        <v>2675</v>
      </c>
      <c r="D1382" s="8" t="s">
        <v>2449</v>
      </c>
      <c r="E1382" s="2" t="str">
        <f t="shared" si="133"/>
        <v>INSERT INTO [dbo].[pmDistrict] ([idDepartment],[idProvince],[name],[code],[ubigeo]) VALUES (15,8,'Santa Maria','12','140512')</v>
      </c>
    </row>
    <row r="1383" spans="1:5" ht="15.75" thickBot="1" x14ac:dyDescent="0.3">
      <c r="A1383" s="14" t="s">
        <v>2692</v>
      </c>
      <c r="B1383" s="8" t="s">
        <v>2693</v>
      </c>
      <c r="C1383" s="21" t="s">
        <v>2675</v>
      </c>
      <c r="D1383" s="8" t="s">
        <v>2449</v>
      </c>
      <c r="E1383" s="2" t="str">
        <f t="shared" si="133"/>
        <v>INSERT INTO [dbo].[pmDistrict] ([idDepartment],[idProvince],[name],[code],[ubigeo]) VALUES (15,8,'Sayan','13','140513')</v>
      </c>
    </row>
    <row r="1384" spans="1:5" ht="15.75" thickBot="1" x14ac:dyDescent="0.3">
      <c r="A1384" s="14" t="s">
        <v>2694</v>
      </c>
      <c r="B1384" s="8" t="s">
        <v>2695</v>
      </c>
      <c r="C1384" s="21" t="s">
        <v>2675</v>
      </c>
      <c r="D1384" s="8" t="s">
        <v>2449</v>
      </c>
      <c r="E1384" s="2" t="str">
        <f t="shared" si="133"/>
        <v>INSERT INTO [dbo].[pmDistrict] ([idDepartment],[idProvince],[name],[code],[ubigeo]) VALUES (15,8,'Vegueta','16','140516')</v>
      </c>
    </row>
    <row r="1385" spans="1:5" ht="15.75" thickBot="1" x14ac:dyDescent="0.3">
      <c r="A1385" s="14" t="s">
        <v>2696</v>
      </c>
      <c r="B1385" s="8" t="s">
        <v>2697</v>
      </c>
      <c r="C1385" s="21" t="s">
        <v>2697</v>
      </c>
      <c r="D1385" s="8" t="s">
        <v>2449</v>
      </c>
      <c r="E1385" s="3" t="str">
        <f>$E$1&amp;"15,9,'"&amp;TRIM(B1385)&amp;"','"&amp;RIGHT(A1385,2)&amp;"','"&amp;RIGHT(A1385,6)&amp;"')"</f>
        <v>INSERT INTO [dbo].[pmDistrict] ([idDepartment],[idProvince],[name],[code],[ubigeo]) VALUES (15,9,'Oyon','01','141001')</v>
      </c>
    </row>
    <row r="1386" spans="1:5" ht="15.75" thickBot="1" x14ac:dyDescent="0.3">
      <c r="A1386" s="14" t="s">
        <v>2698</v>
      </c>
      <c r="B1386" s="8" t="s">
        <v>2699</v>
      </c>
      <c r="C1386" s="21" t="s">
        <v>2697</v>
      </c>
      <c r="D1386" s="8" t="s">
        <v>2449</v>
      </c>
      <c r="E1386" s="3" t="str">
        <f t="shared" ref="E1386:E1390" si="134">$E$1&amp;"15,9,'"&amp;TRIM(B1386)&amp;"','"&amp;RIGHT(A1386,2)&amp;"','"&amp;RIGHT(A1386,6)&amp;"')"</f>
        <v>INSERT INTO [dbo].[pmDistrict] ([idDepartment],[idProvince],[name],[code],[ubigeo]) VALUES (15,9,'Andajes','04','141004')</v>
      </c>
    </row>
    <row r="1387" spans="1:5" ht="15.75" thickBot="1" x14ac:dyDescent="0.3">
      <c r="A1387" s="14" t="s">
        <v>2700</v>
      </c>
      <c r="B1387" s="8" t="s">
        <v>2701</v>
      </c>
      <c r="C1387" s="21" t="s">
        <v>2697</v>
      </c>
      <c r="D1387" s="8" t="s">
        <v>2449</v>
      </c>
      <c r="E1387" s="3" t="str">
        <f t="shared" si="134"/>
        <v>INSERT INTO [dbo].[pmDistrict] ([idDepartment],[idProvince],[name],[code],[ubigeo]) VALUES (15,9,'Caujul','03','141003')</v>
      </c>
    </row>
    <row r="1388" spans="1:5" ht="15.75" thickBot="1" x14ac:dyDescent="0.3">
      <c r="A1388" s="14" t="s">
        <v>2702</v>
      </c>
      <c r="B1388" s="8" t="s">
        <v>2703</v>
      </c>
      <c r="C1388" s="21" t="s">
        <v>2697</v>
      </c>
      <c r="D1388" s="8" t="s">
        <v>2449</v>
      </c>
      <c r="E1388" s="3" t="str">
        <f t="shared" si="134"/>
        <v>INSERT INTO [dbo].[pmDistrict] ([idDepartment],[idProvince],[name],[code],[ubigeo]) VALUES (15,9,'Cochamarca','06','141006')</v>
      </c>
    </row>
    <row r="1389" spans="1:5" ht="15.75" thickBot="1" x14ac:dyDescent="0.3">
      <c r="A1389" s="14" t="s">
        <v>2704</v>
      </c>
      <c r="B1389" s="8" t="s">
        <v>2705</v>
      </c>
      <c r="C1389" s="21" t="s">
        <v>2697</v>
      </c>
      <c r="D1389" s="8" t="s">
        <v>2449</v>
      </c>
      <c r="E1389" s="3" t="str">
        <f t="shared" si="134"/>
        <v>INSERT INTO [dbo].[pmDistrict] ([idDepartment],[idProvince],[name],[code],[ubigeo]) VALUES (15,9,'Navan','02','141002')</v>
      </c>
    </row>
    <row r="1390" spans="1:5" ht="15.75" thickBot="1" x14ac:dyDescent="0.3">
      <c r="A1390" s="14" t="s">
        <v>2706</v>
      </c>
      <c r="B1390" s="8" t="s">
        <v>2707</v>
      </c>
      <c r="C1390" s="21" t="s">
        <v>2697</v>
      </c>
      <c r="D1390" s="8" t="s">
        <v>2449</v>
      </c>
      <c r="E1390" s="3" t="str">
        <f t="shared" si="134"/>
        <v>INSERT INTO [dbo].[pmDistrict] ([idDepartment],[idProvince],[name],[code],[ubigeo]) VALUES (15,9,'Pachangara','05','141005')</v>
      </c>
    </row>
    <row r="1391" spans="1:5" ht="15.75" thickBot="1" x14ac:dyDescent="0.3">
      <c r="A1391" s="14" t="s">
        <v>2708</v>
      </c>
      <c r="B1391" s="8" t="s">
        <v>2140</v>
      </c>
      <c r="C1391" s="21" t="s">
        <v>2140</v>
      </c>
      <c r="D1391" s="8" t="s">
        <v>2449</v>
      </c>
      <c r="E1391" s="2" t="str">
        <f>$E$1&amp;"15,10,'"&amp;TRIM(B1391)&amp;"','"&amp;RIGHT(A1391,2)&amp;"','"&amp;RIGHT(A1391,6)&amp;"')"</f>
        <v>INSERT INTO [dbo].[pmDistrict] ([idDepartment],[idProvince],[name],[code],[ubigeo]) VALUES (15,10,'Yauyos','01','140701')</v>
      </c>
    </row>
    <row r="1392" spans="1:5" ht="15.75" thickBot="1" x14ac:dyDescent="0.3">
      <c r="A1392" s="14" t="s">
        <v>2709</v>
      </c>
      <c r="B1392" s="8" t="s">
        <v>2710</v>
      </c>
      <c r="C1392" s="21" t="s">
        <v>2140</v>
      </c>
      <c r="D1392" s="8" t="s">
        <v>2449</v>
      </c>
      <c r="E1392" s="2" t="str">
        <f t="shared" ref="E1392:E1423" si="135">$E$1&amp;"15,10,'"&amp;TRIM(B1392)&amp;"','"&amp;RIGHT(A1392,2)&amp;"','"&amp;RIGHT(A1392,6)&amp;"')"</f>
        <v>INSERT INTO [dbo].[pmDistrict] ([idDepartment],[idProvince],[name],[code],[ubigeo]) VALUES (15,10,'Alis','02','140702')</v>
      </c>
    </row>
    <row r="1393" spans="1:5" ht="15.75" thickBot="1" x14ac:dyDescent="0.3">
      <c r="A1393" s="14" t="s">
        <v>2711</v>
      </c>
      <c r="B1393" s="8" t="s">
        <v>2712</v>
      </c>
      <c r="C1393" s="21" t="s">
        <v>2140</v>
      </c>
      <c r="D1393" s="8" t="s">
        <v>2449</v>
      </c>
      <c r="E1393" s="2" t="str">
        <f t="shared" si="135"/>
        <v>INSERT INTO [dbo].[pmDistrict] ([idDepartment],[idProvince],[name],[code],[ubigeo]) VALUES (15,10,'Ayauca','03','140703')</v>
      </c>
    </row>
    <row r="1394" spans="1:5" ht="15.75" thickBot="1" x14ac:dyDescent="0.3">
      <c r="A1394" s="14" t="s">
        <v>2713</v>
      </c>
      <c r="B1394" s="8" t="s">
        <v>2714</v>
      </c>
      <c r="C1394" s="21" t="s">
        <v>2140</v>
      </c>
      <c r="D1394" s="8" t="s">
        <v>2449</v>
      </c>
      <c r="E1394" s="2" t="str">
        <f t="shared" si="135"/>
        <v>INSERT INTO [dbo].[pmDistrict] ([idDepartment],[idProvince],[name],[code],[ubigeo]) VALUES (15,10,'Ayaviri','04','140704')</v>
      </c>
    </row>
    <row r="1395" spans="1:5" ht="15.75" thickBot="1" x14ac:dyDescent="0.3">
      <c r="A1395" s="14" t="s">
        <v>2715</v>
      </c>
      <c r="B1395" s="8" t="s">
        <v>2716</v>
      </c>
      <c r="C1395" s="21" t="s">
        <v>2140</v>
      </c>
      <c r="D1395" s="8" t="s">
        <v>2449</v>
      </c>
      <c r="E1395" s="2" t="str">
        <f t="shared" si="135"/>
        <v>INSERT INTO [dbo].[pmDistrict] ([idDepartment],[idProvince],[name],[code],[ubigeo]) VALUES (15,10,'Azangaro','05','140705')</v>
      </c>
    </row>
    <row r="1396" spans="1:5" ht="15.75" thickBot="1" x14ac:dyDescent="0.3">
      <c r="A1396" s="14" t="s">
        <v>2717</v>
      </c>
      <c r="B1396" s="8" t="s">
        <v>2718</v>
      </c>
      <c r="C1396" s="21" t="s">
        <v>2140</v>
      </c>
      <c r="D1396" s="8" t="s">
        <v>2449</v>
      </c>
      <c r="E1396" s="2" t="str">
        <f t="shared" si="135"/>
        <v>INSERT INTO [dbo].[pmDistrict] ([idDepartment],[idProvince],[name],[code],[ubigeo]) VALUES (15,10,'Cacra','06','140706')</v>
      </c>
    </row>
    <row r="1397" spans="1:5" ht="15.75" thickBot="1" x14ac:dyDescent="0.3">
      <c r="A1397" s="14" t="s">
        <v>2719</v>
      </c>
      <c r="B1397" s="8" t="s">
        <v>2720</v>
      </c>
      <c r="C1397" s="21" t="s">
        <v>2140</v>
      </c>
      <c r="D1397" s="8" t="s">
        <v>2449</v>
      </c>
      <c r="E1397" s="2" t="str">
        <f t="shared" si="135"/>
        <v>INSERT INTO [dbo].[pmDistrict] ([idDepartment],[idProvince],[name],[code],[ubigeo]) VALUES (15,10,'Carania','07','140707')</v>
      </c>
    </row>
    <row r="1398" spans="1:5" ht="15.75" thickBot="1" x14ac:dyDescent="0.3">
      <c r="A1398" s="14" t="s">
        <v>2721</v>
      </c>
      <c r="B1398" s="8" t="s">
        <v>2722</v>
      </c>
      <c r="C1398" s="21" t="s">
        <v>2140</v>
      </c>
      <c r="D1398" s="8" t="s">
        <v>2449</v>
      </c>
      <c r="E1398" s="2" t="str">
        <f t="shared" si="135"/>
        <v>INSERT INTO [dbo].[pmDistrict] ([idDepartment],[idProvince],[name],[code],[ubigeo]) VALUES (15,10,'Catahuasi','33','140733')</v>
      </c>
    </row>
    <row r="1399" spans="1:5" ht="15.75" thickBot="1" x14ac:dyDescent="0.3">
      <c r="A1399" s="14" t="s">
        <v>2723</v>
      </c>
      <c r="B1399" s="8" t="s">
        <v>2724</v>
      </c>
      <c r="C1399" s="21" t="s">
        <v>2140</v>
      </c>
      <c r="D1399" s="8" t="s">
        <v>2449</v>
      </c>
      <c r="E1399" s="2" t="str">
        <f t="shared" si="135"/>
        <v>INSERT INTO [dbo].[pmDistrict] ([idDepartment],[idProvince],[name],[code],[ubigeo]) VALUES (15,10,'Chocos','10','140710')</v>
      </c>
    </row>
    <row r="1400" spans="1:5" ht="15.75" thickBot="1" x14ac:dyDescent="0.3">
      <c r="A1400" s="14" t="s">
        <v>2725</v>
      </c>
      <c r="B1400" s="8" t="s">
        <v>395</v>
      </c>
      <c r="C1400" s="21" t="s">
        <v>2140</v>
      </c>
      <c r="D1400" s="8" t="s">
        <v>2449</v>
      </c>
      <c r="E1400" s="2" t="str">
        <f t="shared" si="135"/>
        <v>INSERT INTO [dbo].[pmDistrict] ([idDepartment],[idProvince],[name],[code],[ubigeo]) VALUES (15,10,'Cochas','08','140708')</v>
      </c>
    </row>
    <row r="1401" spans="1:5" ht="15.75" thickBot="1" x14ac:dyDescent="0.3">
      <c r="A1401" s="14" t="s">
        <v>2726</v>
      </c>
      <c r="B1401" s="8" t="s">
        <v>2727</v>
      </c>
      <c r="C1401" s="21" t="s">
        <v>2140</v>
      </c>
      <c r="D1401" s="8" t="s">
        <v>2449</v>
      </c>
      <c r="E1401" s="2" t="str">
        <f t="shared" si="135"/>
        <v>INSERT INTO [dbo].[pmDistrict] ([idDepartment],[idProvince],[name],[code],[ubigeo]) VALUES (15,10,'Colonia','09','140709')</v>
      </c>
    </row>
    <row r="1402" spans="1:5" ht="15.75" thickBot="1" x14ac:dyDescent="0.3">
      <c r="A1402" s="14" t="s">
        <v>2728</v>
      </c>
      <c r="B1402" s="8" t="s">
        <v>2729</v>
      </c>
      <c r="C1402" s="21" t="s">
        <v>2140</v>
      </c>
      <c r="D1402" s="8" t="s">
        <v>2449</v>
      </c>
      <c r="E1402" s="2" t="str">
        <f t="shared" si="135"/>
        <v>INSERT INTO [dbo].[pmDistrict] ([idDepartment],[idProvince],[name],[code],[ubigeo]) VALUES (15,10,'Hongos','30','140730')</v>
      </c>
    </row>
    <row r="1403" spans="1:5" ht="15.75" thickBot="1" x14ac:dyDescent="0.3">
      <c r="A1403" s="14" t="s">
        <v>2730</v>
      </c>
      <c r="B1403" s="8" t="s">
        <v>2731</v>
      </c>
      <c r="C1403" s="21" t="s">
        <v>2140</v>
      </c>
      <c r="D1403" s="8" t="s">
        <v>2449</v>
      </c>
      <c r="E1403" s="2" t="str">
        <f t="shared" si="135"/>
        <v>INSERT INTO [dbo].[pmDistrict] ([idDepartment],[idProvince],[name],[code],[ubigeo]) VALUES (15,10,'Huampara','11','140711')</v>
      </c>
    </row>
    <row r="1404" spans="1:5" ht="15.75" thickBot="1" x14ac:dyDescent="0.3">
      <c r="A1404" s="14" t="s">
        <v>2732</v>
      </c>
      <c r="B1404" s="8" t="s">
        <v>2733</v>
      </c>
      <c r="C1404" s="21" t="s">
        <v>2140</v>
      </c>
      <c r="D1404" s="8" t="s">
        <v>2449</v>
      </c>
      <c r="E1404" s="2" t="str">
        <f t="shared" si="135"/>
        <v>INSERT INTO [dbo].[pmDistrict] ([idDepartment],[idProvince],[name],[code],[ubigeo]) VALUES (15,10,'Huancaya','12','140712')</v>
      </c>
    </row>
    <row r="1405" spans="1:5" ht="15.75" thickBot="1" x14ac:dyDescent="0.3">
      <c r="A1405" s="14" t="s">
        <v>2734</v>
      </c>
      <c r="B1405" s="8" t="s">
        <v>2735</v>
      </c>
      <c r="C1405" s="21" t="s">
        <v>2140</v>
      </c>
      <c r="D1405" s="8" t="s">
        <v>2449</v>
      </c>
      <c r="E1405" s="2" t="str">
        <f t="shared" si="135"/>
        <v>INSERT INTO [dbo].[pmDistrict] ([idDepartment],[idProvince],[name],[code],[ubigeo]) VALUES (15,10,'Huangascar','13','140713')</v>
      </c>
    </row>
    <row r="1406" spans="1:5" ht="15.75" thickBot="1" x14ac:dyDescent="0.3">
      <c r="A1406" s="14" t="s">
        <v>2736</v>
      </c>
      <c r="B1406" s="8" t="s">
        <v>2737</v>
      </c>
      <c r="C1406" s="21" t="s">
        <v>2140</v>
      </c>
      <c r="D1406" s="8" t="s">
        <v>2449</v>
      </c>
      <c r="E1406" s="2" t="str">
        <f t="shared" si="135"/>
        <v>INSERT INTO [dbo].[pmDistrict] ([idDepartment],[idProvince],[name],[code],[ubigeo]) VALUES (15,10,'Huantan','14','140714')</v>
      </c>
    </row>
    <row r="1407" spans="1:5" ht="15.75" thickBot="1" x14ac:dyDescent="0.3">
      <c r="A1407" s="14" t="s">
        <v>2738</v>
      </c>
      <c r="B1407" s="8" t="s">
        <v>2739</v>
      </c>
      <c r="C1407" s="21" t="s">
        <v>2140</v>
      </c>
      <c r="D1407" s="8" t="s">
        <v>2449</v>
      </c>
      <c r="E1407" s="2" t="str">
        <f t="shared" si="135"/>
        <v>INSERT INTO [dbo].[pmDistrict] ([idDepartment],[idProvince],[name],[code],[ubigeo]) VALUES (15,10,'Huañec','15','140715')</v>
      </c>
    </row>
    <row r="1408" spans="1:5" ht="15.75" thickBot="1" x14ac:dyDescent="0.3">
      <c r="A1408" s="14" t="s">
        <v>2740</v>
      </c>
      <c r="B1408" s="8" t="s">
        <v>2633</v>
      </c>
      <c r="C1408" s="21" t="s">
        <v>2140</v>
      </c>
      <c r="D1408" s="8" t="s">
        <v>2449</v>
      </c>
      <c r="E1408" s="2" t="str">
        <f t="shared" si="135"/>
        <v>INSERT INTO [dbo].[pmDistrict] ([idDepartment],[idProvince],[name],[code],[ubigeo]) VALUES (15,10,'Laraos','16','140716')</v>
      </c>
    </row>
    <row r="1409" spans="1:5" ht="15.75" thickBot="1" x14ac:dyDescent="0.3">
      <c r="A1409" s="14" t="s">
        <v>2741</v>
      </c>
      <c r="B1409" s="8" t="s">
        <v>2742</v>
      </c>
      <c r="C1409" s="21" t="s">
        <v>2140</v>
      </c>
      <c r="D1409" s="8" t="s">
        <v>2449</v>
      </c>
      <c r="E1409" s="2" t="str">
        <f t="shared" si="135"/>
        <v>INSERT INTO [dbo].[pmDistrict] ([idDepartment],[idProvince],[name],[code],[ubigeo]) VALUES (15,10,'Lincha','17','140717')</v>
      </c>
    </row>
    <row r="1410" spans="1:5" ht="15.75" thickBot="1" x14ac:dyDescent="0.3">
      <c r="A1410" s="14" t="s">
        <v>2743</v>
      </c>
      <c r="B1410" s="8" t="s">
        <v>2744</v>
      </c>
      <c r="C1410" s="21" t="s">
        <v>2140</v>
      </c>
      <c r="D1410" s="8" t="s">
        <v>2449</v>
      </c>
      <c r="E1410" s="2" t="str">
        <f t="shared" si="135"/>
        <v>INSERT INTO [dbo].[pmDistrict] ([idDepartment],[idProvince],[name],[code],[ubigeo]) VALUES (15,10,'Madean','31','140731')</v>
      </c>
    </row>
    <row r="1411" spans="1:5" ht="15.75" thickBot="1" x14ac:dyDescent="0.3">
      <c r="A1411" s="14" t="s">
        <v>2745</v>
      </c>
      <c r="B1411" s="8" t="s">
        <v>686</v>
      </c>
      <c r="C1411" s="21" t="s">
        <v>2140</v>
      </c>
      <c r="D1411" s="8" t="s">
        <v>2449</v>
      </c>
      <c r="E1411" s="2" t="str">
        <f t="shared" si="135"/>
        <v>INSERT INTO [dbo].[pmDistrict] ([idDepartment],[idProvince],[name],[code],[ubigeo]) VALUES (15,10,'Miraflores','18','140718')</v>
      </c>
    </row>
    <row r="1412" spans="1:5" ht="15.75" thickBot="1" x14ac:dyDescent="0.3">
      <c r="A1412" s="14" t="s">
        <v>2746</v>
      </c>
      <c r="B1412" s="8" t="s">
        <v>2747</v>
      </c>
      <c r="C1412" s="21" t="s">
        <v>2140</v>
      </c>
      <c r="D1412" s="8" t="s">
        <v>2449</v>
      </c>
      <c r="E1412" s="2" t="str">
        <f t="shared" si="135"/>
        <v>INSERT INTO [dbo].[pmDistrict] ([idDepartment],[idProvince],[name],[code],[ubigeo]) VALUES (15,10,'Omas','19','140719')</v>
      </c>
    </row>
    <row r="1413" spans="1:5" ht="15.75" thickBot="1" x14ac:dyDescent="0.3">
      <c r="A1413" s="14" t="s">
        <v>2748</v>
      </c>
      <c r="B1413" s="8" t="s">
        <v>2749</v>
      </c>
      <c r="C1413" s="21" t="s">
        <v>2140</v>
      </c>
      <c r="D1413" s="8" t="s">
        <v>2449</v>
      </c>
      <c r="E1413" s="2" t="str">
        <f t="shared" si="135"/>
        <v>INSERT INTO [dbo].[pmDistrict] ([idDepartment],[idProvince],[name],[code],[ubigeo]) VALUES (15,10,'Putinza','32','140732')</v>
      </c>
    </row>
    <row r="1414" spans="1:5" ht="15.75" thickBot="1" x14ac:dyDescent="0.3">
      <c r="A1414" s="14" t="s">
        <v>2750</v>
      </c>
      <c r="B1414" s="8" t="s">
        <v>2751</v>
      </c>
      <c r="C1414" s="21" t="s">
        <v>2140</v>
      </c>
      <c r="D1414" s="8" t="s">
        <v>2449</v>
      </c>
      <c r="E1414" s="2" t="str">
        <f t="shared" si="135"/>
        <v>INSERT INTO [dbo].[pmDistrict] ([idDepartment],[idProvince],[name],[code],[ubigeo]) VALUES (15,10,'Quinches','20','140720')</v>
      </c>
    </row>
    <row r="1415" spans="1:5" ht="15.75" thickBot="1" x14ac:dyDescent="0.3">
      <c r="A1415" s="14" t="s">
        <v>2752</v>
      </c>
      <c r="B1415" s="8" t="s">
        <v>2753</v>
      </c>
      <c r="C1415" s="21" t="s">
        <v>2140</v>
      </c>
      <c r="D1415" s="8" t="s">
        <v>2449</v>
      </c>
      <c r="E1415" s="2" t="str">
        <f t="shared" si="135"/>
        <v>INSERT INTO [dbo].[pmDistrict] ([idDepartment],[idProvince],[name],[code],[ubigeo]) VALUES (15,10,'Quinocay','21','140721')</v>
      </c>
    </row>
    <row r="1416" spans="1:5" ht="15.75" thickBot="1" x14ac:dyDescent="0.3">
      <c r="A1416" s="14" t="s">
        <v>2754</v>
      </c>
      <c r="B1416" s="8" t="s">
        <v>2755</v>
      </c>
      <c r="C1416" s="21" t="s">
        <v>2140</v>
      </c>
      <c r="D1416" s="8" t="s">
        <v>2449</v>
      </c>
      <c r="E1416" s="2" t="str">
        <f t="shared" si="135"/>
        <v>INSERT INTO [dbo].[pmDistrict] ([idDepartment],[idProvince],[name],[code],[ubigeo]) VALUES (15,10,'San Joaquin','22','140722')</v>
      </c>
    </row>
    <row r="1417" spans="1:5" ht="15.75" thickBot="1" x14ac:dyDescent="0.3">
      <c r="A1417" s="14" t="s">
        <v>2756</v>
      </c>
      <c r="B1417" s="8" t="s">
        <v>2757</v>
      </c>
      <c r="C1417" s="21" t="s">
        <v>2140</v>
      </c>
      <c r="D1417" s="8" t="s">
        <v>2449</v>
      </c>
      <c r="E1417" s="2" t="str">
        <f t="shared" si="135"/>
        <v>INSERT INTO [dbo].[pmDistrict] ([idDepartment],[idProvince],[name],[code],[ubigeo]) VALUES (15,10,'San Pedro de Pilas','23','140723')</v>
      </c>
    </row>
    <row r="1418" spans="1:5" ht="15.75" thickBot="1" x14ac:dyDescent="0.3">
      <c r="A1418" s="14" t="s">
        <v>2758</v>
      </c>
      <c r="B1418" s="8" t="s">
        <v>2759</v>
      </c>
      <c r="C1418" s="21" t="s">
        <v>2140</v>
      </c>
      <c r="D1418" s="8" t="s">
        <v>2449</v>
      </c>
      <c r="E1418" s="2" t="str">
        <f t="shared" si="135"/>
        <v>INSERT INTO [dbo].[pmDistrict] ([idDepartment],[idProvince],[name],[code],[ubigeo]) VALUES (15,10,'Tanta','24','140724')</v>
      </c>
    </row>
    <row r="1419" spans="1:5" ht="15.75" thickBot="1" x14ac:dyDescent="0.3">
      <c r="A1419" s="14" t="s">
        <v>2760</v>
      </c>
      <c r="B1419" s="8" t="s">
        <v>2761</v>
      </c>
      <c r="C1419" s="21" t="s">
        <v>2140</v>
      </c>
      <c r="D1419" s="8" t="s">
        <v>2449</v>
      </c>
      <c r="E1419" s="2" t="str">
        <f t="shared" si="135"/>
        <v>INSERT INTO [dbo].[pmDistrict] ([idDepartment],[idProvince],[name],[code],[ubigeo]) VALUES (15,10,'Tauripampa','25','140725')</v>
      </c>
    </row>
    <row r="1420" spans="1:5" ht="15.75" thickBot="1" x14ac:dyDescent="0.3">
      <c r="A1420" s="14" t="s">
        <v>2762</v>
      </c>
      <c r="B1420" s="8" t="s">
        <v>2763</v>
      </c>
      <c r="C1420" s="21" t="s">
        <v>2140</v>
      </c>
      <c r="D1420" s="8" t="s">
        <v>2449</v>
      </c>
      <c r="E1420" s="2" t="str">
        <f t="shared" si="135"/>
        <v>INSERT INTO [dbo].[pmDistrict] ([idDepartment],[idProvince],[name],[code],[ubigeo]) VALUES (15,10,'Tomas','27','140727')</v>
      </c>
    </row>
    <row r="1421" spans="1:5" ht="15.75" thickBot="1" x14ac:dyDescent="0.3">
      <c r="A1421" s="14" t="s">
        <v>2764</v>
      </c>
      <c r="B1421" s="8" t="s">
        <v>2765</v>
      </c>
      <c r="C1421" s="21" t="s">
        <v>2140</v>
      </c>
      <c r="D1421" s="8" t="s">
        <v>2449</v>
      </c>
      <c r="E1421" s="2" t="str">
        <f t="shared" si="135"/>
        <v>INSERT INTO [dbo].[pmDistrict] ([idDepartment],[idProvince],[name],[code],[ubigeo]) VALUES (15,10,'Tupe','26','140726')</v>
      </c>
    </row>
    <row r="1422" spans="1:5" ht="15.75" thickBot="1" x14ac:dyDescent="0.3">
      <c r="A1422" s="14" t="s">
        <v>2766</v>
      </c>
      <c r="B1422" s="8" t="s">
        <v>2767</v>
      </c>
      <c r="C1422" s="21" t="s">
        <v>2140</v>
      </c>
      <c r="D1422" s="8" t="s">
        <v>2449</v>
      </c>
      <c r="E1422" s="2" t="str">
        <f t="shared" si="135"/>
        <v>INSERT INTO [dbo].[pmDistrict] ([idDepartment],[idProvince],[name],[code],[ubigeo]) VALUES (15,10,'Viñac','28','140728')</v>
      </c>
    </row>
    <row r="1423" spans="1:5" ht="15.75" thickBot="1" x14ac:dyDescent="0.3">
      <c r="A1423" s="14" t="s">
        <v>2768</v>
      </c>
      <c r="B1423" s="8" t="s">
        <v>2769</v>
      </c>
      <c r="C1423" s="21" t="s">
        <v>2140</v>
      </c>
      <c r="D1423" s="22" t="s">
        <v>2449</v>
      </c>
      <c r="E1423" s="2" t="str">
        <f t="shared" si="135"/>
        <v>INSERT INTO [dbo].[pmDistrict] ([idDepartment],[idProvince],[name],[code],[ubigeo]) VALUES (15,10,'Vitis','29','140729')</v>
      </c>
    </row>
    <row r="1424" spans="1:5" ht="15.75" thickBot="1" x14ac:dyDescent="0.3">
      <c r="A1424" s="14" t="s">
        <v>2770</v>
      </c>
      <c r="B1424" s="8" t="s">
        <v>2771</v>
      </c>
      <c r="C1424" s="21" t="s">
        <v>2772</v>
      </c>
      <c r="D1424" s="8" t="s">
        <v>2773</v>
      </c>
      <c r="E1424" s="3" t="str">
        <f>$E$1&amp;"16,1,'"&amp;TRIM(B1424)&amp;"','"&amp;RIGHT(A1424,2)&amp;"','"&amp;RIGHT(A1424,6)&amp;"')"</f>
        <v>INSERT INTO [dbo].[pmDistrict] ([idDepartment],[idProvince],[name],[code],[ubigeo]) VALUES (16,1,'Iquitos','01','150101')</v>
      </c>
    </row>
    <row r="1425" spans="1:5" ht="15.75" thickBot="1" x14ac:dyDescent="0.3">
      <c r="A1425" s="14" t="s">
        <v>2774</v>
      </c>
      <c r="B1425" s="8" t="s">
        <v>2775</v>
      </c>
      <c r="C1425" s="21" t="s">
        <v>2772</v>
      </c>
      <c r="D1425" s="8" t="s">
        <v>2773</v>
      </c>
      <c r="E1425" s="3" t="str">
        <f t="shared" ref="E1425:E1434" si="136">$E$1&amp;"16,1,'"&amp;TRIM(B1425)&amp;"','"&amp;RIGHT(A1425,2)&amp;"','"&amp;RIGHT(A1425,6)&amp;"')"</f>
        <v>INSERT INTO [dbo].[pmDistrict] ([idDepartment],[idProvince],[name],[code],[ubigeo]) VALUES (16,1,'Alto Nanay','02','150102')</v>
      </c>
    </row>
    <row r="1426" spans="1:5" ht="15.75" thickBot="1" x14ac:dyDescent="0.3">
      <c r="A1426" s="14" t="s">
        <v>2776</v>
      </c>
      <c r="B1426" s="8" t="s">
        <v>2777</v>
      </c>
      <c r="C1426" s="21" t="s">
        <v>2772</v>
      </c>
      <c r="D1426" s="8" t="s">
        <v>2773</v>
      </c>
      <c r="E1426" s="3" t="str">
        <f t="shared" si="136"/>
        <v>INSERT INTO [dbo].[pmDistrict] ([idDepartment],[idProvince],[name],[code],[ubigeo]) VALUES (16,1,'Fernando Lores','03','150103')</v>
      </c>
    </row>
    <row r="1427" spans="1:5" ht="15.75" thickBot="1" x14ac:dyDescent="0.3">
      <c r="A1427" s="14" t="s">
        <v>2778</v>
      </c>
      <c r="B1427" s="8" t="s">
        <v>2779</v>
      </c>
      <c r="C1427" s="21" t="s">
        <v>2772</v>
      </c>
      <c r="D1427" s="8" t="s">
        <v>2773</v>
      </c>
      <c r="E1427" s="3" t="str">
        <f t="shared" si="136"/>
        <v>INSERT INTO [dbo].[pmDistrict] ([idDepartment],[idProvince],[name],[code],[ubigeo]) VALUES (16,1,'Indiana','10','150110')</v>
      </c>
    </row>
    <row r="1428" spans="1:5" ht="15.75" thickBot="1" x14ac:dyDescent="0.3">
      <c r="A1428" s="14" t="s">
        <v>2780</v>
      </c>
      <c r="B1428" s="8" t="s">
        <v>2781</v>
      </c>
      <c r="C1428" s="21" t="s">
        <v>2772</v>
      </c>
      <c r="D1428" s="8" t="s">
        <v>2773</v>
      </c>
      <c r="E1428" s="3" t="str">
        <f t="shared" si="136"/>
        <v>INSERT INTO [dbo].[pmDistrict] ([idDepartment],[idProvince],[name],[code],[ubigeo]) VALUES (16,1,'Las Amazonas','04','150104')</v>
      </c>
    </row>
    <row r="1429" spans="1:5" ht="15.75" thickBot="1" x14ac:dyDescent="0.3">
      <c r="A1429" s="14" t="s">
        <v>2782</v>
      </c>
      <c r="B1429" s="8" t="s">
        <v>2783</v>
      </c>
      <c r="C1429" s="21" t="s">
        <v>2772</v>
      </c>
      <c r="D1429" s="8" t="s">
        <v>2773</v>
      </c>
      <c r="E1429" s="3" t="str">
        <f t="shared" si="136"/>
        <v>INSERT INTO [dbo].[pmDistrict] ([idDepartment],[idProvince],[name],[code],[ubigeo]) VALUES (16,1,'Mazan','05','150105')</v>
      </c>
    </row>
    <row r="1430" spans="1:5" ht="15.75" thickBot="1" x14ac:dyDescent="0.3">
      <c r="A1430" s="14" t="s">
        <v>2784</v>
      </c>
      <c r="B1430" s="8" t="s">
        <v>2785</v>
      </c>
      <c r="C1430" s="21" t="s">
        <v>2772</v>
      </c>
      <c r="D1430" s="8" t="s">
        <v>2773</v>
      </c>
      <c r="E1430" s="3" t="str">
        <f t="shared" si="136"/>
        <v>INSERT INTO [dbo].[pmDistrict] ([idDepartment],[idProvince],[name],[code],[ubigeo]) VALUES (16,1,'Napo','06','150106')</v>
      </c>
    </row>
    <row r="1431" spans="1:5" ht="15.75" thickBot="1" x14ac:dyDescent="0.3">
      <c r="A1431" s="14" t="s">
        <v>2786</v>
      </c>
      <c r="B1431" s="8" t="s">
        <v>2787</v>
      </c>
      <c r="C1431" s="21" t="s">
        <v>2772</v>
      </c>
      <c r="D1431" s="8" t="s">
        <v>2773</v>
      </c>
      <c r="E1431" s="3" t="str">
        <f t="shared" si="136"/>
        <v>INSERT INTO [dbo].[pmDistrict] ([idDepartment],[idProvince],[name],[code],[ubigeo]) VALUES (16,1,'Punchana','11','150111')</v>
      </c>
    </row>
    <row r="1432" spans="1:5" ht="15.75" thickBot="1" x14ac:dyDescent="0.3">
      <c r="A1432" s="14" t="s">
        <v>2788</v>
      </c>
      <c r="B1432" s="8" t="s">
        <v>2789</v>
      </c>
      <c r="C1432" s="21" t="s">
        <v>2772</v>
      </c>
      <c r="D1432" s="8" t="s">
        <v>2773</v>
      </c>
      <c r="E1432" s="3" t="str">
        <f t="shared" si="136"/>
        <v>INSERT INTO [dbo].[pmDistrict] ([idDepartment],[idProvince],[name],[code],[ubigeo]) VALUES (16,1,'Torres Causana','08','150108')</v>
      </c>
    </row>
    <row r="1433" spans="1:5" ht="15.75" thickBot="1" x14ac:dyDescent="0.3">
      <c r="A1433" s="14" t="s">
        <v>2790</v>
      </c>
      <c r="B1433" s="8" t="s">
        <v>1049</v>
      </c>
      <c r="C1433" s="21" t="s">
        <v>2772</v>
      </c>
      <c r="D1433" s="8" t="s">
        <v>2773</v>
      </c>
      <c r="E1433" s="3" t="str">
        <f t="shared" si="136"/>
        <v>INSERT INTO [dbo].[pmDistrict] ([idDepartment],[idProvince],[name],[code],[ubigeo]) VALUES (16,1,'Belen','12','150112')</v>
      </c>
    </row>
    <row r="1434" spans="1:5" ht="15.75" thickBot="1" x14ac:dyDescent="0.3">
      <c r="A1434" s="14" t="s">
        <v>2791</v>
      </c>
      <c r="B1434" s="8" t="s">
        <v>904</v>
      </c>
      <c r="C1434" s="21" t="s">
        <v>2772</v>
      </c>
      <c r="D1434" s="8" t="s">
        <v>2773</v>
      </c>
      <c r="E1434" s="3" t="str">
        <f t="shared" si="136"/>
        <v>INSERT INTO [dbo].[pmDistrict] ([idDepartment],[idProvince],[name],[code],[ubigeo]) VALUES (16,1,'San Juan Bautista','13','150113')</v>
      </c>
    </row>
    <row r="1435" spans="1:5" ht="15.75" thickBot="1" x14ac:dyDescent="0.3">
      <c r="A1435" s="14" t="s">
        <v>2792</v>
      </c>
      <c r="B1435" s="8" t="s">
        <v>2793</v>
      </c>
      <c r="C1435" s="21" t="s">
        <v>2794</v>
      </c>
      <c r="D1435" s="8" t="s">
        <v>2773</v>
      </c>
      <c r="E1435" s="2" t="str">
        <f>$E$1&amp;"16,2,'"&amp;TRIM(B1435)&amp;"','"&amp;RIGHT(A1435,2)&amp;"','"&amp;RIGHT(A1435,6)&amp;"')"</f>
        <v>INSERT INTO [dbo].[pmDistrict] ([idDepartment],[idProvince],[name],[code],[ubigeo]) VALUES (16,2,'Yurimaguas','01','150201')</v>
      </c>
    </row>
    <row r="1436" spans="1:5" ht="15.75" thickBot="1" x14ac:dyDescent="0.3">
      <c r="A1436" s="14" t="s">
        <v>2795</v>
      </c>
      <c r="B1436" s="8" t="s">
        <v>2796</v>
      </c>
      <c r="C1436" s="21" t="s">
        <v>2794</v>
      </c>
      <c r="D1436" s="8" t="s">
        <v>2773</v>
      </c>
      <c r="E1436" s="2" t="str">
        <f t="shared" ref="E1436:E1440" si="137">$E$1&amp;"16,2,'"&amp;TRIM(B1436)&amp;"','"&amp;RIGHT(A1436,2)&amp;"','"&amp;RIGHT(A1436,6)&amp;"')"</f>
        <v>INSERT INTO [dbo].[pmDistrict] ([idDepartment],[idProvince],[name],[code],[ubigeo]) VALUES (16,2,'Balsapuerto','02','150202')</v>
      </c>
    </row>
    <row r="1437" spans="1:5" ht="15.75" thickBot="1" x14ac:dyDescent="0.3">
      <c r="A1437" s="14" t="s">
        <v>2797</v>
      </c>
      <c r="B1437" s="8" t="s">
        <v>2798</v>
      </c>
      <c r="C1437" s="21" t="s">
        <v>2794</v>
      </c>
      <c r="D1437" s="8" t="s">
        <v>2773</v>
      </c>
      <c r="E1437" s="2" t="str">
        <f t="shared" si="137"/>
        <v>INSERT INTO [dbo].[pmDistrict] ([idDepartment],[idProvince],[name],[code],[ubigeo]) VALUES (16,2,'Jeberos','05','150205')</v>
      </c>
    </row>
    <row r="1438" spans="1:5" ht="15.75" thickBot="1" x14ac:dyDescent="0.3">
      <c r="A1438" s="14" t="s">
        <v>2799</v>
      </c>
      <c r="B1438" s="8" t="s">
        <v>2390</v>
      </c>
      <c r="C1438" s="21" t="s">
        <v>2794</v>
      </c>
      <c r="D1438" s="8" t="s">
        <v>2773</v>
      </c>
      <c r="E1438" s="2" t="str">
        <f t="shared" si="137"/>
        <v>INSERT INTO [dbo].[pmDistrict] ([idDepartment],[idProvince],[name],[code],[ubigeo]) VALUES (16,2,'Lagunas','06','150206')</v>
      </c>
    </row>
    <row r="1439" spans="1:5" ht="15.75" thickBot="1" x14ac:dyDescent="0.3">
      <c r="A1439" s="14" t="s">
        <v>2800</v>
      </c>
      <c r="B1439" s="8" t="s">
        <v>364</v>
      </c>
      <c r="C1439" s="21" t="s">
        <v>2794</v>
      </c>
      <c r="D1439" s="8" t="s">
        <v>2773</v>
      </c>
      <c r="E1439" s="2" t="str">
        <f t="shared" si="137"/>
        <v>INSERT INTO [dbo].[pmDistrict] ([idDepartment],[idProvince],[name],[code],[ubigeo]) VALUES (16,2,'Santa Cruz','10','150210')</v>
      </c>
    </row>
    <row r="1440" spans="1:5" ht="15.75" thickBot="1" x14ac:dyDescent="0.3">
      <c r="A1440" s="14" t="s">
        <v>2801</v>
      </c>
      <c r="B1440" s="8" t="s">
        <v>2802</v>
      </c>
      <c r="C1440" s="21" t="s">
        <v>2794</v>
      </c>
      <c r="D1440" s="8" t="s">
        <v>2773</v>
      </c>
      <c r="E1440" s="2" t="str">
        <f t="shared" si="137"/>
        <v>INSERT INTO [dbo].[pmDistrict] ([idDepartment],[idProvince],[name],[code],[ubigeo]) VALUES (16,2,'Teniente Cesar Lopez Rojas','11','150211')</v>
      </c>
    </row>
    <row r="1441" spans="1:5" ht="15.75" thickBot="1" x14ac:dyDescent="0.3">
      <c r="A1441" s="14" t="s">
        <v>2803</v>
      </c>
      <c r="B1441" s="8" t="s">
        <v>2804</v>
      </c>
      <c r="C1441" s="21" t="s">
        <v>2773</v>
      </c>
      <c r="D1441" s="8" t="s">
        <v>2773</v>
      </c>
      <c r="E1441" s="3" t="str">
        <f>$E$1&amp;"16,3,'"&amp;TRIM(B1441)&amp;"','"&amp;RIGHT(A1441,2)&amp;"','"&amp;RIGHT(A1441,6)&amp;"')"</f>
        <v>INSERT INTO [dbo].[pmDistrict] ([idDepartment],[idProvince],[name],[code],[ubigeo]) VALUES (16,3,'Nauta','01','150301')</v>
      </c>
    </row>
    <row r="1442" spans="1:5" ht="15.75" thickBot="1" x14ac:dyDescent="0.3">
      <c r="A1442" s="14" t="s">
        <v>2805</v>
      </c>
      <c r="B1442" s="8" t="s">
        <v>2806</v>
      </c>
      <c r="C1442" s="21" t="s">
        <v>2773</v>
      </c>
      <c r="D1442" s="8" t="s">
        <v>2773</v>
      </c>
      <c r="E1442" s="3" t="str">
        <f t="shared" ref="E1442:E1445" si="138">$E$1&amp;"16,3,'"&amp;TRIM(B1442)&amp;"','"&amp;RIGHT(A1442,2)&amp;"','"&amp;RIGHT(A1442,6)&amp;"')"</f>
        <v>INSERT INTO [dbo].[pmDistrict] ([idDepartment],[idProvince],[name],[code],[ubigeo]) VALUES (16,3,'Parinari','02','150302')</v>
      </c>
    </row>
    <row r="1443" spans="1:5" ht="15.75" thickBot="1" x14ac:dyDescent="0.3">
      <c r="A1443" s="14" t="s">
        <v>2807</v>
      </c>
      <c r="B1443" s="8" t="s">
        <v>2808</v>
      </c>
      <c r="C1443" s="21" t="s">
        <v>2773</v>
      </c>
      <c r="D1443" s="8" t="s">
        <v>2773</v>
      </c>
      <c r="E1443" s="3" t="str">
        <f t="shared" si="138"/>
        <v>INSERT INTO [dbo].[pmDistrict] ([idDepartment],[idProvince],[name],[code],[ubigeo]) VALUES (16,3,'Tigre','03','150303')</v>
      </c>
    </row>
    <row r="1444" spans="1:5" ht="15.75" thickBot="1" x14ac:dyDescent="0.3">
      <c r="A1444" s="14" t="s">
        <v>2809</v>
      </c>
      <c r="B1444" s="8" t="s">
        <v>2810</v>
      </c>
      <c r="C1444" s="21" t="s">
        <v>2773</v>
      </c>
      <c r="D1444" s="8" t="s">
        <v>2773</v>
      </c>
      <c r="E1444" s="3" t="str">
        <f t="shared" si="138"/>
        <v>INSERT INTO [dbo].[pmDistrict] ([idDepartment],[idProvince],[name],[code],[ubigeo]) VALUES (16,3,'Trompeteros','05','150305')</v>
      </c>
    </row>
    <row r="1445" spans="1:5" ht="15.75" thickBot="1" x14ac:dyDescent="0.3">
      <c r="A1445" s="14" t="s">
        <v>2811</v>
      </c>
      <c r="B1445" s="8" t="s">
        <v>2812</v>
      </c>
      <c r="C1445" s="21" t="s">
        <v>2773</v>
      </c>
      <c r="D1445" s="8" t="s">
        <v>2773</v>
      </c>
      <c r="E1445" s="3" t="str">
        <f t="shared" si="138"/>
        <v>INSERT INTO [dbo].[pmDistrict] ([idDepartment],[idProvince],[name],[code],[ubigeo]) VALUES (16,3,'Urarinas','04','150304')</v>
      </c>
    </row>
    <row r="1446" spans="1:5" ht="15.75" thickBot="1" x14ac:dyDescent="0.3">
      <c r="A1446" s="14" t="s">
        <v>2813</v>
      </c>
      <c r="B1446" s="8" t="s">
        <v>2814</v>
      </c>
      <c r="C1446" s="21" t="s">
        <v>2815</v>
      </c>
      <c r="D1446" s="8" t="s">
        <v>2773</v>
      </c>
      <c r="E1446" s="2" t="str">
        <f>$E$1&amp;"16,4,'"&amp;TRIM(B1446)&amp;"','"&amp;RIGHT(A1446,2)&amp;"','"&amp;RIGHT(A1446,6)&amp;"')"</f>
        <v>INSERT INTO [dbo].[pmDistrict] ([idDepartment],[idProvince],[name],[code],[ubigeo]) VALUES (16,4,'Ramon Castilla','01','150601')</v>
      </c>
    </row>
    <row r="1447" spans="1:5" ht="15.75" thickBot="1" x14ac:dyDescent="0.3">
      <c r="A1447" s="14" t="s">
        <v>2816</v>
      </c>
      <c r="B1447" s="8" t="s">
        <v>2817</v>
      </c>
      <c r="C1447" s="21" t="s">
        <v>2815</v>
      </c>
      <c r="D1447" s="8" t="s">
        <v>2773</v>
      </c>
      <c r="E1447" s="2" t="str">
        <f t="shared" ref="E1447:E1449" si="139">$E$1&amp;"16,4,'"&amp;TRIM(B1447)&amp;"','"&amp;RIGHT(A1447,2)&amp;"','"&amp;RIGHT(A1447,6)&amp;"')"</f>
        <v>INSERT INTO [dbo].[pmDistrict] ([idDepartment],[idProvince],[name],[code],[ubigeo]) VALUES (16,4,'Pebas','02','150602')</v>
      </c>
    </row>
    <row r="1448" spans="1:5" ht="15.75" thickBot="1" x14ac:dyDescent="0.3">
      <c r="A1448" s="14" t="s">
        <v>2818</v>
      </c>
      <c r="B1448" s="8" t="s">
        <v>2819</v>
      </c>
      <c r="C1448" s="21" t="s">
        <v>2815</v>
      </c>
      <c r="D1448" s="8" t="s">
        <v>2773</v>
      </c>
      <c r="E1448" s="2" t="str">
        <f t="shared" si="139"/>
        <v>INSERT INTO [dbo].[pmDistrict] ([idDepartment],[idProvince],[name],[code],[ubigeo]) VALUES (16,4,'Yavari','03','150603')</v>
      </c>
    </row>
    <row r="1449" spans="1:5" ht="15.75" thickBot="1" x14ac:dyDescent="0.3">
      <c r="A1449" s="14" t="s">
        <v>2820</v>
      </c>
      <c r="B1449" s="8" t="s">
        <v>1323</v>
      </c>
      <c r="C1449" s="21" t="s">
        <v>2815</v>
      </c>
      <c r="D1449" s="8" t="s">
        <v>2773</v>
      </c>
      <c r="E1449" s="2" t="str">
        <f t="shared" si="139"/>
        <v>INSERT INTO [dbo].[pmDistrict] ([idDepartment],[idProvince],[name],[code],[ubigeo]) VALUES (16,4,'San Pablo','04','150604')</v>
      </c>
    </row>
    <row r="1450" spans="1:5" ht="15.75" thickBot="1" x14ac:dyDescent="0.3">
      <c r="A1450" s="14" t="s">
        <v>2821</v>
      </c>
      <c r="B1450" s="8" t="s">
        <v>2822</v>
      </c>
      <c r="C1450" s="21" t="s">
        <v>2822</v>
      </c>
      <c r="D1450" s="8" t="s">
        <v>2773</v>
      </c>
      <c r="E1450" s="3" t="str">
        <f>$E$1&amp;"16,5,'"&amp;TRIM(B1450)&amp;"','"&amp;RIGHT(A1450,2)&amp;"','"&amp;RIGHT(A1450,6)&amp;"')"</f>
        <v>INSERT INTO [dbo].[pmDistrict] ([idDepartment],[idProvince],[name],[code],[ubigeo]) VALUES (16,5,'Requena','01','150401')</v>
      </c>
    </row>
    <row r="1451" spans="1:5" ht="15.75" thickBot="1" x14ac:dyDescent="0.3">
      <c r="A1451" s="14" t="s">
        <v>2823</v>
      </c>
      <c r="B1451" s="8" t="s">
        <v>2824</v>
      </c>
      <c r="C1451" s="21" t="s">
        <v>2822</v>
      </c>
      <c r="D1451" s="8" t="s">
        <v>2773</v>
      </c>
      <c r="E1451" s="3" t="str">
        <f t="shared" ref="E1451:E1460" si="140">$E$1&amp;"16,5,'"&amp;TRIM(B1451)&amp;"','"&amp;RIGHT(A1451,2)&amp;"','"&amp;RIGHT(A1451,6)&amp;"')"</f>
        <v>INSERT INTO [dbo].[pmDistrict] ([idDepartment],[idProvince],[name],[code],[ubigeo]) VALUES (16,5,'Alto Tapiche','02','150402')</v>
      </c>
    </row>
    <row r="1452" spans="1:5" ht="15.75" thickBot="1" x14ac:dyDescent="0.3">
      <c r="A1452" s="14" t="s">
        <v>2825</v>
      </c>
      <c r="B1452" s="8" t="s">
        <v>2826</v>
      </c>
      <c r="C1452" s="21" t="s">
        <v>2822</v>
      </c>
      <c r="D1452" s="8" t="s">
        <v>2773</v>
      </c>
      <c r="E1452" s="3" t="str">
        <f t="shared" si="140"/>
        <v>INSERT INTO [dbo].[pmDistrict] ([idDepartment],[idProvince],[name],[code],[ubigeo]) VALUES (16,5,'Capelo','03','150403')</v>
      </c>
    </row>
    <row r="1453" spans="1:5" ht="15.75" thickBot="1" x14ac:dyDescent="0.3">
      <c r="A1453" s="14" t="s">
        <v>2827</v>
      </c>
      <c r="B1453" s="8" t="s">
        <v>2828</v>
      </c>
      <c r="C1453" s="21" t="s">
        <v>2822</v>
      </c>
      <c r="D1453" s="8" t="s">
        <v>2773</v>
      </c>
      <c r="E1453" s="3" t="str">
        <f t="shared" si="140"/>
        <v>INSERT INTO [dbo].[pmDistrict] ([idDepartment],[idProvince],[name],[code],[ubigeo]) VALUES (16,5,'Emilio San Martin','04','150404')</v>
      </c>
    </row>
    <row r="1454" spans="1:5" ht="15.75" thickBot="1" x14ac:dyDescent="0.3">
      <c r="A1454" s="14" t="s">
        <v>2829</v>
      </c>
      <c r="B1454" s="8" t="s">
        <v>2830</v>
      </c>
      <c r="C1454" s="21" t="s">
        <v>2822</v>
      </c>
      <c r="D1454" s="8" t="s">
        <v>2773</v>
      </c>
      <c r="E1454" s="3" t="str">
        <f t="shared" si="140"/>
        <v>INSERT INTO [dbo].[pmDistrict] ([idDepartment],[idProvince],[name],[code],[ubigeo]) VALUES (16,5,'Maquia','05','150405')</v>
      </c>
    </row>
    <row r="1455" spans="1:5" ht="15.75" thickBot="1" x14ac:dyDescent="0.3">
      <c r="A1455" s="14" t="s">
        <v>2831</v>
      </c>
      <c r="B1455" s="8" t="s">
        <v>2832</v>
      </c>
      <c r="C1455" s="21" t="s">
        <v>2822</v>
      </c>
      <c r="D1455" s="8" t="s">
        <v>2773</v>
      </c>
      <c r="E1455" s="3" t="str">
        <f t="shared" si="140"/>
        <v>INSERT INTO [dbo].[pmDistrict] ([idDepartment],[idProvince],[name],[code],[ubigeo]) VALUES (16,5,'Puinahua','06','150406')</v>
      </c>
    </row>
    <row r="1456" spans="1:5" ht="15.75" thickBot="1" x14ac:dyDescent="0.3">
      <c r="A1456" s="14" t="s">
        <v>2833</v>
      </c>
      <c r="B1456" s="8" t="s">
        <v>2834</v>
      </c>
      <c r="C1456" s="21" t="s">
        <v>2822</v>
      </c>
      <c r="D1456" s="8" t="s">
        <v>2773</v>
      </c>
      <c r="E1456" s="3" t="str">
        <f t="shared" si="140"/>
        <v>INSERT INTO [dbo].[pmDistrict] ([idDepartment],[idProvince],[name],[code],[ubigeo]) VALUES (16,5,'Saquena','07','150407')</v>
      </c>
    </row>
    <row r="1457" spans="1:5" ht="15.75" thickBot="1" x14ac:dyDescent="0.3">
      <c r="A1457" s="14" t="s">
        <v>2835</v>
      </c>
      <c r="B1457" s="8" t="s">
        <v>2836</v>
      </c>
      <c r="C1457" s="21" t="s">
        <v>2822</v>
      </c>
      <c r="D1457" s="8" t="s">
        <v>2773</v>
      </c>
      <c r="E1457" s="3" t="str">
        <f t="shared" si="140"/>
        <v>INSERT INTO [dbo].[pmDistrict] ([idDepartment],[idProvince],[name],[code],[ubigeo]) VALUES (16,5,'Soplin','08','150408')</v>
      </c>
    </row>
    <row r="1458" spans="1:5" ht="15.75" thickBot="1" x14ac:dyDescent="0.3">
      <c r="A1458" s="14" t="s">
        <v>2837</v>
      </c>
      <c r="B1458" s="8" t="s">
        <v>2838</v>
      </c>
      <c r="C1458" s="21" t="s">
        <v>2822</v>
      </c>
      <c r="D1458" s="8" t="s">
        <v>2773</v>
      </c>
      <c r="E1458" s="3" t="str">
        <f t="shared" si="140"/>
        <v>INSERT INTO [dbo].[pmDistrict] ([idDepartment],[idProvince],[name],[code],[ubigeo]) VALUES (16,5,'Tapiche','09','150409')</v>
      </c>
    </row>
    <row r="1459" spans="1:5" ht="15.75" thickBot="1" x14ac:dyDescent="0.3">
      <c r="A1459" s="14" t="s">
        <v>2839</v>
      </c>
      <c r="B1459" s="8" t="s">
        <v>2840</v>
      </c>
      <c r="C1459" s="21" t="s">
        <v>2822</v>
      </c>
      <c r="D1459" s="8" t="s">
        <v>2773</v>
      </c>
      <c r="E1459" s="3" t="str">
        <f t="shared" si="140"/>
        <v>INSERT INTO [dbo].[pmDistrict] ([idDepartment],[idProvince],[name],[code],[ubigeo]) VALUES (16,5,'Jenaro Herrera','10','150410')</v>
      </c>
    </row>
    <row r="1460" spans="1:5" ht="15.75" thickBot="1" x14ac:dyDescent="0.3">
      <c r="A1460" s="14" t="s">
        <v>2841</v>
      </c>
      <c r="B1460" s="8" t="s">
        <v>2842</v>
      </c>
      <c r="C1460" s="21" t="s">
        <v>2822</v>
      </c>
      <c r="D1460" s="8" t="s">
        <v>2773</v>
      </c>
      <c r="E1460" s="3" t="str">
        <f t="shared" si="140"/>
        <v>INSERT INTO [dbo].[pmDistrict] ([idDepartment],[idProvince],[name],[code],[ubigeo]) VALUES (16,5,'Yaquerana','11','150411')</v>
      </c>
    </row>
    <row r="1461" spans="1:5" ht="15.75" thickBot="1" x14ac:dyDescent="0.3">
      <c r="A1461" s="14" t="s">
        <v>2843</v>
      </c>
      <c r="B1461" s="8" t="s">
        <v>2844</v>
      </c>
      <c r="C1461" s="21" t="s">
        <v>2845</v>
      </c>
      <c r="D1461" s="8" t="s">
        <v>2773</v>
      </c>
      <c r="E1461" s="2" t="str">
        <f>$E$1&amp;"16,6,'"&amp;TRIM(B1461)&amp;"','"&amp;RIGHT(A1461,2)&amp;"','"&amp;RIGHT(A1461,6)&amp;"')"</f>
        <v>INSERT INTO [dbo].[pmDistrict] ([idDepartment],[idProvince],[name],[code],[ubigeo]) VALUES (16,6,'Contamana','01','150501')</v>
      </c>
    </row>
    <row r="1462" spans="1:5" ht="15.75" thickBot="1" x14ac:dyDescent="0.3">
      <c r="A1462" s="14" t="s">
        <v>2846</v>
      </c>
      <c r="B1462" s="8" t="s">
        <v>2847</v>
      </c>
      <c r="C1462" s="21" t="s">
        <v>2845</v>
      </c>
      <c r="D1462" s="8" t="s">
        <v>2773</v>
      </c>
      <c r="E1462" s="2" t="str">
        <f t="shared" ref="E1462:E1466" si="141">$E$1&amp;"16,6,'"&amp;TRIM(B1462)&amp;"','"&amp;RIGHT(A1462,2)&amp;"','"&amp;RIGHT(A1462,6)&amp;"')"</f>
        <v>INSERT INTO [dbo].[pmDistrict] ([idDepartment],[idProvince],[name],[code],[ubigeo]) VALUES (16,6,'Inahuaya','06','150506')</v>
      </c>
    </row>
    <row r="1463" spans="1:5" ht="15.75" thickBot="1" x14ac:dyDescent="0.3">
      <c r="A1463" s="14" t="s">
        <v>2848</v>
      </c>
      <c r="B1463" s="8" t="s">
        <v>2849</v>
      </c>
      <c r="C1463" s="21" t="s">
        <v>2845</v>
      </c>
      <c r="D1463" s="8" t="s">
        <v>2773</v>
      </c>
      <c r="E1463" s="2" t="str">
        <f t="shared" si="141"/>
        <v>INSERT INTO [dbo].[pmDistrict] ([idDepartment],[idProvince],[name],[code],[ubigeo]) VALUES (16,6,'Padre Marquez','03','150503')</v>
      </c>
    </row>
    <row r="1464" spans="1:5" ht="15.75" thickBot="1" x14ac:dyDescent="0.3">
      <c r="A1464" s="14" t="s">
        <v>2850</v>
      </c>
      <c r="B1464" s="8" t="s">
        <v>2157</v>
      </c>
      <c r="C1464" s="21" t="s">
        <v>2845</v>
      </c>
      <c r="D1464" s="8" t="s">
        <v>2773</v>
      </c>
      <c r="E1464" s="2" t="str">
        <f t="shared" si="141"/>
        <v>INSERT INTO [dbo].[pmDistrict] ([idDepartment],[idProvince],[name],[code],[ubigeo]) VALUES (16,6,'Pampa Hermosa','04','150504')</v>
      </c>
    </row>
    <row r="1465" spans="1:5" ht="15.75" thickBot="1" x14ac:dyDescent="0.3">
      <c r="A1465" s="14" t="s">
        <v>2851</v>
      </c>
      <c r="B1465" s="8" t="s">
        <v>2852</v>
      </c>
      <c r="C1465" s="21" t="s">
        <v>2845</v>
      </c>
      <c r="D1465" s="8" t="s">
        <v>2773</v>
      </c>
      <c r="E1465" s="2" t="str">
        <f t="shared" si="141"/>
        <v>INSERT INTO [dbo].[pmDistrict] ([idDepartment],[idProvince],[name],[code],[ubigeo]) VALUES (16,6,'Sarayacu','05','150505')</v>
      </c>
    </row>
    <row r="1466" spans="1:5" ht="15.75" thickBot="1" x14ac:dyDescent="0.3">
      <c r="A1466" s="14" t="s">
        <v>2853</v>
      </c>
      <c r="B1466" s="8" t="s">
        <v>2854</v>
      </c>
      <c r="C1466" s="21" t="s">
        <v>2845</v>
      </c>
      <c r="D1466" s="8" t="s">
        <v>2773</v>
      </c>
      <c r="E1466" s="2" t="str">
        <f t="shared" si="141"/>
        <v>INSERT INTO [dbo].[pmDistrict] ([idDepartment],[idProvince],[name],[code],[ubigeo]) VALUES (16,6,'Vargas Guerra','02','150502')</v>
      </c>
    </row>
    <row r="1467" spans="1:5" ht="15.75" thickBot="1" x14ac:dyDescent="0.3">
      <c r="A1467" s="14" t="s">
        <v>2855</v>
      </c>
      <c r="B1467" s="8" t="s">
        <v>2526</v>
      </c>
      <c r="C1467" s="21" t="s">
        <v>2856</v>
      </c>
      <c r="D1467" s="8" t="s">
        <v>2773</v>
      </c>
      <c r="E1467" s="3" t="str">
        <f>$E$1&amp;"16,7,'"&amp;TRIM(B1467)&amp;"','"&amp;RIGHT(A1467,2)&amp;"','"&amp;RIGHT(A1467,6)&amp;"')"</f>
        <v>INSERT INTO [dbo].[pmDistrict] ([idDepartment],[idProvince],[name],[code],[ubigeo]) VALUES (16,7,'Barranca','01','150701')</v>
      </c>
    </row>
    <row r="1468" spans="1:5" ht="15.75" thickBot="1" x14ac:dyDescent="0.3">
      <c r="A1468" s="14" t="s">
        <v>2857</v>
      </c>
      <c r="B1468" s="8" t="s">
        <v>2858</v>
      </c>
      <c r="C1468" s="21" t="s">
        <v>2856</v>
      </c>
      <c r="D1468" s="8" t="s">
        <v>2773</v>
      </c>
      <c r="E1468" s="3" t="str">
        <f t="shared" ref="E1468:E1472" si="142">$E$1&amp;"16,7,'"&amp;TRIM(B1468)&amp;"','"&amp;RIGHT(A1468,2)&amp;"','"&amp;RIGHT(A1468,6)&amp;"')"</f>
        <v>INSERT INTO [dbo].[pmDistrict] ([idDepartment],[idProvince],[name],[code],[ubigeo]) VALUES (16,7,'Cahuapanas','03','150703')</v>
      </c>
    </row>
    <row r="1469" spans="1:5" ht="15.75" thickBot="1" x14ac:dyDescent="0.3">
      <c r="A1469" s="14" t="s">
        <v>2859</v>
      </c>
      <c r="B1469" s="8" t="s">
        <v>2860</v>
      </c>
      <c r="C1469" s="21" t="s">
        <v>2856</v>
      </c>
      <c r="D1469" s="8" t="s">
        <v>2773</v>
      </c>
      <c r="E1469" s="3" t="str">
        <f t="shared" si="142"/>
        <v>INSERT INTO [dbo].[pmDistrict] ([idDepartment],[idProvince],[name],[code],[ubigeo]) VALUES (16,7,'Manseriche','04','150704')</v>
      </c>
    </row>
    <row r="1470" spans="1:5" ht="15.75" thickBot="1" x14ac:dyDescent="0.3">
      <c r="A1470" s="14" t="s">
        <v>2861</v>
      </c>
      <c r="B1470" s="8" t="s">
        <v>2862</v>
      </c>
      <c r="C1470" s="21" t="s">
        <v>2856</v>
      </c>
      <c r="D1470" s="8" t="s">
        <v>2773</v>
      </c>
      <c r="E1470" s="3" t="str">
        <f t="shared" si="142"/>
        <v>INSERT INTO [dbo].[pmDistrict] ([idDepartment],[idProvince],[name],[code],[ubigeo]) VALUES (16,7,'Morona','05','150705')</v>
      </c>
    </row>
    <row r="1471" spans="1:5" ht="15.75" thickBot="1" x14ac:dyDescent="0.3">
      <c r="A1471" s="14" t="s">
        <v>2863</v>
      </c>
      <c r="B1471" s="8" t="s">
        <v>2864</v>
      </c>
      <c r="C1471" s="21" t="s">
        <v>2856</v>
      </c>
      <c r="D1471" s="8" t="s">
        <v>2773</v>
      </c>
      <c r="E1471" s="3" t="str">
        <f t="shared" si="142"/>
        <v>INSERT INTO [dbo].[pmDistrict] ([idDepartment],[idProvince],[name],[code],[ubigeo]) VALUES (16,7,'Pastaza','06','150706')</v>
      </c>
    </row>
    <row r="1472" spans="1:5" ht="15.75" thickBot="1" x14ac:dyDescent="0.3">
      <c r="A1472" s="14" t="s">
        <v>2865</v>
      </c>
      <c r="B1472" s="8" t="s">
        <v>2866</v>
      </c>
      <c r="C1472" s="21" t="s">
        <v>2856</v>
      </c>
      <c r="D1472" s="8" t="s">
        <v>2773</v>
      </c>
      <c r="E1472" s="3" t="str">
        <f t="shared" si="142"/>
        <v>INSERT INTO [dbo].[pmDistrict] ([idDepartment],[idProvince],[name],[code],[ubigeo]) VALUES (16,7,'Andoas','02','150702')</v>
      </c>
    </row>
    <row r="1473" spans="1:5" ht="15.75" thickBot="1" x14ac:dyDescent="0.3">
      <c r="A1473" s="14" t="s">
        <v>2867</v>
      </c>
      <c r="B1473" s="8" t="s">
        <v>2868</v>
      </c>
      <c r="C1473" s="21" t="s">
        <v>2772</v>
      </c>
      <c r="D1473" s="8" t="s">
        <v>2773</v>
      </c>
      <c r="E1473" s="2" t="str">
        <f>$E$1&amp;"16,1,'"&amp;TRIM(B1473)&amp;"','"&amp;RIGHT(A1473,2)&amp;"','"&amp;RIGHT(A1473,6)&amp;"')"</f>
        <v>INSERT INTO [dbo].[pmDistrict] ([idDepartment],[idProvince],[name],[code],[ubigeo]) VALUES (16,1,'Putumayo','07','150107')</v>
      </c>
    </row>
    <row r="1474" spans="1:5" ht="15.75" thickBot="1" x14ac:dyDescent="0.3">
      <c r="A1474" s="14" t="s">
        <v>2869</v>
      </c>
      <c r="B1474" s="8" t="s">
        <v>2870</v>
      </c>
      <c r="C1474" s="21" t="s">
        <v>2772</v>
      </c>
      <c r="D1474" s="22" t="s">
        <v>2773</v>
      </c>
      <c r="E1474" s="2" t="str">
        <f>$E$1&amp;"16,1,'"&amp;TRIM(B1474)&amp;"','"&amp;RIGHT(A1474,2)&amp;"','"&amp;RIGHT(A1474,6)&amp;"')"</f>
        <v>INSERT INTO [dbo].[pmDistrict] ([idDepartment],[idProvince],[name],[code],[ubigeo]) VALUES (16,1,'Teniente Manuel Clavero','14','150114')</v>
      </c>
    </row>
    <row r="1475" spans="1:5" ht="15.75" thickBot="1" x14ac:dyDescent="0.3">
      <c r="A1475" s="14" t="s">
        <v>2871</v>
      </c>
      <c r="B1475" s="8" t="s">
        <v>2872</v>
      </c>
      <c r="C1475" s="21" t="s">
        <v>2872</v>
      </c>
      <c r="D1475" s="8" t="s">
        <v>2873</v>
      </c>
      <c r="E1475" s="3" t="str">
        <f>$E$1&amp;"17,1,'"&amp;TRIM(B1475)&amp;"','"&amp;RIGHT(A1475,2)&amp;"','"&amp;RIGHT(A1475,6)&amp;"')"</f>
        <v>INSERT INTO [dbo].[pmDistrict] ([idDepartment],[idProvince],[name],[code],[ubigeo]) VALUES (17,1,'Tambopata','01','160101')</v>
      </c>
    </row>
    <row r="1476" spans="1:5" ht="15.75" thickBot="1" x14ac:dyDescent="0.3">
      <c r="A1476" s="14" t="s">
        <v>2874</v>
      </c>
      <c r="B1476" s="8" t="s">
        <v>2875</v>
      </c>
      <c r="C1476" s="21" t="s">
        <v>2872</v>
      </c>
      <c r="D1476" s="8" t="s">
        <v>2873</v>
      </c>
      <c r="E1476" s="3" t="str">
        <f t="shared" ref="E1476:E1478" si="143">$E$1&amp;"17,1,'"&amp;TRIM(B1476)&amp;"','"&amp;RIGHT(A1476,2)&amp;"','"&amp;RIGHT(A1476,6)&amp;"')"</f>
        <v>INSERT INTO [dbo].[pmDistrict] ([idDepartment],[idProvince],[name],[code],[ubigeo]) VALUES (17,1,'Inambari','02','160102')</v>
      </c>
    </row>
    <row r="1477" spans="1:5" ht="15.75" thickBot="1" x14ac:dyDescent="0.3">
      <c r="A1477" s="14" t="s">
        <v>2876</v>
      </c>
      <c r="B1477" s="8" t="s">
        <v>2877</v>
      </c>
      <c r="C1477" s="21" t="s">
        <v>2872</v>
      </c>
      <c r="D1477" s="8" t="s">
        <v>2873</v>
      </c>
      <c r="E1477" s="3" t="str">
        <f t="shared" si="143"/>
        <v>INSERT INTO [dbo].[pmDistrict] ([idDepartment],[idProvince],[name],[code],[ubigeo]) VALUES (17,1,'Las Piedras','03','160103')</v>
      </c>
    </row>
    <row r="1478" spans="1:5" ht="15.75" thickBot="1" x14ac:dyDescent="0.3">
      <c r="A1478" s="14" t="s">
        <v>2878</v>
      </c>
      <c r="B1478" s="8" t="s">
        <v>2879</v>
      </c>
      <c r="C1478" s="21" t="s">
        <v>2872</v>
      </c>
      <c r="D1478" s="8" t="s">
        <v>2873</v>
      </c>
      <c r="E1478" s="3" t="str">
        <f t="shared" si="143"/>
        <v>INSERT INTO [dbo].[pmDistrict] ([idDepartment],[idProvince],[name],[code],[ubigeo]) VALUES (17,1,'Laberinto','04','160104')</v>
      </c>
    </row>
    <row r="1479" spans="1:5" ht="15.75" thickBot="1" x14ac:dyDescent="0.3">
      <c r="A1479" s="14" t="s">
        <v>2880</v>
      </c>
      <c r="B1479" s="8" t="s">
        <v>2881</v>
      </c>
      <c r="C1479" s="21" t="s">
        <v>2881</v>
      </c>
      <c r="D1479" s="8" t="s">
        <v>2873</v>
      </c>
      <c r="E1479" s="2" t="str">
        <f>$E$1&amp;"17,2,'"&amp;TRIM(B1479)&amp;"','"&amp;RIGHT(A1479,2)&amp;"','"&amp;RIGHT(A1479,6)&amp;"')"</f>
        <v>INSERT INTO [dbo].[pmDistrict] ([idDepartment],[idProvince],[name],[code],[ubigeo]) VALUES (17,2,'Manu','01','160201')</v>
      </c>
    </row>
    <row r="1480" spans="1:5" ht="15.75" thickBot="1" x14ac:dyDescent="0.3">
      <c r="A1480" s="14" t="s">
        <v>2882</v>
      </c>
      <c r="B1480" s="8" t="s">
        <v>2883</v>
      </c>
      <c r="C1480" s="21" t="s">
        <v>2881</v>
      </c>
      <c r="D1480" s="8" t="s">
        <v>2873</v>
      </c>
      <c r="E1480" s="2" t="str">
        <f t="shared" ref="E1480:E1482" si="144">$E$1&amp;"17,2,'"&amp;TRIM(B1480)&amp;"','"&amp;RIGHT(A1480,2)&amp;"','"&amp;RIGHT(A1480,6)&amp;"')"</f>
        <v>INSERT INTO [dbo].[pmDistrict] ([idDepartment],[idProvince],[name],[code],[ubigeo]) VALUES (17,2,'Fitzcarrald','02','160202')</v>
      </c>
    </row>
    <row r="1481" spans="1:5" ht="15.75" thickBot="1" x14ac:dyDescent="0.3">
      <c r="A1481" s="14" t="s">
        <v>2884</v>
      </c>
      <c r="B1481" s="8" t="s">
        <v>2873</v>
      </c>
      <c r="C1481" s="21" t="s">
        <v>2881</v>
      </c>
      <c r="D1481" s="8" t="s">
        <v>2873</v>
      </c>
      <c r="E1481" s="2" t="str">
        <f t="shared" si="144"/>
        <v>INSERT INTO [dbo].[pmDistrict] ([idDepartment],[idProvince],[name],[code],[ubigeo]) VALUES (17,2,'Madre de Dios','03','160203')</v>
      </c>
    </row>
    <row r="1482" spans="1:5" ht="15.75" thickBot="1" x14ac:dyDescent="0.3">
      <c r="A1482" s="14" t="s">
        <v>2885</v>
      </c>
      <c r="B1482" s="8" t="s">
        <v>2886</v>
      </c>
      <c r="C1482" s="21" t="s">
        <v>2881</v>
      </c>
      <c r="D1482" s="8" t="s">
        <v>2873</v>
      </c>
      <c r="E1482" s="2" t="str">
        <f t="shared" si="144"/>
        <v>INSERT INTO [dbo].[pmDistrict] ([idDepartment],[idProvince],[name],[code],[ubigeo]) VALUES (17,2,'Huepetuhe','04','160204')</v>
      </c>
    </row>
    <row r="1483" spans="1:5" ht="15.75" thickBot="1" x14ac:dyDescent="0.3">
      <c r="A1483" s="14" t="s">
        <v>2887</v>
      </c>
      <c r="B1483" s="8" t="s">
        <v>2888</v>
      </c>
      <c r="C1483" s="21" t="s">
        <v>2889</v>
      </c>
      <c r="D1483" s="8" t="s">
        <v>2873</v>
      </c>
      <c r="E1483" s="3" t="str">
        <f>$E$1&amp;"17,3,'"&amp;TRIM(B1483)&amp;"','"&amp;RIGHT(A1483,2)&amp;"','"&amp;RIGHT(A1483,6)&amp;"')"</f>
        <v>INSERT INTO [dbo].[pmDistrict] ([idDepartment],[idProvince],[name],[code],[ubigeo]) VALUES (17,3,'Iñapari','01','160301')</v>
      </c>
    </row>
    <row r="1484" spans="1:5" ht="15.75" thickBot="1" x14ac:dyDescent="0.3">
      <c r="A1484" s="14" t="s">
        <v>2890</v>
      </c>
      <c r="B1484" s="8" t="s">
        <v>2891</v>
      </c>
      <c r="C1484" s="21" t="s">
        <v>2889</v>
      </c>
      <c r="D1484" s="8" t="s">
        <v>2873</v>
      </c>
      <c r="E1484" s="3" t="str">
        <f t="shared" ref="E1484:E1485" si="145">$E$1&amp;"17,3,'"&amp;TRIM(B1484)&amp;"','"&amp;RIGHT(A1484,2)&amp;"','"&amp;RIGHT(A1484,6)&amp;"')"</f>
        <v>INSERT INTO [dbo].[pmDistrict] ([idDepartment],[idProvince],[name],[code],[ubigeo]) VALUES (17,3,'Iberia','02','160302')</v>
      </c>
    </row>
    <row r="1485" spans="1:5" ht="15.75" thickBot="1" x14ac:dyDescent="0.3">
      <c r="A1485" s="14" t="s">
        <v>2892</v>
      </c>
      <c r="B1485" s="8" t="s">
        <v>2889</v>
      </c>
      <c r="C1485" s="21" t="s">
        <v>2889</v>
      </c>
      <c r="D1485" s="8" t="s">
        <v>2873</v>
      </c>
      <c r="E1485" s="3" t="str">
        <f t="shared" si="145"/>
        <v>INSERT INTO [dbo].[pmDistrict] ([idDepartment],[idProvince],[name],[code],[ubigeo]) VALUES (17,3,'Tahuamanu','03','160303')</v>
      </c>
    </row>
    <row r="1486" spans="1:5" ht="15.75" thickBot="1" x14ac:dyDescent="0.3">
      <c r="A1486" s="14" t="s">
        <v>2893</v>
      </c>
      <c r="B1486" s="8" t="s">
        <v>2894</v>
      </c>
      <c r="C1486" s="21" t="s">
        <v>2895</v>
      </c>
      <c r="D1486" s="8" t="s">
        <v>2894</v>
      </c>
      <c r="E1486" s="2" t="str">
        <f>$E$1&amp;"18,1,'"&amp;TRIM(B1486)&amp;"','"&amp;RIGHT(A1486,2)&amp;"','"&amp;RIGHT(A1486,6)&amp;"')"</f>
        <v>INSERT INTO [dbo].[pmDistrict] ([idDepartment],[idProvince],[name],[code],[ubigeo]) VALUES (18,1,'Moquegua','01','170101')</v>
      </c>
    </row>
    <row r="1487" spans="1:5" ht="15.75" thickBot="1" x14ac:dyDescent="0.3">
      <c r="A1487" s="14" t="s">
        <v>2896</v>
      </c>
      <c r="B1487" s="8" t="s">
        <v>2897</v>
      </c>
      <c r="C1487" s="21" t="s">
        <v>2895</v>
      </c>
      <c r="D1487" s="8" t="s">
        <v>2894</v>
      </c>
      <c r="E1487" s="2" t="str">
        <f t="shared" ref="E1487:E1492" si="146">$E$1&amp;"18,1,'"&amp;TRIM(B1487)&amp;"','"&amp;RIGHT(A1487,2)&amp;"','"&amp;RIGHT(A1487,6)&amp;"')"</f>
        <v>INSERT INTO [dbo].[pmDistrict] ([idDepartment],[idProvince],[name],[code],[ubigeo]) VALUES (18,1,'Carumas','02','170102')</v>
      </c>
    </row>
    <row r="1488" spans="1:5" ht="15.75" thickBot="1" x14ac:dyDescent="0.3">
      <c r="A1488" s="14" t="s">
        <v>2898</v>
      </c>
      <c r="B1488" s="8" t="s">
        <v>2899</v>
      </c>
      <c r="C1488" s="21" t="s">
        <v>2895</v>
      </c>
      <c r="D1488" s="8" t="s">
        <v>2894</v>
      </c>
      <c r="E1488" s="2" t="str">
        <f t="shared" si="146"/>
        <v>INSERT INTO [dbo].[pmDistrict] ([idDepartment],[idProvince],[name],[code],[ubigeo]) VALUES (18,1,'Cuchumbaya','03','170103')</v>
      </c>
    </row>
    <row r="1489" spans="1:5" ht="15.75" thickBot="1" x14ac:dyDescent="0.3">
      <c r="A1489" s="14" t="s">
        <v>2900</v>
      </c>
      <c r="B1489" s="8" t="s">
        <v>2901</v>
      </c>
      <c r="C1489" s="21" t="s">
        <v>2895</v>
      </c>
      <c r="D1489" s="8" t="s">
        <v>2894</v>
      </c>
      <c r="E1489" s="2" t="str">
        <f t="shared" si="146"/>
        <v>INSERT INTO [dbo].[pmDistrict] ([idDepartment],[idProvince],[name],[code],[ubigeo]) VALUES (18,1,'Samegua','06','170106')</v>
      </c>
    </row>
    <row r="1490" spans="1:5" ht="15.75" thickBot="1" x14ac:dyDescent="0.3">
      <c r="A1490" s="14" t="s">
        <v>2902</v>
      </c>
      <c r="B1490" s="8" t="s">
        <v>122</v>
      </c>
      <c r="C1490" s="21" t="s">
        <v>2895</v>
      </c>
      <c r="D1490" s="8" t="s">
        <v>2894</v>
      </c>
      <c r="E1490" s="2" t="str">
        <f t="shared" si="146"/>
        <v>INSERT INTO [dbo].[pmDistrict] ([idDepartment],[idProvince],[name],[code],[ubigeo]) VALUES (18,1,'San Cristobal','04','170104')</v>
      </c>
    </row>
    <row r="1491" spans="1:5" ht="15.75" thickBot="1" x14ac:dyDescent="0.3">
      <c r="A1491" s="14" t="s">
        <v>2903</v>
      </c>
      <c r="B1491" s="8" t="s">
        <v>2904</v>
      </c>
      <c r="C1491" s="21" t="s">
        <v>2895</v>
      </c>
      <c r="D1491" s="8" t="s">
        <v>2894</v>
      </c>
      <c r="E1491" s="2" t="str">
        <f t="shared" si="146"/>
        <v>INSERT INTO [dbo].[pmDistrict] ([idDepartment],[idProvince],[name],[code],[ubigeo]) VALUES (18,1,'Torata','05','170105')</v>
      </c>
    </row>
    <row r="1492" spans="1:5" ht="15.75" thickBot="1" x14ac:dyDescent="0.3">
      <c r="A1492" s="14" t="s">
        <v>2905</v>
      </c>
      <c r="B1492" s="8" t="s">
        <v>2906</v>
      </c>
      <c r="C1492" s="21" t="s">
        <v>2907</v>
      </c>
      <c r="D1492" s="8" t="s">
        <v>2894</v>
      </c>
      <c r="E1492" s="3" t="str">
        <f>$E$1&amp;"18,2,'"&amp;TRIM(B1492)&amp;"','"&amp;RIGHT(A1492,2)&amp;"','"&amp;RIGHT(A1492,6)&amp;"')"</f>
        <v>INSERT INTO [dbo].[pmDistrict] ([idDepartment],[idProvince],[name],[code],[ubigeo]) VALUES (18,2,'Omate','01','170201')</v>
      </c>
    </row>
    <row r="1493" spans="1:5" ht="15.75" thickBot="1" x14ac:dyDescent="0.3">
      <c r="A1493" s="14" t="s">
        <v>2908</v>
      </c>
      <c r="B1493" s="8" t="s">
        <v>2909</v>
      </c>
      <c r="C1493" s="21" t="s">
        <v>2907</v>
      </c>
      <c r="D1493" s="8" t="s">
        <v>2894</v>
      </c>
      <c r="E1493" s="3" t="str">
        <f t="shared" ref="E1493:E1503" si="147">$E$1&amp;"18,2,'"&amp;TRIM(B1493)&amp;"','"&amp;RIGHT(A1493,2)&amp;"','"&amp;RIGHT(A1493,6)&amp;"')"</f>
        <v>INSERT INTO [dbo].[pmDistrict] ([idDepartment],[idProvince],[name],[code],[ubigeo]) VALUES (18,2,'Chojata','03','170203')</v>
      </c>
    </row>
    <row r="1494" spans="1:5" ht="15.75" thickBot="1" x14ac:dyDescent="0.3">
      <c r="A1494" s="14" t="s">
        <v>2910</v>
      </c>
      <c r="B1494" s="8" t="s">
        <v>2911</v>
      </c>
      <c r="C1494" s="21" t="s">
        <v>2907</v>
      </c>
      <c r="D1494" s="8" t="s">
        <v>2894</v>
      </c>
      <c r="E1494" s="3" t="str">
        <f t="shared" si="147"/>
        <v>INSERT INTO [dbo].[pmDistrict] ([idDepartment],[idProvince],[name],[code],[ubigeo]) VALUES (18,2,'Coalaque','02','170202')</v>
      </c>
    </row>
    <row r="1495" spans="1:5" ht="15.75" thickBot="1" x14ac:dyDescent="0.3">
      <c r="A1495" s="14" t="s">
        <v>2912</v>
      </c>
      <c r="B1495" s="8" t="s">
        <v>2913</v>
      </c>
      <c r="C1495" s="21" t="s">
        <v>2907</v>
      </c>
      <c r="D1495" s="8" t="s">
        <v>2894</v>
      </c>
      <c r="E1495" s="3" t="str">
        <f t="shared" si="147"/>
        <v>INSERT INTO [dbo].[pmDistrict] ([idDepartment],[idProvince],[name],[code],[ubigeo]) VALUES (18,2,'Ichuña','04','170204')</v>
      </c>
    </row>
    <row r="1496" spans="1:5" ht="15.75" thickBot="1" x14ac:dyDescent="0.3">
      <c r="A1496" s="14" t="s">
        <v>2914</v>
      </c>
      <c r="B1496" s="8" t="s">
        <v>2915</v>
      </c>
      <c r="C1496" s="21" t="s">
        <v>2907</v>
      </c>
      <c r="D1496" s="8" t="s">
        <v>2894</v>
      </c>
      <c r="E1496" s="3" t="str">
        <f t="shared" si="147"/>
        <v>INSERT INTO [dbo].[pmDistrict] ([idDepartment],[idProvince],[name],[code],[ubigeo]) VALUES (18,2,'La Capilla','05','170205')</v>
      </c>
    </row>
    <row r="1497" spans="1:5" ht="15.75" thickBot="1" x14ac:dyDescent="0.3">
      <c r="A1497" s="14" t="s">
        <v>2916</v>
      </c>
      <c r="B1497" s="8" t="s">
        <v>2917</v>
      </c>
      <c r="C1497" s="21" t="s">
        <v>2907</v>
      </c>
      <c r="D1497" s="8" t="s">
        <v>2894</v>
      </c>
      <c r="E1497" s="3" t="str">
        <f t="shared" si="147"/>
        <v>INSERT INTO [dbo].[pmDistrict] ([idDepartment],[idProvince],[name],[code],[ubigeo]) VALUES (18,2,'Lloque','06','170206')</v>
      </c>
    </row>
    <row r="1498" spans="1:5" ht="15.75" thickBot="1" x14ac:dyDescent="0.3">
      <c r="A1498" s="14" t="s">
        <v>2918</v>
      </c>
      <c r="B1498" s="8" t="s">
        <v>2919</v>
      </c>
      <c r="C1498" s="21" t="s">
        <v>2907</v>
      </c>
      <c r="D1498" s="8" t="s">
        <v>2894</v>
      </c>
      <c r="E1498" s="3" t="str">
        <f t="shared" si="147"/>
        <v>INSERT INTO [dbo].[pmDistrict] ([idDepartment],[idProvince],[name],[code],[ubigeo]) VALUES (18,2,'Matalaque','07','170207')</v>
      </c>
    </row>
    <row r="1499" spans="1:5" ht="15.75" thickBot="1" x14ac:dyDescent="0.3">
      <c r="A1499" s="14" t="s">
        <v>2920</v>
      </c>
      <c r="B1499" s="8" t="s">
        <v>2921</v>
      </c>
      <c r="C1499" s="21" t="s">
        <v>2907</v>
      </c>
      <c r="D1499" s="8" t="s">
        <v>2894</v>
      </c>
      <c r="E1499" s="3" t="str">
        <f t="shared" si="147"/>
        <v>INSERT INTO [dbo].[pmDistrict] ([idDepartment],[idProvince],[name],[code],[ubigeo]) VALUES (18,2,'Puquina','08','170208')</v>
      </c>
    </row>
    <row r="1500" spans="1:5" ht="15.75" thickBot="1" x14ac:dyDescent="0.3">
      <c r="A1500" s="14" t="s">
        <v>2922</v>
      </c>
      <c r="B1500" s="8" t="s">
        <v>2923</v>
      </c>
      <c r="C1500" s="21" t="s">
        <v>2907</v>
      </c>
      <c r="D1500" s="8" t="s">
        <v>2894</v>
      </c>
      <c r="E1500" s="3" t="str">
        <f t="shared" si="147"/>
        <v>INSERT INTO [dbo].[pmDistrict] ([idDepartment],[idProvince],[name],[code],[ubigeo]) VALUES (18,2,'Quinistaquillas','09','170209')</v>
      </c>
    </row>
    <row r="1501" spans="1:5" ht="15.75" thickBot="1" x14ac:dyDescent="0.3">
      <c r="A1501" s="14" t="s">
        <v>2924</v>
      </c>
      <c r="B1501" s="8" t="s">
        <v>2925</v>
      </c>
      <c r="C1501" s="21" t="s">
        <v>2907</v>
      </c>
      <c r="D1501" s="8" t="s">
        <v>2894</v>
      </c>
      <c r="E1501" s="3" t="str">
        <f t="shared" si="147"/>
        <v>INSERT INTO [dbo].[pmDistrict] ([idDepartment],[idProvince],[name],[code],[ubigeo]) VALUES (18,2,'Ubinas','10','170210')</v>
      </c>
    </row>
    <row r="1502" spans="1:5" ht="15.75" thickBot="1" x14ac:dyDescent="0.3">
      <c r="A1502" s="14" t="s">
        <v>2926</v>
      </c>
      <c r="B1502" s="8" t="s">
        <v>2927</v>
      </c>
      <c r="C1502" s="21" t="s">
        <v>2907</v>
      </c>
      <c r="D1502" s="8" t="s">
        <v>2894</v>
      </c>
      <c r="E1502" s="3" t="str">
        <f t="shared" si="147"/>
        <v>INSERT INTO [dbo].[pmDistrict] ([idDepartment],[idProvince],[name],[code],[ubigeo]) VALUES (18,2,'Yunga','11','170211')</v>
      </c>
    </row>
    <row r="1503" spans="1:5" ht="15.75" thickBot="1" x14ac:dyDescent="0.3">
      <c r="A1503" s="14" t="s">
        <v>2928</v>
      </c>
      <c r="B1503" s="8" t="s">
        <v>2929</v>
      </c>
      <c r="C1503" s="21" t="s">
        <v>2929</v>
      </c>
      <c r="D1503" s="8" t="s">
        <v>2894</v>
      </c>
      <c r="E1503" s="2" t="str">
        <f>$E$1&amp;"18,3,'"&amp;TRIM(B1503)&amp;"','"&amp;RIGHT(A1503,2)&amp;"','"&amp;RIGHT(A1503,6)&amp;"')"</f>
        <v>INSERT INTO [dbo].[pmDistrict] ([idDepartment],[idProvince],[name],[code],[ubigeo]) VALUES (18,3,'Ilo','01','170301')</v>
      </c>
    </row>
    <row r="1504" spans="1:5" ht="15.75" thickBot="1" x14ac:dyDescent="0.3">
      <c r="A1504" s="14" t="s">
        <v>2930</v>
      </c>
      <c r="B1504" s="8" t="s">
        <v>2931</v>
      </c>
      <c r="C1504" s="21" t="s">
        <v>2929</v>
      </c>
      <c r="D1504" s="8" t="s">
        <v>2894</v>
      </c>
      <c r="E1504" s="2" t="str">
        <f t="shared" ref="E1504:E1505" si="148">$E$1&amp;"18,3,'"&amp;TRIM(B1504)&amp;"','"&amp;RIGHT(A1504,2)&amp;"','"&amp;RIGHT(A1504,6)&amp;"')"</f>
        <v>INSERT INTO [dbo].[pmDistrict] ([idDepartment],[idProvince],[name],[code],[ubigeo]) VALUES (18,3,'El Algarrobal','02','170302')</v>
      </c>
    </row>
    <row r="1505" spans="1:5" ht="15.75" thickBot="1" x14ac:dyDescent="0.3">
      <c r="A1505" s="14" t="s">
        <v>2932</v>
      </c>
      <c r="B1505" s="8" t="s">
        <v>2933</v>
      </c>
      <c r="C1505" s="21" t="s">
        <v>2929</v>
      </c>
      <c r="D1505" s="8" t="s">
        <v>2894</v>
      </c>
      <c r="E1505" s="2" t="str">
        <f t="shared" si="148"/>
        <v>INSERT INTO [dbo].[pmDistrict] ([idDepartment],[idProvince],[name],[code],[ubigeo]) VALUES (18,3,'Pacocha','03','170303')</v>
      </c>
    </row>
    <row r="1506" spans="1:5" ht="15.75" thickBot="1" x14ac:dyDescent="0.3">
      <c r="A1506" s="14" t="s">
        <v>2934</v>
      </c>
      <c r="B1506" s="8" t="s">
        <v>2935</v>
      </c>
      <c r="C1506" s="21" t="s">
        <v>2936</v>
      </c>
      <c r="D1506" s="8" t="s">
        <v>2936</v>
      </c>
      <c r="E1506" s="3" t="str">
        <f>$E$1&amp;"19,1,'"&amp;TRIM(B1506)&amp;"','"&amp;RIGHT(A1506,2)&amp;"','"&amp;RIGHT(A1506,6)&amp;"')"</f>
        <v>INSERT INTO [dbo].[pmDistrict] ([idDepartment],[idProvince],[name],[code],[ubigeo]) VALUES (19,1,'Chaupimarca','01','180101')</v>
      </c>
    </row>
    <row r="1507" spans="1:5" ht="15.75" thickBot="1" x14ac:dyDescent="0.3">
      <c r="A1507" s="14" t="s">
        <v>2937</v>
      </c>
      <c r="B1507" s="8" t="s">
        <v>2938</v>
      </c>
      <c r="C1507" s="21" t="s">
        <v>2936</v>
      </c>
      <c r="D1507" s="8" t="s">
        <v>2936</v>
      </c>
      <c r="E1507" s="3" t="str">
        <f t="shared" ref="E1507:E1519" si="149">$E$1&amp;"19,1,'"&amp;TRIM(B1507)&amp;"','"&amp;RIGHT(A1507,2)&amp;"','"&amp;RIGHT(A1507,6)&amp;"')"</f>
        <v>INSERT INTO [dbo].[pmDistrict] ([idDepartment],[idProvince],[name],[code],[ubigeo]) VALUES (19,1,'Huachon','03','180103')</v>
      </c>
    </row>
    <row r="1508" spans="1:5" ht="15.75" thickBot="1" x14ac:dyDescent="0.3">
      <c r="A1508" s="14" t="s">
        <v>2939</v>
      </c>
      <c r="B1508" s="8" t="s">
        <v>2940</v>
      </c>
      <c r="C1508" s="21" t="s">
        <v>2936</v>
      </c>
      <c r="D1508" s="8" t="s">
        <v>2936</v>
      </c>
      <c r="E1508" s="3" t="str">
        <f t="shared" si="149"/>
        <v>INSERT INTO [dbo].[pmDistrict] ([idDepartment],[idProvince],[name],[code],[ubigeo]) VALUES (19,1,'Huariaca','04','180104')</v>
      </c>
    </row>
    <row r="1509" spans="1:5" ht="15.75" thickBot="1" x14ac:dyDescent="0.3">
      <c r="A1509" s="14" t="s">
        <v>2941</v>
      </c>
      <c r="B1509" s="8" t="s">
        <v>2942</v>
      </c>
      <c r="C1509" s="21" t="s">
        <v>2936</v>
      </c>
      <c r="D1509" s="8" t="s">
        <v>2936</v>
      </c>
      <c r="E1509" s="3" t="str">
        <f t="shared" si="149"/>
        <v>INSERT INTO [dbo].[pmDistrict] ([idDepartment],[idProvince],[name],[code],[ubigeo]) VALUES (19,1,'Huayllay','05','180105')</v>
      </c>
    </row>
    <row r="1510" spans="1:5" ht="15.75" thickBot="1" x14ac:dyDescent="0.3">
      <c r="A1510" s="14" t="s">
        <v>2943</v>
      </c>
      <c r="B1510" s="8" t="s">
        <v>2944</v>
      </c>
      <c r="C1510" s="21" t="s">
        <v>2936</v>
      </c>
      <c r="D1510" s="8" t="s">
        <v>2936</v>
      </c>
      <c r="E1510" s="3" t="str">
        <f t="shared" si="149"/>
        <v>INSERT INTO [dbo].[pmDistrict] ([idDepartment],[idProvince],[name],[code],[ubigeo]) VALUES (19,1,'Ninacaca','06','180106')</v>
      </c>
    </row>
    <row r="1511" spans="1:5" ht="15.75" thickBot="1" x14ac:dyDescent="0.3">
      <c r="A1511" s="14" t="s">
        <v>2945</v>
      </c>
      <c r="B1511" s="8" t="s">
        <v>2946</v>
      </c>
      <c r="C1511" s="21" t="s">
        <v>2936</v>
      </c>
      <c r="D1511" s="8" t="s">
        <v>2936</v>
      </c>
      <c r="E1511" s="3" t="str">
        <f t="shared" si="149"/>
        <v>INSERT INTO [dbo].[pmDistrict] ([idDepartment],[idProvince],[name],[code],[ubigeo]) VALUES (19,1,'Pallanchacra','07','180107')</v>
      </c>
    </row>
    <row r="1512" spans="1:5" ht="15.75" thickBot="1" x14ac:dyDescent="0.3">
      <c r="A1512" s="14" t="s">
        <v>2947</v>
      </c>
      <c r="B1512" s="8" t="s">
        <v>1523</v>
      </c>
      <c r="C1512" s="21" t="s">
        <v>2936</v>
      </c>
      <c r="D1512" s="8" t="s">
        <v>2936</v>
      </c>
      <c r="E1512" s="3" t="str">
        <f t="shared" si="149"/>
        <v>INSERT INTO [dbo].[pmDistrict] ([idDepartment],[idProvince],[name],[code],[ubigeo]) VALUES (19,1,'Paucartambo','08','180108')</v>
      </c>
    </row>
    <row r="1513" spans="1:5" ht="15.75" thickBot="1" x14ac:dyDescent="0.3">
      <c r="A1513" s="14" t="s">
        <v>2948</v>
      </c>
      <c r="B1513" s="8" t="s">
        <v>2949</v>
      </c>
      <c r="C1513" s="21" t="s">
        <v>2936</v>
      </c>
      <c r="D1513" s="8" t="s">
        <v>2936</v>
      </c>
      <c r="E1513" s="3" t="str">
        <f t="shared" si="149"/>
        <v>INSERT INTO [dbo].[pmDistrict] ([idDepartment],[idProvince],[name],[code],[ubigeo]) VALUES (19,1,'San Francisco de Asis de Yarusyacan','09','180109')</v>
      </c>
    </row>
    <row r="1514" spans="1:5" ht="15.75" thickBot="1" x14ac:dyDescent="0.3">
      <c r="A1514" s="14" t="s">
        <v>2950</v>
      </c>
      <c r="B1514" s="8" t="s">
        <v>2951</v>
      </c>
      <c r="C1514" s="21" t="s">
        <v>2936</v>
      </c>
      <c r="D1514" s="8" t="s">
        <v>2936</v>
      </c>
      <c r="E1514" s="3" t="str">
        <f t="shared" si="149"/>
        <v>INSERT INTO [dbo].[pmDistrict] ([idDepartment],[idProvince],[name],[code],[ubigeo]) VALUES (19,1,'Simon Bolivar','10','180110')</v>
      </c>
    </row>
    <row r="1515" spans="1:5" ht="15.75" thickBot="1" x14ac:dyDescent="0.3">
      <c r="A1515" s="14" t="s">
        <v>2952</v>
      </c>
      <c r="B1515" s="8" t="s">
        <v>2953</v>
      </c>
      <c r="C1515" s="21" t="s">
        <v>2936</v>
      </c>
      <c r="D1515" s="8" t="s">
        <v>2936</v>
      </c>
      <c r="E1515" s="3" t="str">
        <f t="shared" si="149"/>
        <v>INSERT INTO [dbo].[pmDistrict] ([idDepartment],[idProvince],[name],[code],[ubigeo]) VALUES (19,1,'Ticlacayan','11','180111')</v>
      </c>
    </row>
    <row r="1516" spans="1:5" ht="15.75" thickBot="1" x14ac:dyDescent="0.3">
      <c r="A1516" s="14" t="s">
        <v>2954</v>
      </c>
      <c r="B1516" s="8" t="s">
        <v>2955</v>
      </c>
      <c r="C1516" s="21" t="s">
        <v>2936</v>
      </c>
      <c r="D1516" s="8" t="s">
        <v>2936</v>
      </c>
      <c r="E1516" s="3" t="str">
        <f t="shared" si="149"/>
        <v>INSERT INTO [dbo].[pmDistrict] ([idDepartment],[idProvince],[name],[code],[ubigeo]) VALUES (19,1,'Tinyahuarco','12','180112')</v>
      </c>
    </row>
    <row r="1517" spans="1:5" ht="15.75" thickBot="1" x14ac:dyDescent="0.3">
      <c r="A1517" s="14" t="s">
        <v>2956</v>
      </c>
      <c r="B1517" s="8" t="s">
        <v>2957</v>
      </c>
      <c r="C1517" s="21" t="s">
        <v>2936</v>
      </c>
      <c r="D1517" s="8" t="s">
        <v>2936</v>
      </c>
      <c r="E1517" s="3" t="str">
        <f t="shared" si="149"/>
        <v>INSERT INTO [dbo].[pmDistrict] ([idDepartment],[idProvince],[name],[code],[ubigeo]) VALUES (19,1,'Vicco','13','180113')</v>
      </c>
    </row>
    <row r="1518" spans="1:5" ht="15.75" thickBot="1" x14ac:dyDescent="0.3">
      <c r="A1518" s="14" t="s">
        <v>2958</v>
      </c>
      <c r="B1518" s="8" t="s">
        <v>2214</v>
      </c>
      <c r="C1518" s="21" t="s">
        <v>2936</v>
      </c>
      <c r="D1518" s="8" t="s">
        <v>2936</v>
      </c>
      <c r="E1518" s="3" t="str">
        <f t="shared" si="149"/>
        <v>INSERT INTO [dbo].[pmDistrict] ([idDepartment],[idProvince],[name],[code],[ubigeo]) VALUES (19,1,'Yanacancha','14','180114')</v>
      </c>
    </row>
    <row r="1519" spans="1:5" ht="15.75" thickBot="1" x14ac:dyDescent="0.3">
      <c r="A1519" s="14" t="s">
        <v>2959</v>
      </c>
      <c r="B1519" s="8" t="s">
        <v>2960</v>
      </c>
      <c r="C1519" s="21" t="s">
        <v>2961</v>
      </c>
      <c r="D1519" s="8" t="s">
        <v>2936</v>
      </c>
      <c r="E1519" s="2" t="str">
        <f>$E$1&amp;"19,2,'"&amp;TRIM(B1519)&amp;"','"&amp;RIGHT(A1519,2)&amp;"','"&amp;RIGHT(A1519,6)&amp;"')"</f>
        <v>INSERT INTO [dbo].[pmDistrict] ([idDepartment],[idProvince],[name],[code],[ubigeo]) VALUES (19,2,'Yanahuanca','01','180201')</v>
      </c>
    </row>
    <row r="1520" spans="1:5" ht="15.75" thickBot="1" x14ac:dyDescent="0.3">
      <c r="A1520" s="14" t="s">
        <v>2962</v>
      </c>
      <c r="B1520" s="8" t="s">
        <v>2963</v>
      </c>
      <c r="C1520" s="21" t="s">
        <v>2961</v>
      </c>
      <c r="D1520" s="8" t="s">
        <v>2936</v>
      </c>
      <c r="E1520" s="2" t="str">
        <f t="shared" ref="E1520:E1527" si="150">$E$1&amp;"19,2,'"&amp;TRIM(B1520)&amp;"','"&amp;RIGHT(A1520,2)&amp;"','"&amp;RIGHT(A1520,6)&amp;"')"</f>
        <v>INSERT INTO [dbo].[pmDistrict] ([idDepartment],[idProvince],[name],[code],[ubigeo]) VALUES (19,2,'Chacayan','02','180202')</v>
      </c>
    </row>
    <row r="1521" spans="1:5" ht="15.75" thickBot="1" x14ac:dyDescent="0.3">
      <c r="A1521" s="14" t="s">
        <v>2964</v>
      </c>
      <c r="B1521" s="8" t="s">
        <v>2965</v>
      </c>
      <c r="C1521" s="21" t="s">
        <v>2961</v>
      </c>
      <c r="D1521" s="8" t="s">
        <v>2936</v>
      </c>
      <c r="E1521" s="2" t="str">
        <f t="shared" si="150"/>
        <v>INSERT INTO [dbo].[pmDistrict] ([idDepartment],[idProvince],[name],[code],[ubigeo]) VALUES (19,2,'Goyllarisquizga','03','180203')</v>
      </c>
    </row>
    <row r="1522" spans="1:5" ht="15.75" thickBot="1" x14ac:dyDescent="0.3">
      <c r="A1522" s="14" t="s">
        <v>2966</v>
      </c>
      <c r="B1522" s="8" t="s">
        <v>2967</v>
      </c>
      <c r="C1522" s="21" t="s">
        <v>2961</v>
      </c>
      <c r="D1522" s="8" t="s">
        <v>2936</v>
      </c>
      <c r="E1522" s="2" t="str">
        <f t="shared" si="150"/>
        <v>INSERT INTO [dbo].[pmDistrict] ([idDepartment],[idProvince],[name],[code],[ubigeo]) VALUES (19,2,'Paucar','04','180204')</v>
      </c>
    </row>
    <row r="1523" spans="1:5" ht="15.75" thickBot="1" x14ac:dyDescent="0.3">
      <c r="A1523" s="14" t="s">
        <v>2968</v>
      </c>
      <c r="B1523" s="8" t="s">
        <v>2969</v>
      </c>
      <c r="C1523" s="21" t="s">
        <v>2961</v>
      </c>
      <c r="D1523" s="8" t="s">
        <v>2936</v>
      </c>
      <c r="E1523" s="2" t="str">
        <f t="shared" si="150"/>
        <v>INSERT INTO [dbo].[pmDistrict] ([idDepartment],[idProvince],[name],[code],[ubigeo]) VALUES (19,2,'San Pedro de Pillao','05','180205')</v>
      </c>
    </row>
    <row r="1524" spans="1:5" ht="15.75" thickBot="1" x14ac:dyDescent="0.3">
      <c r="A1524" s="14" t="s">
        <v>2970</v>
      </c>
      <c r="B1524" s="8" t="s">
        <v>2971</v>
      </c>
      <c r="C1524" s="21" t="s">
        <v>2961</v>
      </c>
      <c r="D1524" s="8" t="s">
        <v>2936</v>
      </c>
      <c r="E1524" s="2" t="str">
        <f t="shared" si="150"/>
        <v>INSERT INTO [dbo].[pmDistrict] ([idDepartment],[idProvince],[name],[code],[ubigeo]) VALUES (19,2,'Santa Ana de Tusi','06','180206')</v>
      </c>
    </row>
    <row r="1525" spans="1:5" ht="15.75" thickBot="1" x14ac:dyDescent="0.3">
      <c r="A1525" s="14" t="s">
        <v>2972</v>
      </c>
      <c r="B1525" s="8" t="s">
        <v>2973</v>
      </c>
      <c r="C1525" s="21" t="s">
        <v>2961</v>
      </c>
      <c r="D1525" s="8" t="s">
        <v>2936</v>
      </c>
      <c r="E1525" s="2" t="str">
        <f t="shared" si="150"/>
        <v>INSERT INTO [dbo].[pmDistrict] ([idDepartment],[idProvince],[name],[code],[ubigeo]) VALUES (19,2,'Tapuc','07','180207')</v>
      </c>
    </row>
    <row r="1526" spans="1:5" ht="15.75" thickBot="1" x14ac:dyDescent="0.3">
      <c r="A1526" s="14" t="s">
        <v>2974</v>
      </c>
      <c r="B1526" s="8" t="s">
        <v>662</v>
      </c>
      <c r="C1526" s="21" t="s">
        <v>2961</v>
      </c>
      <c r="D1526" s="8" t="s">
        <v>2936</v>
      </c>
      <c r="E1526" s="2" t="str">
        <f t="shared" si="150"/>
        <v>INSERT INTO [dbo].[pmDistrict] ([idDepartment],[idProvince],[name],[code],[ubigeo]) VALUES (19,2,'Vilcabamba','08','180208')</v>
      </c>
    </row>
    <row r="1527" spans="1:5" ht="15.75" thickBot="1" x14ac:dyDescent="0.3">
      <c r="A1527" s="14" t="s">
        <v>2975</v>
      </c>
      <c r="B1527" s="8" t="s">
        <v>2976</v>
      </c>
      <c r="C1527" s="21" t="s">
        <v>2976</v>
      </c>
      <c r="D1527" s="8" t="s">
        <v>2936</v>
      </c>
      <c r="E1527" s="3" t="str">
        <f>$E$1&amp;"19,3,'"&amp;TRIM(B1527)&amp;"','"&amp;RIGHT(A1527,2)&amp;"','"&amp;RIGHT(A1527,6)&amp;"')"</f>
        <v>INSERT INTO [dbo].[pmDistrict] ([idDepartment],[idProvince],[name],[code],[ubigeo]) VALUES (19,3,'Oxapampa','01','180301')</v>
      </c>
    </row>
    <row r="1528" spans="1:5" ht="15.75" thickBot="1" x14ac:dyDescent="0.3">
      <c r="A1528" s="14" t="s">
        <v>2977</v>
      </c>
      <c r="B1528" s="8" t="s">
        <v>2978</v>
      </c>
      <c r="C1528" s="21" t="s">
        <v>2976</v>
      </c>
      <c r="D1528" s="8" t="s">
        <v>2936</v>
      </c>
      <c r="E1528" s="3" t="str">
        <f t="shared" ref="E1528:E1534" si="151">$E$1&amp;"19,3,'"&amp;TRIM(B1528)&amp;"','"&amp;RIGHT(A1528,2)&amp;"','"&amp;RIGHT(A1528,6)&amp;"')"</f>
        <v>INSERT INTO [dbo].[pmDistrict] ([idDepartment],[idProvince],[name],[code],[ubigeo]) VALUES (19,3,'Chontabamba','02','180302')</v>
      </c>
    </row>
    <row r="1529" spans="1:5" ht="15.75" thickBot="1" x14ac:dyDescent="0.3">
      <c r="A1529" s="14" t="s">
        <v>2979</v>
      </c>
      <c r="B1529" s="8" t="s">
        <v>2980</v>
      </c>
      <c r="C1529" s="21" t="s">
        <v>2976</v>
      </c>
      <c r="D1529" s="8" t="s">
        <v>2936</v>
      </c>
      <c r="E1529" s="3" t="str">
        <f t="shared" si="151"/>
        <v>INSERT INTO [dbo].[pmDistrict] ([idDepartment],[idProvince],[name],[code],[ubigeo]) VALUES (19,3,'Huancabamba','03','180303')</v>
      </c>
    </row>
    <row r="1530" spans="1:5" ht="15.75" thickBot="1" x14ac:dyDescent="0.3">
      <c r="A1530" s="14" t="s">
        <v>2981</v>
      </c>
      <c r="B1530" s="8" t="s">
        <v>2982</v>
      </c>
      <c r="C1530" s="21" t="s">
        <v>2976</v>
      </c>
      <c r="D1530" s="8" t="s">
        <v>2936</v>
      </c>
      <c r="E1530" s="3" t="str">
        <f t="shared" si="151"/>
        <v>INSERT INTO [dbo].[pmDistrict] ([idDepartment],[idProvince],[name],[code],[ubigeo]) VALUES (19,3,'Palcazu','07','180307')</v>
      </c>
    </row>
    <row r="1531" spans="1:5" ht="15.75" thickBot="1" x14ac:dyDescent="0.3">
      <c r="A1531" s="14" t="s">
        <v>2983</v>
      </c>
      <c r="B1531" s="8" t="s">
        <v>2984</v>
      </c>
      <c r="C1531" s="21" t="s">
        <v>2976</v>
      </c>
      <c r="D1531" s="8" t="s">
        <v>2936</v>
      </c>
      <c r="E1531" s="3" t="str">
        <f t="shared" si="151"/>
        <v>INSERT INTO [dbo].[pmDistrict] ([idDepartment],[idProvince],[name],[code],[ubigeo]) VALUES (19,3,'Pozuzo','06','180306')</v>
      </c>
    </row>
    <row r="1532" spans="1:5" ht="15.75" thickBot="1" x14ac:dyDescent="0.3">
      <c r="A1532" s="14" t="s">
        <v>2985</v>
      </c>
      <c r="B1532" s="8" t="s">
        <v>2986</v>
      </c>
      <c r="C1532" s="21" t="s">
        <v>2976</v>
      </c>
      <c r="D1532" s="8" t="s">
        <v>2936</v>
      </c>
      <c r="E1532" s="3" t="str">
        <f t="shared" si="151"/>
        <v>INSERT INTO [dbo].[pmDistrict] ([idDepartment],[idProvince],[name],[code],[ubigeo]) VALUES (19,3,'Puerto Bermudez','04','180304')</v>
      </c>
    </row>
    <row r="1533" spans="1:5" ht="15.75" thickBot="1" x14ac:dyDescent="0.3">
      <c r="A1533" s="14" t="s">
        <v>2987</v>
      </c>
      <c r="B1533" s="8" t="s">
        <v>2988</v>
      </c>
      <c r="C1533" s="21" t="s">
        <v>2976</v>
      </c>
      <c r="D1533" s="8" t="s">
        <v>2936</v>
      </c>
      <c r="E1533" s="3" t="str">
        <f t="shared" si="151"/>
        <v>INSERT INTO [dbo].[pmDistrict] ([idDepartment],[idProvince],[name],[code],[ubigeo]) VALUES (19,3,'Villa Rica','05','180305')</v>
      </c>
    </row>
    <row r="1534" spans="1:5" ht="15.75" thickBot="1" x14ac:dyDescent="0.3">
      <c r="A1534" s="14" t="s">
        <v>2989</v>
      </c>
      <c r="B1534" s="8" t="s">
        <v>2990</v>
      </c>
      <c r="C1534" s="21" t="s">
        <v>2976</v>
      </c>
      <c r="D1534" s="22" t="s">
        <v>2936</v>
      </c>
      <c r="E1534" s="3" t="str">
        <f t="shared" si="151"/>
        <v>INSERT INTO [dbo].[pmDistrict] ([idDepartment],[idProvince],[name],[code],[ubigeo]) VALUES (19,3,'Constitucion','08','180308')</v>
      </c>
    </row>
    <row r="1535" spans="1:5" ht="15.75" thickBot="1" x14ac:dyDescent="0.3">
      <c r="A1535" s="14" t="s">
        <v>2991</v>
      </c>
      <c r="B1535" s="8" t="s">
        <v>2992</v>
      </c>
      <c r="C1535" s="21" t="s">
        <v>2992</v>
      </c>
      <c r="D1535" s="8" t="s">
        <v>2992</v>
      </c>
      <c r="E1535" s="2" t="str">
        <f>$E$1&amp;"20,1,'"&amp;TRIM(B1535)&amp;"','"&amp;RIGHT(A1535,2)&amp;"','"&amp;RIGHT(A1535,6)&amp;"')"</f>
        <v>INSERT INTO [dbo].[pmDistrict] ([idDepartment],[idProvince],[name],[code],[ubigeo]) VALUES (20,1,'Piura','01','190101')</v>
      </c>
    </row>
    <row r="1536" spans="1:5" ht="15.75" thickBot="1" x14ac:dyDescent="0.3">
      <c r="A1536" s="14" t="s">
        <v>2993</v>
      </c>
      <c r="B1536" s="8" t="s">
        <v>769</v>
      </c>
      <c r="C1536" s="21" t="s">
        <v>2992</v>
      </c>
      <c r="D1536" s="8" t="s">
        <v>2992</v>
      </c>
      <c r="E1536" s="2" t="str">
        <f t="shared" ref="E1536:E1544" si="152">$E$1&amp;"20,1,'"&amp;TRIM(B1536)&amp;"','"&amp;RIGHT(A1536,2)&amp;"','"&amp;RIGHT(A1536,6)&amp;"')"</f>
        <v>INSERT INTO [dbo].[pmDistrict] ([idDepartment],[idProvince],[name],[code],[ubigeo]) VALUES (20,1,'Castilla','03','190103')</v>
      </c>
    </row>
    <row r="1537" spans="1:5" ht="15.75" thickBot="1" x14ac:dyDescent="0.3">
      <c r="A1537" s="14" t="s">
        <v>2994</v>
      </c>
      <c r="B1537" s="8" t="s">
        <v>2995</v>
      </c>
      <c r="C1537" s="21" t="s">
        <v>2992</v>
      </c>
      <c r="D1537" s="8" t="s">
        <v>2992</v>
      </c>
      <c r="E1537" s="2" t="str">
        <f t="shared" si="152"/>
        <v>INSERT INTO [dbo].[pmDistrict] ([idDepartment],[idProvince],[name],[code],[ubigeo]) VALUES (20,1,'Catacaos','04','190104')</v>
      </c>
    </row>
    <row r="1538" spans="1:5" ht="15.75" thickBot="1" x14ac:dyDescent="0.3">
      <c r="A1538" s="14" t="s">
        <v>2996</v>
      </c>
      <c r="B1538" s="8" t="s">
        <v>2997</v>
      </c>
      <c r="C1538" s="21" t="s">
        <v>2992</v>
      </c>
      <c r="D1538" s="8" t="s">
        <v>2992</v>
      </c>
      <c r="E1538" s="2" t="str">
        <f t="shared" si="152"/>
        <v>INSERT INTO [dbo].[pmDistrict] ([idDepartment],[idProvince],[name],[code],[ubigeo]) VALUES (20,1,'Cura Mori','13','190113')</v>
      </c>
    </row>
    <row r="1539" spans="1:5" ht="15.75" thickBot="1" x14ac:dyDescent="0.3">
      <c r="A1539" s="14" t="s">
        <v>2998</v>
      </c>
      <c r="B1539" s="8" t="s">
        <v>2999</v>
      </c>
      <c r="C1539" s="21" t="s">
        <v>2992</v>
      </c>
      <c r="D1539" s="8" t="s">
        <v>2992</v>
      </c>
      <c r="E1539" s="2" t="str">
        <f t="shared" si="152"/>
        <v>INSERT INTO [dbo].[pmDistrict] ([idDepartment],[idProvince],[name],[code],[ubigeo]) VALUES (20,1,'El Tallan','14','190114')</v>
      </c>
    </row>
    <row r="1540" spans="1:5" ht="15.75" thickBot="1" x14ac:dyDescent="0.3">
      <c r="A1540" s="14" t="s">
        <v>3000</v>
      </c>
      <c r="B1540" s="8" t="s">
        <v>3001</v>
      </c>
      <c r="C1540" s="21" t="s">
        <v>2992</v>
      </c>
      <c r="D1540" s="8" t="s">
        <v>2992</v>
      </c>
      <c r="E1540" s="2" t="str">
        <f t="shared" si="152"/>
        <v>INSERT INTO [dbo].[pmDistrict] ([idDepartment],[idProvince],[name],[code],[ubigeo]) VALUES (20,1,'La Arena','05','190105')</v>
      </c>
    </row>
    <row r="1541" spans="1:5" ht="15.75" thickBot="1" x14ac:dyDescent="0.3">
      <c r="A1541" s="14" t="s">
        <v>3002</v>
      </c>
      <c r="B1541" s="8" t="s">
        <v>865</v>
      </c>
      <c r="C1541" s="21" t="s">
        <v>2992</v>
      </c>
      <c r="D1541" s="8" t="s">
        <v>2992</v>
      </c>
      <c r="E1541" s="2" t="str">
        <f t="shared" si="152"/>
        <v>INSERT INTO [dbo].[pmDistrict] ([idDepartment],[idProvince],[name],[code],[ubigeo]) VALUES (20,1,'La Union','06','190106')</v>
      </c>
    </row>
    <row r="1542" spans="1:5" ht="15.75" thickBot="1" x14ac:dyDescent="0.3">
      <c r="A1542" s="14" t="s">
        <v>3003</v>
      </c>
      <c r="B1542" s="8" t="s">
        <v>3004</v>
      </c>
      <c r="C1542" s="21" t="s">
        <v>2992</v>
      </c>
      <c r="D1542" s="8" t="s">
        <v>2992</v>
      </c>
      <c r="E1542" s="2" t="str">
        <f t="shared" si="152"/>
        <v>INSERT INTO [dbo].[pmDistrict] ([idDepartment],[idProvince],[name],[code],[ubigeo]) VALUES (20,1,'Las Lomas','07','190107')</v>
      </c>
    </row>
    <row r="1543" spans="1:5" ht="15.75" thickBot="1" x14ac:dyDescent="0.3">
      <c r="A1543" s="14" t="s">
        <v>3005</v>
      </c>
      <c r="B1543" s="8" t="s">
        <v>3006</v>
      </c>
      <c r="C1543" s="21" t="s">
        <v>2992</v>
      </c>
      <c r="D1543" s="8" t="s">
        <v>2992</v>
      </c>
      <c r="E1543" s="2" t="str">
        <f t="shared" si="152"/>
        <v>INSERT INTO [dbo].[pmDistrict] ([idDepartment],[idProvince],[name],[code],[ubigeo]) VALUES (20,1,'Tambo Grande','09','190109')</v>
      </c>
    </row>
    <row r="1544" spans="1:5" ht="15.75" thickBot="1" x14ac:dyDescent="0.3">
      <c r="A1544" s="14" t="s">
        <v>3007</v>
      </c>
      <c r="B1544" s="8" t="s">
        <v>3008</v>
      </c>
      <c r="C1544" s="21" t="s">
        <v>3008</v>
      </c>
      <c r="D1544" s="8" t="s">
        <v>2992</v>
      </c>
      <c r="E1544" s="3" t="str">
        <f>$E$1&amp;"20,2,'"&amp;TRIM(B1544)&amp;"','"&amp;RIGHT(A1544,2)&amp;"','"&amp;RIGHT(A1544,6)&amp;"')"</f>
        <v>INSERT INTO [dbo].[pmDistrict] ([idDepartment],[idProvince],[name],[code],[ubigeo]) VALUES (20,2,'Ayabaca','01','190201')</v>
      </c>
    </row>
    <row r="1545" spans="1:5" ht="15.75" thickBot="1" x14ac:dyDescent="0.3">
      <c r="A1545" s="14" t="s">
        <v>3009</v>
      </c>
      <c r="B1545" s="8" t="s">
        <v>3010</v>
      </c>
      <c r="C1545" s="21" t="s">
        <v>3008</v>
      </c>
      <c r="D1545" s="8" t="s">
        <v>2992</v>
      </c>
      <c r="E1545" s="3" t="str">
        <f t="shared" ref="E1545:E1553" si="153">$E$1&amp;"20,2,'"&amp;TRIM(B1545)&amp;"','"&amp;RIGHT(A1545,2)&amp;"','"&amp;RIGHT(A1545,6)&amp;"')"</f>
        <v>INSERT INTO [dbo].[pmDistrict] ([idDepartment],[idProvince],[name],[code],[ubigeo]) VALUES (20,2,'Frias','02','190202')</v>
      </c>
    </row>
    <row r="1546" spans="1:5" ht="15.75" thickBot="1" x14ac:dyDescent="0.3">
      <c r="A1546" s="14" t="s">
        <v>3011</v>
      </c>
      <c r="B1546" s="8" t="s">
        <v>3012</v>
      </c>
      <c r="C1546" s="21" t="s">
        <v>3008</v>
      </c>
      <c r="D1546" s="8" t="s">
        <v>2992</v>
      </c>
      <c r="E1546" s="3" t="str">
        <f t="shared" si="153"/>
        <v>INSERT INTO [dbo].[pmDistrict] ([idDepartment],[idProvince],[name],[code],[ubigeo]) VALUES (20,2,'Jilili','09','190209')</v>
      </c>
    </row>
    <row r="1547" spans="1:5" ht="15.75" thickBot="1" x14ac:dyDescent="0.3">
      <c r="A1547" s="14" t="s">
        <v>3013</v>
      </c>
      <c r="B1547" s="8" t="s">
        <v>2390</v>
      </c>
      <c r="C1547" s="21" t="s">
        <v>3008</v>
      </c>
      <c r="D1547" s="8" t="s">
        <v>2992</v>
      </c>
      <c r="E1547" s="3" t="str">
        <f t="shared" si="153"/>
        <v>INSERT INTO [dbo].[pmDistrict] ([idDepartment],[idProvince],[name],[code],[ubigeo]) VALUES (20,2,'Lagunas','03','190203')</v>
      </c>
    </row>
    <row r="1548" spans="1:5" ht="15.75" thickBot="1" x14ac:dyDescent="0.3">
      <c r="A1548" s="14" t="s">
        <v>3014</v>
      </c>
      <c r="B1548" s="8" t="s">
        <v>3015</v>
      </c>
      <c r="C1548" s="21" t="s">
        <v>3008</v>
      </c>
      <c r="D1548" s="8" t="s">
        <v>2992</v>
      </c>
      <c r="E1548" s="3" t="str">
        <f t="shared" si="153"/>
        <v>INSERT INTO [dbo].[pmDistrict] ([idDepartment],[idProvince],[name],[code],[ubigeo]) VALUES (20,2,'Montero','04','190204')</v>
      </c>
    </row>
    <row r="1549" spans="1:5" ht="15.75" thickBot="1" x14ac:dyDescent="0.3">
      <c r="A1549" s="14" t="s">
        <v>3016</v>
      </c>
      <c r="B1549" s="8" t="s">
        <v>3017</v>
      </c>
      <c r="C1549" s="21" t="s">
        <v>3008</v>
      </c>
      <c r="D1549" s="8" t="s">
        <v>2992</v>
      </c>
      <c r="E1549" s="3" t="str">
        <f t="shared" si="153"/>
        <v>INSERT INTO [dbo].[pmDistrict] ([idDepartment],[idProvince],[name],[code],[ubigeo]) VALUES (20,2,'Pacaipampa','05','190205')</v>
      </c>
    </row>
    <row r="1550" spans="1:5" ht="15.75" thickBot="1" x14ac:dyDescent="0.3">
      <c r="A1550" s="14" t="s">
        <v>3018</v>
      </c>
      <c r="B1550" s="8" t="s">
        <v>3019</v>
      </c>
      <c r="C1550" s="21" t="s">
        <v>3008</v>
      </c>
      <c r="D1550" s="8" t="s">
        <v>2992</v>
      </c>
      <c r="E1550" s="3" t="str">
        <f t="shared" si="153"/>
        <v>INSERT INTO [dbo].[pmDistrict] ([idDepartment],[idProvince],[name],[code],[ubigeo]) VALUES (20,2,'Paimas','10','190210')</v>
      </c>
    </row>
    <row r="1551" spans="1:5" ht="15.75" thickBot="1" x14ac:dyDescent="0.3">
      <c r="A1551" s="14" t="s">
        <v>3020</v>
      </c>
      <c r="B1551" s="8" t="s">
        <v>3021</v>
      </c>
      <c r="C1551" s="21" t="s">
        <v>3008</v>
      </c>
      <c r="D1551" s="8" t="s">
        <v>2992</v>
      </c>
      <c r="E1551" s="3" t="str">
        <f t="shared" si="153"/>
        <v>INSERT INTO [dbo].[pmDistrict] ([idDepartment],[idProvince],[name],[code],[ubigeo]) VALUES (20,2,'Sapillica','06','190206')</v>
      </c>
    </row>
    <row r="1552" spans="1:5" ht="15.75" thickBot="1" x14ac:dyDescent="0.3">
      <c r="A1552" s="14" t="s">
        <v>3022</v>
      </c>
      <c r="B1552" s="8" t="s">
        <v>3023</v>
      </c>
      <c r="C1552" s="21" t="s">
        <v>3008</v>
      </c>
      <c r="D1552" s="8" t="s">
        <v>2992</v>
      </c>
      <c r="E1552" s="3" t="str">
        <f t="shared" si="153"/>
        <v>INSERT INTO [dbo].[pmDistrict] ([idDepartment],[idProvince],[name],[code],[ubigeo]) VALUES (20,2,'Sicchez','07','190207')</v>
      </c>
    </row>
    <row r="1553" spans="1:5" ht="15.75" thickBot="1" x14ac:dyDescent="0.3">
      <c r="A1553" s="14" t="s">
        <v>3024</v>
      </c>
      <c r="B1553" s="8" t="s">
        <v>3025</v>
      </c>
      <c r="C1553" s="21" t="s">
        <v>3008</v>
      </c>
      <c r="D1553" s="8" t="s">
        <v>2992</v>
      </c>
      <c r="E1553" s="3" t="str">
        <f t="shared" si="153"/>
        <v>INSERT INTO [dbo].[pmDistrict] ([idDepartment],[idProvince],[name],[code],[ubigeo]) VALUES (20,2,'Suyo','08','190208')</v>
      </c>
    </row>
    <row r="1554" spans="1:5" ht="15.75" thickBot="1" x14ac:dyDescent="0.3">
      <c r="A1554" s="14" t="s">
        <v>3026</v>
      </c>
      <c r="B1554" s="8" t="s">
        <v>2980</v>
      </c>
      <c r="C1554" s="21" t="s">
        <v>2980</v>
      </c>
      <c r="D1554" s="8" t="s">
        <v>2992</v>
      </c>
      <c r="E1554" s="2" t="str">
        <f>$E$1&amp;"20,3,'"&amp;TRIM(B1554)&amp;"','"&amp;RIGHT(A1554,2)&amp;"','"&amp;RIGHT(A1554,6)&amp;"')"</f>
        <v>INSERT INTO [dbo].[pmDistrict] ([idDepartment],[idProvince],[name],[code],[ubigeo]) VALUES (20,3,'Huancabamba','01','190301')</v>
      </c>
    </row>
    <row r="1555" spans="1:5" ht="15.75" thickBot="1" x14ac:dyDescent="0.3">
      <c r="A1555" s="14" t="s">
        <v>3027</v>
      </c>
      <c r="B1555" s="8" t="s">
        <v>3028</v>
      </c>
      <c r="C1555" s="21" t="s">
        <v>2980</v>
      </c>
      <c r="D1555" s="8" t="s">
        <v>2992</v>
      </c>
      <c r="E1555" s="2" t="str">
        <f t="shared" ref="E1555:E1561" si="154">$E$1&amp;"20,3,'"&amp;TRIM(B1555)&amp;"','"&amp;RIGHT(A1555,2)&amp;"','"&amp;RIGHT(A1555,6)&amp;"')"</f>
        <v>INSERT INTO [dbo].[pmDistrict] ([idDepartment],[idProvince],[name],[code],[ubigeo]) VALUES (20,3,'Canchaque','02','190302')</v>
      </c>
    </row>
    <row r="1556" spans="1:5" ht="15.75" thickBot="1" x14ac:dyDescent="0.3">
      <c r="A1556" s="14" t="s">
        <v>3029</v>
      </c>
      <c r="B1556" s="8" t="s">
        <v>3030</v>
      </c>
      <c r="C1556" s="21" t="s">
        <v>2980</v>
      </c>
      <c r="D1556" s="8" t="s">
        <v>2992</v>
      </c>
      <c r="E1556" s="2" t="str">
        <f t="shared" si="154"/>
        <v>INSERT INTO [dbo].[pmDistrict] ([idDepartment],[idProvince],[name],[code],[ubigeo]) VALUES (20,3,'El Carmen de La Frontera','06','190306')</v>
      </c>
    </row>
    <row r="1557" spans="1:5" ht="15.75" thickBot="1" x14ac:dyDescent="0.3">
      <c r="A1557" s="14" t="s">
        <v>3031</v>
      </c>
      <c r="B1557" s="8" t="s">
        <v>3032</v>
      </c>
      <c r="C1557" s="21" t="s">
        <v>2980</v>
      </c>
      <c r="D1557" s="8" t="s">
        <v>2992</v>
      </c>
      <c r="E1557" s="2" t="str">
        <f t="shared" si="154"/>
        <v>INSERT INTO [dbo].[pmDistrict] ([idDepartment],[idProvince],[name],[code],[ubigeo]) VALUES (20,3,'Huarmaca','03','190303')</v>
      </c>
    </row>
    <row r="1558" spans="1:5" ht="15.75" thickBot="1" x14ac:dyDescent="0.3">
      <c r="A1558" s="14" t="s">
        <v>3033</v>
      </c>
      <c r="B1558" s="8" t="s">
        <v>3034</v>
      </c>
      <c r="C1558" s="21" t="s">
        <v>2980</v>
      </c>
      <c r="D1558" s="8" t="s">
        <v>2992</v>
      </c>
      <c r="E1558" s="2" t="str">
        <f t="shared" si="154"/>
        <v>INSERT INTO [dbo].[pmDistrict] ([idDepartment],[idProvince],[name],[code],[ubigeo]) VALUES (20,3,'Lalaquiz','08','190308')</v>
      </c>
    </row>
    <row r="1559" spans="1:5" ht="15.75" thickBot="1" x14ac:dyDescent="0.3">
      <c r="A1559" s="14" t="s">
        <v>3035</v>
      </c>
      <c r="B1559" s="8" t="s">
        <v>3036</v>
      </c>
      <c r="C1559" s="21" t="s">
        <v>2980</v>
      </c>
      <c r="D1559" s="8" t="s">
        <v>2992</v>
      </c>
      <c r="E1559" s="2" t="str">
        <f t="shared" si="154"/>
        <v>INSERT INTO [dbo].[pmDistrict] ([idDepartment],[idProvince],[name],[code],[ubigeo]) VALUES (20,3,'San Miguel de El Faique','07','190307')</v>
      </c>
    </row>
    <row r="1560" spans="1:5" ht="15.75" thickBot="1" x14ac:dyDescent="0.3">
      <c r="A1560" s="14" t="s">
        <v>3037</v>
      </c>
      <c r="B1560" s="8" t="s">
        <v>3038</v>
      </c>
      <c r="C1560" s="21" t="s">
        <v>2980</v>
      </c>
      <c r="D1560" s="8" t="s">
        <v>2992</v>
      </c>
      <c r="E1560" s="2" t="str">
        <f t="shared" si="154"/>
        <v>INSERT INTO [dbo].[pmDistrict] ([idDepartment],[idProvince],[name],[code],[ubigeo]) VALUES (20,3,'Sondor','04','190304')</v>
      </c>
    </row>
    <row r="1561" spans="1:5" ht="15.75" thickBot="1" x14ac:dyDescent="0.3">
      <c r="A1561" s="14" t="s">
        <v>3039</v>
      </c>
      <c r="B1561" s="8" t="s">
        <v>3040</v>
      </c>
      <c r="C1561" s="21" t="s">
        <v>2980</v>
      </c>
      <c r="D1561" s="8" t="s">
        <v>2992</v>
      </c>
      <c r="E1561" s="2" t="str">
        <f t="shared" si="154"/>
        <v>INSERT INTO [dbo].[pmDistrict] ([idDepartment],[idProvince],[name],[code],[ubigeo]) VALUES (20,3,'Sondorillo','05','190305')</v>
      </c>
    </row>
    <row r="1562" spans="1:5" ht="15.75" thickBot="1" x14ac:dyDescent="0.3">
      <c r="A1562" s="14" t="s">
        <v>3041</v>
      </c>
      <c r="B1562" s="8" t="s">
        <v>3042</v>
      </c>
      <c r="C1562" s="21" t="s">
        <v>3043</v>
      </c>
      <c r="D1562" s="8" t="s">
        <v>2992</v>
      </c>
      <c r="E1562" s="3" t="str">
        <f>$E$1&amp;"20,4,'"&amp;TRIM(B1562)&amp;"','"&amp;RIGHT(A1562,2)&amp;"','"&amp;RIGHT(A1562,6)&amp;"')"</f>
        <v>INSERT INTO [dbo].[pmDistrict] ([idDepartment],[idProvince],[name],[code],[ubigeo]) VALUES (20,4,'Chulucanas','01','190401')</v>
      </c>
    </row>
    <row r="1563" spans="1:5" ht="15.75" thickBot="1" x14ac:dyDescent="0.3">
      <c r="A1563" s="14" t="s">
        <v>3044</v>
      </c>
      <c r="B1563" s="8" t="s">
        <v>3045</v>
      </c>
      <c r="C1563" s="21" t="s">
        <v>3043</v>
      </c>
      <c r="D1563" s="8" t="s">
        <v>2992</v>
      </c>
      <c r="E1563" s="3" t="str">
        <f t="shared" ref="E1563:E1571" si="155">$E$1&amp;"20,4,'"&amp;TRIM(B1563)&amp;"','"&amp;RIGHT(A1563,2)&amp;"','"&amp;RIGHT(A1563,6)&amp;"')"</f>
        <v>INSERT INTO [dbo].[pmDistrict] ([idDepartment],[idProvince],[name],[code],[ubigeo]) VALUES (20,4,'Buenos Aires','02','190402')</v>
      </c>
    </row>
    <row r="1564" spans="1:5" ht="15.75" thickBot="1" x14ac:dyDescent="0.3">
      <c r="A1564" s="14" t="s">
        <v>3046</v>
      </c>
      <c r="B1564" s="8" t="s">
        <v>3047</v>
      </c>
      <c r="C1564" s="21" t="s">
        <v>3043</v>
      </c>
      <c r="D1564" s="8" t="s">
        <v>2992</v>
      </c>
      <c r="E1564" s="3" t="str">
        <f t="shared" si="155"/>
        <v>INSERT INTO [dbo].[pmDistrict] ([idDepartment],[idProvince],[name],[code],[ubigeo]) VALUES (20,4,'Chalaco','03','190403')</v>
      </c>
    </row>
    <row r="1565" spans="1:5" ht="15.75" thickBot="1" x14ac:dyDescent="0.3">
      <c r="A1565" s="14" t="s">
        <v>3048</v>
      </c>
      <c r="B1565" s="8" t="s">
        <v>3049</v>
      </c>
      <c r="C1565" s="21" t="s">
        <v>3043</v>
      </c>
      <c r="D1565" s="8" t="s">
        <v>2992</v>
      </c>
      <c r="E1565" s="3" t="str">
        <f t="shared" si="155"/>
        <v>INSERT INTO [dbo].[pmDistrict] ([idDepartment],[idProvince],[name],[code],[ubigeo]) VALUES (20,4,'La Matanza','08','190408')</v>
      </c>
    </row>
    <row r="1566" spans="1:5" ht="15.75" thickBot="1" x14ac:dyDescent="0.3">
      <c r="A1566" s="14" t="s">
        <v>3050</v>
      </c>
      <c r="B1566" s="8" t="s">
        <v>3043</v>
      </c>
      <c r="C1566" s="21" t="s">
        <v>3043</v>
      </c>
      <c r="D1566" s="8" t="s">
        <v>2992</v>
      </c>
      <c r="E1566" s="3" t="str">
        <f t="shared" si="155"/>
        <v>INSERT INTO [dbo].[pmDistrict] ([idDepartment],[idProvince],[name],[code],[ubigeo]) VALUES (20,4,'Morropon','04','190404')</v>
      </c>
    </row>
    <row r="1567" spans="1:5" ht="15.75" thickBot="1" x14ac:dyDescent="0.3">
      <c r="A1567" s="14" t="s">
        <v>3051</v>
      </c>
      <c r="B1567" s="8" t="s">
        <v>3052</v>
      </c>
      <c r="C1567" s="21" t="s">
        <v>3043</v>
      </c>
      <c r="D1567" s="8" t="s">
        <v>2992</v>
      </c>
      <c r="E1567" s="3" t="str">
        <f t="shared" si="155"/>
        <v>INSERT INTO [dbo].[pmDistrict] ([idDepartment],[idProvince],[name],[code],[ubigeo]) VALUES (20,4,'Salitral','05','190405')</v>
      </c>
    </row>
    <row r="1568" spans="1:5" ht="15.75" thickBot="1" x14ac:dyDescent="0.3">
      <c r="A1568" s="14" t="s">
        <v>3053</v>
      </c>
      <c r="B1568" s="8" t="s">
        <v>3054</v>
      </c>
      <c r="C1568" s="21" t="s">
        <v>3043</v>
      </c>
      <c r="D1568" s="8" t="s">
        <v>2992</v>
      </c>
      <c r="E1568" s="3" t="str">
        <f t="shared" si="155"/>
        <v>INSERT INTO [dbo].[pmDistrict] ([idDepartment],[idProvince],[name],[code],[ubigeo]) VALUES (20,4,'San Juan de Bigote','10','190410')</v>
      </c>
    </row>
    <row r="1569" spans="1:5" ht="15.75" thickBot="1" x14ac:dyDescent="0.3">
      <c r="A1569" s="14" t="s">
        <v>3055</v>
      </c>
      <c r="B1569" s="8" t="s">
        <v>3056</v>
      </c>
      <c r="C1569" s="21" t="s">
        <v>3043</v>
      </c>
      <c r="D1569" s="8" t="s">
        <v>2992</v>
      </c>
      <c r="E1569" s="3" t="str">
        <f t="shared" si="155"/>
        <v>INSERT INTO [dbo].[pmDistrict] ([idDepartment],[idProvince],[name],[code],[ubigeo]) VALUES (20,4,'Santa Catalina de Mossa','06','190406')</v>
      </c>
    </row>
    <row r="1570" spans="1:5" ht="15.75" thickBot="1" x14ac:dyDescent="0.3">
      <c r="A1570" s="14" t="s">
        <v>3057</v>
      </c>
      <c r="B1570" s="8" t="s">
        <v>3058</v>
      </c>
      <c r="C1570" s="21" t="s">
        <v>3043</v>
      </c>
      <c r="D1570" s="8" t="s">
        <v>2992</v>
      </c>
      <c r="E1570" s="3" t="str">
        <f t="shared" si="155"/>
        <v>INSERT INTO [dbo].[pmDistrict] ([idDepartment],[idProvince],[name],[code],[ubigeo]) VALUES (20,4,'Santo Domingo','07','190407')</v>
      </c>
    </row>
    <row r="1571" spans="1:5" ht="15.75" thickBot="1" x14ac:dyDescent="0.3">
      <c r="A1571" s="14" t="s">
        <v>3059</v>
      </c>
      <c r="B1571" s="8" t="s">
        <v>3060</v>
      </c>
      <c r="C1571" s="21" t="s">
        <v>3043</v>
      </c>
      <c r="D1571" s="8" t="s">
        <v>2992</v>
      </c>
      <c r="E1571" s="3" t="str">
        <f t="shared" si="155"/>
        <v>INSERT INTO [dbo].[pmDistrict] ([idDepartment],[idProvince],[name],[code],[ubigeo]) VALUES (20,4,'Yamango','09','190409')</v>
      </c>
    </row>
    <row r="1572" spans="1:5" ht="15.75" thickBot="1" x14ac:dyDescent="0.3">
      <c r="A1572" s="14" t="s">
        <v>3061</v>
      </c>
      <c r="B1572" s="8" t="s">
        <v>3062</v>
      </c>
      <c r="C1572" s="21" t="s">
        <v>3062</v>
      </c>
      <c r="D1572" s="8" t="s">
        <v>2992</v>
      </c>
      <c r="E1572" s="2" t="str">
        <f>$E$1&amp;"20,5,'"&amp;TRIM(B1572)&amp;"','"&amp;RIGHT(A1572,2)&amp;"','"&amp;RIGHT(A1572,6)&amp;"')"</f>
        <v>INSERT INTO [dbo].[pmDistrict] ([idDepartment],[idProvince],[name],[code],[ubigeo]) VALUES (20,5,'Paita','01','190501')</v>
      </c>
    </row>
    <row r="1573" spans="1:5" ht="15.75" thickBot="1" x14ac:dyDescent="0.3">
      <c r="A1573" s="14" t="s">
        <v>3063</v>
      </c>
      <c r="B1573" s="8" t="s">
        <v>3064</v>
      </c>
      <c r="C1573" s="21" t="s">
        <v>3062</v>
      </c>
      <c r="D1573" s="8" t="s">
        <v>2992</v>
      </c>
      <c r="E1573" s="2" t="str">
        <f t="shared" ref="E1573:E1578" si="156">$E$1&amp;"20,5,'"&amp;TRIM(B1573)&amp;"','"&amp;RIGHT(A1573,2)&amp;"','"&amp;RIGHT(A1573,6)&amp;"')"</f>
        <v>INSERT INTO [dbo].[pmDistrict] ([idDepartment],[idProvince],[name],[code],[ubigeo]) VALUES (20,5,'Amotape','02','190502')</v>
      </c>
    </row>
    <row r="1574" spans="1:5" ht="15.75" thickBot="1" x14ac:dyDescent="0.3">
      <c r="A1574" s="14" t="s">
        <v>3065</v>
      </c>
      <c r="B1574" s="8" t="s">
        <v>3066</v>
      </c>
      <c r="C1574" s="21" t="s">
        <v>3062</v>
      </c>
      <c r="D1574" s="8" t="s">
        <v>2992</v>
      </c>
      <c r="E1574" s="2" t="str">
        <f t="shared" si="156"/>
        <v>INSERT INTO [dbo].[pmDistrict] ([idDepartment],[idProvince],[name],[code],[ubigeo]) VALUES (20,5,'Arenal','03','190503')</v>
      </c>
    </row>
    <row r="1575" spans="1:5" ht="15.75" thickBot="1" x14ac:dyDescent="0.3">
      <c r="A1575" s="14" t="s">
        <v>3067</v>
      </c>
      <c r="B1575" s="8" t="s">
        <v>3068</v>
      </c>
      <c r="C1575" s="21" t="s">
        <v>3062</v>
      </c>
      <c r="D1575" s="8" t="s">
        <v>2992</v>
      </c>
      <c r="E1575" s="2" t="str">
        <f t="shared" si="156"/>
        <v>INSERT INTO [dbo].[pmDistrict] ([idDepartment],[idProvince],[name],[code],[ubigeo]) VALUES (20,5,'Colan','05','190505')</v>
      </c>
    </row>
    <row r="1576" spans="1:5" ht="15.75" thickBot="1" x14ac:dyDescent="0.3">
      <c r="A1576" s="14" t="s">
        <v>3069</v>
      </c>
      <c r="B1576" s="8" t="s">
        <v>3070</v>
      </c>
      <c r="C1576" s="21" t="s">
        <v>3062</v>
      </c>
      <c r="D1576" s="8" t="s">
        <v>2992</v>
      </c>
      <c r="E1576" s="2" t="str">
        <f t="shared" si="156"/>
        <v>INSERT INTO [dbo].[pmDistrict] ([idDepartment],[idProvince],[name],[code],[ubigeo]) VALUES (20,5,'La Huaca','04','190504')</v>
      </c>
    </row>
    <row r="1577" spans="1:5" ht="15.75" thickBot="1" x14ac:dyDescent="0.3">
      <c r="A1577" s="14" t="s">
        <v>3071</v>
      </c>
      <c r="B1577" s="8" t="s">
        <v>3072</v>
      </c>
      <c r="C1577" s="21" t="s">
        <v>3062</v>
      </c>
      <c r="D1577" s="8" t="s">
        <v>2992</v>
      </c>
      <c r="E1577" s="2" t="str">
        <f t="shared" si="156"/>
        <v>INSERT INTO [dbo].[pmDistrict] ([idDepartment],[idProvince],[name],[code],[ubigeo]) VALUES (20,5,'Tamarindo','06','190506')</v>
      </c>
    </row>
    <row r="1578" spans="1:5" ht="15.75" thickBot="1" x14ac:dyDescent="0.3">
      <c r="A1578" s="14" t="s">
        <v>3073</v>
      </c>
      <c r="B1578" s="8" t="s">
        <v>3074</v>
      </c>
      <c r="C1578" s="21" t="s">
        <v>3062</v>
      </c>
      <c r="D1578" s="8" t="s">
        <v>2992</v>
      </c>
      <c r="E1578" s="2" t="str">
        <f t="shared" si="156"/>
        <v>INSERT INTO [dbo].[pmDistrict] ([idDepartment],[idProvince],[name],[code],[ubigeo]) VALUES (20,5,'Vichayal','07','190507')</v>
      </c>
    </row>
    <row r="1579" spans="1:5" ht="15.75" thickBot="1" x14ac:dyDescent="0.3">
      <c r="A1579" s="14" t="s">
        <v>3075</v>
      </c>
      <c r="B1579" s="8" t="s">
        <v>3076</v>
      </c>
      <c r="C1579" s="21" t="s">
        <v>3076</v>
      </c>
      <c r="D1579" s="8" t="s">
        <v>2992</v>
      </c>
      <c r="E1579" s="3" t="str">
        <f>$E$1&amp;"20,6,'"&amp;TRIM(B1579)&amp;"','"&amp;RIGHT(A1579,2)&amp;"','"&amp;RIGHT(A1579,6)&amp;"')"</f>
        <v>INSERT INTO [dbo].[pmDistrict] ([idDepartment],[idProvince],[name],[code],[ubigeo]) VALUES (20,6,'Sullana','01','190601')</v>
      </c>
    </row>
    <row r="1580" spans="1:5" ht="15.75" thickBot="1" x14ac:dyDescent="0.3">
      <c r="A1580" s="14" t="s">
        <v>3077</v>
      </c>
      <c r="B1580" s="8" t="s">
        <v>1249</v>
      </c>
      <c r="C1580" s="21" t="s">
        <v>3076</v>
      </c>
      <c r="D1580" s="8" t="s">
        <v>2992</v>
      </c>
      <c r="E1580" s="3" t="str">
        <f t="shared" ref="E1580:E1586" si="157">$E$1&amp;"20,6,'"&amp;TRIM(B1580)&amp;"','"&amp;RIGHT(A1580,2)&amp;"','"&amp;RIGHT(A1580,6)&amp;"')"</f>
        <v>INSERT INTO [dbo].[pmDistrict] ([idDepartment],[idProvince],[name],[code],[ubigeo]) VALUES (20,6,'Bellavista','02','190602')</v>
      </c>
    </row>
    <row r="1581" spans="1:5" ht="15.75" thickBot="1" x14ac:dyDescent="0.3">
      <c r="A1581" s="14" t="s">
        <v>3078</v>
      </c>
      <c r="B1581" s="8" t="s">
        <v>3079</v>
      </c>
      <c r="C1581" s="21" t="s">
        <v>3076</v>
      </c>
      <c r="D1581" s="8" t="s">
        <v>2992</v>
      </c>
      <c r="E1581" s="3" t="str">
        <f t="shared" si="157"/>
        <v>INSERT INTO [dbo].[pmDistrict] ([idDepartment],[idProvince],[name],[code],[ubigeo]) VALUES (20,6,'Ignacio Escudero','08','190608')</v>
      </c>
    </row>
    <row r="1582" spans="1:5" ht="15.75" thickBot="1" x14ac:dyDescent="0.3">
      <c r="A1582" s="14" t="s">
        <v>3080</v>
      </c>
      <c r="B1582" s="8" t="s">
        <v>3081</v>
      </c>
      <c r="C1582" s="21" t="s">
        <v>3076</v>
      </c>
      <c r="D1582" s="8" t="s">
        <v>2992</v>
      </c>
      <c r="E1582" s="3" t="str">
        <f t="shared" si="157"/>
        <v>INSERT INTO [dbo].[pmDistrict] ([idDepartment],[idProvince],[name],[code],[ubigeo]) VALUES (20,6,'Lancones','03','190603')</v>
      </c>
    </row>
    <row r="1583" spans="1:5" ht="15.75" thickBot="1" x14ac:dyDescent="0.3">
      <c r="A1583" s="14" t="s">
        <v>3082</v>
      </c>
      <c r="B1583" s="8" t="s">
        <v>3083</v>
      </c>
      <c r="C1583" s="21" t="s">
        <v>3076</v>
      </c>
      <c r="D1583" s="8" t="s">
        <v>2992</v>
      </c>
      <c r="E1583" s="3" t="str">
        <f t="shared" si="157"/>
        <v>INSERT INTO [dbo].[pmDistrict] ([idDepartment],[idProvince],[name],[code],[ubigeo]) VALUES (20,6,'Marcavelica','04','190604')</v>
      </c>
    </row>
    <row r="1584" spans="1:5" ht="15.75" thickBot="1" x14ac:dyDescent="0.3">
      <c r="A1584" s="14" t="s">
        <v>3084</v>
      </c>
      <c r="B1584" s="8" t="s">
        <v>3085</v>
      </c>
      <c r="C1584" s="21" t="s">
        <v>3076</v>
      </c>
      <c r="D1584" s="8" t="s">
        <v>2992</v>
      </c>
      <c r="E1584" s="3" t="str">
        <f t="shared" si="157"/>
        <v>INSERT INTO [dbo].[pmDistrict] ([idDepartment],[idProvince],[name],[code],[ubigeo]) VALUES (20,6,'Miguel Checa','05','190605')</v>
      </c>
    </row>
    <row r="1585" spans="1:5" ht="15.75" thickBot="1" x14ac:dyDescent="0.3">
      <c r="A1585" s="14" t="s">
        <v>3086</v>
      </c>
      <c r="B1585" s="8" t="s">
        <v>3087</v>
      </c>
      <c r="C1585" s="21" t="s">
        <v>3076</v>
      </c>
      <c r="D1585" s="8" t="s">
        <v>2992</v>
      </c>
      <c r="E1585" s="3" t="str">
        <f t="shared" si="157"/>
        <v>INSERT INTO [dbo].[pmDistrict] ([idDepartment],[idProvince],[name],[code],[ubigeo]) VALUES (20,6,'Querecotillo','06','190606')</v>
      </c>
    </row>
    <row r="1586" spans="1:5" ht="15.75" thickBot="1" x14ac:dyDescent="0.3">
      <c r="A1586" s="14" t="s">
        <v>3088</v>
      </c>
      <c r="B1586" s="8" t="s">
        <v>3052</v>
      </c>
      <c r="C1586" s="21" t="s">
        <v>3076</v>
      </c>
      <c r="D1586" s="8" t="s">
        <v>2992</v>
      </c>
      <c r="E1586" s="3" t="str">
        <f t="shared" si="157"/>
        <v>INSERT INTO [dbo].[pmDistrict] ([idDepartment],[idProvince],[name],[code],[ubigeo]) VALUES (20,6,'Salitral','07','190607')</v>
      </c>
    </row>
    <row r="1587" spans="1:5" ht="15.75" thickBot="1" x14ac:dyDescent="0.3">
      <c r="A1587" s="14" t="s">
        <v>3089</v>
      </c>
      <c r="B1587" s="8" t="s">
        <v>3090</v>
      </c>
      <c r="C1587" s="21" t="s">
        <v>3091</v>
      </c>
      <c r="D1587" s="8" t="s">
        <v>2992</v>
      </c>
      <c r="E1587" s="2" t="str">
        <f>$E$1&amp;"20,7,'"&amp;TRIM(B1587)&amp;"','"&amp;RIGHT(A1587,2)&amp;"','"&amp;RIGHT(A1587,6)&amp;"')"</f>
        <v>INSERT INTO [dbo].[pmDistrict] ([idDepartment],[idProvince],[name],[code],[ubigeo]) VALUES (20,7,'Pariñas','01','190701')</v>
      </c>
    </row>
    <row r="1588" spans="1:5" ht="15.75" thickBot="1" x14ac:dyDescent="0.3">
      <c r="A1588" s="14" t="s">
        <v>3092</v>
      </c>
      <c r="B1588" s="8" t="s">
        <v>3093</v>
      </c>
      <c r="C1588" s="21" t="s">
        <v>3091</v>
      </c>
      <c r="D1588" s="8" t="s">
        <v>2992</v>
      </c>
      <c r="E1588" s="2" t="str">
        <f t="shared" ref="E1588:E1592" si="158">$E$1&amp;"20,7,'"&amp;TRIM(B1588)&amp;"','"&amp;RIGHT(A1588,2)&amp;"','"&amp;RIGHT(A1588,6)&amp;"')"</f>
        <v>INSERT INTO [dbo].[pmDistrict] ([idDepartment],[idProvince],[name],[code],[ubigeo]) VALUES (20,7,'El Alto','02','190702')</v>
      </c>
    </row>
    <row r="1589" spans="1:5" ht="15.75" thickBot="1" x14ac:dyDescent="0.3">
      <c r="A1589" s="14" t="s">
        <v>3094</v>
      </c>
      <c r="B1589" s="8" t="s">
        <v>3095</v>
      </c>
      <c r="C1589" s="21" t="s">
        <v>3091</v>
      </c>
      <c r="D1589" s="8" t="s">
        <v>2992</v>
      </c>
      <c r="E1589" s="2" t="str">
        <f t="shared" si="158"/>
        <v>INSERT INTO [dbo].[pmDistrict] ([idDepartment],[idProvince],[name],[code],[ubigeo]) VALUES (20,7,'La Brea','03','190703')</v>
      </c>
    </row>
    <row r="1590" spans="1:5" ht="15.75" thickBot="1" x14ac:dyDescent="0.3">
      <c r="A1590" s="14" t="s">
        <v>3096</v>
      </c>
      <c r="B1590" s="8" t="s">
        <v>3097</v>
      </c>
      <c r="C1590" s="21" t="s">
        <v>3091</v>
      </c>
      <c r="D1590" s="8" t="s">
        <v>2992</v>
      </c>
      <c r="E1590" s="2" t="str">
        <f t="shared" si="158"/>
        <v>INSERT INTO [dbo].[pmDistrict] ([idDepartment],[idProvince],[name],[code],[ubigeo]) VALUES (20,7,'Lobitos','04','190704')</v>
      </c>
    </row>
    <row r="1591" spans="1:5" ht="15.75" thickBot="1" x14ac:dyDescent="0.3">
      <c r="A1591" s="14" t="s">
        <v>3098</v>
      </c>
      <c r="B1591" s="8" t="s">
        <v>3099</v>
      </c>
      <c r="C1591" s="21" t="s">
        <v>3091</v>
      </c>
      <c r="D1591" s="8" t="s">
        <v>2992</v>
      </c>
      <c r="E1591" s="2" t="str">
        <f t="shared" si="158"/>
        <v>INSERT INTO [dbo].[pmDistrict] ([idDepartment],[idProvince],[name],[code],[ubigeo]) VALUES (20,7,'Los Organos','06','190706')</v>
      </c>
    </row>
    <row r="1592" spans="1:5" ht="15.75" thickBot="1" x14ac:dyDescent="0.3">
      <c r="A1592" s="14" t="s">
        <v>3100</v>
      </c>
      <c r="B1592" s="8" t="s">
        <v>3101</v>
      </c>
      <c r="C1592" s="21" t="s">
        <v>3091</v>
      </c>
      <c r="D1592" s="8" t="s">
        <v>2992</v>
      </c>
      <c r="E1592" s="2" t="str">
        <f t="shared" si="158"/>
        <v>INSERT INTO [dbo].[pmDistrict] ([idDepartment],[idProvince],[name],[code],[ubigeo]) VALUES (20,7,'Mancora','05','190705')</v>
      </c>
    </row>
    <row r="1593" spans="1:5" ht="15.75" thickBot="1" x14ac:dyDescent="0.3">
      <c r="A1593" s="14" t="s">
        <v>3102</v>
      </c>
      <c r="B1593" s="8" t="s">
        <v>3103</v>
      </c>
      <c r="C1593" s="21" t="s">
        <v>3103</v>
      </c>
      <c r="D1593" s="8" t="s">
        <v>2992</v>
      </c>
      <c r="E1593" s="3" t="str">
        <f>$E$1&amp;"20,8,'"&amp;TRIM(B1593)&amp;"','"&amp;RIGHT(A1593,2)&amp;"','"&amp;RIGHT(A1593,6)&amp;"')"</f>
        <v>INSERT INTO [dbo].[pmDistrict] ([idDepartment],[idProvince],[name],[code],[ubigeo]) VALUES (20,8,'Sechura','01','190801')</v>
      </c>
    </row>
    <row r="1594" spans="1:5" ht="15.75" thickBot="1" x14ac:dyDescent="0.3">
      <c r="A1594" s="14" t="s">
        <v>3104</v>
      </c>
      <c r="B1594" s="8" t="s">
        <v>3105</v>
      </c>
      <c r="C1594" s="21" t="s">
        <v>3103</v>
      </c>
      <c r="D1594" s="8" t="s">
        <v>2992</v>
      </c>
      <c r="E1594" s="3" t="str">
        <f t="shared" ref="E1594:E1598" si="159">$E$1&amp;"20,8,'"&amp;TRIM(B1594)&amp;"','"&amp;RIGHT(A1594,2)&amp;"','"&amp;RIGHT(A1594,6)&amp;"')"</f>
        <v>INSERT INTO [dbo].[pmDistrict] ([idDepartment],[idProvince],[name],[code],[ubigeo]) VALUES (20,8,'Bellavista de La Union','04','190804')</v>
      </c>
    </row>
    <row r="1595" spans="1:5" ht="15.75" thickBot="1" x14ac:dyDescent="0.3">
      <c r="A1595" s="14" t="s">
        <v>3106</v>
      </c>
      <c r="B1595" s="8" t="s">
        <v>3107</v>
      </c>
      <c r="C1595" s="21" t="s">
        <v>3103</v>
      </c>
      <c r="D1595" s="8" t="s">
        <v>2992</v>
      </c>
      <c r="E1595" s="3" t="str">
        <f t="shared" si="159"/>
        <v>INSERT INTO [dbo].[pmDistrict] ([idDepartment],[idProvince],[name],[code],[ubigeo]) VALUES (20,8,'Bernal','03','190803')</v>
      </c>
    </row>
    <row r="1596" spans="1:5" ht="15.75" thickBot="1" x14ac:dyDescent="0.3">
      <c r="A1596" s="14" t="s">
        <v>3108</v>
      </c>
      <c r="B1596" s="8" t="s">
        <v>3109</v>
      </c>
      <c r="C1596" s="21" t="s">
        <v>3103</v>
      </c>
      <c r="D1596" s="8" t="s">
        <v>2992</v>
      </c>
      <c r="E1596" s="3" t="str">
        <f t="shared" si="159"/>
        <v>INSERT INTO [dbo].[pmDistrict] ([idDepartment],[idProvince],[name],[code],[ubigeo]) VALUES (20,8,'Cristo Nos Valga','05','190805')</v>
      </c>
    </row>
    <row r="1597" spans="1:5" ht="15.75" thickBot="1" x14ac:dyDescent="0.3">
      <c r="A1597" s="14" t="s">
        <v>3110</v>
      </c>
      <c r="B1597" s="8" t="s">
        <v>3111</v>
      </c>
      <c r="C1597" s="21" t="s">
        <v>3103</v>
      </c>
      <c r="D1597" s="8" t="s">
        <v>2992</v>
      </c>
      <c r="E1597" s="3" t="str">
        <f t="shared" si="159"/>
        <v>INSERT INTO [dbo].[pmDistrict] ([idDepartment],[idProvince],[name],[code],[ubigeo]) VALUES (20,8,'Vice','02','190802')</v>
      </c>
    </row>
    <row r="1598" spans="1:5" ht="15.75" thickBot="1" x14ac:dyDescent="0.3">
      <c r="A1598" s="14" t="s">
        <v>3112</v>
      </c>
      <c r="B1598" s="8" t="s">
        <v>3113</v>
      </c>
      <c r="C1598" s="21" t="s">
        <v>3103</v>
      </c>
      <c r="D1598" s="22" t="s">
        <v>2992</v>
      </c>
      <c r="E1598" s="3" t="str">
        <f t="shared" si="159"/>
        <v>INSERT INTO [dbo].[pmDistrict] ([idDepartment],[idProvince],[name],[code],[ubigeo]) VALUES (20,8,'Rinconada Llicuar','06','190806')</v>
      </c>
    </row>
    <row r="1599" spans="1:5" ht="15.75" thickBot="1" x14ac:dyDescent="0.3">
      <c r="A1599" s="14" t="s">
        <v>3114</v>
      </c>
      <c r="B1599" s="8" t="s">
        <v>3115</v>
      </c>
      <c r="C1599" s="21" t="s">
        <v>3115</v>
      </c>
      <c r="D1599" s="8" t="s">
        <v>3115</v>
      </c>
      <c r="E1599" s="2" t="str">
        <f>$E$1&amp;"21,1,'"&amp;TRIM(B1599)&amp;"','"&amp;RIGHT(A1599,2)&amp;"','"&amp;RIGHT(A1599,6)&amp;"')"</f>
        <v>INSERT INTO [dbo].[pmDistrict] ([idDepartment],[idProvince],[name],[code],[ubigeo]) VALUES (21,1,'Puno','01','200101')</v>
      </c>
    </row>
    <row r="1600" spans="1:5" ht="15.75" thickBot="1" x14ac:dyDescent="0.3">
      <c r="A1600" s="14" t="s">
        <v>3116</v>
      </c>
      <c r="B1600" s="8" t="s">
        <v>3117</v>
      </c>
      <c r="C1600" s="21" t="s">
        <v>3115</v>
      </c>
      <c r="D1600" s="8" t="s">
        <v>3115</v>
      </c>
      <c r="E1600" s="2" t="str">
        <f t="shared" ref="E1600:E1614" si="160">$E$1&amp;"21,1,'"&amp;TRIM(B1600)&amp;"','"&amp;RIGHT(A1600,2)&amp;"','"&amp;RIGHT(A1600,6)&amp;"')"</f>
        <v>INSERT INTO [dbo].[pmDistrict] ([idDepartment],[idProvince],[name],[code],[ubigeo]) VALUES (21,1,'Acora','02','200102')</v>
      </c>
    </row>
    <row r="1601" spans="1:5" ht="15.75" thickBot="1" x14ac:dyDescent="0.3">
      <c r="A1601" s="14" t="s">
        <v>3118</v>
      </c>
      <c r="B1601" s="8" t="s">
        <v>3119</v>
      </c>
      <c r="C1601" s="21" t="s">
        <v>3115</v>
      </c>
      <c r="D1601" s="8" t="s">
        <v>3115</v>
      </c>
      <c r="E1601" s="2" t="str">
        <f t="shared" si="160"/>
        <v>INSERT INTO [dbo].[pmDistrict] ([idDepartment],[idProvince],[name],[code],[ubigeo]) VALUES (21,1,'Amantani','15','200115')</v>
      </c>
    </row>
    <row r="1602" spans="1:5" ht="15.75" thickBot="1" x14ac:dyDescent="0.3">
      <c r="A1602" s="14" t="s">
        <v>3120</v>
      </c>
      <c r="B1602" s="8" t="s">
        <v>3121</v>
      </c>
      <c r="C1602" s="21" t="s">
        <v>3115</v>
      </c>
      <c r="D1602" s="8" t="s">
        <v>3115</v>
      </c>
      <c r="E1602" s="2" t="str">
        <f t="shared" si="160"/>
        <v>INSERT INTO [dbo].[pmDistrict] ([idDepartment],[idProvince],[name],[code],[ubigeo]) VALUES (21,1,'Atuncolla','03','200103')</v>
      </c>
    </row>
    <row r="1603" spans="1:5" ht="15.75" thickBot="1" x14ac:dyDescent="0.3">
      <c r="A1603" s="14" t="s">
        <v>3122</v>
      </c>
      <c r="B1603" s="8" t="s">
        <v>3123</v>
      </c>
      <c r="C1603" s="21" t="s">
        <v>3115</v>
      </c>
      <c r="D1603" s="8" t="s">
        <v>3115</v>
      </c>
      <c r="E1603" s="2" t="str">
        <f t="shared" si="160"/>
        <v>INSERT INTO [dbo].[pmDistrict] ([idDepartment],[idProvince],[name],[code],[ubigeo]) VALUES (21,1,'Capachica','04','200104')</v>
      </c>
    </row>
    <row r="1604" spans="1:5" ht="15.75" thickBot="1" x14ac:dyDescent="0.3">
      <c r="A1604" s="14" t="s">
        <v>3124</v>
      </c>
      <c r="B1604" s="8" t="s">
        <v>3125</v>
      </c>
      <c r="C1604" s="21" t="s">
        <v>3115</v>
      </c>
      <c r="D1604" s="8" t="s">
        <v>3115</v>
      </c>
      <c r="E1604" s="2" t="str">
        <f t="shared" si="160"/>
        <v>INSERT INTO [dbo].[pmDistrict] ([idDepartment],[idProvince],[name],[code],[ubigeo]) VALUES (21,1,'Chucuito','06','200106')</v>
      </c>
    </row>
    <row r="1605" spans="1:5" ht="15.75" thickBot="1" x14ac:dyDescent="0.3">
      <c r="A1605" s="14" t="s">
        <v>3126</v>
      </c>
      <c r="B1605" s="8" t="s">
        <v>3127</v>
      </c>
      <c r="C1605" s="21" t="s">
        <v>3115</v>
      </c>
      <c r="D1605" s="8" t="s">
        <v>3115</v>
      </c>
      <c r="E1605" s="2" t="str">
        <f t="shared" si="160"/>
        <v>INSERT INTO [dbo].[pmDistrict] ([idDepartment],[idProvince],[name],[code],[ubigeo]) VALUES (21,1,'Coata','05','200105')</v>
      </c>
    </row>
    <row r="1606" spans="1:5" ht="15.75" thickBot="1" x14ac:dyDescent="0.3">
      <c r="A1606" s="14" t="s">
        <v>3128</v>
      </c>
      <c r="B1606" s="8" t="s">
        <v>355</v>
      </c>
      <c r="C1606" s="21" t="s">
        <v>3115</v>
      </c>
      <c r="D1606" s="8" t="s">
        <v>3115</v>
      </c>
      <c r="E1606" s="2" t="str">
        <f t="shared" si="160"/>
        <v>INSERT INTO [dbo].[pmDistrict] ([idDepartment],[idProvince],[name],[code],[ubigeo]) VALUES (21,1,'Huata','07','200107')</v>
      </c>
    </row>
    <row r="1607" spans="1:5" ht="15.75" thickBot="1" x14ac:dyDescent="0.3">
      <c r="A1607" s="14" t="s">
        <v>3129</v>
      </c>
      <c r="B1607" s="8" t="s">
        <v>3130</v>
      </c>
      <c r="C1607" s="21" t="s">
        <v>3115</v>
      </c>
      <c r="D1607" s="8" t="s">
        <v>3115</v>
      </c>
      <c r="E1607" s="2" t="str">
        <f t="shared" si="160"/>
        <v>INSERT INTO [dbo].[pmDistrict] ([idDepartment],[idProvince],[name],[code],[ubigeo]) VALUES (21,1,'Mañazo','08','200108')</v>
      </c>
    </row>
    <row r="1608" spans="1:5" ht="15.75" thickBot="1" x14ac:dyDescent="0.3">
      <c r="A1608" s="14" t="s">
        <v>3131</v>
      </c>
      <c r="B1608" s="8" t="s">
        <v>3132</v>
      </c>
      <c r="C1608" s="21" t="s">
        <v>3115</v>
      </c>
      <c r="D1608" s="8" t="s">
        <v>3115</v>
      </c>
      <c r="E1608" s="2" t="str">
        <f t="shared" si="160"/>
        <v>INSERT INTO [dbo].[pmDistrict] ([idDepartment],[idProvince],[name],[code],[ubigeo]) VALUES (21,1,'Paucarcolla','09','200109')</v>
      </c>
    </row>
    <row r="1609" spans="1:5" ht="15.75" thickBot="1" x14ac:dyDescent="0.3">
      <c r="A1609" s="14" t="s">
        <v>3133</v>
      </c>
      <c r="B1609" s="8" t="s">
        <v>3134</v>
      </c>
      <c r="C1609" s="21" t="s">
        <v>3115</v>
      </c>
      <c r="D1609" s="8" t="s">
        <v>3115</v>
      </c>
      <c r="E1609" s="2" t="str">
        <f t="shared" si="160"/>
        <v>INSERT INTO [dbo].[pmDistrict] ([idDepartment],[idProvince],[name],[code],[ubigeo]) VALUES (21,1,'Pichacani','10','200110')</v>
      </c>
    </row>
    <row r="1610" spans="1:5" ht="15.75" thickBot="1" x14ac:dyDescent="0.3">
      <c r="A1610" s="14" t="s">
        <v>3135</v>
      </c>
      <c r="B1610" s="8" t="s">
        <v>3136</v>
      </c>
      <c r="C1610" s="21" t="s">
        <v>3115</v>
      </c>
      <c r="D1610" s="8" t="s">
        <v>3115</v>
      </c>
      <c r="E1610" s="2" t="str">
        <f t="shared" si="160"/>
        <v>INSERT INTO [dbo].[pmDistrict] ([idDepartment],[idProvince],[name],[code],[ubigeo]) VALUES (21,1,'Plateria','14','200114')</v>
      </c>
    </row>
    <row r="1611" spans="1:5" ht="15.75" thickBot="1" x14ac:dyDescent="0.3">
      <c r="A1611" s="14" t="s">
        <v>3137</v>
      </c>
      <c r="B1611" s="8" t="s">
        <v>657</v>
      </c>
      <c r="C1611" s="21" t="s">
        <v>3115</v>
      </c>
      <c r="D1611" s="8" t="s">
        <v>3115</v>
      </c>
      <c r="E1611" s="2" t="str">
        <f t="shared" si="160"/>
        <v>INSERT INTO [dbo].[pmDistrict] ([idDepartment],[idProvince],[name],[code],[ubigeo]) VALUES (21,1,'San Antonio','11','200111')</v>
      </c>
    </row>
    <row r="1612" spans="1:5" ht="15.75" thickBot="1" x14ac:dyDescent="0.3">
      <c r="A1612" s="14" t="s">
        <v>3138</v>
      </c>
      <c r="B1612" s="8" t="s">
        <v>3139</v>
      </c>
      <c r="C1612" s="21" t="s">
        <v>3115</v>
      </c>
      <c r="D1612" s="8" t="s">
        <v>3115</v>
      </c>
      <c r="E1612" s="2" t="str">
        <f t="shared" si="160"/>
        <v>INSERT INTO [dbo].[pmDistrict] ([idDepartment],[idProvince],[name],[code],[ubigeo]) VALUES (21,1,'Tiquillaca','12','200112')</v>
      </c>
    </row>
    <row r="1613" spans="1:5" ht="15.75" thickBot="1" x14ac:dyDescent="0.3">
      <c r="A1613" s="14" t="s">
        <v>3140</v>
      </c>
      <c r="B1613" s="8" t="s">
        <v>3141</v>
      </c>
      <c r="C1613" s="21" t="s">
        <v>3115</v>
      </c>
      <c r="D1613" s="8" t="s">
        <v>3115</v>
      </c>
      <c r="E1613" s="2" t="str">
        <f t="shared" si="160"/>
        <v>INSERT INTO [dbo].[pmDistrict] ([idDepartment],[idProvince],[name],[code],[ubigeo]) VALUES (21,1,'Vilque','13','200113')</v>
      </c>
    </row>
    <row r="1614" spans="1:5" ht="15.75" thickBot="1" x14ac:dyDescent="0.3">
      <c r="A1614" s="14" t="s">
        <v>3142</v>
      </c>
      <c r="B1614" s="8" t="s">
        <v>2716</v>
      </c>
      <c r="C1614" s="21" t="s">
        <v>2716</v>
      </c>
      <c r="D1614" s="8" t="s">
        <v>3115</v>
      </c>
      <c r="E1614" s="3" t="str">
        <f>$E$1&amp;"21,2,'"&amp;TRIM(B1614)&amp;"','"&amp;RIGHT(A1614,2)&amp;"','"&amp;RIGHT(A1614,6)&amp;"')"</f>
        <v>INSERT INTO [dbo].[pmDistrict] ([idDepartment],[idProvince],[name],[code],[ubigeo]) VALUES (21,2,'Azangaro','01','200201')</v>
      </c>
    </row>
    <row r="1615" spans="1:5" ht="15.75" thickBot="1" x14ac:dyDescent="0.3">
      <c r="A1615" s="14" t="s">
        <v>3143</v>
      </c>
      <c r="B1615" s="8" t="s">
        <v>3144</v>
      </c>
      <c r="C1615" s="21" t="s">
        <v>2716</v>
      </c>
      <c r="D1615" s="8" t="s">
        <v>3115</v>
      </c>
      <c r="E1615" s="3" t="str">
        <f t="shared" ref="E1615:E1629" si="161">$E$1&amp;"21,2,'"&amp;TRIM(B1615)&amp;"','"&amp;RIGHT(A1615,2)&amp;"','"&amp;RIGHT(A1615,6)&amp;"')"</f>
        <v>INSERT INTO [dbo].[pmDistrict] ([idDepartment],[idProvince],[name],[code],[ubigeo]) VALUES (21,2,'Achaya','02','200202')</v>
      </c>
    </row>
    <row r="1616" spans="1:5" ht="15.75" thickBot="1" x14ac:dyDescent="0.3">
      <c r="A1616" s="14" t="s">
        <v>3145</v>
      </c>
      <c r="B1616" s="8" t="s">
        <v>3146</v>
      </c>
      <c r="C1616" s="21" t="s">
        <v>2716</v>
      </c>
      <c r="D1616" s="8" t="s">
        <v>3115</v>
      </c>
      <c r="E1616" s="3" t="str">
        <f t="shared" si="161"/>
        <v>INSERT INTO [dbo].[pmDistrict] ([idDepartment],[idProvince],[name],[code],[ubigeo]) VALUES (21,2,'Arapa','03','200203')</v>
      </c>
    </row>
    <row r="1617" spans="1:5" ht="15.75" thickBot="1" x14ac:dyDescent="0.3">
      <c r="A1617" s="14" t="s">
        <v>3147</v>
      </c>
      <c r="B1617" s="8" t="s">
        <v>3148</v>
      </c>
      <c r="C1617" s="21" t="s">
        <v>2716</v>
      </c>
      <c r="D1617" s="8" t="s">
        <v>3115</v>
      </c>
      <c r="E1617" s="3" t="str">
        <f t="shared" si="161"/>
        <v>INSERT INTO [dbo].[pmDistrict] ([idDepartment],[idProvince],[name],[code],[ubigeo]) VALUES (21,2,'Asillo','04','200204')</v>
      </c>
    </row>
    <row r="1618" spans="1:5" ht="15.75" thickBot="1" x14ac:dyDescent="0.3">
      <c r="A1618" s="14" t="s">
        <v>3149</v>
      </c>
      <c r="B1618" s="8" t="s">
        <v>3150</v>
      </c>
      <c r="C1618" s="21" t="s">
        <v>2716</v>
      </c>
      <c r="D1618" s="8" t="s">
        <v>3115</v>
      </c>
      <c r="E1618" s="3" t="str">
        <f t="shared" si="161"/>
        <v>INSERT INTO [dbo].[pmDistrict] ([idDepartment],[idProvince],[name],[code],[ubigeo]) VALUES (21,2,'Caminaca','05','200205')</v>
      </c>
    </row>
    <row r="1619" spans="1:5" ht="15.75" thickBot="1" x14ac:dyDescent="0.3">
      <c r="A1619" s="14" t="s">
        <v>3151</v>
      </c>
      <c r="B1619" s="8" t="s">
        <v>3152</v>
      </c>
      <c r="C1619" s="21" t="s">
        <v>2716</v>
      </c>
      <c r="D1619" s="8" t="s">
        <v>3115</v>
      </c>
      <c r="E1619" s="3" t="str">
        <f t="shared" si="161"/>
        <v>INSERT INTO [dbo].[pmDistrict] ([idDepartment],[idProvince],[name],[code],[ubigeo]) VALUES (21,2,'Chupa','06','200206')</v>
      </c>
    </row>
    <row r="1620" spans="1:5" ht="15.75" thickBot="1" x14ac:dyDescent="0.3">
      <c r="A1620" s="14" t="s">
        <v>3153</v>
      </c>
      <c r="B1620" s="8" t="s">
        <v>3154</v>
      </c>
      <c r="C1620" s="21" t="s">
        <v>2716</v>
      </c>
      <c r="D1620" s="8" t="s">
        <v>3115</v>
      </c>
      <c r="E1620" s="3" t="str">
        <f t="shared" si="161"/>
        <v>INSERT INTO [dbo].[pmDistrict] ([idDepartment],[idProvince],[name],[code],[ubigeo]) VALUES (21,2,'Jose Domingo Choquehuanca','07','200207')</v>
      </c>
    </row>
    <row r="1621" spans="1:5" ht="15.75" thickBot="1" x14ac:dyDescent="0.3">
      <c r="A1621" s="14" t="s">
        <v>3155</v>
      </c>
      <c r="B1621" s="8" t="s">
        <v>3156</v>
      </c>
      <c r="C1621" s="21" t="s">
        <v>2716</v>
      </c>
      <c r="D1621" s="8" t="s">
        <v>3115</v>
      </c>
      <c r="E1621" s="3" t="str">
        <f t="shared" si="161"/>
        <v>INSERT INTO [dbo].[pmDistrict] ([idDepartment],[idProvince],[name],[code],[ubigeo]) VALUES (21,2,'Muñani','08','200208')</v>
      </c>
    </row>
    <row r="1622" spans="1:5" ht="15.75" thickBot="1" x14ac:dyDescent="0.3">
      <c r="A1622" s="14" t="s">
        <v>3157</v>
      </c>
      <c r="B1622" s="8" t="s">
        <v>3158</v>
      </c>
      <c r="C1622" s="21" t="s">
        <v>2716</v>
      </c>
      <c r="D1622" s="8" t="s">
        <v>3115</v>
      </c>
      <c r="E1622" s="3" t="str">
        <f t="shared" si="161"/>
        <v>INSERT INTO [dbo].[pmDistrict] ([idDepartment],[idProvince],[name],[code],[ubigeo]) VALUES (21,2,'Potoni','10','200210')</v>
      </c>
    </row>
    <row r="1623" spans="1:5" ht="15.75" thickBot="1" x14ac:dyDescent="0.3">
      <c r="A1623" s="14" t="s">
        <v>3159</v>
      </c>
      <c r="B1623" s="8" t="s">
        <v>3160</v>
      </c>
      <c r="C1623" s="21" t="s">
        <v>2716</v>
      </c>
      <c r="D1623" s="8" t="s">
        <v>3115</v>
      </c>
      <c r="E1623" s="3" t="str">
        <f t="shared" si="161"/>
        <v>INSERT INTO [dbo].[pmDistrict] ([idDepartment],[idProvince],[name],[code],[ubigeo]) VALUES (21,2,'Saman','12','200212')</v>
      </c>
    </row>
    <row r="1624" spans="1:5" ht="15.75" thickBot="1" x14ac:dyDescent="0.3">
      <c r="A1624" s="14" t="s">
        <v>3161</v>
      </c>
      <c r="B1624" s="8" t="s">
        <v>3162</v>
      </c>
      <c r="C1624" s="21" t="s">
        <v>2716</v>
      </c>
      <c r="D1624" s="8" t="s">
        <v>3115</v>
      </c>
      <c r="E1624" s="3" t="str">
        <f t="shared" si="161"/>
        <v>INSERT INTO [dbo].[pmDistrict] ([idDepartment],[idProvince],[name],[code],[ubigeo]) VALUES (21,2,'San Anton','13','200213')</v>
      </c>
    </row>
    <row r="1625" spans="1:5" ht="15.75" thickBot="1" x14ac:dyDescent="0.3">
      <c r="A1625" s="14" t="s">
        <v>3163</v>
      </c>
      <c r="B1625" s="8" t="s">
        <v>2303</v>
      </c>
      <c r="C1625" s="21" t="s">
        <v>2716</v>
      </c>
      <c r="D1625" s="8" t="s">
        <v>3115</v>
      </c>
      <c r="E1625" s="3" t="str">
        <f t="shared" si="161"/>
        <v>INSERT INTO [dbo].[pmDistrict] ([idDepartment],[idProvince],[name],[code],[ubigeo]) VALUES (21,2,'San Jose','14','200214')</v>
      </c>
    </row>
    <row r="1626" spans="1:5" ht="15.75" thickBot="1" x14ac:dyDescent="0.3">
      <c r="A1626" s="14" t="s">
        <v>3164</v>
      </c>
      <c r="B1626" s="8" t="s">
        <v>3165</v>
      </c>
      <c r="C1626" s="21" t="s">
        <v>2716</v>
      </c>
      <c r="D1626" s="8" t="s">
        <v>3115</v>
      </c>
      <c r="E1626" s="3" t="str">
        <f t="shared" si="161"/>
        <v>INSERT INTO [dbo].[pmDistrict] ([idDepartment],[idProvince],[name],[code],[ubigeo]) VALUES (21,2,'San Juan de Salinas','15','200215')</v>
      </c>
    </row>
    <row r="1627" spans="1:5" ht="15.75" thickBot="1" x14ac:dyDescent="0.3">
      <c r="A1627" s="14" t="s">
        <v>3166</v>
      </c>
      <c r="B1627" s="8" t="s">
        <v>3167</v>
      </c>
      <c r="C1627" s="21" t="s">
        <v>2716</v>
      </c>
      <c r="D1627" s="8" t="s">
        <v>3115</v>
      </c>
      <c r="E1627" s="3" t="str">
        <f t="shared" si="161"/>
        <v>INSERT INTO [dbo].[pmDistrict] ([idDepartment],[idProvince],[name],[code],[ubigeo]) VALUES (21,2,'Santiago de Pupuja','16','200216')</v>
      </c>
    </row>
    <row r="1628" spans="1:5" ht="15.75" thickBot="1" x14ac:dyDescent="0.3">
      <c r="A1628" s="14" t="s">
        <v>3168</v>
      </c>
      <c r="B1628" s="8" t="s">
        <v>3169</v>
      </c>
      <c r="C1628" s="21" t="s">
        <v>2716</v>
      </c>
      <c r="D1628" s="8" t="s">
        <v>3115</v>
      </c>
      <c r="E1628" s="3" t="str">
        <f t="shared" si="161"/>
        <v>INSERT INTO [dbo].[pmDistrict] ([idDepartment],[idProvince],[name],[code],[ubigeo]) VALUES (21,2,'Tirapata','17','200217')</v>
      </c>
    </row>
    <row r="1629" spans="1:5" ht="15.75" thickBot="1" x14ac:dyDescent="0.3">
      <c r="A1629" s="14" t="s">
        <v>3170</v>
      </c>
      <c r="B1629" s="8" t="s">
        <v>3171</v>
      </c>
      <c r="C1629" s="21" t="s">
        <v>3172</v>
      </c>
      <c r="D1629" s="8" t="s">
        <v>3115</v>
      </c>
      <c r="E1629" s="2" t="str">
        <f>$E$1&amp;"21,3,'"&amp;TRIM(B1629)&amp;"','"&amp;RIGHT(A1629,2)&amp;"','"&amp;RIGHT(A1629,6)&amp;"')"</f>
        <v>INSERT INTO [dbo].[pmDistrict] ([idDepartment],[idProvince],[name],[code],[ubigeo]) VALUES (21,3,'Macusani','01','200301')</v>
      </c>
    </row>
    <row r="1630" spans="1:5" ht="15.75" thickBot="1" x14ac:dyDescent="0.3">
      <c r="A1630" s="14" t="s">
        <v>3173</v>
      </c>
      <c r="B1630" s="8" t="s">
        <v>3174</v>
      </c>
      <c r="C1630" s="21" t="s">
        <v>3172</v>
      </c>
      <c r="D1630" s="8" t="s">
        <v>3115</v>
      </c>
      <c r="E1630" s="2" t="str">
        <f t="shared" ref="E1630:E1639" si="162">$E$1&amp;"21,3,'"&amp;TRIM(B1630)&amp;"','"&amp;RIGHT(A1630,2)&amp;"','"&amp;RIGHT(A1630,6)&amp;"')"</f>
        <v>INSERT INTO [dbo].[pmDistrict] ([idDepartment],[idProvince],[name],[code],[ubigeo]) VALUES (21,3,'Ajoyani','02','200302')</v>
      </c>
    </row>
    <row r="1631" spans="1:5" ht="15.75" thickBot="1" x14ac:dyDescent="0.3">
      <c r="A1631" s="14" t="s">
        <v>3175</v>
      </c>
      <c r="B1631" s="8" t="s">
        <v>3176</v>
      </c>
      <c r="C1631" s="21" t="s">
        <v>3172</v>
      </c>
      <c r="D1631" s="8" t="s">
        <v>3115</v>
      </c>
      <c r="E1631" s="2" t="str">
        <f t="shared" si="162"/>
        <v>INSERT INTO [dbo].[pmDistrict] ([idDepartment],[idProvince],[name],[code],[ubigeo]) VALUES (21,3,'Ayapata','03','200303')</v>
      </c>
    </row>
    <row r="1632" spans="1:5" ht="15.75" thickBot="1" x14ac:dyDescent="0.3">
      <c r="A1632" s="14" t="s">
        <v>3177</v>
      </c>
      <c r="B1632" s="8" t="s">
        <v>3178</v>
      </c>
      <c r="C1632" s="21" t="s">
        <v>3172</v>
      </c>
      <c r="D1632" s="8" t="s">
        <v>3115</v>
      </c>
      <c r="E1632" s="2" t="str">
        <f t="shared" si="162"/>
        <v>INSERT INTO [dbo].[pmDistrict] ([idDepartment],[idProvince],[name],[code],[ubigeo]) VALUES (21,3,'Coasa','04','200304')</v>
      </c>
    </row>
    <row r="1633" spans="1:5" ht="15.75" thickBot="1" x14ac:dyDescent="0.3">
      <c r="A1633" s="14" t="s">
        <v>3179</v>
      </c>
      <c r="B1633" s="8" t="s">
        <v>3180</v>
      </c>
      <c r="C1633" s="21" t="s">
        <v>3172</v>
      </c>
      <c r="D1633" s="8" t="s">
        <v>3115</v>
      </c>
      <c r="E1633" s="2" t="str">
        <f t="shared" si="162"/>
        <v>INSERT INTO [dbo].[pmDistrict] ([idDepartment],[idProvince],[name],[code],[ubigeo]) VALUES (21,3,'Corani','05','200305')</v>
      </c>
    </row>
    <row r="1634" spans="1:5" ht="15.75" thickBot="1" x14ac:dyDescent="0.3">
      <c r="A1634" s="14" t="s">
        <v>3181</v>
      </c>
      <c r="B1634" s="8" t="s">
        <v>3182</v>
      </c>
      <c r="C1634" s="21" t="s">
        <v>3172</v>
      </c>
      <c r="D1634" s="8" t="s">
        <v>3115</v>
      </c>
      <c r="E1634" s="2" t="str">
        <f t="shared" si="162"/>
        <v>INSERT INTO [dbo].[pmDistrict] ([idDepartment],[idProvince],[name],[code],[ubigeo]) VALUES (21,3,'Crucero','06','200306')</v>
      </c>
    </row>
    <row r="1635" spans="1:5" ht="15.75" thickBot="1" x14ac:dyDescent="0.3">
      <c r="A1635" s="14" t="s">
        <v>3183</v>
      </c>
      <c r="B1635" s="8" t="s">
        <v>3184</v>
      </c>
      <c r="C1635" s="21" t="s">
        <v>3172</v>
      </c>
      <c r="D1635" s="8" t="s">
        <v>3115</v>
      </c>
      <c r="E1635" s="2" t="str">
        <f t="shared" si="162"/>
        <v>INSERT INTO [dbo].[pmDistrict] ([idDepartment],[idProvince],[name],[code],[ubigeo]) VALUES (21,3,'Ituata','07','200307')</v>
      </c>
    </row>
    <row r="1636" spans="1:5" ht="15.75" thickBot="1" x14ac:dyDescent="0.3">
      <c r="A1636" s="14" t="s">
        <v>3185</v>
      </c>
      <c r="B1636" s="8" t="s">
        <v>3186</v>
      </c>
      <c r="C1636" s="21" t="s">
        <v>3172</v>
      </c>
      <c r="D1636" s="8" t="s">
        <v>3115</v>
      </c>
      <c r="E1636" s="2" t="str">
        <f t="shared" si="162"/>
        <v>INSERT INTO [dbo].[pmDistrict] ([idDepartment],[idProvince],[name],[code],[ubigeo]) VALUES (21,3,'Ollachea','08','200308')</v>
      </c>
    </row>
    <row r="1637" spans="1:5" ht="15.75" thickBot="1" x14ac:dyDescent="0.3">
      <c r="A1637" s="14" t="s">
        <v>3187</v>
      </c>
      <c r="B1637" s="8" t="s">
        <v>3188</v>
      </c>
      <c r="C1637" s="21" t="s">
        <v>3172</v>
      </c>
      <c r="D1637" s="8" t="s">
        <v>3115</v>
      </c>
      <c r="E1637" s="2" t="str">
        <f t="shared" si="162"/>
        <v>INSERT INTO [dbo].[pmDistrict] ([idDepartment],[idProvince],[name],[code],[ubigeo]) VALUES (21,3,'San Gaban','09','200309')</v>
      </c>
    </row>
    <row r="1638" spans="1:5" ht="15.75" thickBot="1" x14ac:dyDescent="0.3">
      <c r="A1638" s="14" t="s">
        <v>3189</v>
      </c>
      <c r="B1638" s="8" t="s">
        <v>3190</v>
      </c>
      <c r="C1638" s="21" t="s">
        <v>3172</v>
      </c>
      <c r="D1638" s="8" t="s">
        <v>3115</v>
      </c>
      <c r="E1638" s="2" t="str">
        <f t="shared" si="162"/>
        <v>INSERT INTO [dbo].[pmDistrict] ([idDepartment],[idProvince],[name],[code],[ubigeo]) VALUES (21,3,'Usicayos','10','200310')</v>
      </c>
    </row>
    <row r="1639" spans="1:5" ht="15.75" thickBot="1" x14ac:dyDescent="0.3">
      <c r="A1639" s="14" t="s">
        <v>3191</v>
      </c>
      <c r="B1639" s="8" t="s">
        <v>3192</v>
      </c>
      <c r="C1639" s="21" t="s">
        <v>3125</v>
      </c>
      <c r="D1639" s="8" t="s">
        <v>3115</v>
      </c>
      <c r="E1639" s="3" t="str">
        <f>$E$1&amp;"21,4,'"&amp;TRIM(B1639)&amp;"','"&amp;RIGHT(A1639,2)&amp;"','"&amp;RIGHT(A1639,6)&amp;"')"</f>
        <v>INSERT INTO [dbo].[pmDistrict] ([idDepartment],[idProvince],[name],[code],[ubigeo]) VALUES (21,4,'Juli','01','200401')</v>
      </c>
    </row>
    <row r="1640" spans="1:5" ht="15.75" thickBot="1" x14ac:dyDescent="0.3">
      <c r="A1640" s="14" t="s">
        <v>3193</v>
      </c>
      <c r="B1640" s="8" t="s">
        <v>3194</v>
      </c>
      <c r="C1640" s="21" t="s">
        <v>3125</v>
      </c>
      <c r="D1640" s="8" t="s">
        <v>3115</v>
      </c>
      <c r="E1640" s="3" t="str">
        <f t="shared" ref="E1640:E1645" si="163">$E$1&amp;"21,4,'"&amp;TRIM(B1640)&amp;"','"&amp;RIGHT(A1640,2)&amp;"','"&amp;RIGHT(A1640,6)&amp;"')"</f>
        <v>INSERT INTO [dbo].[pmDistrict] ([idDepartment],[idProvince],[name],[code],[ubigeo]) VALUES (21,4,'Desaguadero','02','200402')</v>
      </c>
    </row>
    <row r="1641" spans="1:5" ht="15.75" thickBot="1" x14ac:dyDescent="0.3">
      <c r="A1641" s="14" t="s">
        <v>3195</v>
      </c>
      <c r="B1641" s="8" t="s">
        <v>3196</v>
      </c>
      <c r="C1641" s="21" t="s">
        <v>3125</v>
      </c>
      <c r="D1641" s="8" t="s">
        <v>3115</v>
      </c>
      <c r="E1641" s="3" t="str">
        <f t="shared" si="163"/>
        <v>INSERT INTO [dbo].[pmDistrict] ([idDepartment],[idProvince],[name],[code],[ubigeo]) VALUES (21,4,'Huacullani','03','200403')</v>
      </c>
    </row>
    <row r="1642" spans="1:5" ht="15.75" thickBot="1" x14ac:dyDescent="0.3">
      <c r="A1642" s="14" t="s">
        <v>3197</v>
      </c>
      <c r="B1642" s="8" t="s">
        <v>3198</v>
      </c>
      <c r="C1642" s="21" t="s">
        <v>3125</v>
      </c>
      <c r="D1642" s="8" t="s">
        <v>3115</v>
      </c>
      <c r="E1642" s="3" t="str">
        <f t="shared" si="163"/>
        <v>INSERT INTO [dbo].[pmDistrict] ([idDepartment],[idProvince],[name],[code],[ubigeo]) VALUES (21,4,'Kelluyo','12','200412')</v>
      </c>
    </row>
    <row r="1643" spans="1:5" ht="15.75" thickBot="1" x14ac:dyDescent="0.3">
      <c r="A1643" s="14" t="s">
        <v>3199</v>
      </c>
      <c r="B1643" s="8" t="s">
        <v>3200</v>
      </c>
      <c r="C1643" s="21" t="s">
        <v>3125</v>
      </c>
      <c r="D1643" s="8" t="s">
        <v>3115</v>
      </c>
      <c r="E1643" s="3" t="str">
        <f t="shared" si="163"/>
        <v>INSERT INTO [dbo].[pmDistrict] ([idDepartment],[idProvince],[name],[code],[ubigeo]) VALUES (21,4,'Pisacoma','06','200406')</v>
      </c>
    </row>
    <row r="1644" spans="1:5" ht="15.75" thickBot="1" x14ac:dyDescent="0.3">
      <c r="A1644" s="14" t="s">
        <v>3201</v>
      </c>
      <c r="B1644" s="8" t="s">
        <v>3202</v>
      </c>
      <c r="C1644" s="21" t="s">
        <v>3125</v>
      </c>
      <c r="D1644" s="8" t="s">
        <v>3115</v>
      </c>
      <c r="E1644" s="3" t="str">
        <f t="shared" si="163"/>
        <v>INSERT INTO [dbo].[pmDistrict] ([idDepartment],[idProvince],[name],[code],[ubigeo]) VALUES (21,4,'Pomata','07','200407')</v>
      </c>
    </row>
    <row r="1645" spans="1:5" ht="15.75" thickBot="1" x14ac:dyDescent="0.3">
      <c r="A1645" s="14" t="s">
        <v>3203</v>
      </c>
      <c r="B1645" s="8" t="s">
        <v>3204</v>
      </c>
      <c r="C1645" s="21" t="s">
        <v>3125</v>
      </c>
      <c r="D1645" s="8" t="s">
        <v>3115</v>
      </c>
      <c r="E1645" s="3" t="str">
        <f t="shared" si="163"/>
        <v>INSERT INTO [dbo].[pmDistrict] ([idDepartment],[idProvince],[name],[code],[ubigeo]) VALUES (21,4,'Zepita','10','200410')</v>
      </c>
    </row>
    <row r="1646" spans="1:5" ht="15.75" thickBot="1" x14ac:dyDescent="0.3">
      <c r="A1646" s="14" t="s">
        <v>3205</v>
      </c>
      <c r="B1646" s="8" t="s">
        <v>3206</v>
      </c>
      <c r="C1646" s="21" t="s">
        <v>3207</v>
      </c>
      <c r="D1646" s="8" t="s">
        <v>3115</v>
      </c>
      <c r="E1646" s="2" t="str">
        <f>$E$1&amp;"21,5,'"&amp;TRIM(B1646)&amp;"','"&amp;RIGHT(A1646,2)&amp;"','"&amp;RIGHT(A1646,6)&amp;"')"</f>
        <v>INSERT INTO [dbo].[pmDistrict] ([idDepartment],[idProvince],[name],[code],[ubigeo]) VALUES (21,5,'Ilave','01','201201')</v>
      </c>
    </row>
    <row r="1647" spans="1:5" ht="15.75" thickBot="1" x14ac:dyDescent="0.3">
      <c r="A1647" s="14" t="s">
        <v>3208</v>
      </c>
      <c r="B1647" s="8" t="s">
        <v>3209</v>
      </c>
      <c r="C1647" s="21" t="s">
        <v>3207</v>
      </c>
      <c r="D1647" s="8" t="s">
        <v>3115</v>
      </c>
      <c r="E1647" s="2" t="str">
        <f t="shared" ref="E1647:E1650" si="164">$E$1&amp;"21,5,'"&amp;TRIM(B1647)&amp;"','"&amp;RIGHT(A1647,2)&amp;"','"&amp;RIGHT(A1647,6)&amp;"')"</f>
        <v>INSERT INTO [dbo].[pmDistrict] ([idDepartment],[idProvince],[name],[code],[ubigeo]) VALUES (21,5,'Capazo','04','201204')</v>
      </c>
    </row>
    <row r="1648" spans="1:5" ht="15.75" thickBot="1" x14ac:dyDescent="0.3">
      <c r="A1648" s="14" t="s">
        <v>3210</v>
      </c>
      <c r="B1648" s="8" t="s">
        <v>3211</v>
      </c>
      <c r="C1648" s="21" t="s">
        <v>3207</v>
      </c>
      <c r="D1648" s="8" t="s">
        <v>3115</v>
      </c>
      <c r="E1648" s="2" t="str">
        <f t="shared" si="164"/>
        <v>INSERT INTO [dbo].[pmDistrict] ([idDepartment],[idProvince],[name],[code],[ubigeo]) VALUES (21,5,'Pilcuyo','02','201202')</v>
      </c>
    </row>
    <row r="1649" spans="1:5" ht="15.75" thickBot="1" x14ac:dyDescent="0.3">
      <c r="A1649" s="14" t="s">
        <v>3212</v>
      </c>
      <c r="B1649" s="8" t="s">
        <v>157</v>
      </c>
      <c r="C1649" s="21" t="s">
        <v>3207</v>
      </c>
      <c r="D1649" s="8" t="s">
        <v>3115</v>
      </c>
      <c r="E1649" s="2" t="str">
        <f t="shared" si="164"/>
        <v>INSERT INTO [dbo].[pmDistrict] ([idDepartment],[idProvince],[name],[code],[ubigeo]) VALUES (21,5,'Santa Rosa','03','201203')</v>
      </c>
    </row>
    <row r="1650" spans="1:5" ht="15.75" thickBot="1" x14ac:dyDescent="0.3">
      <c r="A1650" s="14" t="s">
        <v>3213</v>
      </c>
      <c r="B1650" s="8" t="s">
        <v>3214</v>
      </c>
      <c r="C1650" s="21" t="s">
        <v>3207</v>
      </c>
      <c r="D1650" s="8" t="s">
        <v>3115</v>
      </c>
      <c r="E1650" s="2" t="str">
        <f t="shared" si="164"/>
        <v>INSERT INTO [dbo].[pmDistrict] ([idDepartment],[idProvince],[name],[code],[ubigeo]) VALUES (21,5,'Conduriri','05','201205')</v>
      </c>
    </row>
    <row r="1651" spans="1:5" ht="15.75" thickBot="1" x14ac:dyDescent="0.3">
      <c r="A1651" s="14" t="s">
        <v>3215</v>
      </c>
      <c r="B1651" s="8" t="s">
        <v>3216</v>
      </c>
      <c r="C1651" s="21" t="s">
        <v>3216</v>
      </c>
      <c r="D1651" s="8" t="s">
        <v>3115</v>
      </c>
      <c r="E1651" s="3" t="str">
        <f>$E$1&amp;"21,6,'"&amp;TRIM(B1651)&amp;"','"&amp;RIGHT(A1651,2)&amp;"','"&amp;RIGHT(A1651,6)&amp;"')"</f>
        <v>INSERT INTO [dbo].[pmDistrict] ([idDepartment],[idProvince],[name],[code],[ubigeo]) VALUES (21,6,'Huancane','01','200501')</v>
      </c>
    </row>
    <row r="1652" spans="1:5" ht="15.75" thickBot="1" x14ac:dyDescent="0.3">
      <c r="A1652" s="14" t="s">
        <v>3217</v>
      </c>
      <c r="B1652" s="8" t="s">
        <v>3218</v>
      </c>
      <c r="C1652" s="21" t="s">
        <v>3216</v>
      </c>
      <c r="D1652" s="8" t="s">
        <v>3115</v>
      </c>
      <c r="E1652" s="3" t="str">
        <f t="shared" ref="E1652:E1658" si="165">$E$1&amp;"21,6,'"&amp;TRIM(B1652)&amp;"','"&amp;RIGHT(A1652,2)&amp;"','"&amp;RIGHT(A1652,6)&amp;"')"</f>
        <v>INSERT INTO [dbo].[pmDistrict] ([idDepartment],[idProvince],[name],[code],[ubigeo]) VALUES (21,6,'Cojata','02','200502')</v>
      </c>
    </row>
    <row r="1653" spans="1:5" ht="15.75" thickBot="1" x14ac:dyDescent="0.3">
      <c r="A1653" s="14" t="s">
        <v>3219</v>
      </c>
      <c r="B1653" s="8" t="s">
        <v>3220</v>
      </c>
      <c r="C1653" s="21" t="s">
        <v>3216</v>
      </c>
      <c r="D1653" s="8" t="s">
        <v>3115</v>
      </c>
      <c r="E1653" s="3" t="str">
        <f t="shared" si="165"/>
        <v>INSERT INTO [dbo].[pmDistrict] ([idDepartment],[idProvince],[name],[code],[ubigeo]) VALUES (21,6,'Huatasani','11','200511')</v>
      </c>
    </row>
    <row r="1654" spans="1:5" ht="15.75" thickBot="1" x14ac:dyDescent="0.3">
      <c r="A1654" s="14" t="s">
        <v>3221</v>
      </c>
      <c r="B1654" s="8" t="s">
        <v>3222</v>
      </c>
      <c r="C1654" s="21" t="s">
        <v>3216</v>
      </c>
      <c r="D1654" s="8" t="s">
        <v>3115</v>
      </c>
      <c r="E1654" s="3" t="str">
        <f t="shared" si="165"/>
        <v>INSERT INTO [dbo].[pmDistrict] ([idDepartment],[idProvince],[name],[code],[ubigeo]) VALUES (21,6,'Inchupalla','04','200504')</v>
      </c>
    </row>
    <row r="1655" spans="1:5" ht="15.75" thickBot="1" x14ac:dyDescent="0.3">
      <c r="A1655" s="14" t="s">
        <v>3223</v>
      </c>
      <c r="B1655" s="8" t="s">
        <v>3224</v>
      </c>
      <c r="C1655" s="21" t="s">
        <v>3216</v>
      </c>
      <c r="D1655" s="8" t="s">
        <v>3115</v>
      </c>
      <c r="E1655" s="3" t="str">
        <f t="shared" si="165"/>
        <v>INSERT INTO [dbo].[pmDistrict] ([idDepartment],[idProvince],[name],[code],[ubigeo]) VALUES (21,6,'Pusi','06','200506')</v>
      </c>
    </row>
    <row r="1656" spans="1:5" ht="15.75" thickBot="1" x14ac:dyDescent="0.3">
      <c r="A1656" s="14" t="s">
        <v>3225</v>
      </c>
      <c r="B1656" s="8" t="s">
        <v>3226</v>
      </c>
      <c r="C1656" s="21" t="s">
        <v>3216</v>
      </c>
      <c r="D1656" s="8" t="s">
        <v>3115</v>
      </c>
      <c r="E1656" s="3" t="str">
        <f t="shared" si="165"/>
        <v>INSERT INTO [dbo].[pmDistrict] ([idDepartment],[idProvince],[name],[code],[ubigeo]) VALUES (21,6,'Rosaspata','07','200507')</v>
      </c>
    </row>
    <row r="1657" spans="1:5" ht="15.75" thickBot="1" x14ac:dyDescent="0.3">
      <c r="A1657" s="14" t="s">
        <v>3227</v>
      </c>
      <c r="B1657" s="8" t="s">
        <v>3228</v>
      </c>
      <c r="C1657" s="21" t="s">
        <v>3216</v>
      </c>
      <c r="D1657" s="8" t="s">
        <v>3115</v>
      </c>
      <c r="E1657" s="3" t="str">
        <f t="shared" si="165"/>
        <v>INSERT INTO [dbo].[pmDistrict] ([idDepartment],[idProvince],[name],[code],[ubigeo]) VALUES (21,6,'Taraco','08','200508')</v>
      </c>
    </row>
    <row r="1658" spans="1:5" ht="15.75" thickBot="1" x14ac:dyDescent="0.3">
      <c r="A1658" s="14" t="s">
        <v>3229</v>
      </c>
      <c r="B1658" s="8" t="s">
        <v>3230</v>
      </c>
      <c r="C1658" s="21" t="s">
        <v>3216</v>
      </c>
      <c r="D1658" s="8" t="s">
        <v>3115</v>
      </c>
      <c r="E1658" s="3" t="str">
        <f t="shared" si="165"/>
        <v>INSERT INTO [dbo].[pmDistrict] ([idDepartment],[idProvince],[name],[code],[ubigeo]) VALUES (21,6,'Vilque Chico','09','200509')</v>
      </c>
    </row>
    <row r="1659" spans="1:5" ht="15.75" thickBot="1" x14ac:dyDescent="0.3">
      <c r="A1659" s="14" t="s">
        <v>3231</v>
      </c>
      <c r="B1659" s="8" t="s">
        <v>1032</v>
      </c>
      <c r="C1659" s="21" t="s">
        <v>1032</v>
      </c>
      <c r="D1659" s="8" t="s">
        <v>3115</v>
      </c>
      <c r="E1659" s="2" t="str">
        <f>$E$1&amp;"21,7,'"&amp;TRIM(B1659)&amp;"','"&amp;RIGHT(A1659,2)&amp;"','"&amp;RIGHT(A1659,6)&amp;"')"</f>
        <v>INSERT INTO [dbo].[pmDistrict] ([idDepartment],[idProvince],[name],[code],[ubigeo]) VALUES (21,7,'Lampa','01','200601')</v>
      </c>
    </row>
    <row r="1660" spans="1:5" ht="15.75" thickBot="1" x14ac:dyDescent="0.3">
      <c r="A1660" s="14" t="s">
        <v>3232</v>
      </c>
      <c r="B1660" s="8" t="s">
        <v>3233</v>
      </c>
      <c r="C1660" s="21" t="s">
        <v>1032</v>
      </c>
      <c r="D1660" s="8" t="s">
        <v>3115</v>
      </c>
      <c r="E1660" s="2" t="str">
        <f t="shared" ref="E1660:E1668" si="166">$E$1&amp;"21,7,'"&amp;TRIM(B1660)&amp;"','"&amp;RIGHT(A1660,2)&amp;"','"&amp;RIGHT(A1660,6)&amp;"')"</f>
        <v>INSERT INTO [dbo].[pmDistrict] ([idDepartment],[idProvince],[name],[code],[ubigeo]) VALUES (21,7,'Cabanilla','02','200602')</v>
      </c>
    </row>
    <row r="1661" spans="1:5" ht="15.75" thickBot="1" x14ac:dyDescent="0.3">
      <c r="A1661" s="14" t="s">
        <v>3234</v>
      </c>
      <c r="B1661" s="8" t="s">
        <v>3235</v>
      </c>
      <c r="C1661" s="21" t="s">
        <v>1032</v>
      </c>
      <c r="D1661" s="8" t="s">
        <v>3115</v>
      </c>
      <c r="E1661" s="2" t="str">
        <f t="shared" si="166"/>
        <v>INSERT INTO [dbo].[pmDistrict] ([idDepartment],[idProvince],[name],[code],[ubigeo]) VALUES (21,7,'Calapuja','03','200603')</v>
      </c>
    </row>
    <row r="1662" spans="1:5" ht="15.75" thickBot="1" x14ac:dyDescent="0.3">
      <c r="A1662" s="14" t="s">
        <v>3236</v>
      </c>
      <c r="B1662" s="8" t="s">
        <v>3237</v>
      </c>
      <c r="C1662" s="21" t="s">
        <v>1032</v>
      </c>
      <c r="D1662" s="8" t="s">
        <v>3115</v>
      </c>
      <c r="E1662" s="2" t="str">
        <f t="shared" si="166"/>
        <v>INSERT INTO [dbo].[pmDistrict] ([idDepartment],[idProvince],[name],[code],[ubigeo]) VALUES (21,7,'Nicasio','04','200604')</v>
      </c>
    </row>
    <row r="1663" spans="1:5" ht="15.75" thickBot="1" x14ac:dyDescent="0.3">
      <c r="A1663" s="14" t="s">
        <v>3238</v>
      </c>
      <c r="B1663" s="8" t="s">
        <v>3239</v>
      </c>
      <c r="C1663" s="21" t="s">
        <v>1032</v>
      </c>
      <c r="D1663" s="8" t="s">
        <v>3115</v>
      </c>
      <c r="E1663" s="2" t="str">
        <f t="shared" si="166"/>
        <v>INSERT INTO [dbo].[pmDistrict] ([idDepartment],[idProvince],[name],[code],[ubigeo]) VALUES (21,7,'Ocuviri','05','200605')</v>
      </c>
    </row>
    <row r="1664" spans="1:5" ht="15.75" thickBot="1" x14ac:dyDescent="0.3">
      <c r="A1664" s="14" t="s">
        <v>3240</v>
      </c>
      <c r="B1664" s="8" t="s">
        <v>1596</v>
      </c>
      <c r="C1664" s="21" t="s">
        <v>1032</v>
      </c>
      <c r="D1664" s="8" t="s">
        <v>3115</v>
      </c>
      <c r="E1664" s="2" t="str">
        <f t="shared" si="166"/>
        <v>INSERT INTO [dbo].[pmDistrict] ([idDepartment],[idProvince],[name],[code],[ubigeo]) VALUES (21,7,'Palca','06','200606')</v>
      </c>
    </row>
    <row r="1665" spans="1:5" ht="15.75" thickBot="1" x14ac:dyDescent="0.3">
      <c r="A1665" s="14" t="s">
        <v>3241</v>
      </c>
      <c r="B1665" s="8" t="s">
        <v>3242</v>
      </c>
      <c r="C1665" s="21" t="s">
        <v>1032</v>
      </c>
      <c r="D1665" s="8" t="s">
        <v>3115</v>
      </c>
      <c r="E1665" s="2" t="str">
        <f t="shared" si="166"/>
        <v>INSERT INTO [dbo].[pmDistrict] ([idDepartment],[idProvince],[name],[code],[ubigeo]) VALUES (21,7,'Paratia','07','200607')</v>
      </c>
    </row>
    <row r="1666" spans="1:5" ht="15.75" thickBot="1" x14ac:dyDescent="0.3">
      <c r="A1666" s="14" t="s">
        <v>3243</v>
      </c>
      <c r="B1666" s="8" t="s">
        <v>1261</v>
      </c>
      <c r="C1666" s="21" t="s">
        <v>1032</v>
      </c>
      <c r="D1666" s="8" t="s">
        <v>3115</v>
      </c>
      <c r="E1666" s="2" t="str">
        <f t="shared" si="166"/>
        <v>INSERT INTO [dbo].[pmDistrict] ([idDepartment],[idProvince],[name],[code],[ubigeo]) VALUES (21,7,'Pucara','08','200608')</v>
      </c>
    </row>
    <row r="1667" spans="1:5" ht="15.75" thickBot="1" x14ac:dyDescent="0.3">
      <c r="A1667" s="14" t="s">
        <v>3244</v>
      </c>
      <c r="B1667" s="8" t="s">
        <v>1006</v>
      </c>
      <c r="C1667" s="21" t="s">
        <v>1032</v>
      </c>
      <c r="D1667" s="8" t="s">
        <v>3115</v>
      </c>
      <c r="E1667" s="2" t="str">
        <f t="shared" si="166"/>
        <v>INSERT INTO [dbo].[pmDistrict] ([idDepartment],[idProvince],[name],[code],[ubigeo]) VALUES (21,7,'Santa Lucia','09','200609')</v>
      </c>
    </row>
    <row r="1668" spans="1:5" ht="15.75" thickBot="1" x14ac:dyDescent="0.3">
      <c r="A1668" s="14" t="s">
        <v>3245</v>
      </c>
      <c r="B1668" s="8" t="s">
        <v>3246</v>
      </c>
      <c r="C1668" s="21" t="s">
        <v>1032</v>
      </c>
      <c r="D1668" s="8" t="s">
        <v>3115</v>
      </c>
      <c r="E1668" s="2" t="str">
        <f t="shared" si="166"/>
        <v>INSERT INTO [dbo].[pmDistrict] ([idDepartment],[idProvince],[name],[code],[ubigeo]) VALUES (21,7,'Vilavila','10','200610')</v>
      </c>
    </row>
    <row r="1669" spans="1:5" ht="15.75" thickBot="1" x14ac:dyDescent="0.3">
      <c r="A1669" s="14" t="s">
        <v>3247</v>
      </c>
      <c r="B1669" s="8" t="s">
        <v>2714</v>
      </c>
      <c r="C1669" s="21" t="s">
        <v>3248</v>
      </c>
      <c r="D1669" s="8" t="s">
        <v>3115</v>
      </c>
      <c r="E1669" s="3" t="str">
        <f>$E$1&amp;"21,8,'"&amp;TRIM(B1669)&amp;"','"&amp;RIGHT(A1669,2)&amp;"','"&amp;RIGHT(A1669,6)&amp;"')"</f>
        <v>INSERT INTO [dbo].[pmDistrict] ([idDepartment],[idProvince],[name],[code],[ubigeo]) VALUES (21,8,'Ayaviri','01','200701')</v>
      </c>
    </row>
    <row r="1670" spans="1:5" ht="15.75" thickBot="1" x14ac:dyDescent="0.3">
      <c r="A1670" s="14" t="s">
        <v>3249</v>
      </c>
      <c r="B1670" s="8" t="s">
        <v>3250</v>
      </c>
      <c r="C1670" s="21" t="s">
        <v>3248</v>
      </c>
      <c r="D1670" s="8" t="s">
        <v>3115</v>
      </c>
      <c r="E1670" s="3" t="str">
        <f t="shared" ref="E1670:E1677" si="167">$E$1&amp;"21,8,'"&amp;TRIM(B1670)&amp;"','"&amp;RIGHT(A1670,2)&amp;"','"&amp;RIGHT(A1670,6)&amp;"')"</f>
        <v>INSERT INTO [dbo].[pmDistrict] ([idDepartment],[idProvince],[name],[code],[ubigeo]) VALUES (21,8,'Antauta','02','200702')</v>
      </c>
    </row>
    <row r="1671" spans="1:5" ht="15.75" thickBot="1" x14ac:dyDescent="0.3">
      <c r="A1671" s="14" t="s">
        <v>3251</v>
      </c>
      <c r="B1671" s="8" t="s">
        <v>3252</v>
      </c>
      <c r="C1671" s="21" t="s">
        <v>3248</v>
      </c>
      <c r="D1671" s="8" t="s">
        <v>3115</v>
      </c>
      <c r="E1671" s="3" t="str">
        <f t="shared" si="167"/>
        <v>INSERT INTO [dbo].[pmDistrict] ([idDepartment],[idProvince],[name],[code],[ubigeo]) VALUES (21,8,'Cupi','03','200703')</v>
      </c>
    </row>
    <row r="1672" spans="1:5" ht="15.75" thickBot="1" x14ac:dyDescent="0.3">
      <c r="A1672" s="14" t="s">
        <v>3253</v>
      </c>
      <c r="B1672" s="8" t="s">
        <v>3254</v>
      </c>
      <c r="C1672" s="21" t="s">
        <v>3248</v>
      </c>
      <c r="D1672" s="8" t="s">
        <v>3115</v>
      </c>
      <c r="E1672" s="3" t="str">
        <f t="shared" si="167"/>
        <v>INSERT INTO [dbo].[pmDistrict] ([idDepartment],[idProvince],[name],[code],[ubigeo]) VALUES (21,8,'Llalli','04','200704')</v>
      </c>
    </row>
    <row r="1673" spans="1:5" ht="15.75" thickBot="1" x14ac:dyDescent="0.3">
      <c r="A1673" s="14" t="s">
        <v>3255</v>
      </c>
      <c r="B1673" s="8" t="s">
        <v>3256</v>
      </c>
      <c r="C1673" s="21" t="s">
        <v>3248</v>
      </c>
      <c r="D1673" s="8" t="s">
        <v>3115</v>
      </c>
      <c r="E1673" s="3" t="str">
        <f t="shared" si="167"/>
        <v>INSERT INTO [dbo].[pmDistrict] ([idDepartment],[idProvince],[name],[code],[ubigeo]) VALUES (21,8,'Macari','05','200705')</v>
      </c>
    </row>
    <row r="1674" spans="1:5" ht="15.75" thickBot="1" x14ac:dyDescent="0.3">
      <c r="A1674" s="14" t="s">
        <v>3257</v>
      </c>
      <c r="B1674" s="8" t="s">
        <v>3258</v>
      </c>
      <c r="C1674" s="21" t="s">
        <v>3248</v>
      </c>
      <c r="D1674" s="8" t="s">
        <v>3115</v>
      </c>
      <c r="E1674" s="3" t="str">
        <f t="shared" si="167"/>
        <v>INSERT INTO [dbo].[pmDistrict] ([idDepartment],[idProvince],[name],[code],[ubigeo]) VALUES (21,8,'Nuñoa','06','200706')</v>
      </c>
    </row>
    <row r="1675" spans="1:5" ht="15.75" thickBot="1" x14ac:dyDescent="0.3">
      <c r="A1675" s="14" t="s">
        <v>3259</v>
      </c>
      <c r="B1675" s="8" t="s">
        <v>3260</v>
      </c>
      <c r="C1675" s="21" t="s">
        <v>3248</v>
      </c>
      <c r="D1675" s="8" t="s">
        <v>3115</v>
      </c>
      <c r="E1675" s="3" t="str">
        <f t="shared" si="167"/>
        <v>INSERT INTO [dbo].[pmDistrict] ([idDepartment],[idProvince],[name],[code],[ubigeo]) VALUES (21,8,'Orurillo','07','200707')</v>
      </c>
    </row>
    <row r="1676" spans="1:5" ht="15.75" thickBot="1" x14ac:dyDescent="0.3">
      <c r="A1676" s="14" t="s">
        <v>3261</v>
      </c>
      <c r="B1676" s="8" t="s">
        <v>157</v>
      </c>
      <c r="C1676" s="21" t="s">
        <v>3248</v>
      </c>
      <c r="D1676" s="8" t="s">
        <v>3115</v>
      </c>
      <c r="E1676" s="3" t="str">
        <f t="shared" si="167"/>
        <v>INSERT INTO [dbo].[pmDistrict] ([idDepartment],[idProvince],[name],[code],[ubigeo]) VALUES (21,8,'Santa Rosa','08','200708')</v>
      </c>
    </row>
    <row r="1677" spans="1:5" ht="15.75" thickBot="1" x14ac:dyDescent="0.3">
      <c r="A1677" s="14" t="s">
        <v>3262</v>
      </c>
      <c r="B1677" s="8" t="s">
        <v>3263</v>
      </c>
      <c r="C1677" s="21" t="s">
        <v>3248</v>
      </c>
      <c r="D1677" s="8" t="s">
        <v>3115</v>
      </c>
      <c r="E1677" s="3" t="str">
        <f t="shared" si="167"/>
        <v>INSERT INTO [dbo].[pmDistrict] ([idDepartment],[idProvince],[name],[code],[ubigeo]) VALUES (21,8,'Umachiri','09','200709')</v>
      </c>
    </row>
    <row r="1678" spans="1:5" ht="15.75" thickBot="1" x14ac:dyDescent="0.3">
      <c r="A1678" s="14" t="s">
        <v>3264</v>
      </c>
      <c r="B1678" s="8" t="s">
        <v>3265</v>
      </c>
      <c r="C1678" s="21" t="s">
        <v>3265</v>
      </c>
      <c r="D1678" s="8" t="s">
        <v>3115</v>
      </c>
      <c r="E1678" s="2" t="str">
        <f>$E$1&amp;"21,9,'"&amp;TRIM(B1678)&amp;"','"&amp;RIGHT(A1678,2)&amp;"','"&amp;RIGHT(A1678,6)&amp;"')"</f>
        <v>INSERT INTO [dbo].[pmDistrict] ([idDepartment],[idProvince],[name],[code],[ubigeo]) VALUES (21,9,'Moho','01','201301')</v>
      </c>
    </row>
    <row r="1679" spans="1:5" ht="15.75" thickBot="1" x14ac:dyDescent="0.3">
      <c r="A1679" s="14" t="s">
        <v>3266</v>
      </c>
      <c r="B1679" s="8" t="s">
        <v>3267</v>
      </c>
      <c r="C1679" s="21" t="s">
        <v>3265</v>
      </c>
      <c r="D1679" s="8" t="s">
        <v>3115</v>
      </c>
      <c r="E1679" s="2" t="str">
        <f t="shared" ref="E1679:E1681" si="168">$E$1&amp;"21,9,'"&amp;TRIM(B1679)&amp;"','"&amp;RIGHT(A1679,2)&amp;"','"&amp;RIGHT(A1679,6)&amp;"')"</f>
        <v>INSERT INTO [dbo].[pmDistrict] ([idDepartment],[idProvince],[name],[code],[ubigeo]) VALUES (21,9,'Conima','02','201302')</v>
      </c>
    </row>
    <row r="1680" spans="1:5" ht="15.75" thickBot="1" x14ac:dyDescent="0.3">
      <c r="A1680" s="14" t="s">
        <v>3268</v>
      </c>
      <c r="B1680" s="8" t="s">
        <v>3269</v>
      </c>
      <c r="C1680" s="21" t="s">
        <v>3265</v>
      </c>
      <c r="D1680" s="8" t="s">
        <v>3115</v>
      </c>
      <c r="E1680" s="2" t="str">
        <f t="shared" si="168"/>
        <v>INSERT INTO [dbo].[pmDistrict] ([idDepartment],[idProvince],[name],[code],[ubigeo]) VALUES (21,9,'Huayrapata','04','201304')</v>
      </c>
    </row>
    <row r="1681" spans="1:5" ht="15.75" thickBot="1" x14ac:dyDescent="0.3">
      <c r="A1681" s="14" t="s">
        <v>3270</v>
      </c>
      <c r="B1681" s="8" t="s">
        <v>3271</v>
      </c>
      <c r="C1681" s="21" t="s">
        <v>3265</v>
      </c>
      <c r="D1681" s="8" t="s">
        <v>3115</v>
      </c>
      <c r="E1681" s="2" t="str">
        <f t="shared" si="168"/>
        <v>INSERT INTO [dbo].[pmDistrict] ([idDepartment],[idProvince],[name],[code],[ubigeo]) VALUES (21,9,'Tilali','03','201303')</v>
      </c>
    </row>
    <row r="1682" spans="1:5" ht="15.75" thickBot="1" x14ac:dyDescent="0.3">
      <c r="A1682" s="14" t="s">
        <v>3272</v>
      </c>
      <c r="B1682" s="8" t="s">
        <v>3273</v>
      </c>
      <c r="C1682" s="21" t="s">
        <v>3274</v>
      </c>
      <c r="D1682" s="8" t="s">
        <v>3115</v>
      </c>
      <c r="E1682" s="3" t="str">
        <f>$E$1&amp;"21,10,'"&amp;TRIM(B1682)&amp;"','"&amp;RIGHT(A1682,2)&amp;"','"&amp;RIGHT(A1682,6)&amp;"')"</f>
        <v>INSERT INTO [dbo].[pmDistrict] ([idDepartment],[idProvince],[name],[code],[ubigeo]) VALUES (21,10,'Putina','01','201101')</v>
      </c>
    </row>
    <row r="1683" spans="1:5" ht="15.75" thickBot="1" x14ac:dyDescent="0.3">
      <c r="A1683" s="14" t="s">
        <v>3275</v>
      </c>
      <c r="B1683" s="8" t="s">
        <v>3276</v>
      </c>
      <c r="C1683" s="21" t="s">
        <v>3274</v>
      </c>
      <c r="D1683" s="8" t="s">
        <v>3115</v>
      </c>
      <c r="E1683" s="3" t="str">
        <f t="shared" ref="E1683:E1686" si="169">$E$1&amp;"21,10,'"&amp;TRIM(B1683)&amp;"','"&amp;RIGHT(A1683,2)&amp;"','"&amp;RIGHT(A1683,6)&amp;"')"</f>
        <v>INSERT INTO [dbo].[pmDistrict] ([idDepartment],[idProvince],[name],[code],[ubigeo]) VALUES (21,10,'Ananea','04','201104')</v>
      </c>
    </row>
    <row r="1684" spans="1:5" ht="15.75" thickBot="1" x14ac:dyDescent="0.3">
      <c r="A1684" s="14" t="s">
        <v>3277</v>
      </c>
      <c r="B1684" s="8" t="s">
        <v>3278</v>
      </c>
      <c r="C1684" s="21" t="s">
        <v>3274</v>
      </c>
      <c r="D1684" s="8" t="s">
        <v>3115</v>
      </c>
      <c r="E1684" s="3" t="str">
        <f t="shared" si="169"/>
        <v>INSERT INTO [dbo].[pmDistrict] ([idDepartment],[idProvince],[name],[code],[ubigeo]) VALUES (21,10,'Pedro Vilca Apaza','02','201102')</v>
      </c>
    </row>
    <row r="1685" spans="1:5" ht="15.75" thickBot="1" x14ac:dyDescent="0.3">
      <c r="A1685" s="14" t="s">
        <v>3279</v>
      </c>
      <c r="B1685" s="8" t="s">
        <v>3280</v>
      </c>
      <c r="C1685" s="21" t="s">
        <v>3274</v>
      </c>
      <c r="D1685" s="8" t="s">
        <v>3115</v>
      </c>
      <c r="E1685" s="3" t="str">
        <f t="shared" si="169"/>
        <v>INSERT INTO [dbo].[pmDistrict] ([idDepartment],[idProvince],[name],[code],[ubigeo]) VALUES (21,10,'Quilcapuncu','03','201103')</v>
      </c>
    </row>
    <row r="1686" spans="1:5" ht="15.75" thickBot="1" x14ac:dyDescent="0.3">
      <c r="A1686" s="14" t="s">
        <v>3281</v>
      </c>
      <c r="B1686" s="8" t="s">
        <v>3282</v>
      </c>
      <c r="C1686" s="21" t="s">
        <v>3274</v>
      </c>
      <c r="D1686" s="8" t="s">
        <v>3115</v>
      </c>
      <c r="E1686" s="3" t="str">
        <f t="shared" si="169"/>
        <v>INSERT INTO [dbo].[pmDistrict] ([idDepartment],[idProvince],[name],[code],[ubigeo]) VALUES (21,10,'Sina','05','201105')</v>
      </c>
    </row>
    <row r="1687" spans="1:5" ht="15.75" thickBot="1" x14ac:dyDescent="0.3">
      <c r="A1687" s="14" t="s">
        <v>3283</v>
      </c>
      <c r="B1687" s="8" t="s">
        <v>3284</v>
      </c>
      <c r="C1687" s="21" t="s">
        <v>3285</v>
      </c>
      <c r="D1687" s="8" t="s">
        <v>3115</v>
      </c>
      <c r="E1687" s="2" t="str">
        <f>$E$1&amp;"21,11,'"&amp;TRIM(B1687)&amp;"','"&amp;RIGHT(A1687,2)&amp;"','"&amp;RIGHT(A1687,6)&amp;"')"</f>
        <v>INSERT INTO [dbo].[pmDistrict] ([idDepartment],[idProvince],[name],[code],[ubigeo]) VALUES (21,11,'Juliaca','01','200901')</v>
      </c>
    </row>
    <row r="1688" spans="1:5" ht="15.75" thickBot="1" x14ac:dyDescent="0.3">
      <c r="A1688" s="14" t="s">
        <v>3286</v>
      </c>
      <c r="B1688" s="8" t="s">
        <v>407</v>
      </c>
      <c r="C1688" s="21" t="s">
        <v>3285</v>
      </c>
      <c r="D1688" s="8" t="s">
        <v>3115</v>
      </c>
      <c r="E1688" s="2" t="str">
        <f t="shared" ref="E1688:E1690" si="170">$E$1&amp;"21,11,'"&amp;TRIM(B1688)&amp;"','"&amp;RIGHT(A1688,2)&amp;"','"&amp;RIGHT(A1688,6)&amp;"')"</f>
        <v>INSERT INTO [dbo].[pmDistrict] ([idDepartment],[idProvince],[name],[code],[ubigeo]) VALUES (21,11,'Cabana','02','200902')</v>
      </c>
    </row>
    <row r="1689" spans="1:5" ht="15.75" thickBot="1" x14ac:dyDescent="0.3">
      <c r="A1689" s="14" t="s">
        <v>3287</v>
      </c>
      <c r="B1689" s="8" t="s">
        <v>3288</v>
      </c>
      <c r="C1689" s="21" t="s">
        <v>3285</v>
      </c>
      <c r="D1689" s="8" t="s">
        <v>3115</v>
      </c>
      <c r="E1689" s="2" t="str">
        <f t="shared" si="170"/>
        <v>INSERT INTO [dbo].[pmDistrict] ([idDepartment],[idProvince],[name],[code],[ubigeo]) VALUES (21,11,'Cabanillas','03','200903')</v>
      </c>
    </row>
    <row r="1690" spans="1:5" ht="15.75" thickBot="1" x14ac:dyDescent="0.3">
      <c r="A1690" s="14" t="s">
        <v>3289</v>
      </c>
      <c r="B1690" s="8" t="s">
        <v>3290</v>
      </c>
      <c r="C1690" s="21" t="s">
        <v>3285</v>
      </c>
      <c r="D1690" s="8" t="s">
        <v>3115</v>
      </c>
      <c r="E1690" s="2" t="str">
        <f t="shared" si="170"/>
        <v>INSERT INTO [dbo].[pmDistrict] ([idDepartment],[idProvince],[name],[code],[ubigeo]) VALUES (21,11,'Caracoto','04','200904')</v>
      </c>
    </row>
    <row r="1691" spans="1:5" ht="15.75" thickBot="1" x14ac:dyDescent="0.3">
      <c r="A1691" s="14" t="s">
        <v>3291</v>
      </c>
      <c r="B1691" s="8" t="s">
        <v>3292</v>
      </c>
      <c r="C1691" s="21" t="s">
        <v>3292</v>
      </c>
      <c r="D1691" s="8" t="s">
        <v>3115</v>
      </c>
      <c r="E1691" s="3" t="str">
        <f>$E$1&amp;"21,12,'"&amp;TRIM(B1691)&amp;"','"&amp;RIGHT(A1691,2)&amp;"','"&amp;RIGHT(A1691,6)&amp;"')"</f>
        <v>INSERT INTO [dbo].[pmDistrict] ([idDepartment],[idProvince],[name],[code],[ubigeo]) VALUES (21,12,'Sandia','01','200801')</v>
      </c>
    </row>
    <row r="1692" spans="1:5" ht="15.75" thickBot="1" x14ac:dyDescent="0.3">
      <c r="A1692" s="14" t="s">
        <v>3293</v>
      </c>
      <c r="B1692" s="8" t="s">
        <v>3294</v>
      </c>
      <c r="C1692" s="21" t="s">
        <v>3292</v>
      </c>
      <c r="D1692" s="8" t="s">
        <v>3115</v>
      </c>
      <c r="E1692" s="3" t="str">
        <f t="shared" ref="E1692:E1700" si="171">$E$1&amp;"21,12,'"&amp;TRIM(B1692)&amp;"','"&amp;RIGHT(A1692,2)&amp;"','"&amp;RIGHT(A1692,6)&amp;"')"</f>
        <v>INSERT INTO [dbo].[pmDistrict] ([idDepartment],[idProvince],[name],[code],[ubigeo]) VALUES (21,12,'Cuyocuyo','03','200803')</v>
      </c>
    </row>
    <row r="1693" spans="1:5" ht="15.75" thickBot="1" x14ac:dyDescent="0.3">
      <c r="A1693" s="14" t="s">
        <v>3295</v>
      </c>
      <c r="B1693" s="8" t="s">
        <v>3296</v>
      </c>
      <c r="C1693" s="21" t="s">
        <v>3292</v>
      </c>
      <c r="D1693" s="8" t="s">
        <v>3115</v>
      </c>
      <c r="E1693" s="3" t="str">
        <f t="shared" si="171"/>
        <v>INSERT INTO [dbo].[pmDistrict] ([idDepartment],[idProvince],[name],[code],[ubigeo]) VALUES (21,12,'Limbani','04','200804')</v>
      </c>
    </row>
    <row r="1694" spans="1:5" ht="15.75" thickBot="1" x14ac:dyDescent="0.3">
      <c r="A1694" s="14" t="s">
        <v>3297</v>
      </c>
      <c r="B1694" s="8" t="s">
        <v>3298</v>
      </c>
      <c r="C1694" s="21" t="s">
        <v>3292</v>
      </c>
      <c r="D1694" s="8" t="s">
        <v>3115</v>
      </c>
      <c r="E1694" s="3" t="str">
        <f t="shared" si="171"/>
        <v>INSERT INTO [dbo].[pmDistrict] ([idDepartment],[idProvince],[name],[code],[ubigeo]) VALUES (21,12,'Patambuco','06','200806')</v>
      </c>
    </row>
    <row r="1695" spans="1:5" ht="15.75" thickBot="1" x14ac:dyDescent="0.3">
      <c r="A1695" s="14" t="s">
        <v>3299</v>
      </c>
      <c r="B1695" s="8" t="s">
        <v>3300</v>
      </c>
      <c r="C1695" s="21" t="s">
        <v>3292</v>
      </c>
      <c r="D1695" s="8" t="s">
        <v>3115</v>
      </c>
      <c r="E1695" s="3" t="str">
        <f t="shared" si="171"/>
        <v>INSERT INTO [dbo].[pmDistrict] ([idDepartment],[idProvince],[name],[code],[ubigeo]) VALUES (21,12,'Phara','05','200805')</v>
      </c>
    </row>
    <row r="1696" spans="1:5" ht="15.75" thickBot="1" x14ac:dyDescent="0.3">
      <c r="A1696" s="14" t="s">
        <v>3301</v>
      </c>
      <c r="B1696" s="8" t="s">
        <v>3302</v>
      </c>
      <c r="C1696" s="21" t="s">
        <v>3292</v>
      </c>
      <c r="D1696" s="8" t="s">
        <v>3115</v>
      </c>
      <c r="E1696" s="3" t="str">
        <f t="shared" si="171"/>
        <v>INSERT INTO [dbo].[pmDistrict] ([idDepartment],[idProvince],[name],[code],[ubigeo]) VALUES (21,12,'Quiaca','07','200807')</v>
      </c>
    </row>
    <row r="1697" spans="1:5" ht="15.75" thickBot="1" x14ac:dyDescent="0.3">
      <c r="A1697" s="14" t="s">
        <v>3303</v>
      </c>
      <c r="B1697" s="8" t="s">
        <v>3304</v>
      </c>
      <c r="C1697" s="21" t="s">
        <v>3292</v>
      </c>
      <c r="D1697" s="8" t="s">
        <v>3115</v>
      </c>
      <c r="E1697" s="3" t="str">
        <f t="shared" si="171"/>
        <v>INSERT INTO [dbo].[pmDistrict] ([idDepartment],[idProvince],[name],[code],[ubigeo]) VALUES (21,12,'San Juan del Oro','08','200808')</v>
      </c>
    </row>
    <row r="1698" spans="1:5" ht="15.75" thickBot="1" x14ac:dyDescent="0.3">
      <c r="A1698" s="14" t="s">
        <v>3305</v>
      </c>
      <c r="B1698" s="8" t="s">
        <v>3306</v>
      </c>
      <c r="C1698" s="21" t="s">
        <v>3292</v>
      </c>
      <c r="D1698" s="8" t="s">
        <v>3115</v>
      </c>
      <c r="E1698" s="3" t="str">
        <f t="shared" si="171"/>
        <v>INSERT INTO [dbo].[pmDistrict] ([idDepartment],[idProvince],[name],[code],[ubigeo]) VALUES (21,12,'Yanahuaya','10','200810')</v>
      </c>
    </row>
    <row r="1699" spans="1:5" ht="15.75" thickBot="1" x14ac:dyDescent="0.3">
      <c r="A1699" s="14" t="s">
        <v>3307</v>
      </c>
      <c r="B1699" s="8" t="s">
        <v>3308</v>
      </c>
      <c r="C1699" s="21" t="s">
        <v>3292</v>
      </c>
      <c r="D1699" s="8" t="s">
        <v>3115</v>
      </c>
      <c r="E1699" s="3" t="str">
        <f t="shared" si="171"/>
        <v>INSERT INTO [dbo].[pmDistrict] ([idDepartment],[idProvince],[name],[code],[ubigeo]) VALUES (21,12,'Alto Inambari','11','200811')</v>
      </c>
    </row>
    <row r="1700" spans="1:5" ht="15.75" thickBot="1" x14ac:dyDescent="0.3">
      <c r="A1700" s="14" t="s">
        <v>3309</v>
      </c>
      <c r="B1700" s="8" t="s">
        <v>3310</v>
      </c>
      <c r="C1700" s="21" t="s">
        <v>3292</v>
      </c>
      <c r="D1700" s="8" t="s">
        <v>3115</v>
      </c>
      <c r="E1700" s="3" t="str">
        <f t="shared" si="171"/>
        <v>INSERT INTO [dbo].[pmDistrict] ([idDepartment],[idProvince],[name],[code],[ubigeo]) VALUES (21,12,'San Pedro de Putina Punco','12','200812')</v>
      </c>
    </row>
    <row r="1701" spans="1:5" ht="15.75" thickBot="1" x14ac:dyDescent="0.3">
      <c r="A1701" s="14" t="s">
        <v>3311</v>
      </c>
      <c r="B1701" s="8" t="s">
        <v>3312</v>
      </c>
      <c r="C1701" s="21" t="s">
        <v>3312</v>
      </c>
      <c r="D1701" s="8" t="s">
        <v>3115</v>
      </c>
      <c r="E1701" s="2" t="str">
        <f>$E$1&amp;"21,13,'"&amp;TRIM(B1701)&amp;"','"&amp;RIGHT(A1701,2)&amp;"','"&amp;RIGHT(A1701,6)&amp;"')"</f>
        <v>INSERT INTO [dbo].[pmDistrict] ([idDepartment],[idProvince],[name],[code],[ubigeo]) VALUES (21,13,'Yunguyo','01','201001')</v>
      </c>
    </row>
    <row r="1702" spans="1:5" ht="15.75" thickBot="1" x14ac:dyDescent="0.3">
      <c r="A1702" s="14" t="s">
        <v>3313</v>
      </c>
      <c r="B1702" s="8" t="s">
        <v>3314</v>
      </c>
      <c r="C1702" s="21" t="s">
        <v>3312</v>
      </c>
      <c r="D1702" s="8" t="s">
        <v>3115</v>
      </c>
      <c r="E1702" s="2" t="str">
        <f t="shared" ref="E1702:E1707" si="172">$E$1&amp;"21,13,'"&amp;TRIM(B1702)&amp;"','"&amp;RIGHT(A1702,2)&amp;"','"&amp;RIGHT(A1702,6)&amp;"')"</f>
        <v>INSERT INTO [dbo].[pmDistrict] ([idDepartment],[idProvince],[name],[code],[ubigeo]) VALUES (21,13,'Anapia','03','201003')</v>
      </c>
    </row>
    <row r="1703" spans="1:5" ht="15.75" thickBot="1" x14ac:dyDescent="0.3">
      <c r="A1703" s="14" t="s">
        <v>3315</v>
      </c>
      <c r="B1703" s="8" t="s">
        <v>3316</v>
      </c>
      <c r="C1703" s="21" t="s">
        <v>3312</v>
      </c>
      <c r="D1703" s="8" t="s">
        <v>3115</v>
      </c>
      <c r="E1703" s="2" t="str">
        <f t="shared" si="172"/>
        <v>INSERT INTO [dbo].[pmDistrict] ([idDepartment],[idProvince],[name],[code],[ubigeo]) VALUES (21,13,'Copani','04','201004')</v>
      </c>
    </row>
    <row r="1704" spans="1:5" ht="15.75" thickBot="1" x14ac:dyDescent="0.3">
      <c r="A1704" s="14" t="s">
        <v>3317</v>
      </c>
      <c r="B1704" s="8" t="s">
        <v>3318</v>
      </c>
      <c r="C1704" s="21" t="s">
        <v>3312</v>
      </c>
      <c r="D1704" s="8" t="s">
        <v>3115</v>
      </c>
      <c r="E1704" s="2" t="str">
        <f t="shared" si="172"/>
        <v>INSERT INTO [dbo].[pmDistrict] ([idDepartment],[idProvince],[name],[code],[ubigeo]) VALUES (21,13,'Cuturapi','05','201005')</v>
      </c>
    </row>
    <row r="1705" spans="1:5" ht="15.75" thickBot="1" x14ac:dyDescent="0.3">
      <c r="A1705" s="14" t="s">
        <v>3319</v>
      </c>
      <c r="B1705" s="8" t="s">
        <v>3320</v>
      </c>
      <c r="C1705" s="21" t="s">
        <v>3312</v>
      </c>
      <c r="D1705" s="8" t="s">
        <v>3115</v>
      </c>
      <c r="E1705" s="2" t="str">
        <f t="shared" si="172"/>
        <v>INSERT INTO [dbo].[pmDistrict] ([idDepartment],[idProvince],[name],[code],[ubigeo]) VALUES (21,13,'Ollaraya','06','201006')</v>
      </c>
    </row>
    <row r="1706" spans="1:5" ht="15.75" thickBot="1" x14ac:dyDescent="0.3">
      <c r="A1706" s="14" t="s">
        <v>3321</v>
      </c>
      <c r="B1706" s="8" t="s">
        <v>3322</v>
      </c>
      <c r="C1706" s="21" t="s">
        <v>3312</v>
      </c>
      <c r="D1706" s="8" t="s">
        <v>3115</v>
      </c>
      <c r="E1706" s="2" t="str">
        <f t="shared" si="172"/>
        <v>INSERT INTO [dbo].[pmDistrict] ([idDepartment],[idProvince],[name],[code],[ubigeo]) VALUES (21,13,'Tinicachi','07','201007')</v>
      </c>
    </row>
    <row r="1707" spans="1:5" ht="15.75" thickBot="1" x14ac:dyDescent="0.3">
      <c r="A1707" s="14" t="s">
        <v>3323</v>
      </c>
      <c r="B1707" s="8" t="s">
        <v>3324</v>
      </c>
      <c r="C1707" s="21" t="s">
        <v>3312</v>
      </c>
      <c r="D1707" s="22" t="s">
        <v>3115</v>
      </c>
      <c r="E1707" s="2" t="str">
        <f t="shared" si="172"/>
        <v>INSERT INTO [dbo].[pmDistrict] ([idDepartment],[idProvince],[name],[code],[ubigeo]) VALUES (21,13,'Unicachi','02','201002')</v>
      </c>
    </row>
    <row r="1708" spans="1:5" ht="15.75" thickBot="1" x14ac:dyDescent="0.3">
      <c r="A1708" s="14" t="s">
        <v>3325</v>
      </c>
      <c r="B1708" s="8" t="s">
        <v>3326</v>
      </c>
      <c r="C1708" s="21" t="s">
        <v>3326</v>
      </c>
      <c r="D1708" s="8" t="s">
        <v>3327</v>
      </c>
      <c r="E1708" s="3" t="str">
        <f>$E$1&amp;"22,1,'"&amp;TRIM(B1708)&amp;"','"&amp;RIGHT(A1708,2)&amp;"','"&amp;RIGHT(A1708,6)&amp;"')"</f>
        <v>INSERT INTO [dbo].[pmDistrict] ([idDepartment],[idProvince],[name],[code],[ubigeo]) VALUES (22,1,'Moyobamba','01','210101')</v>
      </c>
    </row>
    <row r="1709" spans="1:5" ht="15.75" thickBot="1" x14ac:dyDescent="0.3">
      <c r="A1709" s="14" t="s">
        <v>3328</v>
      </c>
      <c r="B1709" s="8" t="s">
        <v>3329</v>
      </c>
      <c r="C1709" s="21" t="s">
        <v>3326</v>
      </c>
      <c r="D1709" s="8" t="s">
        <v>3327</v>
      </c>
      <c r="E1709" s="3" t="str">
        <f t="shared" ref="E1709:E1714" si="173">$E$1&amp;"22,1,'"&amp;TRIM(B1709)&amp;"','"&amp;RIGHT(A1709,2)&amp;"','"&amp;RIGHT(A1709,6)&amp;"')"</f>
        <v>INSERT INTO [dbo].[pmDistrict] ([idDepartment],[idProvince],[name],[code],[ubigeo]) VALUES (22,1,'Calzada','02','210102')</v>
      </c>
    </row>
    <row r="1710" spans="1:5" ht="15.75" thickBot="1" x14ac:dyDescent="0.3">
      <c r="A1710" s="14" t="s">
        <v>3330</v>
      </c>
      <c r="B1710" s="8" t="s">
        <v>3331</v>
      </c>
      <c r="C1710" s="21" t="s">
        <v>3326</v>
      </c>
      <c r="D1710" s="8" t="s">
        <v>3327</v>
      </c>
      <c r="E1710" s="3" t="str">
        <f t="shared" si="173"/>
        <v>INSERT INTO [dbo].[pmDistrict] ([idDepartment],[idProvince],[name],[code],[ubigeo]) VALUES (22,1,'Habana','03','210103')</v>
      </c>
    </row>
    <row r="1711" spans="1:5" ht="15.75" thickBot="1" x14ac:dyDescent="0.3">
      <c r="A1711" s="14" t="s">
        <v>3332</v>
      </c>
      <c r="B1711" s="8" t="s">
        <v>3333</v>
      </c>
      <c r="C1711" s="21" t="s">
        <v>3326</v>
      </c>
      <c r="D1711" s="8" t="s">
        <v>3327</v>
      </c>
      <c r="E1711" s="3" t="str">
        <f t="shared" si="173"/>
        <v>INSERT INTO [dbo].[pmDistrict] ([idDepartment],[idProvince],[name],[code],[ubigeo]) VALUES (22,1,'Jepelacio','04','210104')</v>
      </c>
    </row>
    <row r="1712" spans="1:5" ht="15.75" thickBot="1" x14ac:dyDescent="0.3">
      <c r="A1712" s="14" t="s">
        <v>3334</v>
      </c>
      <c r="B1712" s="8" t="s">
        <v>3335</v>
      </c>
      <c r="C1712" s="21" t="s">
        <v>3326</v>
      </c>
      <c r="D1712" s="8" t="s">
        <v>3327</v>
      </c>
      <c r="E1712" s="3" t="str">
        <f t="shared" si="173"/>
        <v>INSERT INTO [dbo].[pmDistrict] ([idDepartment],[idProvince],[name],[code],[ubigeo]) VALUES (22,1,'Soritor','05','210105')</v>
      </c>
    </row>
    <row r="1713" spans="1:5" ht="15.75" thickBot="1" x14ac:dyDescent="0.3">
      <c r="A1713" s="14" t="s">
        <v>3336</v>
      </c>
      <c r="B1713" s="8" t="s">
        <v>3337</v>
      </c>
      <c r="C1713" s="21" t="s">
        <v>3326</v>
      </c>
      <c r="D1713" s="8" t="s">
        <v>3327</v>
      </c>
      <c r="E1713" s="3" t="str">
        <f t="shared" si="173"/>
        <v>INSERT INTO [dbo].[pmDistrict] ([idDepartment],[idProvince],[name],[code],[ubigeo]) VALUES (22,1,'Yantalo','06','210106')</v>
      </c>
    </row>
    <row r="1714" spans="1:5" ht="15.75" thickBot="1" x14ac:dyDescent="0.3">
      <c r="A1714" s="14" t="s">
        <v>3338</v>
      </c>
      <c r="B1714" s="8" t="s">
        <v>1249</v>
      </c>
      <c r="C1714" s="21" t="s">
        <v>1249</v>
      </c>
      <c r="D1714" s="8" t="s">
        <v>3327</v>
      </c>
      <c r="E1714" s="2" t="str">
        <f>$E$1&amp;"22,2,'"&amp;TRIM(B1714)&amp;"','"&amp;RIGHT(A1714,2)&amp;"','"&amp;RIGHT(A1714,6)&amp;"')"</f>
        <v>INSERT INTO [dbo].[pmDistrict] ([idDepartment],[idProvince],[name],[code],[ubigeo]) VALUES (22,2,'Bellavista','01','210701')</v>
      </c>
    </row>
    <row r="1715" spans="1:5" ht="15.75" thickBot="1" x14ac:dyDescent="0.3">
      <c r="A1715" s="14" t="s">
        <v>3339</v>
      </c>
      <c r="B1715" s="8" t="s">
        <v>3340</v>
      </c>
      <c r="C1715" s="21" t="s">
        <v>1249</v>
      </c>
      <c r="D1715" s="8" t="s">
        <v>3327</v>
      </c>
      <c r="E1715" s="2" t="str">
        <f t="shared" ref="E1715:E1720" si="174">$E$1&amp;"22,2,'"&amp;TRIM(B1715)&amp;"','"&amp;RIGHT(A1715,2)&amp;"','"&amp;RIGHT(A1715,6)&amp;"')"</f>
        <v>INSERT INTO [dbo].[pmDistrict] ([idDepartment],[idProvince],[name],[code],[ubigeo]) VALUES (22,2,'Alto Biavo','04','210704')</v>
      </c>
    </row>
    <row r="1716" spans="1:5" ht="15.75" thickBot="1" x14ac:dyDescent="0.3">
      <c r="A1716" s="14" t="s">
        <v>3341</v>
      </c>
      <c r="B1716" s="8" t="s">
        <v>3342</v>
      </c>
      <c r="C1716" s="21" t="s">
        <v>1249</v>
      </c>
      <c r="D1716" s="8" t="s">
        <v>3327</v>
      </c>
      <c r="E1716" s="2" t="str">
        <f t="shared" si="174"/>
        <v>INSERT INTO [dbo].[pmDistrict] ([idDepartment],[idProvince],[name],[code],[ubigeo]) VALUES (22,2,'Bajo Biavo','06','210706')</v>
      </c>
    </row>
    <row r="1717" spans="1:5" ht="15.75" thickBot="1" x14ac:dyDescent="0.3">
      <c r="A1717" s="14" t="s">
        <v>3343</v>
      </c>
      <c r="B1717" s="8" t="s">
        <v>3344</v>
      </c>
      <c r="C1717" s="21" t="s">
        <v>1249</v>
      </c>
      <c r="D1717" s="8" t="s">
        <v>3327</v>
      </c>
      <c r="E1717" s="2" t="str">
        <f t="shared" si="174"/>
        <v>INSERT INTO [dbo].[pmDistrict] ([idDepartment],[idProvince],[name],[code],[ubigeo]) VALUES (22,2,'Huallaga','05','210705')</v>
      </c>
    </row>
    <row r="1718" spans="1:5" ht="15.75" thickBot="1" x14ac:dyDescent="0.3">
      <c r="A1718" s="14" t="s">
        <v>3345</v>
      </c>
      <c r="B1718" s="8" t="s">
        <v>1323</v>
      </c>
      <c r="C1718" s="21" t="s">
        <v>1249</v>
      </c>
      <c r="D1718" s="8" t="s">
        <v>3327</v>
      </c>
      <c r="E1718" s="2" t="str">
        <f t="shared" si="174"/>
        <v>INSERT INTO [dbo].[pmDistrict] ([idDepartment],[idProvince],[name],[code],[ubigeo]) VALUES (22,2,'San Pablo','03','210703')</v>
      </c>
    </row>
    <row r="1719" spans="1:5" ht="15.75" thickBot="1" x14ac:dyDescent="0.3">
      <c r="A1719" s="14" t="s">
        <v>3346</v>
      </c>
      <c r="B1719" s="8" t="s">
        <v>1786</v>
      </c>
      <c r="C1719" s="21" t="s">
        <v>1249</v>
      </c>
      <c r="D1719" s="8" t="s">
        <v>3327</v>
      </c>
      <c r="E1719" s="2" t="str">
        <f t="shared" si="174"/>
        <v>INSERT INTO [dbo].[pmDistrict] ([idDepartment],[idProvince],[name],[code],[ubigeo]) VALUES (22,2,'San Rafael','02','210702')</v>
      </c>
    </row>
    <row r="1720" spans="1:5" ht="15.75" thickBot="1" x14ac:dyDescent="0.3">
      <c r="A1720" s="14" t="s">
        <v>3347</v>
      </c>
      <c r="B1720" s="8" t="s">
        <v>3348</v>
      </c>
      <c r="C1720" s="21" t="s">
        <v>3349</v>
      </c>
      <c r="D1720" s="8" t="s">
        <v>3327</v>
      </c>
      <c r="E1720" s="3" t="str">
        <f>$E$1&amp;"22,3,'"&amp;TRIM(B1720)&amp;"','"&amp;RIGHT(A1720,2)&amp;"','"&amp;RIGHT(A1720,6)&amp;"')"</f>
        <v>INSERT INTO [dbo].[pmDistrict] ([idDepartment],[idProvince],[name],[code],[ubigeo]) VALUES (22,3,'San Jose de Sisa','01','211001')</v>
      </c>
    </row>
    <row r="1721" spans="1:5" ht="15.75" thickBot="1" x14ac:dyDescent="0.3">
      <c r="A1721" s="14" t="s">
        <v>3350</v>
      </c>
      <c r="B1721" s="8" t="s">
        <v>3351</v>
      </c>
      <c r="C1721" s="21" t="s">
        <v>3349</v>
      </c>
      <c r="D1721" s="8" t="s">
        <v>3327</v>
      </c>
      <c r="E1721" s="3" t="str">
        <f t="shared" ref="E1721:E1725" si="175">$E$1&amp;"22,3,'"&amp;TRIM(B1721)&amp;"','"&amp;RIGHT(A1721,2)&amp;"','"&amp;RIGHT(A1721,6)&amp;"')"</f>
        <v>INSERT INTO [dbo].[pmDistrict] ([idDepartment],[idProvince],[name],[code],[ubigeo]) VALUES (22,3,'Agua Blanca','02','211002')</v>
      </c>
    </row>
    <row r="1722" spans="1:5" ht="15.75" thickBot="1" x14ac:dyDescent="0.3">
      <c r="A1722" s="14" t="s">
        <v>3352</v>
      </c>
      <c r="B1722" s="8" t="s">
        <v>3327</v>
      </c>
      <c r="C1722" s="21" t="s">
        <v>3349</v>
      </c>
      <c r="D1722" s="8" t="s">
        <v>3327</v>
      </c>
      <c r="E1722" s="3" t="str">
        <f t="shared" si="175"/>
        <v>INSERT INTO [dbo].[pmDistrict] ([idDepartment],[idProvince],[name],[code],[ubigeo]) VALUES (22,3,'San Martin','04','211004')</v>
      </c>
    </row>
    <row r="1723" spans="1:5" ht="15.75" thickBot="1" x14ac:dyDescent="0.3">
      <c r="A1723" s="14" t="s">
        <v>3353</v>
      </c>
      <c r="B1723" s="8" t="s">
        <v>157</v>
      </c>
      <c r="C1723" s="21" t="s">
        <v>3349</v>
      </c>
      <c r="D1723" s="8" t="s">
        <v>3327</v>
      </c>
      <c r="E1723" s="3" t="str">
        <f t="shared" si="175"/>
        <v>INSERT INTO [dbo].[pmDistrict] ([idDepartment],[idProvince],[name],[code],[ubigeo]) VALUES (22,3,'Santa Rosa','05','211005')</v>
      </c>
    </row>
    <row r="1724" spans="1:5" ht="15.75" thickBot="1" x14ac:dyDescent="0.3">
      <c r="A1724" s="14" t="s">
        <v>3354</v>
      </c>
      <c r="B1724" s="8" t="s">
        <v>3355</v>
      </c>
      <c r="C1724" s="21" t="s">
        <v>3349</v>
      </c>
      <c r="D1724" s="8" t="s">
        <v>3327</v>
      </c>
      <c r="E1724" s="3" t="str">
        <f t="shared" si="175"/>
        <v>INSERT INTO [dbo].[pmDistrict] ([idDepartment],[idProvince],[name],[code],[ubigeo]) VALUES (22,3,'Shatoja','03','211003')</v>
      </c>
    </row>
    <row r="1725" spans="1:5" ht="15.75" thickBot="1" x14ac:dyDescent="0.3">
      <c r="A1725" s="14" t="s">
        <v>3356</v>
      </c>
      <c r="B1725" s="8" t="s">
        <v>3357</v>
      </c>
      <c r="C1725" s="21" t="s">
        <v>3344</v>
      </c>
      <c r="D1725" s="8" t="s">
        <v>3327</v>
      </c>
      <c r="E1725" s="2" t="str">
        <f>$E$1&amp;"22,4,'"&amp;TRIM(B1725)&amp;"','"&amp;RIGHT(A1725,2)&amp;"','"&amp;RIGHT(A1725,6)&amp;"')"</f>
        <v>INSERT INTO [dbo].[pmDistrict] ([idDepartment],[idProvince],[name],[code],[ubigeo]) VALUES (22,4,'Saposoa','01','210201')</v>
      </c>
    </row>
    <row r="1726" spans="1:5" ht="15.75" thickBot="1" x14ac:dyDescent="0.3">
      <c r="A1726" s="14" t="s">
        <v>3358</v>
      </c>
      <c r="B1726" s="8" t="s">
        <v>3359</v>
      </c>
      <c r="C1726" s="21" t="s">
        <v>3344</v>
      </c>
      <c r="D1726" s="8" t="s">
        <v>3327</v>
      </c>
      <c r="E1726" s="2" t="str">
        <f t="shared" ref="E1726:E1730" si="176">$E$1&amp;"22,4,'"&amp;TRIM(B1726)&amp;"','"&amp;RIGHT(A1726,2)&amp;"','"&amp;RIGHT(A1726,6)&amp;"')"</f>
        <v>INSERT INTO [dbo].[pmDistrict] ([idDepartment],[idProvince],[name],[code],[ubigeo]) VALUES (22,4,'Alto Saposoa','05','210205')</v>
      </c>
    </row>
    <row r="1727" spans="1:5" ht="15.75" thickBot="1" x14ac:dyDescent="0.3">
      <c r="A1727" s="14" t="s">
        <v>3360</v>
      </c>
      <c r="B1727" s="8" t="s">
        <v>3361</v>
      </c>
      <c r="C1727" s="21" t="s">
        <v>3344</v>
      </c>
      <c r="D1727" s="8" t="s">
        <v>3327</v>
      </c>
      <c r="E1727" s="2" t="str">
        <f t="shared" si="176"/>
        <v>INSERT INTO [dbo].[pmDistrict] ([idDepartment],[idProvince],[name],[code],[ubigeo]) VALUES (22,4,'El Eslabon','06','210206')</v>
      </c>
    </row>
    <row r="1728" spans="1:5" ht="15.75" thickBot="1" x14ac:dyDescent="0.3">
      <c r="A1728" s="14" t="s">
        <v>3362</v>
      </c>
      <c r="B1728" s="8" t="s">
        <v>3363</v>
      </c>
      <c r="C1728" s="21" t="s">
        <v>3344</v>
      </c>
      <c r="D1728" s="8" t="s">
        <v>3327</v>
      </c>
      <c r="E1728" s="2" t="str">
        <f t="shared" si="176"/>
        <v>INSERT INTO [dbo].[pmDistrict] ([idDepartment],[idProvince],[name],[code],[ubigeo]) VALUES (22,4,'Piscoyacu','02','210202')</v>
      </c>
    </row>
    <row r="1729" spans="1:5" ht="15.75" thickBot="1" x14ac:dyDescent="0.3">
      <c r="A1729" s="14" t="s">
        <v>3364</v>
      </c>
      <c r="B1729" s="8" t="s">
        <v>3365</v>
      </c>
      <c r="C1729" s="21" t="s">
        <v>3344</v>
      </c>
      <c r="D1729" s="8" t="s">
        <v>3327</v>
      </c>
      <c r="E1729" s="2" t="str">
        <f t="shared" si="176"/>
        <v>INSERT INTO [dbo].[pmDistrict] ([idDepartment],[idProvince],[name],[code],[ubigeo]) VALUES (22,4,'Sacanche','03','210203')</v>
      </c>
    </row>
    <row r="1730" spans="1:5" ht="15.75" thickBot="1" x14ac:dyDescent="0.3">
      <c r="A1730" s="14" t="s">
        <v>3366</v>
      </c>
      <c r="B1730" s="8" t="s">
        <v>3367</v>
      </c>
      <c r="C1730" s="21" t="s">
        <v>3344</v>
      </c>
      <c r="D1730" s="8" t="s">
        <v>3327</v>
      </c>
      <c r="E1730" s="2" t="str">
        <f t="shared" si="176"/>
        <v>INSERT INTO [dbo].[pmDistrict] ([idDepartment],[idProvince],[name],[code],[ubigeo]) VALUES (22,4,'Tingo de Saposoa','04','210204')</v>
      </c>
    </row>
    <row r="1731" spans="1:5" ht="15.75" thickBot="1" x14ac:dyDescent="0.3">
      <c r="A1731" s="14" t="s">
        <v>3368</v>
      </c>
      <c r="B1731" s="8" t="s">
        <v>3369</v>
      </c>
      <c r="C1731" s="21" t="s">
        <v>3369</v>
      </c>
      <c r="D1731" s="8" t="s">
        <v>3327</v>
      </c>
      <c r="E1731" s="3" t="str">
        <f>$E$1&amp;"22,5,'"&amp;TRIM(B1731)&amp;"','"&amp;RIGHT(A1731,2)&amp;"','"&amp;RIGHT(A1731,6)&amp;"')"</f>
        <v>INSERT INTO [dbo].[pmDistrict] ([idDepartment],[idProvince],[name],[code],[ubigeo]) VALUES (22,5,'Lamas','01','210301')</v>
      </c>
    </row>
    <row r="1732" spans="1:5" ht="15.75" thickBot="1" x14ac:dyDescent="0.3">
      <c r="A1732" s="14" t="s">
        <v>3370</v>
      </c>
      <c r="B1732" s="8" t="s">
        <v>3371</v>
      </c>
      <c r="C1732" s="21" t="s">
        <v>3369</v>
      </c>
      <c r="D1732" s="8" t="s">
        <v>3327</v>
      </c>
      <c r="E1732" s="3" t="str">
        <f t="shared" ref="E1732:E1741" si="177">$E$1&amp;"22,5,'"&amp;TRIM(B1732)&amp;"','"&amp;RIGHT(A1732,2)&amp;"','"&amp;RIGHT(A1732,6)&amp;"')"</f>
        <v>INSERT INTO [dbo].[pmDistrict] ([idDepartment],[idProvince],[name],[code],[ubigeo]) VALUES (22,5,'Alonso de Alvarado','15','210315')</v>
      </c>
    </row>
    <row r="1733" spans="1:5" ht="15.75" thickBot="1" x14ac:dyDescent="0.3">
      <c r="A1733" s="14" t="s">
        <v>3372</v>
      </c>
      <c r="B1733" s="8" t="s">
        <v>3373</v>
      </c>
      <c r="C1733" s="21" t="s">
        <v>3369</v>
      </c>
      <c r="D1733" s="8" t="s">
        <v>3327</v>
      </c>
      <c r="E1733" s="3" t="str">
        <f t="shared" si="177"/>
        <v>INSERT INTO [dbo].[pmDistrict] ([idDepartment],[idProvince],[name],[code],[ubigeo]) VALUES (22,5,'Barranquita','03','210303')</v>
      </c>
    </row>
    <row r="1734" spans="1:5" ht="15.75" thickBot="1" x14ac:dyDescent="0.3">
      <c r="A1734" s="14" t="s">
        <v>3374</v>
      </c>
      <c r="B1734" s="8" t="s">
        <v>3375</v>
      </c>
      <c r="C1734" s="21" t="s">
        <v>3369</v>
      </c>
      <c r="D1734" s="8" t="s">
        <v>3327</v>
      </c>
      <c r="E1734" s="3" t="str">
        <f t="shared" si="177"/>
        <v>INSERT INTO [dbo].[pmDistrict] ([idDepartment],[idProvince],[name],[code],[ubigeo]) VALUES (22,5,'Caynarachi','04','210304')</v>
      </c>
    </row>
    <row r="1735" spans="1:5" ht="15.75" thickBot="1" x14ac:dyDescent="0.3">
      <c r="A1735" s="14" t="s">
        <v>3376</v>
      </c>
      <c r="B1735" s="8" t="s">
        <v>3377</v>
      </c>
      <c r="C1735" s="21" t="s">
        <v>3369</v>
      </c>
      <c r="D1735" s="8" t="s">
        <v>3327</v>
      </c>
      <c r="E1735" s="3" t="str">
        <f t="shared" si="177"/>
        <v>INSERT INTO [dbo].[pmDistrict] ([idDepartment],[idProvince],[name],[code],[ubigeo]) VALUES (22,5,'Cuñumbuqui','05','210305')</v>
      </c>
    </row>
    <row r="1736" spans="1:5" ht="15.75" thickBot="1" x14ac:dyDescent="0.3">
      <c r="A1736" s="14" t="s">
        <v>3378</v>
      </c>
      <c r="B1736" s="8" t="s">
        <v>3379</v>
      </c>
      <c r="C1736" s="21" t="s">
        <v>3369</v>
      </c>
      <c r="D1736" s="8" t="s">
        <v>3327</v>
      </c>
      <c r="E1736" s="3" t="str">
        <f t="shared" si="177"/>
        <v>INSERT INTO [dbo].[pmDistrict] ([idDepartment],[idProvince],[name],[code],[ubigeo]) VALUES (22,5,'Pinto Recodo','06','210306')</v>
      </c>
    </row>
    <row r="1737" spans="1:5" ht="15.75" thickBot="1" x14ac:dyDescent="0.3">
      <c r="A1737" s="14" t="s">
        <v>3380</v>
      </c>
      <c r="B1737" s="8" t="s">
        <v>3381</v>
      </c>
      <c r="C1737" s="21" t="s">
        <v>3369</v>
      </c>
      <c r="D1737" s="8" t="s">
        <v>3327</v>
      </c>
      <c r="E1737" s="3" t="str">
        <f t="shared" si="177"/>
        <v>INSERT INTO [dbo].[pmDistrict] ([idDepartment],[idProvince],[name],[code],[ubigeo]) VALUES (22,5,'Rumisapa','07','210307')</v>
      </c>
    </row>
    <row r="1738" spans="1:5" ht="15.75" thickBot="1" x14ac:dyDescent="0.3">
      <c r="A1738" s="14" t="s">
        <v>3382</v>
      </c>
      <c r="B1738" s="8" t="s">
        <v>3383</v>
      </c>
      <c r="C1738" s="21" t="s">
        <v>3369</v>
      </c>
      <c r="D1738" s="8" t="s">
        <v>3327</v>
      </c>
      <c r="E1738" s="3" t="str">
        <f t="shared" si="177"/>
        <v>INSERT INTO [dbo].[pmDistrict] ([idDepartment],[idProvince],[name],[code],[ubigeo]) VALUES (22,5,'San Roque de Cumbaza','16','210316')</v>
      </c>
    </row>
    <row r="1739" spans="1:5" ht="15.75" thickBot="1" x14ac:dyDescent="0.3">
      <c r="A1739" s="14" t="s">
        <v>3384</v>
      </c>
      <c r="B1739" s="8" t="s">
        <v>3385</v>
      </c>
      <c r="C1739" s="21" t="s">
        <v>3369</v>
      </c>
      <c r="D1739" s="8" t="s">
        <v>3327</v>
      </c>
      <c r="E1739" s="3" t="str">
        <f t="shared" si="177"/>
        <v>INSERT INTO [dbo].[pmDistrict] ([idDepartment],[idProvince],[name],[code],[ubigeo]) VALUES (22,5,'Shanao','11','210311')</v>
      </c>
    </row>
    <row r="1740" spans="1:5" ht="15.75" thickBot="1" x14ac:dyDescent="0.3">
      <c r="A1740" s="14" t="s">
        <v>3386</v>
      </c>
      <c r="B1740" s="8" t="s">
        <v>3387</v>
      </c>
      <c r="C1740" s="21" t="s">
        <v>3369</v>
      </c>
      <c r="D1740" s="8" t="s">
        <v>3327</v>
      </c>
      <c r="E1740" s="3" t="str">
        <f t="shared" si="177"/>
        <v>INSERT INTO [dbo].[pmDistrict] ([idDepartment],[idProvince],[name],[code],[ubigeo]) VALUES (22,5,'Tabalosos','13','210313')</v>
      </c>
    </row>
    <row r="1741" spans="1:5" ht="15.75" thickBot="1" x14ac:dyDescent="0.3">
      <c r="A1741" s="14" t="s">
        <v>3388</v>
      </c>
      <c r="B1741" s="8" t="s">
        <v>3389</v>
      </c>
      <c r="C1741" s="21" t="s">
        <v>3369</v>
      </c>
      <c r="D1741" s="8" t="s">
        <v>3327</v>
      </c>
      <c r="E1741" s="3" t="str">
        <f t="shared" si="177"/>
        <v>INSERT INTO [dbo].[pmDistrict] ([idDepartment],[idProvince],[name],[code],[ubigeo]) VALUES (22,5,'Zapatero','14','210314')</v>
      </c>
    </row>
    <row r="1742" spans="1:5" ht="15.75" thickBot="1" x14ac:dyDescent="0.3">
      <c r="A1742" s="14" t="s">
        <v>3390</v>
      </c>
      <c r="B1742" s="8" t="s">
        <v>3391</v>
      </c>
      <c r="C1742" s="21" t="s">
        <v>732</v>
      </c>
      <c r="D1742" s="8" t="s">
        <v>3327</v>
      </c>
      <c r="E1742" s="2" t="str">
        <f>$E$1&amp;"22,6,'"&amp;TRIM(B1742)&amp;"','"&amp;RIGHT(A1742,2)&amp;"','"&amp;RIGHT(A1742,6)&amp;"')"</f>
        <v>INSERT INTO [dbo].[pmDistrict] ([idDepartment],[idProvince],[name],[code],[ubigeo]) VALUES (22,6,'Juanjui','01','210401')</v>
      </c>
    </row>
    <row r="1743" spans="1:5" ht="15.75" thickBot="1" x14ac:dyDescent="0.3">
      <c r="A1743" s="14" t="s">
        <v>3392</v>
      </c>
      <c r="B1743" s="8" t="s">
        <v>3393</v>
      </c>
      <c r="C1743" s="21" t="s">
        <v>732</v>
      </c>
      <c r="D1743" s="8" t="s">
        <v>3327</v>
      </c>
      <c r="E1743" s="2" t="str">
        <f t="shared" ref="E1743:E1746" si="178">$E$1&amp;"22,6,'"&amp;TRIM(B1743)&amp;"','"&amp;RIGHT(A1743,2)&amp;"','"&amp;RIGHT(A1743,6)&amp;"')"</f>
        <v>INSERT INTO [dbo].[pmDistrict] ([idDepartment],[idProvince],[name],[code],[ubigeo]) VALUES (22,6,'Campanilla','02','210402')</v>
      </c>
    </row>
    <row r="1744" spans="1:5" ht="15.75" thickBot="1" x14ac:dyDescent="0.3">
      <c r="A1744" s="14" t="s">
        <v>3394</v>
      </c>
      <c r="B1744" s="8" t="s">
        <v>3395</v>
      </c>
      <c r="C1744" s="21" t="s">
        <v>732</v>
      </c>
      <c r="D1744" s="8" t="s">
        <v>3327</v>
      </c>
      <c r="E1744" s="2" t="str">
        <f t="shared" si="178"/>
        <v>INSERT INTO [dbo].[pmDistrict] ([idDepartment],[idProvince],[name],[code],[ubigeo]) VALUES (22,6,'Huicungo','03','210403')</v>
      </c>
    </row>
    <row r="1745" spans="1:5" ht="15.75" thickBot="1" x14ac:dyDescent="0.3">
      <c r="A1745" s="14" t="s">
        <v>3396</v>
      </c>
      <c r="B1745" s="8" t="s">
        <v>3397</v>
      </c>
      <c r="C1745" s="21" t="s">
        <v>732</v>
      </c>
      <c r="D1745" s="8" t="s">
        <v>3327</v>
      </c>
      <c r="E1745" s="2" t="str">
        <f t="shared" si="178"/>
        <v>INSERT INTO [dbo].[pmDistrict] ([idDepartment],[idProvince],[name],[code],[ubigeo]) VALUES (22,6,'Pachiza','04','210404')</v>
      </c>
    </row>
    <row r="1746" spans="1:5" ht="15.75" thickBot="1" x14ac:dyDescent="0.3">
      <c r="A1746" s="14" t="s">
        <v>3398</v>
      </c>
      <c r="B1746" s="8" t="s">
        <v>3399</v>
      </c>
      <c r="C1746" s="21" t="s">
        <v>732</v>
      </c>
      <c r="D1746" s="8" t="s">
        <v>3327</v>
      </c>
      <c r="E1746" s="2" t="str">
        <f t="shared" si="178"/>
        <v>INSERT INTO [dbo].[pmDistrict] ([idDepartment],[idProvince],[name],[code],[ubigeo]) VALUES (22,6,'Pajarillo','05','210405')</v>
      </c>
    </row>
    <row r="1747" spans="1:5" ht="15.75" thickBot="1" x14ac:dyDescent="0.3">
      <c r="A1747" s="14" t="s">
        <v>3400</v>
      </c>
      <c r="B1747" s="8" t="s">
        <v>3401</v>
      </c>
      <c r="C1747" s="21" t="s">
        <v>3401</v>
      </c>
      <c r="D1747" s="8" t="s">
        <v>3327</v>
      </c>
      <c r="E1747" s="3" t="str">
        <f>$E$1&amp;"22,7,'"&amp;TRIM(B1747)&amp;"','"&amp;RIGHT(A1747,2)&amp;"','"&amp;RIGHT(A1747,6)&amp;"')"</f>
        <v>INSERT INTO [dbo].[pmDistrict] ([idDepartment],[idProvince],[name],[code],[ubigeo]) VALUES (22,7,'Picota','01','210901')</v>
      </c>
    </row>
    <row r="1748" spans="1:5" ht="15.75" thickBot="1" x14ac:dyDescent="0.3">
      <c r="A1748" s="14" t="s">
        <v>3402</v>
      </c>
      <c r="B1748" s="8" t="s">
        <v>3045</v>
      </c>
      <c r="C1748" s="21" t="s">
        <v>3401</v>
      </c>
      <c r="D1748" s="8" t="s">
        <v>3327</v>
      </c>
      <c r="E1748" s="3" t="str">
        <f t="shared" ref="E1748:E1756" si="179">$E$1&amp;"22,7,'"&amp;TRIM(B1748)&amp;"','"&amp;RIGHT(A1748,2)&amp;"','"&amp;RIGHT(A1748,6)&amp;"')"</f>
        <v>INSERT INTO [dbo].[pmDistrict] ([idDepartment],[idProvince],[name],[code],[ubigeo]) VALUES (22,7,'Buenos Aires','02','210902')</v>
      </c>
    </row>
    <row r="1749" spans="1:5" ht="15.75" thickBot="1" x14ac:dyDescent="0.3">
      <c r="A1749" s="14" t="s">
        <v>3403</v>
      </c>
      <c r="B1749" s="8" t="s">
        <v>3404</v>
      </c>
      <c r="C1749" s="21" t="s">
        <v>3401</v>
      </c>
      <c r="D1749" s="8" t="s">
        <v>3327</v>
      </c>
      <c r="E1749" s="3" t="str">
        <f t="shared" si="179"/>
        <v>INSERT INTO [dbo].[pmDistrict] ([idDepartment],[idProvince],[name],[code],[ubigeo]) VALUES (22,7,'Caspisapa','03','210903')</v>
      </c>
    </row>
    <row r="1750" spans="1:5" ht="15.75" thickBot="1" x14ac:dyDescent="0.3">
      <c r="A1750" s="14" t="s">
        <v>3405</v>
      </c>
      <c r="B1750" s="8" t="s">
        <v>3406</v>
      </c>
      <c r="C1750" s="21" t="s">
        <v>3401</v>
      </c>
      <c r="D1750" s="8" t="s">
        <v>3327</v>
      </c>
      <c r="E1750" s="3" t="str">
        <f t="shared" si="179"/>
        <v>INSERT INTO [dbo].[pmDistrict] ([idDepartment],[idProvince],[name],[code],[ubigeo]) VALUES (22,7,'Pilluana','04','210904')</v>
      </c>
    </row>
    <row r="1751" spans="1:5" ht="15.75" thickBot="1" x14ac:dyDescent="0.3">
      <c r="A1751" s="14" t="s">
        <v>3407</v>
      </c>
      <c r="B1751" s="8" t="s">
        <v>3408</v>
      </c>
      <c r="C1751" s="21" t="s">
        <v>3401</v>
      </c>
      <c r="D1751" s="8" t="s">
        <v>3327</v>
      </c>
      <c r="E1751" s="3" t="str">
        <f t="shared" si="179"/>
        <v>INSERT INTO [dbo].[pmDistrict] ([idDepartment],[idProvince],[name],[code],[ubigeo]) VALUES (22,7,'Pucacaca','05','210905')</v>
      </c>
    </row>
    <row r="1752" spans="1:5" ht="15.75" thickBot="1" x14ac:dyDescent="0.3">
      <c r="A1752" s="14" t="s">
        <v>3409</v>
      </c>
      <c r="B1752" s="8" t="s">
        <v>122</v>
      </c>
      <c r="C1752" s="21" t="s">
        <v>3401</v>
      </c>
      <c r="D1752" s="8" t="s">
        <v>3327</v>
      </c>
      <c r="E1752" s="3" t="str">
        <f t="shared" si="179"/>
        <v>INSERT INTO [dbo].[pmDistrict] ([idDepartment],[idProvince],[name],[code],[ubigeo]) VALUES (22,7,'San Cristobal','06','210906')</v>
      </c>
    </row>
    <row r="1753" spans="1:5" ht="15.75" thickBot="1" x14ac:dyDescent="0.3">
      <c r="A1753" s="14" t="s">
        <v>3410</v>
      </c>
      <c r="B1753" s="8" t="s">
        <v>3411</v>
      </c>
      <c r="C1753" s="21" t="s">
        <v>3401</v>
      </c>
      <c r="D1753" s="8" t="s">
        <v>3327</v>
      </c>
      <c r="E1753" s="3" t="str">
        <f t="shared" si="179"/>
        <v>INSERT INTO [dbo].[pmDistrict] ([idDepartment],[idProvince],[name],[code],[ubigeo]) VALUES (22,7,'San Hilarion','07','210907')</v>
      </c>
    </row>
    <row r="1754" spans="1:5" ht="15.75" thickBot="1" x14ac:dyDescent="0.3">
      <c r="A1754" s="14" t="s">
        <v>3412</v>
      </c>
      <c r="B1754" s="8" t="s">
        <v>3413</v>
      </c>
      <c r="C1754" s="21" t="s">
        <v>3401</v>
      </c>
      <c r="D1754" s="8" t="s">
        <v>3327</v>
      </c>
      <c r="E1754" s="3" t="str">
        <f t="shared" si="179"/>
        <v>INSERT INTO [dbo].[pmDistrict] ([idDepartment],[idProvince],[name],[code],[ubigeo]) VALUES (22,7,'Shamboyacu','10','210910')</v>
      </c>
    </row>
    <row r="1755" spans="1:5" ht="15.75" thickBot="1" x14ac:dyDescent="0.3">
      <c r="A1755" s="14" t="s">
        <v>3414</v>
      </c>
      <c r="B1755" s="8" t="s">
        <v>3415</v>
      </c>
      <c r="C1755" s="21" t="s">
        <v>3401</v>
      </c>
      <c r="D1755" s="8" t="s">
        <v>3327</v>
      </c>
      <c r="E1755" s="3" t="str">
        <f t="shared" si="179"/>
        <v>INSERT INTO [dbo].[pmDistrict] ([idDepartment],[idProvince],[name],[code],[ubigeo]) VALUES (22,7,'Tingo de Ponasa','08','210908')</v>
      </c>
    </row>
    <row r="1756" spans="1:5" ht="15.75" thickBot="1" x14ac:dyDescent="0.3">
      <c r="A1756" s="14" t="s">
        <v>3416</v>
      </c>
      <c r="B1756" s="8" t="s">
        <v>3417</v>
      </c>
      <c r="C1756" s="21" t="s">
        <v>3401</v>
      </c>
      <c r="D1756" s="8" t="s">
        <v>3327</v>
      </c>
      <c r="E1756" s="3" t="str">
        <f t="shared" si="179"/>
        <v>INSERT INTO [dbo].[pmDistrict] ([idDepartment],[idProvince],[name],[code],[ubigeo]) VALUES (22,7,'Tres Unidos','09','210909')</v>
      </c>
    </row>
    <row r="1757" spans="1:5" ht="15.75" thickBot="1" x14ac:dyDescent="0.3">
      <c r="A1757" s="14" t="s">
        <v>3418</v>
      </c>
      <c r="B1757" s="8" t="s">
        <v>3419</v>
      </c>
      <c r="C1757" s="21" t="s">
        <v>3419</v>
      </c>
      <c r="D1757" s="8" t="s">
        <v>3327</v>
      </c>
      <c r="E1757" s="2" t="str">
        <f>$E$1&amp;"22,8,'"&amp;TRIM(B1757)&amp;"','"&amp;RIGHT(A1757,2)&amp;"','"&amp;RIGHT(A1757,6)&amp;"')"</f>
        <v>INSERT INTO [dbo].[pmDistrict] ([idDepartment],[idProvince],[name],[code],[ubigeo]) VALUES (22,8,'Rioja','01','210501')</v>
      </c>
    </row>
    <row r="1758" spans="1:5" ht="15.75" thickBot="1" x14ac:dyDescent="0.3">
      <c r="A1758" s="14" t="s">
        <v>3420</v>
      </c>
      <c r="B1758" s="8" t="s">
        <v>3421</v>
      </c>
      <c r="C1758" s="21" t="s">
        <v>3419</v>
      </c>
      <c r="D1758" s="8" t="s">
        <v>3327</v>
      </c>
      <c r="E1758" s="2" t="str">
        <f t="shared" ref="E1758:E1765" si="180">$E$1&amp;"22,8,'"&amp;TRIM(B1758)&amp;"','"&amp;RIGHT(A1758,2)&amp;"','"&amp;RIGHT(A1758,6)&amp;"')"</f>
        <v>INSERT INTO [dbo].[pmDistrict] ([idDepartment],[idProvince],[name],[code],[ubigeo]) VALUES (22,8,'Awajun','09','210509')</v>
      </c>
    </row>
    <row r="1759" spans="1:5" ht="15.75" thickBot="1" x14ac:dyDescent="0.3">
      <c r="A1759" s="14" t="s">
        <v>3422</v>
      </c>
      <c r="B1759" s="8" t="s">
        <v>3423</v>
      </c>
      <c r="C1759" s="21" t="s">
        <v>3419</v>
      </c>
      <c r="D1759" s="8" t="s">
        <v>3327</v>
      </c>
      <c r="E1759" s="2" t="str">
        <f t="shared" si="180"/>
        <v>INSERT INTO [dbo].[pmDistrict] ([idDepartment],[idProvince],[name],[code],[ubigeo]) VALUES (22,8,'Elias Soplin Vargas','06','210506')</v>
      </c>
    </row>
    <row r="1760" spans="1:5" ht="15.75" thickBot="1" x14ac:dyDescent="0.3">
      <c r="A1760" s="14" t="s">
        <v>3424</v>
      </c>
      <c r="B1760" s="8" t="s">
        <v>3425</v>
      </c>
      <c r="C1760" s="21" t="s">
        <v>3419</v>
      </c>
      <c r="D1760" s="8" t="s">
        <v>3327</v>
      </c>
      <c r="E1760" s="2" t="str">
        <f t="shared" si="180"/>
        <v>INSERT INTO [dbo].[pmDistrict] ([idDepartment],[idProvince],[name],[code],[ubigeo]) VALUES (22,8,'Nueva Cajamarca','05','210505')</v>
      </c>
    </row>
    <row r="1761" spans="1:5" ht="15.75" thickBot="1" x14ac:dyDescent="0.3">
      <c r="A1761" s="14" t="s">
        <v>3426</v>
      </c>
      <c r="B1761" s="8" t="s">
        <v>3427</v>
      </c>
      <c r="C1761" s="21" t="s">
        <v>3419</v>
      </c>
      <c r="D1761" s="8" t="s">
        <v>3327</v>
      </c>
      <c r="E1761" s="2" t="str">
        <f t="shared" si="180"/>
        <v>INSERT INTO [dbo].[pmDistrict] ([idDepartment],[idProvince],[name],[code],[ubigeo]) VALUES (22,8,'Pardo Miguel','08','210508')</v>
      </c>
    </row>
    <row r="1762" spans="1:5" ht="15.75" thickBot="1" x14ac:dyDescent="0.3">
      <c r="A1762" s="14" t="s">
        <v>3428</v>
      </c>
      <c r="B1762" s="8" t="s">
        <v>3429</v>
      </c>
      <c r="C1762" s="21" t="s">
        <v>3419</v>
      </c>
      <c r="D1762" s="8" t="s">
        <v>3327</v>
      </c>
      <c r="E1762" s="2" t="str">
        <f t="shared" si="180"/>
        <v>INSERT INTO [dbo].[pmDistrict] ([idDepartment],[idProvince],[name],[code],[ubigeo]) VALUES (22,8,'Posic','02','210502')</v>
      </c>
    </row>
    <row r="1763" spans="1:5" ht="15.75" thickBot="1" x14ac:dyDescent="0.3">
      <c r="A1763" s="14" t="s">
        <v>3430</v>
      </c>
      <c r="B1763" s="8" t="s">
        <v>3431</v>
      </c>
      <c r="C1763" s="21" t="s">
        <v>3419</v>
      </c>
      <c r="D1763" s="8" t="s">
        <v>3327</v>
      </c>
      <c r="E1763" s="2" t="str">
        <f t="shared" si="180"/>
        <v>INSERT INTO [dbo].[pmDistrict] ([idDepartment],[idProvince],[name],[code],[ubigeo]) VALUES (22,8,'San Fernando','07','210507')</v>
      </c>
    </row>
    <row r="1764" spans="1:5" ht="15.75" thickBot="1" x14ac:dyDescent="0.3">
      <c r="A1764" s="14" t="s">
        <v>3432</v>
      </c>
      <c r="B1764" s="8" t="s">
        <v>3433</v>
      </c>
      <c r="C1764" s="21" t="s">
        <v>3419</v>
      </c>
      <c r="D1764" s="8" t="s">
        <v>3327</v>
      </c>
      <c r="E1764" s="2" t="str">
        <f t="shared" si="180"/>
        <v>INSERT INTO [dbo].[pmDistrict] ([idDepartment],[idProvince],[name],[code],[ubigeo]) VALUES (22,8,'Yorongos','03','210503')</v>
      </c>
    </row>
    <row r="1765" spans="1:5" ht="15.75" thickBot="1" x14ac:dyDescent="0.3">
      <c r="A1765" s="14" t="s">
        <v>3434</v>
      </c>
      <c r="B1765" s="8" t="s">
        <v>3435</v>
      </c>
      <c r="C1765" s="21" t="s">
        <v>3419</v>
      </c>
      <c r="D1765" s="8" t="s">
        <v>3327</v>
      </c>
      <c r="E1765" s="2" t="str">
        <f t="shared" si="180"/>
        <v>INSERT INTO [dbo].[pmDistrict] ([idDepartment],[idProvince],[name],[code],[ubigeo]) VALUES (22,8,'Yuracyacu','04','210504')</v>
      </c>
    </row>
    <row r="1766" spans="1:5" ht="15.75" thickBot="1" x14ac:dyDescent="0.3">
      <c r="A1766" s="14" t="s">
        <v>3436</v>
      </c>
      <c r="B1766" s="8" t="s">
        <v>3437</v>
      </c>
      <c r="C1766" s="21" t="s">
        <v>3327</v>
      </c>
      <c r="D1766" s="8" t="s">
        <v>3327</v>
      </c>
      <c r="E1766" s="3" t="str">
        <f>$E$1&amp;"22,9,'"&amp;TRIM(B1766)&amp;"','"&amp;RIGHT(A1766,2)&amp;"','"&amp;RIGHT(A1766,6)&amp;"')"</f>
        <v>INSERT INTO [dbo].[pmDistrict] ([idDepartment],[idProvince],[name],[code],[ubigeo]) VALUES (22,9,'Tarapoto','01','210601')</v>
      </c>
    </row>
    <row r="1767" spans="1:5" ht="15.75" thickBot="1" x14ac:dyDescent="0.3">
      <c r="A1767" s="14" t="s">
        <v>3438</v>
      </c>
      <c r="B1767" s="8" t="s">
        <v>3439</v>
      </c>
      <c r="C1767" s="21" t="s">
        <v>3327</v>
      </c>
      <c r="D1767" s="8" t="s">
        <v>3327</v>
      </c>
      <c r="E1767" s="3" t="str">
        <f t="shared" ref="E1767:E1779" si="181">$E$1&amp;"22,9,'"&amp;TRIM(B1767)&amp;"','"&amp;RIGHT(A1767,2)&amp;"','"&amp;RIGHT(A1767,6)&amp;"')"</f>
        <v>INSERT INTO [dbo].[pmDistrict] ([idDepartment],[idProvince],[name],[code],[ubigeo]) VALUES (22,9,'Alberto Leveau','02','210602')</v>
      </c>
    </row>
    <row r="1768" spans="1:5" ht="15.75" thickBot="1" x14ac:dyDescent="0.3">
      <c r="A1768" s="14" t="s">
        <v>3440</v>
      </c>
      <c r="B1768" s="8" t="s">
        <v>3441</v>
      </c>
      <c r="C1768" s="21" t="s">
        <v>3327</v>
      </c>
      <c r="D1768" s="8" t="s">
        <v>3327</v>
      </c>
      <c r="E1768" s="3" t="str">
        <f t="shared" si="181"/>
        <v>INSERT INTO [dbo].[pmDistrict] ([idDepartment],[idProvince],[name],[code],[ubigeo]) VALUES (22,9,'Cacatachi','04','210604')</v>
      </c>
    </row>
    <row r="1769" spans="1:5" ht="15.75" thickBot="1" x14ac:dyDescent="0.3">
      <c r="A1769" s="14" t="s">
        <v>3442</v>
      </c>
      <c r="B1769" s="8" t="s">
        <v>3443</v>
      </c>
      <c r="C1769" s="21" t="s">
        <v>3327</v>
      </c>
      <c r="D1769" s="8" t="s">
        <v>3327</v>
      </c>
      <c r="E1769" s="3" t="str">
        <f t="shared" si="181"/>
        <v>INSERT INTO [dbo].[pmDistrict] ([idDepartment],[idProvince],[name],[code],[ubigeo]) VALUES (22,9,'Chazuta','06','210606')</v>
      </c>
    </row>
    <row r="1770" spans="1:5" ht="15.75" thickBot="1" x14ac:dyDescent="0.3">
      <c r="A1770" s="14" t="s">
        <v>3444</v>
      </c>
      <c r="B1770" s="8" t="s">
        <v>3445</v>
      </c>
      <c r="C1770" s="21" t="s">
        <v>3327</v>
      </c>
      <c r="D1770" s="8" t="s">
        <v>3327</v>
      </c>
      <c r="E1770" s="3" t="str">
        <f t="shared" si="181"/>
        <v>INSERT INTO [dbo].[pmDistrict] ([idDepartment],[idProvince],[name],[code],[ubigeo]) VALUES (22,9,'Chipurana','07','210607')</v>
      </c>
    </row>
    <row r="1771" spans="1:5" ht="15.75" thickBot="1" x14ac:dyDescent="0.3">
      <c r="A1771" s="14" t="s">
        <v>3446</v>
      </c>
      <c r="B1771" s="8" t="s">
        <v>2218</v>
      </c>
      <c r="C1771" s="21" t="s">
        <v>3327</v>
      </c>
      <c r="D1771" s="8" t="s">
        <v>3327</v>
      </c>
      <c r="E1771" s="3" t="str">
        <f t="shared" si="181"/>
        <v>INSERT INTO [dbo].[pmDistrict] ([idDepartment],[idProvince],[name],[code],[ubigeo]) VALUES (22,9,'El Porvenir','08','210608')</v>
      </c>
    </row>
    <row r="1772" spans="1:5" ht="15.75" thickBot="1" x14ac:dyDescent="0.3">
      <c r="A1772" s="14" t="s">
        <v>3447</v>
      </c>
      <c r="B1772" s="8" t="s">
        <v>3448</v>
      </c>
      <c r="C1772" s="21" t="s">
        <v>3327</v>
      </c>
      <c r="D1772" s="8" t="s">
        <v>3327</v>
      </c>
      <c r="E1772" s="3" t="str">
        <f t="shared" si="181"/>
        <v>INSERT INTO [dbo].[pmDistrict] ([idDepartment],[idProvince],[name],[code],[ubigeo]) VALUES (22,9,'Huimbayoc','09','210609')</v>
      </c>
    </row>
    <row r="1773" spans="1:5" ht="15.75" thickBot="1" x14ac:dyDescent="0.3">
      <c r="A1773" s="14" t="s">
        <v>3449</v>
      </c>
      <c r="B1773" s="8" t="s">
        <v>3450</v>
      </c>
      <c r="C1773" s="21" t="s">
        <v>3327</v>
      </c>
      <c r="D1773" s="8" t="s">
        <v>3327</v>
      </c>
      <c r="E1773" s="3" t="str">
        <f t="shared" si="181"/>
        <v>INSERT INTO [dbo].[pmDistrict] ([idDepartment],[idProvince],[name],[code],[ubigeo]) VALUES (22,9,'Juan Guerra','10','210610')</v>
      </c>
    </row>
    <row r="1774" spans="1:5" ht="15.75" thickBot="1" x14ac:dyDescent="0.3">
      <c r="A1774" s="14" t="s">
        <v>3451</v>
      </c>
      <c r="B1774" s="8" t="s">
        <v>3452</v>
      </c>
      <c r="C1774" s="21" t="s">
        <v>3327</v>
      </c>
      <c r="D1774" s="8" t="s">
        <v>3327</v>
      </c>
      <c r="E1774" s="3" t="str">
        <f t="shared" si="181"/>
        <v>INSERT INTO [dbo].[pmDistrict] ([idDepartment],[idProvince],[name],[code],[ubigeo]) VALUES (22,9,'La Banda de Shilcayo','21','210621')</v>
      </c>
    </row>
    <row r="1775" spans="1:5" ht="15.75" thickBot="1" x14ac:dyDescent="0.3">
      <c r="A1775" s="14" t="s">
        <v>3453</v>
      </c>
      <c r="B1775" s="8" t="s">
        <v>3454</v>
      </c>
      <c r="C1775" s="21" t="s">
        <v>3327</v>
      </c>
      <c r="D1775" s="8" t="s">
        <v>3327</v>
      </c>
      <c r="E1775" s="3" t="str">
        <f t="shared" si="181"/>
        <v>INSERT INTO [dbo].[pmDistrict] ([idDepartment],[idProvince],[name],[code],[ubigeo]) VALUES (22,9,'Morales','11','210611')</v>
      </c>
    </row>
    <row r="1776" spans="1:5" ht="15.75" thickBot="1" x14ac:dyDescent="0.3">
      <c r="A1776" s="14" t="s">
        <v>3455</v>
      </c>
      <c r="B1776" s="8" t="s">
        <v>3456</v>
      </c>
      <c r="C1776" s="21" t="s">
        <v>3327</v>
      </c>
      <c r="D1776" s="8" t="s">
        <v>3327</v>
      </c>
      <c r="E1776" s="3" t="str">
        <f t="shared" si="181"/>
        <v>INSERT INTO [dbo].[pmDistrict] ([idDepartment],[idProvince],[name],[code],[ubigeo]) VALUES (22,9,'Papaplaya','12','210612')</v>
      </c>
    </row>
    <row r="1777" spans="1:5" ht="15.75" thickBot="1" x14ac:dyDescent="0.3">
      <c r="A1777" s="14" t="s">
        <v>3457</v>
      </c>
      <c r="B1777" s="8" t="s">
        <v>657</v>
      </c>
      <c r="C1777" s="21" t="s">
        <v>3327</v>
      </c>
      <c r="D1777" s="8" t="s">
        <v>3327</v>
      </c>
      <c r="E1777" s="3" t="str">
        <f t="shared" si="181"/>
        <v>INSERT INTO [dbo].[pmDistrict] ([idDepartment],[idProvince],[name],[code],[ubigeo]) VALUES (22,9,'San Antonio','16','210616')</v>
      </c>
    </row>
    <row r="1778" spans="1:5" ht="15.75" thickBot="1" x14ac:dyDescent="0.3">
      <c r="A1778" s="14" t="s">
        <v>3458</v>
      </c>
      <c r="B1778" s="8" t="s">
        <v>3459</v>
      </c>
      <c r="C1778" s="21" t="s">
        <v>3327</v>
      </c>
      <c r="D1778" s="8" t="s">
        <v>3327</v>
      </c>
      <c r="E1778" s="3" t="str">
        <f t="shared" si="181"/>
        <v>INSERT INTO [dbo].[pmDistrict] ([idDepartment],[idProvince],[name],[code],[ubigeo]) VALUES (22,9,'Sauce','19','210619')</v>
      </c>
    </row>
    <row r="1779" spans="1:5" ht="15.75" thickBot="1" x14ac:dyDescent="0.3">
      <c r="A1779" s="14" t="s">
        <v>3460</v>
      </c>
      <c r="B1779" s="8" t="s">
        <v>3461</v>
      </c>
      <c r="C1779" s="21" t="s">
        <v>3327</v>
      </c>
      <c r="D1779" s="8" t="s">
        <v>3327</v>
      </c>
      <c r="E1779" s="3" t="str">
        <f t="shared" si="181"/>
        <v>INSERT INTO [dbo].[pmDistrict] ([idDepartment],[idProvince],[name],[code],[ubigeo]) VALUES (22,9,'Shapaja','20','210620')</v>
      </c>
    </row>
    <row r="1780" spans="1:5" ht="15.75" thickBot="1" x14ac:dyDescent="0.3">
      <c r="A1780" s="14" t="s">
        <v>3462</v>
      </c>
      <c r="B1780" s="8" t="s">
        <v>3463</v>
      </c>
      <c r="C1780" s="21" t="s">
        <v>3463</v>
      </c>
      <c r="D1780" s="8" t="s">
        <v>3327</v>
      </c>
      <c r="E1780" s="2" t="str">
        <f>$E$1&amp;"22,10,'"&amp;TRIM(B1780)&amp;"','"&amp;RIGHT(A1780,2)&amp;"','"&amp;RIGHT(A1780,6)&amp;"')"</f>
        <v>INSERT INTO [dbo].[pmDistrict] ([idDepartment],[idProvince],[name],[code],[ubigeo]) VALUES (22,10,'Tocache','01','210801')</v>
      </c>
    </row>
    <row r="1781" spans="1:5" ht="15.75" thickBot="1" x14ac:dyDescent="0.3">
      <c r="A1781" s="14" t="s">
        <v>3464</v>
      </c>
      <c r="B1781" s="8" t="s">
        <v>3465</v>
      </c>
      <c r="C1781" s="21" t="s">
        <v>3463</v>
      </c>
      <c r="D1781" s="8" t="s">
        <v>3327</v>
      </c>
      <c r="E1781" s="2" t="str">
        <f t="shared" ref="E1781:E1784" si="182">$E$1&amp;"22,10,'"&amp;TRIM(B1781)&amp;"','"&amp;RIGHT(A1781,2)&amp;"','"&amp;RIGHT(A1781,6)&amp;"')"</f>
        <v>INSERT INTO [dbo].[pmDistrict] ([idDepartment],[idProvince],[name],[code],[ubigeo]) VALUES (22,10,'Nuevo Progreso','02','210802')</v>
      </c>
    </row>
    <row r="1782" spans="1:5" ht="15.75" thickBot="1" x14ac:dyDescent="0.3">
      <c r="A1782" s="14" t="s">
        <v>3466</v>
      </c>
      <c r="B1782" s="8" t="s">
        <v>3467</v>
      </c>
      <c r="C1782" s="21" t="s">
        <v>3463</v>
      </c>
      <c r="D1782" s="8" t="s">
        <v>3327</v>
      </c>
      <c r="E1782" s="2" t="str">
        <f t="shared" si="182"/>
        <v>INSERT INTO [dbo].[pmDistrict] ([idDepartment],[idProvince],[name],[code],[ubigeo]) VALUES (22,10,'Polvora','03','210803')</v>
      </c>
    </row>
    <row r="1783" spans="1:5" ht="15.75" thickBot="1" x14ac:dyDescent="0.3">
      <c r="A1783" s="14" t="s">
        <v>3468</v>
      </c>
      <c r="B1783" s="8" t="s">
        <v>3469</v>
      </c>
      <c r="C1783" s="21" t="s">
        <v>3463</v>
      </c>
      <c r="D1783" s="8" t="s">
        <v>3327</v>
      </c>
      <c r="E1783" s="2" t="str">
        <f t="shared" si="182"/>
        <v>INSERT INTO [dbo].[pmDistrict] ([idDepartment],[idProvince],[name],[code],[ubigeo]) VALUES (22,10,'Shunte','04','210804')</v>
      </c>
    </row>
    <row r="1784" spans="1:5" ht="15.75" thickBot="1" x14ac:dyDescent="0.3">
      <c r="A1784" s="14" t="s">
        <v>3470</v>
      </c>
      <c r="B1784" s="8" t="s">
        <v>3471</v>
      </c>
      <c r="C1784" s="21" t="s">
        <v>3463</v>
      </c>
      <c r="D1784" s="22" t="s">
        <v>3327</v>
      </c>
      <c r="E1784" s="2" t="str">
        <f t="shared" si="182"/>
        <v>INSERT INTO [dbo].[pmDistrict] ([idDepartment],[idProvince],[name],[code],[ubigeo]) VALUES (22,10,'Uchiza','05','210805')</v>
      </c>
    </row>
    <row r="1785" spans="1:5" ht="15.75" thickBot="1" x14ac:dyDescent="0.3">
      <c r="A1785" s="14" t="s">
        <v>3472</v>
      </c>
      <c r="B1785" s="8" t="s">
        <v>3473</v>
      </c>
      <c r="C1785" s="21" t="s">
        <v>3473</v>
      </c>
      <c r="D1785" s="8" t="s">
        <v>3473</v>
      </c>
      <c r="E1785" s="3" t="str">
        <f>$E$1&amp;"23,1,'"&amp;TRIM(B1785)&amp;"','"&amp;RIGHT(A1785,2)&amp;"','"&amp;RIGHT(A1785,6)&amp;"')"</f>
        <v>INSERT INTO [dbo].[pmDistrict] ([idDepartment],[idProvince],[name],[code],[ubigeo]) VALUES (23,1,'Tacna','01','220101')</v>
      </c>
    </row>
    <row r="1786" spans="1:5" ht="15.75" thickBot="1" x14ac:dyDescent="0.3">
      <c r="A1786" s="14" t="s">
        <v>3474</v>
      </c>
      <c r="B1786" s="8" t="s">
        <v>3475</v>
      </c>
      <c r="C1786" s="21" t="s">
        <v>3473</v>
      </c>
      <c r="D1786" s="8" t="s">
        <v>3473</v>
      </c>
      <c r="E1786" s="3" t="str">
        <f t="shared" ref="E1786:E1795" si="183">$E$1&amp;"23,1,'"&amp;TRIM(B1786)&amp;"','"&amp;RIGHT(A1786,2)&amp;"','"&amp;RIGHT(A1786,6)&amp;"')"</f>
        <v>INSERT INTO [dbo].[pmDistrict] ([idDepartment],[idProvince],[name],[code],[ubigeo]) VALUES (23,1,'Alto de La Alianza','11','220111')</v>
      </c>
    </row>
    <row r="1787" spans="1:5" ht="15.75" thickBot="1" x14ac:dyDescent="0.3">
      <c r="A1787" s="14" t="s">
        <v>3476</v>
      </c>
      <c r="B1787" s="8" t="s">
        <v>3477</v>
      </c>
      <c r="C1787" s="21" t="s">
        <v>3473</v>
      </c>
      <c r="D1787" s="8" t="s">
        <v>3473</v>
      </c>
      <c r="E1787" s="3" t="str">
        <f t="shared" si="183"/>
        <v>INSERT INTO [dbo].[pmDistrict] ([idDepartment],[idProvince],[name],[code],[ubigeo]) VALUES (23,1,'Calana','02','220102')</v>
      </c>
    </row>
    <row r="1788" spans="1:5" ht="15.75" thickBot="1" x14ac:dyDescent="0.3">
      <c r="A1788" s="14" t="s">
        <v>3478</v>
      </c>
      <c r="B1788" s="8" t="s">
        <v>3479</v>
      </c>
      <c r="C1788" s="21" t="s">
        <v>3473</v>
      </c>
      <c r="D1788" s="8" t="s">
        <v>3473</v>
      </c>
      <c r="E1788" s="3" t="str">
        <f t="shared" si="183"/>
        <v>INSERT INTO [dbo].[pmDistrict] ([idDepartment],[idProvince],[name],[code],[ubigeo]) VALUES (23,1,'Ciudad Nueva','12','220112')</v>
      </c>
    </row>
    <row r="1789" spans="1:5" ht="15.75" thickBot="1" x14ac:dyDescent="0.3">
      <c r="A1789" s="14" t="s">
        <v>3480</v>
      </c>
      <c r="B1789" s="8" t="s">
        <v>3481</v>
      </c>
      <c r="C1789" s="21" t="s">
        <v>3473</v>
      </c>
      <c r="D1789" s="8" t="s">
        <v>3473</v>
      </c>
      <c r="E1789" s="3" t="str">
        <f t="shared" si="183"/>
        <v>INSERT INTO [dbo].[pmDistrict] ([idDepartment],[idProvince],[name],[code],[ubigeo]) VALUES (23,1,'Inclan','04','220104')</v>
      </c>
    </row>
    <row r="1790" spans="1:5" ht="15.75" thickBot="1" x14ac:dyDescent="0.3">
      <c r="A1790" s="14" t="s">
        <v>3482</v>
      </c>
      <c r="B1790" s="8" t="s">
        <v>3483</v>
      </c>
      <c r="C1790" s="21" t="s">
        <v>3473</v>
      </c>
      <c r="D1790" s="8" t="s">
        <v>3473</v>
      </c>
      <c r="E1790" s="3" t="str">
        <f t="shared" si="183"/>
        <v>INSERT INTO [dbo].[pmDistrict] ([idDepartment],[idProvince],[name],[code],[ubigeo]) VALUES (23,1,'Pachia','07','220107')</v>
      </c>
    </row>
    <row r="1791" spans="1:5" ht="15.75" thickBot="1" x14ac:dyDescent="0.3">
      <c r="A1791" s="14" t="s">
        <v>3484</v>
      </c>
      <c r="B1791" s="8" t="s">
        <v>1596</v>
      </c>
      <c r="C1791" s="21" t="s">
        <v>3473</v>
      </c>
      <c r="D1791" s="8" t="s">
        <v>3473</v>
      </c>
      <c r="E1791" s="3" t="str">
        <f t="shared" si="183"/>
        <v>INSERT INTO [dbo].[pmDistrict] ([idDepartment],[idProvince],[name],[code],[ubigeo]) VALUES (23,1,'Palca','08','220108')</v>
      </c>
    </row>
    <row r="1792" spans="1:5" ht="15.75" thickBot="1" x14ac:dyDescent="0.3">
      <c r="A1792" s="14" t="s">
        <v>3485</v>
      </c>
      <c r="B1792" s="8" t="s">
        <v>3486</v>
      </c>
      <c r="C1792" s="21" t="s">
        <v>3473</v>
      </c>
      <c r="D1792" s="8" t="s">
        <v>3473</v>
      </c>
      <c r="E1792" s="3" t="str">
        <f t="shared" si="183"/>
        <v>INSERT INTO [dbo].[pmDistrict] ([idDepartment],[idProvince],[name],[code],[ubigeo]) VALUES (23,1,'Pocollay','09','220109')</v>
      </c>
    </row>
    <row r="1793" spans="1:5" ht="15.75" thickBot="1" x14ac:dyDescent="0.3">
      <c r="A1793" s="14" t="s">
        <v>3487</v>
      </c>
      <c r="B1793" s="8" t="s">
        <v>3488</v>
      </c>
      <c r="C1793" s="21" t="s">
        <v>3473</v>
      </c>
      <c r="D1793" s="8" t="s">
        <v>3473</v>
      </c>
      <c r="E1793" s="3" t="str">
        <f t="shared" si="183"/>
        <v>INSERT INTO [dbo].[pmDistrict] ([idDepartment],[idProvince],[name],[code],[ubigeo]) VALUES (23,1,'Sama','10','220110')</v>
      </c>
    </row>
    <row r="1794" spans="1:5" ht="15.75" thickBot="1" x14ac:dyDescent="0.3">
      <c r="A1794" s="14" t="s">
        <v>3489</v>
      </c>
      <c r="B1794" s="8" t="s">
        <v>3490</v>
      </c>
      <c r="C1794" s="21" t="s">
        <v>3473</v>
      </c>
      <c r="D1794" s="8" t="s">
        <v>3473</v>
      </c>
      <c r="E1794" s="3" t="str">
        <f t="shared" si="183"/>
        <v>INSERT INTO [dbo].[pmDistrict] ([idDepartment],[idProvince],[name],[code],[ubigeo]) VALUES (23,1,'Coronel Gregorio Albarracin Lanchipa','13','220113')</v>
      </c>
    </row>
    <row r="1795" spans="1:5" ht="15.75" thickBot="1" x14ac:dyDescent="0.3">
      <c r="A1795" s="14" t="s">
        <v>3491</v>
      </c>
      <c r="B1795" s="8" t="s">
        <v>3492</v>
      </c>
      <c r="C1795" s="21" t="s">
        <v>3492</v>
      </c>
      <c r="D1795" s="8" t="s">
        <v>3473</v>
      </c>
      <c r="E1795" s="2" t="str">
        <f>$E$1&amp;"23,2,'"&amp;TRIM(B1795)&amp;"','"&amp;RIGHT(A1795,2)&amp;"','"&amp;RIGHT(A1795,6)&amp;"')"</f>
        <v>INSERT INTO [dbo].[pmDistrict] ([idDepartment],[idProvince],[name],[code],[ubigeo]) VALUES (23,2,'Candarave','01','220401')</v>
      </c>
    </row>
    <row r="1796" spans="1:5" ht="15.75" thickBot="1" x14ac:dyDescent="0.3">
      <c r="A1796" s="14" t="s">
        <v>3493</v>
      </c>
      <c r="B1796" s="8" t="s">
        <v>3494</v>
      </c>
      <c r="C1796" s="21" t="s">
        <v>3492</v>
      </c>
      <c r="D1796" s="8" t="s">
        <v>3473</v>
      </c>
      <c r="E1796" s="2" t="str">
        <f t="shared" ref="E1796:E1801" si="184">$E$1&amp;"23,2,'"&amp;TRIM(B1796)&amp;"','"&amp;RIGHT(A1796,2)&amp;"','"&amp;RIGHT(A1796,6)&amp;"')"</f>
        <v>INSERT INTO [dbo].[pmDistrict] ([idDepartment],[idProvince],[name],[code],[ubigeo]) VALUES (23,2,'Cairani','02','220402')</v>
      </c>
    </row>
    <row r="1797" spans="1:5" ht="15.75" thickBot="1" x14ac:dyDescent="0.3">
      <c r="A1797" s="14" t="s">
        <v>3495</v>
      </c>
      <c r="B1797" s="8" t="s">
        <v>3496</v>
      </c>
      <c r="C1797" s="21" t="s">
        <v>3492</v>
      </c>
      <c r="D1797" s="8" t="s">
        <v>3473</v>
      </c>
      <c r="E1797" s="2" t="str">
        <f t="shared" si="184"/>
        <v>INSERT INTO [dbo].[pmDistrict] ([idDepartment],[idProvince],[name],[code],[ubigeo]) VALUES (23,2,'Camilaca','06','220406')</v>
      </c>
    </row>
    <row r="1798" spans="1:5" ht="15.75" thickBot="1" x14ac:dyDescent="0.3">
      <c r="A1798" s="14" t="s">
        <v>3497</v>
      </c>
      <c r="B1798" s="8" t="s">
        <v>3498</v>
      </c>
      <c r="C1798" s="21" t="s">
        <v>3492</v>
      </c>
      <c r="D1798" s="8" t="s">
        <v>3473</v>
      </c>
      <c r="E1798" s="2" t="str">
        <f t="shared" si="184"/>
        <v>INSERT INTO [dbo].[pmDistrict] ([idDepartment],[idProvince],[name],[code],[ubigeo]) VALUES (23,2,'Curibaya','03','220403')</v>
      </c>
    </row>
    <row r="1799" spans="1:5" ht="15.75" thickBot="1" x14ac:dyDescent="0.3">
      <c r="A1799" s="14" t="s">
        <v>3499</v>
      </c>
      <c r="B1799" s="8" t="s">
        <v>3500</v>
      </c>
      <c r="C1799" s="21" t="s">
        <v>3492</v>
      </c>
      <c r="D1799" s="8" t="s">
        <v>3473</v>
      </c>
      <c r="E1799" s="2" t="str">
        <f t="shared" si="184"/>
        <v>INSERT INTO [dbo].[pmDistrict] ([idDepartment],[idProvince],[name],[code],[ubigeo]) VALUES (23,2,'Huanuara','04','220404')</v>
      </c>
    </row>
    <row r="1800" spans="1:5" ht="15.75" thickBot="1" x14ac:dyDescent="0.3">
      <c r="A1800" s="14" t="s">
        <v>3501</v>
      </c>
      <c r="B1800" s="8" t="s">
        <v>3502</v>
      </c>
      <c r="C1800" s="21" t="s">
        <v>3492</v>
      </c>
      <c r="D1800" s="8" t="s">
        <v>3473</v>
      </c>
      <c r="E1800" s="2" t="str">
        <f t="shared" si="184"/>
        <v>INSERT INTO [dbo].[pmDistrict] ([idDepartment],[idProvince],[name],[code],[ubigeo]) VALUES (23,2,'Quilahuani','05','220405')</v>
      </c>
    </row>
    <row r="1801" spans="1:5" ht="15.75" thickBot="1" x14ac:dyDescent="0.3">
      <c r="A1801" s="14" t="s">
        <v>3503</v>
      </c>
      <c r="B1801" s="8" t="s">
        <v>3504</v>
      </c>
      <c r="C1801" s="21" t="s">
        <v>3505</v>
      </c>
      <c r="D1801" s="8" t="s">
        <v>3473</v>
      </c>
      <c r="E1801" s="3" t="str">
        <f>$E$1&amp;"23,3,'"&amp;TRIM(B1801)&amp;"','"&amp;RIGHT(A1801,2)&amp;"','"&amp;RIGHT(A1801,6)&amp;"')"</f>
        <v>INSERT INTO [dbo].[pmDistrict] ([idDepartment],[idProvince],[name],[code],[ubigeo]) VALUES (23,3,'Locumba','01','220301')</v>
      </c>
    </row>
    <row r="1802" spans="1:5" ht="15.75" thickBot="1" x14ac:dyDescent="0.3">
      <c r="A1802" s="14" t="s">
        <v>3506</v>
      </c>
      <c r="B1802" s="8" t="s">
        <v>3507</v>
      </c>
      <c r="C1802" s="21" t="s">
        <v>3505</v>
      </c>
      <c r="D1802" s="8" t="s">
        <v>3473</v>
      </c>
      <c r="E1802" s="3" t="str">
        <f t="shared" ref="E1802:E1804" si="185">$E$1&amp;"23,3,'"&amp;TRIM(B1802)&amp;"','"&amp;RIGHT(A1802,2)&amp;"','"&amp;RIGHT(A1802,6)&amp;"')"</f>
        <v>INSERT INTO [dbo].[pmDistrict] ([idDepartment],[idProvince],[name],[code],[ubigeo]) VALUES (23,3,'Ilabaya','03','220303')</v>
      </c>
    </row>
    <row r="1803" spans="1:5" ht="15.75" thickBot="1" x14ac:dyDescent="0.3">
      <c r="A1803" s="14" t="s">
        <v>3508</v>
      </c>
      <c r="B1803" s="8" t="s">
        <v>3509</v>
      </c>
      <c r="C1803" s="21" t="s">
        <v>3505</v>
      </c>
      <c r="D1803" s="8" t="s">
        <v>3473</v>
      </c>
      <c r="E1803" s="3" t="str">
        <f t="shared" si="185"/>
        <v>INSERT INTO [dbo].[pmDistrict] ([idDepartment],[idProvince],[name],[code],[ubigeo]) VALUES (23,3,'Ite','02','220302')</v>
      </c>
    </row>
    <row r="1804" spans="1:5" ht="15.75" thickBot="1" x14ac:dyDescent="0.3">
      <c r="A1804" s="14" t="s">
        <v>3510</v>
      </c>
      <c r="B1804" s="8" t="s">
        <v>3511</v>
      </c>
      <c r="C1804" s="21" t="s">
        <v>3511</v>
      </c>
      <c r="D1804" s="8" t="s">
        <v>3473</v>
      </c>
      <c r="E1804" s="2" t="str">
        <f>$E$1&amp;"23,4,'"&amp;TRIM(B1804)&amp;"','"&amp;RIGHT(A1804,2)&amp;"','"&amp;RIGHT(A1804,6)&amp;"')"</f>
        <v>INSERT INTO [dbo].[pmDistrict] ([idDepartment],[idProvince],[name],[code],[ubigeo]) VALUES (23,4,'Tarata','01','220201')</v>
      </c>
    </row>
    <row r="1805" spans="1:5" ht="15.75" thickBot="1" x14ac:dyDescent="0.3">
      <c r="A1805" s="14" t="s">
        <v>3512</v>
      </c>
      <c r="B1805" s="8" t="s">
        <v>3513</v>
      </c>
      <c r="C1805" s="21" t="s">
        <v>3511</v>
      </c>
      <c r="D1805" s="8" t="s">
        <v>3473</v>
      </c>
      <c r="E1805" s="2" t="str">
        <f t="shared" ref="E1805:E1811" si="186">$E$1&amp;"23,4,'"&amp;TRIM(B1805)&amp;"','"&amp;RIGHT(A1805,2)&amp;"','"&amp;RIGHT(A1805,6)&amp;"')"</f>
        <v>INSERT INTO [dbo].[pmDistrict] ([idDepartment],[idProvince],[name],[code],[ubigeo]) VALUES (23,4,'Heroes Albarracin','05','220205')</v>
      </c>
    </row>
    <row r="1806" spans="1:5" ht="15.75" thickBot="1" x14ac:dyDescent="0.3">
      <c r="A1806" s="14" t="s">
        <v>3514</v>
      </c>
      <c r="B1806" s="8" t="s">
        <v>3515</v>
      </c>
      <c r="C1806" s="21" t="s">
        <v>3511</v>
      </c>
      <c r="D1806" s="8" t="s">
        <v>3473</v>
      </c>
      <c r="E1806" s="2" t="str">
        <f t="shared" si="186"/>
        <v>INSERT INTO [dbo].[pmDistrict] ([idDepartment],[idProvince],[name],[code],[ubigeo]) VALUES (23,4,'Estique','06','220206')</v>
      </c>
    </row>
    <row r="1807" spans="1:5" ht="15.75" thickBot="1" x14ac:dyDescent="0.3">
      <c r="A1807" s="14" t="s">
        <v>3516</v>
      </c>
      <c r="B1807" s="8" t="s">
        <v>3517</v>
      </c>
      <c r="C1807" s="21" t="s">
        <v>3511</v>
      </c>
      <c r="D1807" s="8" t="s">
        <v>3473</v>
      </c>
      <c r="E1807" s="2" t="str">
        <f t="shared" si="186"/>
        <v>INSERT INTO [dbo].[pmDistrict] ([idDepartment],[idProvince],[name],[code],[ubigeo]) VALUES (23,4,'Estique-Pampa','07','220207')</v>
      </c>
    </row>
    <row r="1808" spans="1:5" ht="15.75" thickBot="1" x14ac:dyDescent="0.3">
      <c r="A1808" s="14" t="s">
        <v>3518</v>
      </c>
      <c r="B1808" s="8" t="s">
        <v>3519</v>
      </c>
      <c r="C1808" s="21" t="s">
        <v>3511</v>
      </c>
      <c r="D1808" s="8" t="s">
        <v>3473</v>
      </c>
      <c r="E1808" s="2" t="str">
        <f t="shared" si="186"/>
        <v>INSERT INTO [dbo].[pmDistrict] ([idDepartment],[idProvince],[name],[code],[ubigeo]) VALUES (23,4,'Sitajara','10','220210')</v>
      </c>
    </row>
    <row r="1809" spans="1:5" ht="15.75" thickBot="1" x14ac:dyDescent="0.3">
      <c r="A1809" s="14" t="s">
        <v>3520</v>
      </c>
      <c r="B1809" s="8" t="s">
        <v>3521</v>
      </c>
      <c r="C1809" s="21" t="s">
        <v>3511</v>
      </c>
      <c r="D1809" s="8" t="s">
        <v>3473</v>
      </c>
      <c r="E1809" s="2" t="str">
        <f t="shared" si="186"/>
        <v>INSERT INTO [dbo].[pmDistrict] ([idDepartment],[idProvince],[name],[code],[ubigeo]) VALUES (23,4,'Susapaya','11','220211')</v>
      </c>
    </row>
    <row r="1810" spans="1:5" ht="15.75" thickBot="1" x14ac:dyDescent="0.3">
      <c r="A1810" s="14" t="s">
        <v>3522</v>
      </c>
      <c r="B1810" s="8" t="s">
        <v>3523</v>
      </c>
      <c r="C1810" s="21" t="s">
        <v>3511</v>
      </c>
      <c r="D1810" s="8" t="s">
        <v>3473</v>
      </c>
      <c r="E1810" s="2" t="str">
        <f t="shared" si="186"/>
        <v>INSERT INTO [dbo].[pmDistrict] ([idDepartment],[idProvince],[name],[code],[ubigeo]) VALUES (23,4,'Tarucachi','12','220212')</v>
      </c>
    </row>
    <row r="1811" spans="1:5" ht="15.75" thickBot="1" x14ac:dyDescent="0.3">
      <c r="A1811" s="14" t="s">
        <v>3524</v>
      </c>
      <c r="B1811" s="8" t="s">
        <v>3525</v>
      </c>
      <c r="C1811" s="21" t="s">
        <v>3511</v>
      </c>
      <c r="D1811" s="22" t="s">
        <v>3473</v>
      </c>
      <c r="E1811" s="2" t="str">
        <f t="shared" si="186"/>
        <v>INSERT INTO [dbo].[pmDistrict] ([idDepartment],[idProvince],[name],[code],[ubigeo]) VALUES (23,4,'Ticaco','13','220213')</v>
      </c>
    </row>
    <row r="1812" spans="1:5" ht="15.75" thickBot="1" x14ac:dyDescent="0.3">
      <c r="A1812" s="14" t="s">
        <v>3526</v>
      </c>
      <c r="B1812" s="8" t="s">
        <v>3527</v>
      </c>
      <c r="C1812" s="21" t="s">
        <v>3527</v>
      </c>
      <c r="D1812" s="8" t="s">
        <v>3527</v>
      </c>
      <c r="E1812" s="3" t="str">
        <f>$E$1&amp;"24,1,'"&amp;TRIM(B1812)&amp;"','"&amp;RIGHT(A1812,2)&amp;"','"&amp;RIGHT(A1812,6)&amp;"')"</f>
        <v>INSERT INTO [dbo].[pmDistrict] ([idDepartment],[idProvince],[name],[code],[ubigeo]) VALUES (24,1,'Tumbes','01','230101')</v>
      </c>
    </row>
    <row r="1813" spans="1:5" ht="15.75" thickBot="1" x14ac:dyDescent="0.3">
      <c r="A1813" s="14" t="s">
        <v>3528</v>
      </c>
      <c r="B1813" s="8" t="s">
        <v>3529</v>
      </c>
      <c r="C1813" s="21" t="s">
        <v>3527</v>
      </c>
      <c r="D1813" s="8" t="s">
        <v>3527</v>
      </c>
      <c r="E1813" s="3" t="str">
        <f t="shared" ref="E1813:E1818" si="187">$E$1&amp;"24,1,'"&amp;TRIM(B1813)&amp;"','"&amp;RIGHT(A1813,2)&amp;"','"&amp;RIGHT(A1813,6)&amp;"')"</f>
        <v>INSERT INTO [dbo].[pmDistrict] ([idDepartment],[idProvince],[name],[code],[ubigeo]) VALUES (24,1,'Corrales','02','230102')</v>
      </c>
    </row>
    <row r="1814" spans="1:5" ht="15.75" thickBot="1" x14ac:dyDescent="0.3">
      <c r="A1814" s="14" t="s">
        <v>3530</v>
      </c>
      <c r="B1814" s="8" t="s">
        <v>3531</v>
      </c>
      <c r="C1814" s="21" t="s">
        <v>3527</v>
      </c>
      <c r="D1814" s="8" t="s">
        <v>3527</v>
      </c>
      <c r="E1814" s="3" t="str">
        <f t="shared" si="187"/>
        <v>INSERT INTO [dbo].[pmDistrict] ([idDepartment],[idProvince],[name],[code],[ubigeo]) VALUES (24,1,'La Cruz','03','230103')</v>
      </c>
    </row>
    <row r="1815" spans="1:5" ht="15.75" thickBot="1" x14ac:dyDescent="0.3">
      <c r="A1815" s="14" t="s">
        <v>3532</v>
      </c>
      <c r="B1815" s="8" t="s">
        <v>3533</v>
      </c>
      <c r="C1815" s="21" t="s">
        <v>3527</v>
      </c>
      <c r="D1815" s="8" t="s">
        <v>3527</v>
      </c>
      <c r="E1815" s="3" t="str">
        <f t="shared" si="187"/>
        <v>INSERT INTO [dbo].[pmDistrict] ([idDepartment],[idProvince],[name],[code],[ubigeo]) VALUES (24,1,'Pampas de Hospital','04','230104')</v>
      </c>
    </row>
    <row r="1816" spans="1:5" ht="15.75" thickBot="1" x14ac:dyDescent="0.3">
      <c r="A1816" s="14" t="s">
        <v>3534</v>
      </c>
      <c r="B1816" s="8" t="s">
        <v>3535</v>
      </c>
      <c r="C1816" s="21" t="s">
        <v>3527</v>
      </c>
      <c r="D1816" s="8" t="s">
        <v>3527</v>
      </c>
      <c r="E1816" s="3" t="str">
        <f t="shared" si="187"/>
        <v>INSERT INTO [dbo].[pmDistrict] ([idDepartment],[idProvince],[name],[code],[ubigeo]) VALUES (24,1,'San Jacinto','05','230105')</v>
      </c>
    </row>
    <row r="1817" spans="1:5" ht="15.75" thickBot="1" x14ac:dyDescent="0.3">
      <c r="A1817" s="14" t="s">
        <v>3536</v>
      </c>
      <c r="B1817" s="8" t="s">
        <v>3537</v>
      </c>
      <c r="C1817" s="21" t="s">
        <v>3527</v>
      </c>
      <c r="D1817" s="8" t="s">
        <v>3527</v>
      </c>
      <c r="E1817" s="3" t="str">
        <f t="shared" si="187"/>
        <v>INSERT INTO [dbo].[pmDistrict] ([idDepartment],[idProvince],[name],[code],[ubigeo]) VALUES (24,1,'San Juan de La Virgen','06','230106')</v>
      </c>
    </row>
    <row r="1818" spans="1:5" ht="15.75" thickBot="1" x14ac:dyDescent="0.3">
      <c r="A1818" s="14" t="s">
        <v>3538</v>
      </c>
      <c r="B1818" s="8" t="s">
        <v>3539</v>
      </c>
      <c r="C1818" s="21" t="s">
        <v>3540</v>
      </c>
      <c r="D1818" s="8" t="s">
        <v>3527</v>
      </c>
      <c r="E1818" s="2" t="str">
        <f>$E$1&amp;"24,2,'"&amp;TRIM(B1818)&amp;"','"&amp;RIGHT(A1818,2)&amp;"','"&amp;RIGHT(A1818,6)&amp;"')"</f>
        <v>INSERT INTO [dbo].[pmDistrict] ([idDepartment],[idProvince],[name],[code],[ubigeo]) VALUES (24,2,'Zorritos','01','230201')</v>
      </c>
    </row>
    <row r="1819" spans="1:5" ht="15.75" thickBot="1" x14ac:dyDescent="0.3">
      <c r="A1819" s="14" t="s">
        <v>3541</v>
      </c>
      <c r="B1819" s="8" t="s">
        <v>3542</v>
      </c>
      <c r="C1819" s="21" t="s">
        <v>3540</v>
      </c>
      <c r="D1819" s="8" t="s">
        <v>3527</v>
      </c>
      <c r="E1819" s="2" t="str">
        <f t="shared" ref="E1819:E1821" si="188">$E$1&amp;"24,2,'"&amp;TRIM(B1819)&amp;"','"&amp;RIGHT(A1819,2)&amp;"','"&amp;RIGHT(A1819,6)&amp;"')"</f>
        <v>INSERT INTO [dbo].[pmDistrict] ([idDepartment],[idProvince],[name],[code],[ubigeo]) VALUES (24,2,'Casitas','02','230202')</v>
      </c>
    </row>
    <row r="1820" spans="1:5" ht="15.75" thickBot="1" x14ac:dyDescent="0.3">
      <c r="A1820" s="14" t="s">
        <v>3543</v>
      </c>
      <c r="B1820" s="8" t="s">
        <v>3544</v>
      </c>
      <c r="C1820" s="21" t="s">
        <v>3540</v>
      </c>
      <c r="D1820" s="8" t="s">
        <v>3527</v>
      </c>
      <c r="E1820" s="2" t="str">
        <f t="shared" si="188"/>
        <v>INSERT INTO [dbo].[pmDistrict] ([idDepartment],[idProvince],[name],[code],[ubigeo]) VALUES (24,2,'Canoas de Punta Sal','03','230203')</v>
      </c>
    </row>
    <row r="1821" spans="1:5" ht="15.75" thickBot="1" x14ac:dyDescent="0.3">
      <c r="A1821" s="14" t="s">
        <v>3545</v>
      </c>
      <c r="B1821" s="8" t="s">
        <v>3546</v>
      </c>
      <c r="C1821" s="21" t="s">
        <v>3546</v>
      </c>
      <c r="D1821" s="8" t="s">
        <v>3527</v>
      </c>
      <c r="E1821" s="3" t="str">
        <f>$E$1&amp;"24,3,'"&amp;TRIM(B1821)&amp;"','"&amp;RIGHT(A1821,2)&amp;"','"&amp;RIGHT(A1821,6)&amp;"')"</f>
        <v>INSERT INTO [dbo].[pmDistrict] ([idDepartment],[idProvince],[name],[code],[ubigeo]) VALUES (24,3,'Zarumilla','01','230301')</v>
      </c>
    </row>
    <row r="1822" spans="1:5" ht="15.75" thickBot="1" x14ac:dyDescent="0.3">
      <c r="A1822" s="14" t="s">
        <v>3547</v>
      </c>
      <c r="B1822" s="8" t="s">
        <v>3548</v>
      </c>
      <c r="C1822" s="21" t="s">
        <v>3546</v>
      </c>
      <c r="D1822" s="8" t="s">
        <v>3527</v>
      </c>
      <c r="E1822" s="3" t="str">
        <f t="shared" ref="E1822:E1824" si="189">$E$1&amp;"24,3,'"&amp;TRIM(B1822)&amp;"','"&amp;RIGHT(A1822,2)&amp;"','"&amp;RIGHT(A1822,6)&amp;"')"</f>
        <v>INSERT INTO [dbo].[pmDistrict] ([idDepartment],[idProvince],[name],[code],[ubigeo]) VALUES (24,3,'Aguas Verdes','04','230304')</v>
      </c>
    </row>
    <row r="1823" spans="1:5" ht="15.75" thickBot="1" x14ac:dyDescent="0.3">
      <c r="A1823" s="14" t="s">
        <v>3549</v>
      </c>
      <c r="B1823" s="8" t="s">
        <v>3550</v>
      </c>
      <c r="C1823" s="21" t="s">
        <v>3546</v>
      </c>
      <c r="D1823" s="8" t="s">
        <v>3527</v>
      </c>
      <c r="E1823" s="3" t="str">
        <f t="shared" si="189"/>
        <v>INSERT INTO [dbo].[pmDistrict] ([idDepartment],[idProvince],[name],[code],[ubigeo]) VALUES (24,3,'Matapalo','02','230302')</v>
      </c>
    </row>
    <row r="1824" spans="1:5" ht="15.75" thickBot="1" x14ac:dyDescent="0.3">
      <c r="A1824" s="14" t="s">
        <v>3551</v>
      </c>
      <c r="B1824" s="8" t="s">
        <v>3552</v>
      </c>
      <c r="C1824" s="21" t="s">
        <v>3546</v>
      </c>
      <c r="D1824" s="8" t="s">
        <v>3527</v>
      </c>
      <c r="E1824" s="3" t="str">
        <f t="shared" si="189"/>
        <v>INSERT INTO [dbo].[pmDistrict] ([idDepartment],[idProvince],[name],[code],[ubigeo]) VALUES (24,3,'Papayal','03','230303')</v>
      </c>
    </row>
    <row r="1825" spans="1:5" ht="15.75" thickBot="1" x14ac:dyDescent="0.3">
      <c r="A1825" s="14" t="s">
        <v>3553</v>
      </c>
      <c r="B1825" s="8" t="s">
        <v>3554</v>
      </c>
      <c r="C1825" s="21" t="s">
        <v>3555</v>
      </c>
      <c r="D1825" s="8" t="s">
        <v>2845</v>
      </c>
      <c r="E1825" s="2" t="str">
        <f>$E$1&amp;"25,1,'"&amp;TRIM(B1825)&amp;"','"&amp;RIGHT(A1825,2)&amp;"','"&amp;RIGHT(A1825,6)&amp;"')"</f>
        <v>INSERT INTO [dbo].[pmDistrict] ([idDepartment],[idProvince],[name],[code],[ubigeo]) VALUES (25,1,'Calleria','01','250101')</v>
      </c>
    </row>
    <row r="1826" spans="1:5" ht="15.75" thickBot="1" x14ac:dyDescent="0.3">
      <c r="A1826" s="14" t="s">
        <v>3556</v>
      </c>
      <c r="B1826" s="8" t="s">
        <v>3557</v>
      </c>
      <c r="C1826" s="21" t="s">
        <v>3555</v>
      </c>
      <c r="D1826" s="8" t="s">
        <v>2845</v>
      </c>
      <c r="E1826" s="2" t="str">
        <f t="shared" ref="E1826:E1832" si="190">$E$1&amp;"25,1,'"&amp;TRIM(B1826)&amp;"','"&amp;RIGHT(A1826,2)&amp;"','"&amp;RIGHT(A1826,6)&amp;"')"</f>
        <v>INSERT INTO [dbo].[pmDistrict] ([idDepartment],[idProvince],[name],[code],[ubigeo]) VALUES (25,1,'Campoverde','04','250104')</v>
      </c>
    </row>
    <row r="1827" spans="1:5" ht="15.75" thickBot="1" x14ac:dyDescent="0.3">
      <c r="A1827" s="14" t="s">
        <v>3558</v>
      </c>
      <c r="B1827" s="8" t="s">
        <v>3559</v>
      </c>
      <c r="C1827" s="21" t="s">
        <v>3555</v>
      </c>
      <c r="D1827" s="8" t="s">
        <v>2845</v>
      </c>
      <c r="E1827" s="2" t="str">
        <f t="shared" si="190"/>
        <v>INSERT INTO [dbo].[pmDistrict] ([idDepartment],[idProvince],[name],[code],[ubigeo]) VALUES (25,1,'Iparia','05','250105')</v>
      </c>
    </row>
    <row r="1828" spans="1:5" ht="15.75" thickBot="1" x14ac:dyDescent="0.3">
      <c r="A1828" s="14" t="s">
        <v>3560</v>
      </c>
      <c r="B1828" s="8" t="s">
        <v>3561</v>
      </c>
      <c r="C1828" s="21" t="s">
        <v>3555</v>
      </c>
      <c r="D1828" s="8" t="s">
        <v>2845</v>
      </c>
      <c r="E1828" s="2" t="str">
        <f t="shared" si="190"/>
        <v>INSERT INTO [dbo].[pmDistrict] ([idDepartment],[idProvince],[name],[code],[ubigeo]) VALUES (25,1,'Masisea','03','250103')</v>
      </c>
    </row>
    <row r="1829" spans="1:5" ht="15.75" thickBot="1" x14ac:dyDescent="0.3">
      <c r="A1829" s="14" t="s">
        <v>3562</v>
      </c>
      <c r="B1829" s="8" t="s">
        <v>3563</v>
      </c>
      <c r="C1829" s="21" t="s">
        <v>3555</v>
      </c>
      <c r="D1829" s="8" t="s">
        <v>2845</v>
      </c>
      <c r="E1829" s="2" t="str">
        <f t="shared" si="190"/>
        <v>INSERT INTO [dbo].[pmDistrict] ([idDepartment],[idProvince],[name],[code],[ubigeo]) VALUES (25,1,'Yarinacocha','02','250102')</v>
      </c>
    </row>
    <row r="1830" spans="1:5" ht="15.75" thickBot="1" x14ac:dyDescent="0.3">
      <c r="A1830" s="14" t="s">
        <v>3564</v>
      </c>
      <c r="B1830" s="8" t="s">
        <v>3565</v>
      </c>
      <c r="C1830" s="21" t="s">
        <v>3555</v>
      </c>
      <c r="D1830" s="8" t="s">
        <v>2845</v>
      </c>
      <c r="E1830" s="2" t="str">
        <f t="shared" si="190"/>
        <v>INSERT INTO [dbo].[pmDistrict] ([idDepartment],[idProvince],[name],[code],[ubigeo]) VALUES (25,1,'Nueva Requena','06','250106')</v>
      </c>
    </row>
    <row r="1831" spans="1:5" ht="15.75" thickBot="1" x14ac:dyDescent="0.3">
      <c r="A1831" s="14" t="s">
        <v>3566</v>
      </c>
      <c r="B1831" s="8" t="s">
        <v>3567</v>
      </c>
      <c r="C1831" s="21" t="s">
        <v>3555</v>
      </c>
      <c r="D1831" s="8" t="s">
        <v>2845</v>
      </c>
      <c r="E1831" s="2" t="str">
        <f t="shared" si="190"/>
        <v>INSERT INTO [dbo].[pmDistrict] ([idDepartment],[idProvince],[name],[code],[ubigeo]) VALUES (25,1,'Manantay','07','250107')</v>
      </c>
    </row>
    <row r="1832" spans="1:5" ht="15.75" thickBot="1" x14ac:dyDescent="0.3">
      <c r="A1832" s="14" t="s">
        <v>3568</v>
      </c>
      <c r="B1832" s="8" t="s">
        <v>3569</v>
      </c>
      <c r="C1832" s="21" t="s">
        <v>3570</v>
      </c>
      <c r="D1832" s="8" t="s">
        <v>2845</v>
      </c>
      <c r="E1832" s="3" t="str">
        <f>$E$1&amp;"25,2,'"&amp;TRIM(B1832)&amp;"','"&amp;RIGHT(A1832,2)&amp;"','"&amp;RIGHT(A1832,6)&amp;"')"</f>
        <v>INSERT INTO [dbo].[pmDistrict] ([idDepartment],[idProvince],[name],[code],[ubigeo]) VALUES (25,2,'Raymondi','01','250301')</v>
      </c>
    </row>
    <row r="1833" spans="1:5" ht="15.75" thickBot="1" x14ac:dyDescent="0.3">
      <c r="A1833" s="14" t="s">
        <v>3571</v>
      </c>
      <c r="B1833" s="8" t="s">
        <v>3572</v>
      </c>
      <c r="C1833" s="21" t="s">
        <v>3570</v>
      </c>
      <c r="D1833" s="8" t="s">
        <v>2845</v>
      </c>
      <c r="E1833" s="3" t="str">
        <f t="shared" ref="E1833:E1836" si="191">$E$1&amp;"25,2,'"&amp;TRIM(B1833)&amp;"','"&amp;RIGHT(A1833,2)&amp;"','"&amp;RIGHT(A1833,6)&amp;"')"</f>
        <v>INSERT INTO [dbo].[pmDistrict] ([idDepartment],[idProvince],[name],[code],[ubigeo]) VALUES (25,2,'Sepahua','04','250304')</v>
      </c>
    </row>
    <row r="1834" spans="1:5" ht="15.75" thickBot="1" x14ac:dyDescent="0.3">
      <c r="A1834" s="14" t="s">
        <v>3573</v>
      </c>
      <c r="B1834" s="8" t="s">
        <v>3574</v>
      </c>
      <c r="C1834" s="21" t="s">
        <v>3570</v>
      </c>
      <c r="D1834" s="8" t="s">
        <v>2845</v>
      </c>
      <c r="E1834" s="3" t="str">
        <f t="shared" si="191"/>
        <v>INSERT INTO [dbo].[pmDistrict] ([idDepartment],[idProvince],[name],[code],[ubigeo]) VALUES (25,2,'Tahuania','02','250302')</v>
      </c>
    </row>
    <row r="1835" spans="1:5" ht="15.75" thickBot="1" x14ac:dyDescent="0.3">
      <c r="A1835" s="14" t="s">
        <v>3575</v>
      </c>
      <c r="B1835" s="8" t="s">
        <v>3576</v>
      </c>
      <c r="C1835" s="21" t="s">
        <v>3570</v>
      </c>
      <c r="D1835" s="8" t="s">
        <v>2845</v>
      </c>
      <c r="E1835" s="3" t="str">
        <f t="shared" si="191"/>
        <v>INSERT INTO [dbo].[pmDistrict] ([idDepartment],[idProvince],[name],[code],[ubigeo]) VALUES (25,2,'Yurua','03','250303')</v>
      </c>
    </row>
    <row r="1836" spans="1:5" ht="15.75" thickBot="1" x14ac:dyDescent="0.3">
      <c r="A1836" s="14" t="s">
        <v>3577</v>
      </c>
      <c r="B1836" s="8" t="s">
        <v>3578</v>
      </c>
      <c r="C1836" s="21" t="s">
        <v>3578</v>
      </c>
      <c r="D1836" s="8" t="s">
        <v>2845</v>
      </c>
      <c r="E1836" s="2" t="str">
        <f>$E$1&amp;"25,3,'"&amp;TRIM(B1836)&amp;"','"&amp;RIGHT(A1836,2)&amp;"','"&amp;RIGHT(A1836,6)&amp;"')"</f>
        <v>INSERT INTO [dbo].[pmDistrict] ([idDepartment],[idProvince],[name],[code],[ubigeo]) VALUES (25,3,'Padre Abad','01','250201')</v>
      </c>
    </row>
    <row r="1837" spans="1:5" ht="15.75" thickBot="1" x14ac:dyDescent="0.3">
      <c r="A1837" s="14" t="s">
        <v>3579</v>
      </c>
      <c r="B1837" s="8" t="s">
        <v>3580</v>
      </c>
      <c r="C1837" s="21" t="s">
        <v>3578</v>
      </c>
      <c r="D1837" s="8" t="s">
        <v>2845</v>
      </c>
      <c r="E1837" s="2" t="str">
        <f t="shared" ref="E1837:E1839" si="192">$E$1&amp;"25,3,'"&amp;TRIM(B1837)&amp;"','"&amp;RIGHT(A1837,2)&amp;"','"&amp;RIGHT(A1837,6)&amp;"')"</f>
        <v>INSERT INTO [dbo].[pmDistrict] ([idDepartment],[idProvince],[name],[code],[ubigeo]) VALUES (25,3,'Irazola','02','250202')</v>
      </c>
    </row>
    <row r="1838" spans="1:5" ht="15.75" thickBot="1" x14ac:dyDescent="0.3">
      <c r="A1838" s="14" t="s">
        <v>3581</v>
      </c>
      <c r="B1838" s="8" t="s">
        <v>3582</v>
      </c>
      <c r="C1838" s="21" t="s">
        <v>3578</v>
      </c>
      <c r="D1838" s="8" t="s">
        <v>2845</v>
      </c>
      <c r="E1838" s="2" t="str">
        <f t="shared" si="192"/>
        <v>INSERT INTO [dbo].[pmDistrict] ([idDepartment],[idProvince],[name],[code],[ubigeo]) VALUES (25,3,'Curimana','03','250203')</v>
      </c>
    </row>
    <row r="1839" spans="1:5" ht="15.75" thickBot="1" x14ac:dyDescent="0.3">
      <c r="A1839" s="14" t="s">
        <v>3583</v>
      </c>
      <c r="B1839" s="8" t="s">
        <v>3584</v>
      </c>
      <c r="C1839" s="21" t="s">
        <v>3584</v>
      </c>
      <c r="D1839" s="22" t="s">
        <v>2845</v>
      </c>
      <c r="E1839" s="3" t="str">
        <f>$E$1&amp;"25,4,'"&amp;TRIM(B1839)&amp;"','"&amp;RIGHT(A1839,2)&amp;"','"&amp;RIGHT(A1839,6)&amp;"')"</f>
        <v>INSERT INTO [dbo].[pmDistrict] ([idDepartment],[idProvince],[name],[code],[ubigeo]) VALUES (25,4,'Purus','01','250401')</v>
      </c>
    </row>
  </sheetData>
  <autoFilter ref="A1:E1839" xr:uid="{E736D4D6-DE44-48A7-82B8-6836258D1F8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DEPARTAMENTO</vt:lpstr>
      <vt:lpstr>PROVINCIA</vt:lpstr>
      <vt:lpstr>DISTRITO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Lucero</dc:creator>
  <cp:lastModifiedBy>Lucero</cp:lastModifiedBy>
  <dcterms:created xsi:type="dcterms:W3CDTF">2022-02-27T14:56:45Z</dcterms:created>
  <dcterms:modified xsi:type="dcterms:W3CDTF">2022-02-28T05:23:41Z</dcterms:modified>
</cp:coreProperties>
</file>