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tudk-my.sharepoint.com/personal/s194717_dtu_dk/Documents/School/Simulation in Operations Management/fishManufactureSimulatoin/"/>
    </mc:Choice>
  </mc:AlternateContent>
  <xr:revisionPtr revIDLastSave="135" documentId="13_ncr:1_{4E9F5054-0F24-F843-9AFC-668E678ED475}" xr6:coauthVersionLast="47" xr6:coauthVersionMax="47" xr10:uidLastSave="{7F8879D6-E7A4-4817-B41C-D24DA23BEDCA}"/>
  <bookViews>
    <workbookView xWindow="1900" yWindow="1130" windowWidth="14400" windowHeight="9670" firstSheet="4" activeTab="4" xr2:uid="{00000000-000D-0000-FFFF-FFFF00000000}"/>
  </bookViews>
  <sheets>
    <sheet name="Rossetti - Half Width" sheetId="1" r:id="rId1"/>
    <sheet name="Ross - Iterative" sheetId="2" r:id="rId2"/>
    <sheet name="Single formula" sheetId="3" r:id="rId3"/>
    <sheet name="Confidence intervals" sheetId="4" r:id="rId4"/>
    <sheet name="Importance of threshold" sheetId="5" r:id="rId5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1" l="1"/>
  <c r="B22" i="1"/>
  <c r="I11" i="4"/>
  <c r="B21" i="1"/>
  <c r="B20" i="1"/>
  <c r="B19" i="1"/>
  <c r="I12" i="4"/>
  <c r="C180" i="2"/>
  <c r="H19" i="5"/>
  <c r="I19" i="5"/>
  <c r="J19" i="5"/>
  <c r="K19" i="5"/>
  <c r="H20" i="5"/>
  <c r="I20" i="5"/>
  <c r="I23" i="5" s="1"/>
  <c r="J20" i="5"/>
  <c r="K20" i="5"/>
  <c r="K26" i="5" s="1"/>
  <c r="H21" i="5"/>
  <c r="I21" i="5"/>
  <c r="J21" i="5"/>
  <c r="K21" i="5"/>
  <c r="D19" i="5"/>
  <c r="E19" i="5"/>
  <c r="F19" i="5"/>
  <c r="G19" i="5"/>
  <c r="C19" i="5"/>
  <c r="C20" i="5"/>
  <c r="D20" i="5"/>
  <c r="E20" i="5"/>
  <c r="E26" i="5" s="1"/>
  <c r="F20" i="5"/>
  <c r="G20" i="5"/>
  <c r="C21" i="5"/>
  <c r="D21" i="5"/>
  <c r="E21" i="5"/>
  <c r="F21" i="5"/>
  <c r="G21" i="5"/>
  <c r="B21" i="5"/>
  <c r="E16" i="5" s="1"/>
  <c r="B20" i="5"/>
  <c r="B26" i="5" s="1"/>
  <c r="B19" i="5"/>
  <c r="K12" i="4"/>
  <c r="J12" i="4"/>
  <c r="K11" i="4"/>
  <c r="J11" i="4"/>
  <c r="C7" i="4"/>
  <c r="B19" i="3"/>
  <c r="B20" i="3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E59" i="2" s="1"/>
  <c r="F59" i="2" s="1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10" i="2"/>
  <c r="I24" i="5" l="1"/>
  <c r="I13" i="4"/>
  <c r="I14" i="4" s="1"/>
  <c r="G26" i="5"/>
  <c r="I26" i="5"/>
  <c r="D26" i="5"/>
  <c r="C26" i="5"/>
  <c r="J26" i="5"/>
  <c r="H26" i="5"/>
  <c r="F26" i="5"/>
  <c r="K23" i="5"/>
  <c r="J13" i="4"/>
  <c r="J14" i="4" s="1"/>
  <c r="K13" i="4"/>
  <c r="K14" i="4" s="1"/>
  <c r="H23" i="5"/>
  <c r="F23" i="5"/>
  <c r="J23" i="5"/>
  <c r="G23" i="5"/>
  <c r="C23" i="5"/>
  <c r="D23" i="5"/>
  <c r="E23" i="5"/>
  <c r="B23" i="5"/>
  <c r="B21" i="3"/>
  <c r="B22" i="3" s="1"/>
  <c r="B24" i="3" s="1"/>
  <c r="E206" i="2"/>
  <c r="F206" i="2" s="1"/>
  <c r="E202" i="2"/>
  <c r="F202" i="2" s="1"/>
  <c r="E198" i="2"/>
  <c r="F198" i="2" s="1"/>
  <c r="E194" i="2"/>
  <c r="F194" i="2" s="1"/>
  <c r="E190" i="2"/>
  <c r="F190" i="2" s="1"/>
  <c r="E186" i="2"/>
  <c r="F186" i="2" s="1"/>
  <c r="E182" i="2"/>
  <c r="F182" i="2" s="1"/>
  <c r="E178" i="2"/>
  <c r="F178" i="2" s="1"/>
  <c r="E174" i="2"/>
  <c r="F174" i="2" s="1"/>
  <c r="E170" i="2"/>
  <c r="F170" i="2" s="1"/>
  <c r="E166" i="2"/>
  <c r="F166" i="2" s="1"/>
  <c r="E162" i="2"/>
  <c r="F162" i="2" s="1"/>
  <c r="E158" i="2"/>
  <c r="F158" i="2" s="1"/>
  <c r="E154" i="2"/>
  <c r="F154" i="2" s="1"/>
  <c r="E150" i="2"/>
  <c r="F150" i="2" s="1"/>
  <c r="E146" i="2"/>
  <c r="F146" i="2" s="1"/>
  <c r="E142" i="2"/>
  <c r="F142" i="2" s="1"/>
  <c r="E138" i="2"/>
  <c r="F138" i="2" s="1"/>
  <c r="E134" i="2"/>
  <c r="F134" i="2" s="1"/>
  <c r="E130" i="2"/>
  <c r="F130" i="2" s="1"/>
  <c r="E126" i="2"/>
  <c r="F126" i="2" s="1"/>
  <c r="E122" i="2"/>
  <c r="F122" i="2" s="1"/>
  <c r="E118" i="2"/>
  <c r="F118" i="2" s="1"/>
  <c r="E114" i="2"/>
  <c r="F114" i="2" s="1"/>
  <c r="E110" i="2"/>
  <c r="F110" i="2" s="1"/>
  <c r="E106" i="2"/>
  <c r="F106" i="2" s="1"/>
  <c r="E102" i="2"/>
  <c r="F102" i="2" s="1"/>
  <c r="E98" i="2"/>
  <c r="F98" i="2" s="1"/>
  <c r="E94" i="2"/>
  <c r="F94" i="2" s="1"/>
  <c r="E90" i="2"/>
  <c r="F90" i="2" s="1"/>
  <c r="E86" i="2"/>
  <c r="F86" i="2" s="1"/>
  <c r="E82" i="2"/>
  <c r="F82" i="2" s="1"/>
  <c r="E78" i="2"/>
  <c r="F78" i="2" s="1"/>
  <c r="E74" i="2"/>
  <c r="F74" i="2" s="1"/>
  <c r="E70" i="2"/>
  <c r="F70" i="2" s="1"/>
  <c r="E66" i="2"/>
  <c r="F66" i="2" s="1"/>
  <c r="E62" i="2"/>
  <c r="F62" i="2" s="1"/>
  <c r="E209" i="2"/>
  <c r="F209" i="2" s="1"/>
  <c r="E205" i="2"/>
  <c r="F205" i="2" s="1"/>
  <c r="E201" i="2"/>
  <c r="F201" i="2" s="1"/>
  <c r="E197" i="2"/>
  <c r="F197" i="2" s="1"/>
  <c r="E193" i="2"/>
  <c r="F193" i="2" s="1"/>
  <c r="E189" i="2"/>
  <c r="F189" i="2" s="1"/>
  <c r="E185" i="2"/>
  <c r="F185" i="2" s="1"/>
  <c r="E181" i="2"/>
  <c r="F181" i="2" s="1"/>
  <c r="E177" i="2"/>
  <c r="F177" i="2" s="1"/>
  <c r="E173" i="2"/>
  <c r="F173" i="2" s="1"/>
  <c r="E169" i="2"/>
  <c r="F169" i="2" s="1"/>
  <c r="E165" i="2"/>
  <c r="F165" i="2" s="1"/>
  <c r="E161" i="2"/>
  <c r="F161" i="2" s="1"/>
  <c r="E157" i="2"/>
  <c r="F157" i="2" s="1"/>
  <c r="E153" i="2"/>
  <c r="F153" i="2" s="1"/>
  <c r="E149" i="2"/>
  <c r="F149" i="2" s="1"/>
  <c r="E145" i="2"/>
  <c r="F145" i="2" s="1"/>
  <c r="E141" i="2"/>
  <c r="F141" i="2" s="1"/>
  <c r="E137" i="2"/>
  <c r="F137" i="2" s="1"/>
  <c r="E133" i="2"/>
  <c r="F133" i="2" s="1"/>
  <c r="E129" i="2"/>
  <c r="F129" i="2" s="1"/>
  <c r="E125" i="2"/>
  <c r="F125" i="2" s="1"/>
  <c r="E121" i="2"/>
  <c r="F121" i="2" s="1"/>
  <c r="E117" i="2"/>
  <c r="F117" i="2" s="1"/>
  <c r="E113" i="2"/>
  <c r="F113" i="2" s="1"/>
  <c r="E109" i="2"/>
  <c r="F109" i="2" s="1"/>
  <c r="E105" i="2"/>
  <c r="F105" i="2" s="1"/>
  <c r="E101" i="2"/>
  <c r="F101" i="2" s="1"/>
  <c r="E97" i="2"/>
  <c r="F97" i="2" s="1"/>
  <c r="E93" i="2"/>
  <c r="F93" i="2" s="1"/>
  <c r="E89" i="2"/>
  <c r="F89" i="2" s="1"/>
  <c r="E85" i="2"/>
  <c r="F85" i="2" s="1"/>
  <c r="E81" i="2"/>
  <c r="F81" i="2" s="1"/>
  <c r="E77" i="2"/>
  <c r="F77" i="2" s="1"/>
  <c r="E73" i="2"/>
  <c r="F73" i="2" s="1"/>
  <c r="E69" i="2"/>
  <c r="F69" i="2" s="1"/>
  <c r="E65" i="2"/>
  <c r="F65" i="2" s="1"/>
  <c r="E61" i="2"/>
  <c r="F61" i="2" s="1"/>
  <c r="E208" i="2"/>
  <c r="F208" i="2" s="1"/>
  <c r="E204" i="2"/>
  <c r="F204" i="2" s="1"/>
  <c r="E200" i="2"/>
  <c r="F200" i="2" s="1"/>
  <c r="E196" i="2"/>
  <c r="F196" i="2" s="1"/>
  <c r="E192" i="2"/>
  <c r="F192" i="2" s="1"/>
  <c r="E188" i="2"/>
  <c r="F188" i="2" s="1"/>
  <c r="E184" i="2"/>
  <c r="F184" i="2" s="1"/>
  <c r="E180" i="2"/>
  <c r="F180" i="2" s="1"/>
  <c r="E176" i="2"/>
  <c r="F176" i="2" s="1"/>
  <c r="E172" i="2"/>
  <c r="F172" i="2" s="1"/>
  <c r="E168" i="2"/>
  <c r="F168" i="2" s="1"/>
  <c r="E164" i="2"/>
  <c r="F164" i="2" s="1"/>
  <c r="E160" i="2"/>
  <c r="F160" i="2" s="1"/>
  <c r="E156" i="2"/>
  <c r="F156" i="2" s="1"/>
  <c r="E152" i="2"/>
  <c r="F152" i="2" s="1"/>
  <c r="E148" i="2"/>
  <c r="F148" i="2" s="1"/>
  <c r="E144" i="2"/>
  <c r="F144" i="2" s="1"/>
  <c r="E140" i="2"/>
  <c r="F140" i="2" s="1"/>
  <c r="E136" i="2"/>
  <c r="F136" i="2" s="1"/>
  <c r="E132" i="2"/>
  <c r="F132" i="2" s="1"/>
  <c r="E128" i="2"/>
  <c r="F128" i="2" s="1"/>
  <c r="E124" i="2"/>
  <c r="F124" i="2" s="1"/>
  <c r="E120" i="2"/>
  <c r="F120" i="2" s="1"/>
  <c r="E116" i="2"/>
  <c r="F116" i="2" s="1"/>
  <c r="E112" i="2"/>
  <c r="F112" i="2" s="1"/>
  <c r="E108" i="2"/>
  <c r="F108" i="2" s="1"/>
  <c r="E104" i="2"/>
  <c r="F104" i="2" s="1"/>
  <c r="E100" i="2"/>
  <c r="F100" i="2" s="1"/>
  <c r="E96" i="2"/>
  <c r="F96" i="2" s="1"/>
  <c r="E92" i="2"/>
  <c r="F92" i="2" s="1"/>
  <c r="E88" i="2"/>
  <c r="F88" i="2" s="1"/>
  <c r="E84" i="2"/>
  <c r="F84" i="2" s="1"/>
  <c r="E80" i="2"/>
  <c r="F80" i="2" s="1"/>
  <c r="E76" i="2"/>
  <c r="F76" i="2" s="1"/>
  <c r="E72" i="2"/>
  <c r="F72" i="2" s="1"/>
  <c r="E68" i="2"/>
  <c r="F68" i="2" s="1"/>
  <c r="E64" i="2"/>
  <c r="F64" i="2" s="1"/>
  <c r="E60" i="2"/>
  <c r="F60" i="2" s="1"/>
  <c r="E207" i="2"/>
  <c r="F207" i="2" s="1"/>
  <c r="E203" i="2"/>
  <c r="F203" i="2" s="1"/>
  <c r="E199" i="2"/>
  <c r="F199" i="2" s="1"/>
  <c r="E195" i="2"/>
  <c r="F195" i="2" s="1"/>
  <c r="E191" i="2"/>
  <c r="F191" i="2" s="1"/>
  <c r="E187" i="2"/>
  <c r="F187" i="2" s="1"/>
  <c r="E183" i="2"/>
  <c r="F183" i="2" s="1"/>
  <c r="E179" i="2"/>
  <c r="F179" i="2" s="1"/>
  <c r="E175" i="2"/>
  <c r="F175" i="2" s="1"/>
  <c r="E171" i="2"/>
  <c r="F171" i="2" s="1"/>
  <c r="E167" i="2"/>
  <c r="F167" i="2" s="1"/>
  <c r="E163" i="2"/>
  <c r="F163" i="2" s="1"/>
  <c r="E159" i="2"/>
  <c r="F159" i="2" s="1"/>
  <c r="E155" i="2"/>
  <c r="F155" i="2" s="1"/>
  <c r="E151" i="2"/>
  <c r="F151" i="2" s="1"/>
  <c r="E147" i="2"/>
  <c r="F147" i="2" s="1"/>
  <c r="E143" i="2"/>
  <c r="F143" i="2" s="1"/>
  <c r="E139" i="2"/>
  <c r="F139" i="2" s="1"/>
  <c r="E135" i="2"/>
  <c r="F135" i="2" s="1"/>
  <c r="E131" i="2"/>
  <c r="F131" i="2" s="1"/>
  <c r="E127" i="2"/>
  <c r="F127" i="2" s="1"/>
  <c r="E123" i="2"/>
  <c r="F123" i="2" s="1"/>
  <c r="E119" i="2"/>
  <c r="F119" i="2" s="1"/>
  <c r="E115" i="2"/>
  <c r="F115" i="2" s="1"/>
  <c r="E111" i="2"/>
  <c r="F111" i="2" s="1"/>
  <c r="E107" i="2"/>
  <c r="F107" i="2" s="1"/>
  <c r="E103" i="2"/>
  <c r="F103" i="2" s="1"/>
  <c r="E99" i="2"/>
  <c r="F99" i="2" s="1"/>
  <c r="E95" i="2"/>
  <c r="F95" i="2" s="1"/>
  <c r="E91" i="2"/>
  <c r="F91" i="2" s="1"/>
  <c r="E87" i="2"/>
  <c r="F87" i="2" s="1"/>
  <c r="E83" i="2"/>
  <c r="F83" i="2" s="1"/>
  <c r="E79" i="2"/>
  <c r="F79" i="2" s="1"/>
  <c r="E75" i="2"/>
  <c r="F75" i="2" s="1"/>
  <c r="E71" i="2"/>
  <c r="F71" i="2" s="1"/>
  <c r="E67" i="2"/>
  <c r="F67" i="2" s="1"/>
  <c r="E63" i="2"/>
  <c r="F63" i="2" s="1"/>
  <c r="I27" i="5" l="1"/>
  <c r="H24" i="5"/>
  <c r="H27" i="5" s="1"/>
  <c r="D24" i="5"/>
  <c r="D27" i="5" s="1"/>
  <c r="G24" i="5"/>
  <c r="G27" i="5" s="1"/>
  <c r="C24" i="5"/>
  <c r="C27" i="5" s="1"/>
  <c r="J24" i="5"/>
  <c r="J27" i="5" s="1"/>
  <c r="F24" i="5"/>
  <c r="F27" i="5" s="1"/>
  <c r="I15" i="4"/>
  <c r="E24" i="5"/>
  <c r="E27" i="5" s="1"/>
  <c r="K24" i="5"/>
  <c r="K27" i="5" s="1"/>
  <c r="B24" i="5"/>
  <c r="B27" i="5" s="1"/>
  <c r="J15" i="4"/>
  <c r="K15" i="4"/>
  <c r="C7" i="2"/>
  <c r="B23" i="1" l="1"/>
  <c r="B24" i="1" l="1"/>
  <c r="B26" i="1" s="1"/>
</calcChain>
</file>

<file path=xl/sharedStrings.xml><?xml version="1.0" encoding="utf-8"?>
<sst xmlns="http://schemas.openxmlformats.org/spreadsheetml/2006/main" count="72" uniqueCount="42">
  <si>
    <t>Replication Number</t>
  </si>
  <si>
    <t>Avg Turnover time</t>
  </si>
  <si>
    <t>Rosetti Half-width method:</t>
  </si>
  <si>
    <t>n0</t>
  </si>
  <si>
    <t>Mean</t>
  </si>
  <si>
    <t>s</t>
  </si>
  <si>
    <t>Confidence Interval requested:</t>
  </si>
  <si>
    <t>Defined by you</t>
  </si>
  <si>
    <t>Risk level accepted</t>
  </si>
  <si>
    <t>Half-width, h0</t>
  </si>
  <si>
    <t>Eq. 2 in compendium</t>
  </si>
  <si>
    <t>Desired half-width</t>
  </si>
  <si>
    <t>Required replications</t>
  </si>
  <si>
    <t>Eq. 3 in compendium</t>
  </si>
  <si>
    <t>Ross iterative process</t>
  </si>
  <si>
    <t>Insert the KPI values from you own pilot experiment of 200 replications in column B</t>
  </si>
  <si>
    <t>Values defined by you:</t>
  </si>
  <si>
    <t>Accepted threshold for std. Deviation =</t>
  </si>
  <si>
    <t>Required confidence level =</t>
  </si>
  <si>
    <t>Risk level accepted =</t>
  </si>
  <si>
    <t>Formula five in compendium</t>
  </si>
  <si>
    <t>Across replication - Mean</t>
  </si>
  <si>
    <t>Across replication - Std. Deviation</t>
  </si>
  <si>
    <t>Across replication - h_0</t>
  </si>
  <si>
    <t>Comparison</t>
  </si>
  <si>
    <t>Single formula - Only considred reliable when n ≥ 50:</t>
  </si>
  <si>
    <t>Eq. 6 in compendium</t>
  </si>
  <si>
    <t>Confidence intervals</t>
  </si>
  <si>
    <t>Insert the KPI values from you own production experiment</t>
  </si>
  <si>
    <t>Number of replication in experiment =</t>
  </si>
  <si>
    <t>Avg Baggage truck util</t>
  </si>
  <si>
    <t>Avg Fuel Wait time</t>
  </si>
  <si>
    <t>Calculation of intervals</t>
  </si>
  <si>
    <t>Across replication -  Mean</t>
  </si>
  <si>
    <t>Across replication -  Std. Dev</t>
  </si>
  <si>
    <t>Half Width</t>
  </si>
  <si>
    <t>Lower interval bound</t>
  </si>
  <si>
    <t>Upper interval bound</t>
  </si>
  <si>
    <t>Rosetti Half-width method - Importance of the selected threshold</t>
  </si>
  <si>
    <t>Desired threshold deviation</t>
  </si>
  <si>
    <t>Absolut half-width</t>
  </si>
  <si>
    <t xml:space="preserve">diff between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</si>
</sst>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.00\ _k_r_._-;\-* #,##0.00\ _k_r_._-;_-* &quot;-&quot;??\ _k_r_._-;_-@_-"/>
    <numFmt numFmtId="165" formatCode="0.0%"/>
    <numFmt numFmtId="166" formatCode="_-* #,##0.0000_-;\-* #,##0.0000_-;_-* &quot;-&quot;??_-;_-@_-"/>
    <numFmt numFmtId="167" formatCode="_-* #,##0_-;\-* #,##0_-;_-* &quot;-&quot;??_-;_-@_-"/>
    <numFmt numFmtId="168" formatCode="0.000%"/>
    <numFmt numFmtId="169" formatCode="_-* #,##0.000\ _k_r_._-;\-* #,##0.000\ _k_r_._-;_-* &quot;-&quot;??\ _k_r_._-;_-@_-"/>
    <numFmt numFmtId="170" formatCode="_-* #,##0.000_-;\-* #,##0.000_-;_-* &quot;-&quot;??_-;_-@_-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71">
    <xf numFmtId="0" fontId="0" fillId="0" borderId="0" xfId="0"/>
    <xf numFmtId="9" fontId="0" fillId="0" borderId="0" xfId="2" applyFont="1"/>
    <xf numFmtId="43" fontId="0" fillId="0" borderId="0" xfId="1" applyFont="1"/>
    <xf numFmtId="165" fontId="0" fillId="0" borderId="0" xfId="0" applyNumberFormat="1"/>
    <xf numFmtId="10" fontId="0" fillId="0" borderId="0" xfId="0" applyNumberFormat="1"/>
    <xf numFmtId="43" fontId="0" fillId="0" borderId="0" xfId="1" applyFont="1" applyAlignment="1">
      <alignment horizontal="right"/>
    </xf>
    <xf numFmtId="43" fontId="0" fillId="0" borderId="0" xfId="1" applyFont="1" applyAlignment="1"/>
    <xf numFmtId="0" fontId="7" fillId="0" borderId="0" xfId="0" applyFont="1"/>
    <xf numFmtId="43" fontId="6" fillId="0" borderId="0" xfId="1" applyFont="1"/>
    <xf numFmtId="43" fontId="7" fillId="0" borderId="0" xfId="1" applyFont="1"/>
    <xf numFmtId="166" fontId="0" fillId="0" borderId="0" xfId="1" applyNumberFormat="1" applyFont="1"/>
    <xf numFmtId="166" fontId="7" fillId="0" borderId="0" xfId="1" applyNumberFormat="1" applyFont="1"/>
    <xf numFmtId="167" fontId="0" fillId="0" borderId="0" xfId="1" applyNumberFormat="1" applyFont="1"/>
    <xf numFmtId="168" fontId="0" fillId="0" borderId="0" xfId="0" applyNumberFormat="1"/>
    <xf numFmtId="164" fontId="0" fillId="0" borderId="0" xfId="0" applyNumberFormat="1"/>
    <xf numFmtId="168" fontId="0" fillId="0" borderId="0" xfId="2" applyNumberFormat="1" applyFont="1"/>
    <xf numFmtId="169" fontId="0" fillId="0" borderId="0" xfId="0" applyNumberFormat="1"/>
    <xf numFmtId="0" fontId="0" fillId="0" borderId="0" xfId="0" applyAlignment="1">
      <alignment horizontal="left" wrapText="1"/>
    </xf>
    <xf numFmtId="0" fontId="8" fillId="0" borderId="0" xfId="0" applyFont="1"/>
    <xf numFmtId="0" fontId="10" fillId="0" borderId="0" xfId="0" applyFont="1"/>
    <xf numFmtId="0" fontId="0" fillId="0" borderId="4" xfId="1" applyNumberFormat="1" applyFont="1" applyBorder="1"/>
    <xf numFmtId="43" fontId="0" fillId="0" borderId="0" xfId="1" applyFont="1" applyBorder="1"/>
    <xf numFmtId="9" fontId="0" fillId="0" borderId="0" xfId="2" applyFont="1" applyBorder="1"/>
    <xf numFmtId="0" fontId="8" fillId="0" borderId="4" xfId="2" applyNumberFormat="1" applyFont="1" applyBorder="1" applyAlignment="1">
      <alignment horizontal="left" vertical="center"/>
    </xf>
    <xf numFmtId="0" fontId="8" fillId="0" borderId="4" xfId="1" applyNumberFormat="1" applyFont="1" applyBorder="1" applyAlignment="1">
      <alignment horizontal="left" vertical="center"/>
    </xf>
    <xf numFmtId="43" fontId="0" fillId="0" borderId="6" xfId="1" applyFont="1" applyBorder="1"/>
    <xf numFmtId="0" fontId="8" fillId="0" borderId="7" xfId="0" applyFont="1" applyBorder="1"/>
    <xf numFmtId="167" fontId="0" fillId="0" borderId="2" xfId="1" applyNumberFormat="1" applyFont="1" applyBorder="1"/>
    <xf numFmtId="43" fontId="0" fillId="0" borderId="4" xfId="1" applyFont="1" applyBorder="1"/>
    <xf numFmtId="9" fontId="0" fillId="0" borderId="4" xfId="2" applyFont="1" applyBorder="1"/>
    <xf numFmtId="43" fontId="0" fillId="0" borderId="4" xfId="1" applyFont="1" applyBorder="1" applyAlignment="1">
      <alignment horizontal="right"/>
    </xf>
    <xf numFmtId="167" fontId="0" fillId="0" borderId="4" xfId="1" applyNumberFormat="1" applyFont="1" applyBorder="1"/>
    <xf numFmtId="43" fontId="0" fillId="0" borderId="7" xfId="1" applyFont="1" applyBorder="1"/>
    <xf numFmtId="43" fontId="7" fillId="2" borderId="7" xfId="1" applyFont="1" applyFill="1" applyBorder="1"/>
    <xf numFmtId="0" fontId="0" fillId="0" borderId="4" xfId="0" applyBorder="1" applyAlignment="1">
      <alignment horizontal="center"/>
    </xf>
    <xf numFmtId="9" fontId="0" fillId="0" borderId="4" xfId="2" applyFont="1" applyBorder="1" applyAlignment="1">
      <alignment horizontal="center"/>
    </xf>
    <xf numFmtId="9" fontId="0" fillId="0" borderId="7" xfId="2" applyFont="1" applyBorder="1" applyAlignment="1">
      <alignment horizontal="center"/>
    </xf>
    <xf numFmtId="43" fontId="0" fillId="0" borderId="0" xfId="0" applyNumberFormat="1"/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9" fontId="0" fillId="0" borderId="0" xfId="2" applyFont="1" applyAlignment="1">
      <alignment horizontal="right"/>
    </xf>
    <xf numFmtId="9" fontId="0" fillId="0" borderId="6" xfId="2" applyFont="1" applyBorder="1"/>
    <xf numFmtId="9" fontId="0" fillId="0" borderId="6" xfId="2" applyFont="1" applyBorder="1" applyAlignment="1">
      <alignment horizontal="right"/>
    </xf>
    <xf numFmtId="43" fontId="0" fillId="0" borderId="7" xfId="1" applyFont="1" applyBorder="1" applyAlignment="1">
      <alignment horizontal="right"/>
    </xf>
    <xf numFmtId="0" fontId="0" fillId="3" borderId="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1" xfId="0" applyFill="1" applyBorder="1"/>
    <xf numFmtId="0" fontId="11" fillId="3" borderId="1" xfId="0" applyFont="1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43" fontId="7" fillId="2" borderId="10" xfId="1" applyFont="1" applyFill="1" applyBorder="1"/>
    <xf numFmtId="0" fontId="8" fillId="0" borderId="10" xfId="0" applyFont="1" applyBorder="1"/>
    <xf numFmtId="9" fontId="0" fillId="0" borderId="4" xfId="1" applyNumberFormat="1" applyFont="1" applyBorder="1" applyAlignment="1">
      <alignment horizontal="right"/>
    </xf>
    <xf numFmtId="166" fontId="0" fillId="0" borderId="6" xfId="1" applyNumberFormat="1" applyFont="1" applyBorder="1" applyAlignment="1">
      <alignment horizontal="right"/>
    </xf>
    <xf numFmtId="170" fontId="0" fillId="0" borderId="0" xfId="1" applyNumberFormat="1" applyFont="1" applyBorder="1"/>
    <xf numFmtId="0" fontId="2" fillId="0" borderId="0" xfId="6"/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11" fillId="3" borderId="8" xfId="0" applyFont="1" applyFill="1" applyBorder="1" applyAlignment="1">
      <alignment horizontal="center"/>
    </xf>
    <xf numFmtId="0" fontId="11" fillId="3" borderId="9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8">
    <cellStyle name="Comma" xfId="1" builtinId="3"/>
    <cellStyle name="Normal" xfId="0" builtinId="0"/>
    <cellStyle name="Normal 2" xfId="3" xr:uid="{49562E99-E2C3-4E71-982E-4DF87F791ED1}"/>
    <cellStyle name="Normal 3" xfId="4" xr:uid="{64BCCBF7-E614-4E9C-8F05-376BC2B3AA3E}"/>
    <cellStyle name="Normal 4" xfId="5" xr:uid="{1A15DC77-3F6F-4CA0-8EC3-A7B77A4250D0}"/>
    <cellStyle name="Normal 5" xfId="6" xr:uid="{9C57C717-FE9A-4084-9308-2E88C71CC446}"/>
    <cellStyle name="Normal 6" xfId="7" xr:uid="{8D266FF5-0BCF-4E77-90FA-7CD08DCEE60B}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effect of your selected threshold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Required number of replications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'Importance of threshold'!$B$25:$K$25</c:f>
              <c:numCache>
                <c:formatCode>0%</c:formatCode>
                <c:ptCount val="1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</c:numCache>
            </c:numRef>
          </c:cat>
          <c:val>
            <c:numRef>
              <c:f>'Importance of threshold'!$B$27:$K$27</c:f>
              <c:numCache>
                <c:formatCode>_(* #,##0.00_);_(* \(#,##0.00\);_(* "-"??_);_(@_)</c:formatCode>
                <c:ptCount val="10"/>
                <c:pt idx="0">
                  <c:v>1.7396755984643672E-2</c:v>
                </c:pt>
                <c:pt idx="1">
                  <c:v>4.349188996160918E-3</c:v>
                </c:pt>
                <c:pt idx="2">
                  <c:v>1.9329728871826308E-3</c:v>
                </c:pt>
                <c:pt idx="3">
                  <c:v>1.0872972490402295E-3</c:v>
                </c:pt>
                <c:pt idx="4">
                  <c:v>6.9587023938574692E-4</c:v>
                </c:pt>
                <c:pt idx="5">
                  <c:v>4.8324322179565769E-4</c:v>
                </c:pt>
                <c:pt idx="6">
                  <c:v>3.5503583642129932E-4</c:v>
                </c:pt>
                <c:pt idx="7">
                  <c:v>2.7182431226005738E-4</c:v>
                </c:pt>
                <c:pt idx="8">
                  <c:v>2.1477476524251452E-4</c:v>
                </c:pt>
                <c:pt idx="9">
                  <c:v>1.7396755984643673E-4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0F-D143-B140-B9877AAB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832847"/>
        <c:axId val="1781834495"/>
      </c:lineChart>
      <c:catAx>
        <c:axId val="178183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Accepted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34495"/>
        <c:crosses val="autoZero"/>
        <c:auto val="1"/>
        <c:lblAlgn val="ctr"/>
        <c:lblOffset val="100"/>
        <c:noMultiLvlLbl val="0"/>
      </c:catAx>
      <c:valAx>
        <c:axId val="178183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83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215900</xdr:colOff>
      <xdr:row>1</xdr:row>
      <xdr:rowOff>25400</xdr:rowOff>
    </xdr:from>
    <xdr:to>
      <xdr:col>23</xdr:col>
      <xdr:colOff>165100</xdr:colOff>
      <xdr:row>27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E3B05-AB0F-2D46-9A7B-18ABBE18D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"/>
  <sheetViews>
    <sheetView topLeftCell="A10" zoomScale="80" zoomScaleNormal="150" workbookViewId="0">
      <selection activeCell="B2" sqref="B2:B16"/>
    </sheetView>
  </sheetViews>
  <sheetFormatPr defaultColWidth="11" defaultRowHeight="15.5" x14ac:dyDescent="0.35"/>
  <cols>
    <col min="1" max="1" width="26.33203125" bestFit="1" customWidth="1"/>
    <col min="2" max="2" width="16.33203125" bestFit="1" customWidth="1"/>
    <col min="3" max="3" width="21.83203125" customWidth="1"/>
    <col min="4" max="4" width="21.6640625" bestFit="1" customWidth="1"/>
    <col min="5" max="5" width="20.6640625" bestFit="1" customWidth="1"/>
    <col min="6" max="6" width="14.83203125" bestFit="1" customWidth="1"/>
  </cols>
  <sheetData>
    <row r="1" spans="1:8" x14ac:dyDescent="0.35">
      <c r="A1" t="s">
        <v>0</v>
      </c>
      <c r="B1" t="s">
        <v>1</v>
      </c>
    </row>
    <row r="2" spans="1:8" x14ac:dyDescent="0.35">
      <c r="A2">
        <v>1</v>
      </c>
      <c r="B2">
        <v>11.862110915617979</v>
      </c>
      <c r="C2" s="1"/>
      <c r="E2" s="8"/>
      <c r="F2" s="8"/>
      <c r="G2" s="14"/>
      <c r="H2" s="14"/>
    </row>
    <row r="3" spans="1:8" x14ac:dyDescent="0.35">
      <c r="A3">
        <v>2</v>
      </c>
      <c r="B3">
        <v>11.322629629386572</v>
      </c>
      <c r="C3" s="1"/>
      <c r="E3" s="8"/>
      <c r="F3" s="8"/>
      <c r="G3" s="14"/>
      <c r="H3" s="14"/>
    </row>
    <row r="4" spans="1:8" x14ac:dyDescent="0.35">
      <c r="A4">
        <v>3</v>
      </c>
      <c r="B4">
        <v>11.755126883683573</v>
      </c>
      <c r="C4" s="1"/>
      <c r="E4" s="8"/>
      <c r="F4" s="8"/>
      <c r="G4" s="14"/>
      <c r="H4" s="14"/>
    </row>
    <row r="5" spans="1:8" x14ac:dyDescent="0.35">
      <c r="A5">
        <v>4</v>
      </c>
      <c r="B5">
        <v>11.143216920381517</v>
      </c>
      <c r="C5" s="1"/>
      <c r="E5" s="8"/>
      <c r="F5" s="8"/>
      <c r="G5" s="14"/>
      <c r="H5" s="14"/>
    </row>
    <row r="6" spans="1:8" x14ac:dyDescent="0.35">
      <c r="A6">
        <v>5</v>
      </c>
      <c r="B6">
        <v>11.170239015032543</v>
      </c>
      <c r="C6" s="1"/>
      <c r="E6" s="8"/>
      <c r="F6" s="8"/>
      <c r="G6" s="14"/>
      <c r="H6" s="14"/>
    </row>
    <row r="7" spans="1:8" x14ac:dyDescent="0.35">
      <c r="A7">
        <v>6</v>
      </c>
      <c r="B7">
        <v>11.26318086434588</v>
      </c>
      <c r="C7" s="1"/>
      <c r="E7" s="8"/>
      <c r="F7" s="8"/>
      <c r="G7" s="14"/>
      <c r="H7" s="14"/>
    </row>
    <row r="8" spans="1:8" x14ac:dyDescent="0.35">
      <c r="A8">
        <v>7</v>
      </c>
      <c r="B8">
        <v>10.907048535237937</v>
      </c>
      <c r="C8" s="1"/>
      <c r="E8" s="8"/>
      <c r="F8" s="8"/>
      <c r="G8" s="14"/>
      <c r="H8" s="14"/>
    </row>
    <row r="9" spans="1:8" x14ac:dyDescent="0.35">
      <c r="A9">
        <v>8</v>
      </c>
      <c r="B9">
        <v>12.07500706911728</v>
      </c>
      <c r="C9" s="1"/>
      <c r="E9" s="8"/>
      <c r="F9" s="8"/>
      <c r="G9" s="14"/>
      <c r="H9" s="14"/>
    </row>
    <row r="10" spans="1:8" x14ac:dyDescent="0.35">
      <c r="A10">
        <v>9</v>
      </c>
      <c r="B10">
        <v>11.337531450216057</v>
      </c>
      <c r="C10" s="1"/>
      <c r="E10" s="8"/>
      <c r="F10" s="8"/>
      <c r="G10" s="14"/>
      <c r="H10" s="14"/>
    </row>
    <row r="11" spans="1:8" x14ac:dyDescent="0.35">
      <c r="A11">
        <v>10</v>
      </c>
      <c r="B11">
        <v>11.497962819114122</v>
      </c>
      <c r="C11" s="1"/>
      <c r="E11" s="8"/>
      <c r="F11" s="8"/>
      <c r="G11" s="14"/>
      <c r="H11" s="14"/>
    </row>
    <row r="12" spans="1:8" x14ac:dyDescent="0.35">
      <c r="A12">
        <v>11</v>
      </c>
      <c r="B12">
        <v>11.25466719757299</v>
      </c>
      <c r="C12" s="1"/>
      <c r="E12" s="2"/>
      <c r="F12" s="2"/>
      <c r="H12" s="14"/>
    </row>
    <row r="13" spans="1:8" x14ac:dyDescent="0.35">
      <c r="A13">
        <v>12</v>
      </c>
      <c r="B13">
        <v>11.158283165972074</v>
      </c>
      <c r="C13" s="1"/>
      <c r="E13" s="2"/>
      <c r="F13" s="2"/>
      <c r="H13" s="14"/>
    </row>
    <row r="14" spans="1:8" x14ac:dyDescent="0.35">
      <c r="A14">
        <v>13</v>
      </c>
      <c r="B14">
        <v>11.466269122062025</v>
      </c>
      <c r="C14" s="1"/>
      <c r="E14" s="2"/>
      <c r="F14" s="2"/>
      <c r="H14" s="14"/>
    </row>
    <row r="15" spans="1:8" x14ac:dyDescent="0.35">
      <c r="A15">
        <v>14</v>
      </c>
      <c r="B15">
        <v>11.661615735915657</v>
      </c>
      <c r="C15" s="1"/>
      <c r="E15" s="2"/>
      <c r="F15" s="2"/>
      <c r="H15" s="14"/>
    </row>
    <row r="16" spans="1:8" x14ac:dyDescent="0.35">
      <c r="A16">
        <v>15</v>
      </c>
      <c r="B16">
        <v>11.287718655385913</v>
      </c>
      <c r="C16" s="1"/>
      <c r="E16" s="2"/>
      <c r="F16" s="2"/>
      <c r="H16" s="14"/>
    </row>
    <row r="17" spans="1:10" x14ac:dyDescent="0.35">
      <c r="B17" s="2"/>
      <c r="C17" s="2"/>
      <c r="E17" s="2"/>
      <c r="F17" s="2"/>
      <c r="H17" s="14"/>
    </row>
    <row r="18" spans="1:10" ht="21" x14ac:dyDescent="0.5">
      <c r="A18" s="60" t="s">
        <v>2</v>
      </c>
      <c r="B18" s="61"/>
      <c r="C18" s="62"/>
      <c r="E18" s="2"/>
      <c r="F18" s="2"/>
    </row>
    <row r="19" spans="1:10" x14ac:dyDescent="0.35">
      <c r="A19" s="49" t="s">
        <v>3</v>
      </c>
      <c r="B19" s="27">
        <f>IF(COUNTA(B2:B16)=0,"Insert KPI values from your pilot experiment",COUNTA(B2:B16))</f>
        <v>15</v>
      </c>
      <c r="C19" s="20"/>
      <c r="E19" s="2"/>
      <c r="F19" s="2"/>
    </row>
    <row r="20" spans="1:10" x14ac:dyDescent="0.35">
      <c r="A20" s="47" t="s">
        <v>4</v>
      </c>
      <c r="B20" s="28">
        <f>IFERROR(AVERAGE(B2:B16),"")</f>
        <v>11.41084053193614</v>
      </c>
      <c r="C20" s="20"/>
      <c r="E20" s="2"/>
      <c r="F20" s="2"/>
    </row>
    <row r="21" spans="1:10" x14ac:dyDescent="0.35">
      <c r="A21" s="47" t="s">
        <v>5</v>
      </c>
      <c r="B21" s="28">
        <f>IFERROR(STDEVA(B2:B16),"")</f>
        <v>0.31150063291264801</v>
      </c>
      <c r="C21" s="20"/>
      <c r="E21" s="2"/>
      <c r="F21" s="2"/>
    </row>
    <row r="22" spans="1:10" x14ac:dyDescent="0.35">
      <c r="A22" s="47" t="s">
        <v>6</v>
      </c>
      <c r="B22" s="29">
        <f>IF(B20="","",0.99)</f>
        <v>0.99</v>
      </c>
      <c r="C22" s="23" t="s">
        <v>7</v>
      </c>
      <c r="E22" s="1"/>
      <c r="F22" s="1"/>
    </row>
    <row r="23" spans="1:10" x14ac:dyDescent="0.35">
      <c r="A23" s="47" t="s">
        <v>8</v>
      </c>
      <c r="B23" s="29">
        <f>IF(B20="","",1-B22)</f>
        <v>1.0000000000000009E-2</v>
      </c>
      <c r="C23" s="23"/>
      <c r="E23" s="1"/>
      <c r="F23" s="1"/>
    </row>
    <row r="24" spans="1:10" x14ac:dyDescent="0.35">
      <c r="A24" s="47" t="s">
        <v>9</v>
      </c>
      <c r="B24" s="30">
        <f>IFERROR(_xlfn.T.INV(1-(B23/2),B19-1)*(B21/SQRT(B19)),"")</f>
        <v>0.23942483428078026</v>
      </c>
      <c r="C24" s="24" t="s">
        <v>10</v>
      </c>
      <c r="E24" s="5"/>
      <c r="F24" s="6"/>
      <c r="J24" s="1"/>
    </row>
    <row r="25" spans="1:10" x14ac:dyDescent="0.35">
      <c r="A25" s="47" t="s">
        <v>11</v>
      </c>
      <c r="B25" s="28">
        <f>0.05</f>
        <v>0.05</v>
      </c>
      <c r="C25" s="24" t="s">
        <v>7</v>
      </c>
      <c r="E25" s="2"/>
      <c r="F25" s="2"/>
      <c r="J25" s="3"/>
    </row>
    <row r="26" spans="1:10" x14ac:dyDescent="0.35">
      <c r="A26" s="46" t="s">
        <v>12</v>
      </c>
      <c r="B26" s="54">
        <f>IFERROR(B19*(B24/B25)^2,"")</f>
        <v>343.94550762227442</v>
      </c>
      <c r="C26" s="55" t="s">
        <v>13</v>
      </c>
      <c r="E26" s="2"/>
      <c r="F26" s="2"/>
    </row>
    <row r="28" spans="1:10" x14ac:dyDescent="0.35">
      <c r="B28" s="14"/>
      <c r="F28" s="16"/>
      <c r="G28" s="4"/>
    </row>
    <row r="29" spans="1:10" x14ac:dyDescent="0.35">
      <c r="B29" s="3"/>
    </row>
    <row r="32" spans="1:10" x14ac:dyDescent="0.35">
      <c r="B32" s="15"/>
      <c r="C32" s="15"/>
    </row>
    <row r="33" spans="1:2" x14ac:dyDescent="0.35">
      <c r="A33" s="17"/>
      <c r="B33" s="13"/>
    </row>
  </sheetData>
  <mergeCells count="1">
    <mergeCell ref="A18:C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20A5A-68F0-2649-B91A-2D2DE3BF6D4E}">
  <dimension ref="A1:R213"/>
  <sheetViews>
    <sheetView topLeftCell="A4" zoomScale="56" zoomScaleNormal="75" workbookViewId="0">
      <selection activeCell="C59" sqref="C59:E59"/>
    </sheetView>
  </sheetViews>
  <sheetFormatPr defaultColWidth="11" defaultRowHeight="15.5" x14ac:dyDescent="0.35"/>
  <cols>
    <col min="1" max="1" width="17.6640625" bestFit="1" customWidth="1"/>
    <col min="2" max="2" width="16.33203125" customWidth="1"/>
    <col min="3" max="3" width="17" customWidth="1"/>
    <col min="4" max="4" width="17.33203125" customWidth="1"/>
    <col min="5" max="5" width="16.33203125" customWidth="1"/>
    <col min="6" max="6" width="77.1640625" bestFit="1" customWidth="1"/>
    <col min="7" max="7" width="14" bestFit="1" customWidth="1"/>
    <col min="9" max="9" width="13" customWidth="1"/>
    <col min="10" max="10" width="12.1640625" bestFit="1" customWidth="1"/>
  </cols>
  <sheetData>
    <row r="1" spans="1:18" ht="23.5" x14ac:dyDescent="0.55000000000000004">
      <c r="A1" s="19" t="s">
        <v>14</v>
      </c>
    </row>
    <row r="2" spans="1:18" x14ac:dyDescent="0.35">
      <c r="A2" s="18" t="s">
        <v>15</v>
      </c>
    </row>
    <row r="4" spans="1:18" x14ac:dyDescent="0.35">
      <c r="A4" s="63" t="s">
        <v>16</v>
      </c>
      <c r="B4" s="64"/>
      <c r="C4" s="65"/>
    </row>
    <row r="5" spans="1:18" x14ac:dyDescent="0.35">
      <c r="A5" s="68" t="s">
        <v>17</v>
      </c>
      <c r="B5" s="69"/>
      <c r="C5" s="34">
        <v>10</v>
      </c>
    </row>
    <row r="6" spans="1:18" x14ac:dyDescent="0.35">
      <c r="A6" s="68" t="s">
        <v>18</v>
      </c>
      <c r="B6" s="69"/>
      <c r="C6" s="35">
        <v>0.95</v>
      </c>
    </row>
    <row r="7" spans="1:18" x14ac:dyDescent="0.35">
      <c r="A7" s="66" t="s">
        <v>19</v>
      </c>
      <c r="B7" s="67"/>
      <c r="C7" s="36">
        <f>1-C6</f>
        <v>5.0000000000000044E-2</v>
      </c>
    </row>
    <row r="8" spans="1:18" x14ac:dyDescent="0.35">
      <c r="E8" s="70" t="s">
        <v>20</v>
      </c>
      <c r="F8" s="70"/>
    </row>
    <row r="9" spans="1:18" ht="31" x14ac:dyDescent="0.35">
      <c r="A9" s="38" t="s">
        <v>0</v>
      </c>
      <c r="B9" s="38" t="s">
        <v>1</v>
      </c>
      <c r="C9" s="39" t="s">
        <v>21</v>
      </c>
      <c r="D9" s="39" t="s">
        <v>22</v>
      </c>
      <c r="E9" s="39" t="s">
        <v>23</v>
      </c>
      <c r="F9" s="40" t="s">
        <v>24</v>
      </c>
    </row>
    <row r="10" spans="1:18" x14ac:dyDescent="0.35">
      <c r="A10">
        <v>1</v>
      </c>
      <c r="B10">
        <v>5.566395761733828</v>
      </c>
      <c r="C10" s="2">
        <f>IFERROR(AVERAGE($B$10:B10),"")</f>
        <v>5.566395761733828</v>
      </c>
      <c r="D10" s="2" t="str">
        <f>IFERROR(STDEVA($B$10:B10),"")</f>
        <v/>
      </c>
      <c r="E10" s="5" t="str">
        <f>IFERROR(IF(A10&lt;50,"",(_xlfn.NORM.S.INV(1-($C$7/2))*D10)/SQRT(COUNT($A$10:A10))),"")</f>
        <v/>
      </c>
      <c r="F10" s="41" t="str">
        <f>IF(A10&lt;50,"Number of iterations must be high to allow for the use of the standard normal distribution",IF(E10&lt;$C$5,"Satisfied","Not enough replications"))</f>
        <v>Number of iterations must be high to allow for the use of the standard normal distribution</v>
      </c>
      <c r="H10" s="37"/>
    </row>
    <row r="11" spans="1:18" x14ac:dyDescent="0.35">
      <c r="A11">
        <v>2</v>
      </c>
      <c r="B11">
        <v>7.5911822892658991</v>
      </c>
      <c r="C11" s="2">
        <f>IFERROR(AVERAGE($B$10:B11),"")</f>
        <v>6.578789025499864</v>
      </c>
      <c r="D11" s="2">
        <f>IFERROR(STDEVA($B$10:B11),"")</f>
        <v>1.4317402840730871</v>
      </c>
      <c r="E11" s="5" t="str">
        <f>IFERROR(IF(A11&lt;50,"",(_xlfn.NORM.S.INV(1-($C$7/2))*D11)/SQRT(COUNT($A$10:A11))),"")</f>
        <v/>
      </c>
      <c r="F11" s="41" t="str">
        <f t="shared" ref="F11:F74" si="0">IF(A11&lt;50,"Number of iterations must be high to allow for the use of the standard normal distribution",IF(E11&lt;$C$5,"Satisfied","Not enough replications"))</f>
        <v>Number of iterations must be high to allow for the use of the standard normal distribution</v>
      </c>
    </row>
    <row r="12" spans="1:18" x14ac:dyDescent="0.35">
      <c r="A12">
        <v>3</v>
      </c>
      <c r="B12">
        <v>11.277022385985026</v>
      </c>
      <c r="C12" s="2">
        <f>IFERROR(AVERAGE($B$10:B12),"")</f>
        <v>8.1448668123282513</v>
      </c>
      <c r="D12" s="2">
        <f>IFERROR(STDEVA($B$10:B12),"")</f>
        <v>2.8952960165949793</v>
      </c>
      <c r="E12" s="5" t="str">
        <f>IFERROR(IF(A12&lt;50,"",(_xlfn.NORM.S.INV(1-($C$7/2))*D12)/SQRT(COUNT($A$10:A12))),"")</f>
        <v/>
      </c>
      <c r="F12" s="41" t="str">
        <f t="shared" si="0"/>
        <v>Number of iterations must be high to allow for the use of the standard normal distribution</v>
      </c>
    </row>
    <row r="13" spans="1:18" x14ac:dyDescent="0.35">
      <c r="A13">
        <v>4</v>
      </c>
      <c r="B13">
        <v>6.0100355762949738</v>
      </c>
      <c r="C13" s="2">
        <f>IFERROR(AVERAGE($B$10:B13),"")</f>
        <v>7.6111590033199317</v>
      </c>
      <c r="D13" s="2">
        <f>IFERROR(STDEVA($B$10:B13),"")</f>
        <v>2.5938135600038188</v>
      </c>
      <c r="E13" s="5" t="str">
        <f>IFERROR(IF(A13&lt;50,"",(_xlfn.NORM.S.INV(1-($C$7/2))*D13)/SQRT(COUNT($A$10:A13))),"")</f>
        <v/>
      </c>
      <c r="F13" s="41" t="str">
        <f t="shared" si="0"/>
        <v>Number of iterations must be high to allow for the use of the standard normal distribution</v>
      </c>
      <c r="R13" s="7"/>
    </row>
    <row r="14" spans="1:18" x14ac:dyDescent="0.35">
      <c r="A14">
        <v>5</v>
      </c>
      <c r="B14">
        <v>6.5442057960916351</v>
      </c>
      <c r="C14" s="2">
        <f>IFERROR(AVERAGE($B$10:B14),"")</f>
        <v>7.3977683618742729</v>
      </c>
      <c r="D14" s="2">
        <f>IFERROR(STDEVA($B$10:B14),"")</f>
        <v>2.2964275336547657</v>
      </c>
      <c r="E14" s="5" t="str">
        <f>IFERROR(IF(A14&lt;50,"",(_xlfn.NORM.S.INV(1-($C$7/2))*D14)/SQRT(COUNT($A$10:A14))),"")</f>
        <v/>
      </c>
      <c r="F14" s="41" t="str">
        <f t="shared" si="0"/>
        <v>Number of iterations must be high to allow for the use of the standard normal distribution</v>
      </c>
      <c r="J14" s="2"/>
      <c r="K14" s="2"/>
      <c r="L14" s="2"/>
      <c r="M14" s="2"/>
      <c r="N14" s="2"/>
      <c r="O14" s="2"/>
      <c r="P14" s="2"/>
      <c r="Q14" s="2"/>
      <c r="R14" s="9"/>
    </row>
    <row r="15" spans="1:18" x14ac:dyDescent="0.35">
      <c r="A15">
        <v>6</v>
      </c>
      <c r="B15">
        <v>5.6850464957996696</v>
      </c>
      <c r="C15" s="2">
        <f>IFERROR(AVERAGE($B$10:B15),"")</f>
        <v>7.1123147175285055</v>
      </c>
      <c r="D15" s="2">
        <f>IFERROR(STDEVA($B$10:B15),"")</f>
        <v>2.1697387474725724</v>
      </c>
      <c r="E15" s="5" t="str">
        <f>IFERROR(IF(A15&lt;50,"",(_xlfn.NORM.S.INV(1-($C$7/2))*D15)/SQRT(COUNT($A$10:A15))),"")</f>
        <v/>
      </c>
      <c r="F15" s="41" t="str">
        <f t="shared" si="0"/>
        <v>Number of iterations must be high to allow for the use of the standard normal distribution</v>
      </c>
      <c r="J15" s="2"/>
      <c r="K15" s="2"/>
      <c r="L15" s="2"/>
      <c r="M15" s="2"/>
      <c r="N15" s="2"/>
      <c r="O15" s="2"/>
      <c r="P15" s="2"/>
      <c r="Q15" s="2"/>
      <c r="R15" s="9"/>
    </row>
    <row r="16" spans="1:18" x14ac:dyDescent="0.35">
      <c r="A16">
        <v>7</v>
      </c>
      <c r="B16">
        <v>10.417274588725453</v>
      </c>
      <c r="C16" s="2">
        <f>IFERROR(AVERAGE($B$10:B16),"")</f>
        <v>7.5844518419852127</v>
      </c>
      <c r="D16" s="2">
        <f>IFERROR(STDEVA($B$10:B16),"")</f>
        <v>2.341694424329301</v>
      </c>
      <c r="E16" s="5" t="str">
        <f>IFERROR(IF(A16&lt;50,"",(_xlfn.NORM.S.INV(1-($C$7/2))*D16)/SQRT(COUNT($A$10:A16))),"")</f>
        <v/>
      </c>
      <c r="F16" s="41" t="str">
        <f t="shared" si="0"/>
        <v>Number of iterations must be high to allow for the use of the standard normal distribution</v>
      </c>
      <c r="J16" s="10"/>
      <c r="K16" s="10"/>
      <c r="L16" s="10"/>
      <c r="M16" s="10"/>
      <c r="N16" s="10"/>
      <c r="O16" s="10"/>
      <c r="P16" s="10"/>
      <c r="Q16" s="10"/>
      <c r="R16" s="11"/>
    </row>
    <row r="17" spans="1:10" x14ac:dyDescent="0.35">
      <c r="A17">
        <v>8</v>
      </c>
      <c r="B17">
        <v>6.640832672291979</v>
      </c>
      <c r="C17" s="2">
        <f>IFERROR(AVERAGE($B$10:B17),"")</f>
        <v>7.4664994457735583</v>
      </c>
      <c r="D17" s="2">
        <f>IFERROR(STDEVA($B$10:B17),"")</f>
        <v>2.1935070307238789</v>
      </c>
      <c r="E17" s="5" t="str">
        <f>IFERROR(IF(A17&lt;50,"",(_xlfn.NORM.S.INV(1-($C$7/2))*D17)/SQRT(COUNT($A$10:A17))),"")</f>
        <v/>
      </c>
      <c r="F17" s="41" t="str">
        <f t="shared" si="0"/>
        <v>Number of iterations must be high to allow for the use of the standard normal distribution</v>
      </c>
    </row>
    <row r="18" spans="1:10" x14ac:dyDescent="0.35">
      <c r="A18">
        <v>9</v>
      </c>
      <c r="B18">
        <v>11.311437718295586</v>
      </c>
      <c r="C18" s="2">
        <f>IFERROR(AVERAGE($B$10:B18),"")</f>
        <v>7.8937148093871166</v>
      </c>
      <c r="D18" s="2">
        <f>IFERROR(STDEVA($B$10:B18),"")</f>
        <v>2.4192262521874395</v>
      </c>
      <c r="E18" s="5" t="str">
        <f>IFERROR(IF(A18&lt;50,"",(_xlfn.NORM.S.INV(1-($C$7/2))*D18)/SQRT(COUNT($A$10:A18))),"")</f>
        <v/>
      </c>
      <c r="F18" s="41" t="str">
        <f t="shared" si="0"/>
        <v>Number of iterations must be high to allow for the use of the standard normal distribution</v>
      </c>
      <c r="G18" s="14"/>
    </row>
    <row r="19" spans="1:10" x14ac:dyDescent="0.35">
      <c r="A19">
        <v>10</v>
      </c>
      <c r="B19">
        <v>6.8950832741960104</v>
      </c>
      <c r="C19" s="2">
        <f>IFERROR(AVERAGE($B$10:B19),"")</f>
        <v>7.7938516558680062</v>
      </c>
      <c r="D19" s="2">
        <f>IFERROR(STDEVA($B$10:B19),"")</f>
        <v>2.3026261269099146</v>
      </c>
      <c r="E19" s="5" t="str">
        <f>IFERROR(IF(A19&lt;50,"",(_xlfn.NORM.S.INV(1-($C$7/2))*D19)/SQRT(COUNT($A$10:A19))),"")</f>
        <v/>
      </c>
      <c r="F19" s="41" t="str">
        <f t="shared" si="0"/>
        <v>Number of iterations must be high to allow for the use of the standard normal distribution</v>
      </c>
    </row>
    <row r="20" spans="1:10" x14ac:dyDescent="0.35">
      <c r="A20">
        <v>11</v>
      </c>
      <c r="B20">
        <v>6.2038560015196937</v>
      </c>
      <c r="C20" s="2">
        <f>IFERROR(AVERAGE($B$10:B20),"")</f>
        <v>7.6493065963817966</v>
      </c>
      <c r="D20" s="2">
        <f>IFERROR(STDEVA($B$10:B20),"")</f>
        <v>2.236449057934458</v>
      </c>
      <c r="E20" s="5" t="str">
        <f>IFERROR(IF(A20&lt;50,"",(_xlfn.NORM.S.INV(1-($C$7/2))*D20)/SQRT(COUNT($A$10:A20))),"")</f>
        <v/>
      </c>
      <c r="F20" s="41" t="str">
        <f t="shared" si="0"/>
        <v>Number of iterations must be high to allow for the use of the standard normal distribution</v>
      </c>
    </row>
    <row r="21" spans="1:10" x14ac:dyDescent="0.35">
      <c r="A21">
        <v>12</v>
      </c>
      <c r="B21">
        <v>6.5309523516161958</v>
      </c>
      <c r="C21" s="2">
        <f>IFERROR(AVERAGE($B$10:B21),"")</f>
        <v>7.5561104093179958</v>
      </c>
      <c r="D21" s="2">
        <f>IFERROR(STDEVA($B$10:B21),"")</f>
        <v>2.1566711249420254</v>
      </c>
      <c r="E21" s="5" t="str">
        <f>IFERROR(IF(A21&lt;50,"",(_xlfn.NORM.S.INV(1-($C$7/2))*D21)/SQRT(COUNT($A$10:A21))),"")</f>
        <v/>
      </c>
      <c r="F21" s="41" t="str">
        <f t="shared" si="0"/>
        <v>Number of iterations must be high to allow for the use of the standard normal distribution</v>
      </c>
      <c r="I21" s="7"/>
    </row>
    <row r="22" spans="1:10" x14ac:dyDescent="0.35">
      <c r="A22">
        <v>13</v>
      </c>
      <c r="B22">
        <v>6.6504244711128875</v>
      </c>
      <c r="C22" s="2">
        <f>IFERROR(AVERAGE($B$10:B22),"")</f>
        <v>7.4864422602252949</v>
      </c>
      <c r="D22" s="2">
        <f>IFERROR(STDEVA($B$10:B22),"")</f>
        <v>2.0800781898050995</v>
      </c>
      <c r="E22" s="5" t="str">
        <f>IFERROR(IF(A22&lt;50,"",(_xlfn.NORM.S.INV(1-($C$7/2))*D22)/SQRT(COUNT($A$10:A22))),"")</f>
        <v/>
      </c>
      <c r="F22" s="41" t="str">
        <f t="shared" si="0"/>
        <v>Number of iterations must be high to allow for the use of the standard normal distribution</v>
      </c>
      <c r="J22" s="12"/>
    </row>
    <row r="23" spans="1:10" x14ac:dyDescent="0.35">
      <c r="A23">
        <v>14</v>
      </c>
      <c r="B23">
        <v>5.4817450775970409</v>
      </c>
      <c r="C23" s="2">
        <f>IFERROR(AVERAGE($B$10:B23),"")</f>
        <v>7.3432496043232769</v>
      </c>
      <c r="D23" s="2">
        <f>IFERROR(STDEVA($B$10:B23),"")</f>
        <v>2.0690476476762845</v>
      </c>
      <c r="E23" s="5" t="str">
        <f>IFERROR(IF(A23&lt;50,"",(_xlfn.NORM.S.INV(1-($C$7/2))*D23)/SQRT(COUNT($A$10:A23))),"")</f>
        <v/>
      </c>
      <c r="F23" s="41" t="str">
        <f t="shared" si="0"/>
        <v>Number of iterations must be high to allow for the use of the standard normal distribution</v>
      </c>
      <c r="J23" s="2"/>
    </row>
    <row r="24" spans="1:10" x14ac:dyDescent="0.35">
      <c r="A24">
        <v>15</v>
      </c>
      <c r="B24">
        <v>4.6494214732923771</v>
      </c>
      <c r="C24" s="2">
        <f>IFERROR(AVERAGE($B$10:B24),"")</f>
        <v>7.1636610622545502</v>
      </c>
      <c r="D24" s="2">
        <f>IFERROR(STDEVA($B$10:B24),"")</f>
        <v>2.1116240452976647</v>
      </c>
      <c r="E24" s="5" t="str">
        <f>IFERROR(IF(A24&lt;50,"",(_xlfn.NORM.S.INV(1-($C$7/2))*D24)/SQRT(COUNT($A$10:A24))),"")</f>
        <v/>
      </c>
      <c r="F24" s="41" t="str">
        <f t="shared" si="0"/>
        <v>Number of iterations must be high to allow for the use of the standard normal distribution</v>
      </c>
      <c r="J24" s="2"/>
    </row>
    <row r="25" spans="1:10" x14ac:dyDescent="0.35">
      <c r="A25">
        <v>16</v>
      </c>
      <c r="B25">
        <v>4.8097217154665008</v>
      </c>
      <c r="C25" s="2">
        <f>IFERROR(AVERAGE($B$10:B25),"")</f>
        <v>7.0165398530802969</v>
      </c>
      <c r="D25" s="2">
        <f>IFERROR(STDEVA($B$10:B25),"")</f>
        <v>2.1232067188860753</v>
      </c>
      <c r="E25" s="5" t="str">
        <f>IFERROR(IF(A25&lt;50,"",(_xlfn.NORM.S.INV(1-($C$7/2))*D25)/SQRT(COUNT($A$10:A25))),"")</f>
        <v/>
      </c>
      <c r="F25" s="41" t="str">
        <f t="shared" si="0"/>
        <v>Number of iterations must be high to allow for the use of the standard normal distribution</v>
      </c>
      <c r="J25" s="2"/>
    </row>
    <row r="26" spans="1:10" x14ac:dyDescent="0.35">
      <c r="A26">
        <v>17</v>
      </c>
      <c r="B26">
        <v>5.8520184202630459</v>
      </c>
      <c r="C26" s="2">
        <f>IFERROR(AVERAGE($B$10:B26),"")</f>
        <v>6.9480385923263412</v>
      </c>
      <c r="D26" s="2">
        <f>IFERROR(STDEVA($B$10:B26),"")</f>
        <v>2.0750969939380584</v>
      </c>
      <c r="E26" s="5" t="str">
        <f>IFERROR(IF(A26&lt;50,"",(_xlfn.NORM.S.INV(1-($C$7/2))*D26)/SQRT(COUNT($A$10:A26))),"")</f>
        <v/>
      </c>
      <c r="F26" s="41" t="str">
        <f t="shared" si="0"/>
        <v>Number of iterations must be high to allow for the use of the standard normal distribution</v>
      </c>
      <c r="J26" s="2"/>
    </row>
    <row r="27" spans="1:10" x14ac:dyDescent="0.35">
      <c r="A27">
        <v>18</v>
      </c>
      <c r="B27">
        <v>5.9076335288559854</v>
      </c>
      <c r="C27" s="2">
        <f>IFERROR(AVERAGE($B$10:B27),"")</f>
        <v>6.8902383110224328</v>
      </c>
      <c r="D27" s="2">
        <f>IFERROR(STDEVA($B$10:B27),"")</f>
        <v>2.028020587242767</v>
      </c>
      <c r="E27" s="5" t="str">
        <f>IFERROR(IF(A27&lt;50,"",(_xlfn.NORM.S.INV(1-($C$7/2))*D27)/SQRT(COUNT($A$10:A27))),"")</f>
        <v/>
      </c>
      <c r="F27" s="41" t="str">
        <f t="shared" si="0"/>
        <v>Number of iterations must be high to allow for the use of the standard normal distribution</v>
      </c>
    </row>
    <row r="28" spans="1:10" x14ac:dyDescent="0.35">
      <c r="A28">
        <v>19</v>
      </c>
      <c r="B28">
        <v>5.6770055107068886</v>
      </c>
      <c r="C28" s="2">
        <f>IFERROR(AVERAGE($B$10:B28),"")</f>
        <v>6.8263839531110877</v>
      </c>
      <c r="D28" s="2">
        <f>IFERROR(STDEVA($B$10:B28),"")</f>
        <v>1.9904384101815482</v>
      </c>
      <c r="E28" s="5" t="str">
        <f>IFERROR(IF(A28&lt;50,"",(_xlfn.NORM.S.INV(1-($C$7/2))*D28)/SQRT(COUNT($A$10:A28))),"")</f>
        <v/>
      </c>
      <c r="F28" s="41" t="str">
        <f t="shared" si="0"/>
        <v>Number of iterations must be high to allow for the use of the standard normal distribution</v>
      </c>
    </row>
    <row r="29" spans="1:10" x14ac:dyDescent="0.35">
      <c r="A29">
        <v>20</v>
      </c>
      <c r="B29">
        <v>5.7134931485782099</v>
      </c>
      <c r="C29" s="2">
        <f>IFERROR(AVERAGE($B$10:B29),"")</f>
        <v>6.7707394128844438</v>
      </c>
      <c r="D29" s="2">
        <f>IFERROR(STDEVA($B$10:B29),"")</f>
        <v>1.9532673141598846</v>
      </c>
      <c r="E29" s="5" t="str">
        <f>IFERROR(IF(A29&lt;50,"",(_xlfn.NORM.S.INV(1-($C$7/2))*D29)/SQRT(COUNT($A$10:A29))),"")</f>
        <v/>
      </c>
      <c r="F29" s="41" t="str">
        <f t="shared" si="0"/>
        <v>Number of iterations must be high to allow for the use of the standard normal distribution</v>
      </c>
    </row>
    <row r="30" spans="1:10" x14ac:dyDescent="0.35">
      <c r="A30">
        <v>21</v>
      </c>
      <c r="B30">
        <v>6.5130994875328296</v>
      </c>
      <c r="C30" s="2">
        <f>IFERROR(AVERAGE($B$10:B30),"")</f>
        <v>6.7584708450105575</v>
      </c>
      <c r="D30" s="2">
        <f>IFERROR(STDEVA($B$10:B30),"")</f>
        <v>1.9046394444745431</v>
      </c>
      <c r="E30" s="5" t="str">
        <f>IFERROR(IF(A30&lt;50,"",(_xlfn.NORM.S.INV(1-($C$7/2))*D30)/SQRT(COUNT($A$10:A30))),"")</f>
        <v/>
      </c>
      <c r="F30" s="41" t="str">
        <f t="shared" si="0"/>
        <v>Number of iterations must be high to allow for the use of the standard normal distribution</v>
      </c>
    </row>
    <row r="31" spans="1:10" x14ac:dyDescent="0.35">
      <c r="A31">
        <v>22</v>
      </c>
      <c r="B31">
        <v>4.8325367280618368</v>
      </c>
      <c r="C31" s="2">
        <f>IFERROR(AVERAGE($B$10:B31),"")</f>
        <v>6.670928385149252</v>
      </c>
      <c r="D31" s="2">
        <f>IFERROR(STDEVA($B$10:B31),"")</f>
        <v>1.9035511861188572</v>
      </c>
      <c r="E31" s="5" t="str">
        <f>IFERROR(IF(A31&lt;50,"",(_xlfn.NORM.S.INV(1-($C$7/2))*D31)/SQRT(COUNT($A$10:A31))),"")</f>
        <v/>
      </c>
      <c r="F31" s="41" t="str">
        <f t="shared" si="0"/>
        <v>Number of iterations must be high to allow for the use of the standard normal distribution</v>
      </c>
    </row>
    <row r="32" spans="1:10" x14ac:dyDescent="0.35">
      <c r="A32">
        <v>23</v>
      </c>
      <c r="B32">
        <v>5.4326251923162667</v>
      </c>
      <c r="C32" s="2">
        <f>IFERROR(AVERAGE($B$10:B32),"")</f>
        <v>6.6170891158956433</v>
      </c>
      <c r="D32" s="2">
        <f>IFERROR(STDEVA($B$10:B32),"")</f>
        <v>1.8776239208593155</v>
      </c>
      <c r="E32" s="5" t="str">
        <f>IFERROR(IF(A32&lt;50,"",(_xlfn.NORM.S.INV(1-($C$7/2))*D32)/SQRT(COUNT($A$10:A32))),"")</f>
        <v/>
      </c>
      <c r="F32" s="41" t="str">
        <f t="shared" si="0"/>
        <v>Number of iterations must be high to allow for the use of the standard normal distribution</v>
      </c>
    </row>
    <row r="33" spans="1:6" x14ac:dyDescent="0.35">
      <c r="A33">
        <v>24</v>
      </c>
      <c r="B33">
        <v>5.5753930935759177</v>
      </c>
      <c r="C33" s="2">
        <f>IFERROR(AVERAGE($B$10:B33),"")</f>
        <v>6.573685114965655</v>
      </c>
      <c r="D33" s="2">
        <f>IFERROR(STDEVA($B$10:B33),"")</f>
        <v>1.8486221869017432</v>
      </c>
      <c r="E33" s="5" t="str">
        <f>IFERROR(IF(A33&lt;50,"",(_xlfn.NORM.S.INV(1-($C$7/2))*D33)/SQRT(COUNT($A$10:A33))),"")</f>
        <v/>
      </c>
      <c r="F33" s="41" t="str">
        <f t="shared" si="0"/>
        <v>Number of iterations must be high to allow for the use of the standard normal distribution</v>
      </c>
    </row>
    <row r="34" spans="1:6" x14ac:dyDescent="0.35">
      <c r="A34">
        <v>25</v>
      </c>
      <c r="B34">
        <v>7.827519065897043</v>
      </c>
      <c r="C34" s="2">
        <f>IFERROR(AVERAGE($B$10:B34),"")</f>
        <v>6.6238384730029098</v>
      </c>
      <c r="D34" s="2">
        <f>IFERROR(STDEVA($B$10:B34),"")</f>
        <v>1.8269910071078581</v>
      </c>
      <c r="E34" s="5" t="str">
        <f>IFERROR(IF(A34&lt;50,"",(_xlfn.NORM.S.INV(1-($C$7/2))*D34)/SQRT(COUNT($A$10:A34))),"")</f>
        <v/>
      </c>
      <c r="F34" s="41" t="str">
        <f t="shared" si="0"/>
        <v>Number of iterations must be high to allow for the use of the standard normal distribution</v>
      </c>
    </row>
    <row r="35" spans="1:6" x14ac:dyDescent="0.35">
      <c r="A35">
        <v>26</v>
      </c>
      <c r="B35">
        <v>6.5238363548020981</v>
      </c>
      <c r="C35" s="2">
        <f>IFERROR(AVERAGE($B$10:B35),"")</f>
        <v>6.6199922376874936</v>
      </c>
      <c r="D35" s="2">
        <f>IFERROR(STDEVA($B$10:B35),"")</f>
        <v>1.7901857239207082</v>
      </c>
      <c r="E35" s="5" t="str">
        <f>IFERROR(IF(A35&lt;50,"",(_xlfn.NORM.S.INV(1-($C$7/2))*D35)/SQRT(COUNT($A$10:A35))),"")</f>
        <v/>
      </c>
      <c r="F35" s="41" t="str">
        <f t="shared" si="0"/>
        <v>Number of iterations must be high to allow for the use of the standard normal distribution</v>
      </c>
    </row>
    <row r="36" spans="1:6" x14ac:dyDescent="0.35">
      <c r="A36">
        <v>27</v>
      </c>
      <c r="B36">
        <v>8.1890204189777513</v>
      </c>
      <c r="C36" s="2">
        <f>IFERROR(AVERAGE($B$10:B36),"")</f>
        <v>6.6781043925500958</v>
      </c>
      <c r="D36" s="2">
        <f>IFERROR(STDEVA($B$10:B36),"")</f>
        <v>1.7812030612251717</v>
      </c>
      <c r="E36" s="5" t="str">
        <f>IFERROR(IF(A36&lt;50,"",(_xlfn.NORM.S.INV(1-($C$7/2))*D36)/SQRT(COUNT($A$10:A36))),"")</f>
        <v/>
      </c>
      <c r="F36" s="41" t="str">
        <f t="shared" si="0"/>
        <v>Number of iterations must be high to allow for the use of the standard normal distribution</v>
      </c>
    </row>
    <row r="37" spans="1:6" x14ac:dyDescent="0.35">
      <c r="A37">
        <v>28</v>
      </c>
      <c r="B37">
        <v>8.0054400471489391</v>
      </c>
      <c r="C37" s="2">
        <f>IFERROR(AVERAGE($B$10:B37),"")</f>
        <v>6.7255092373571967</v>
      </c>
      <c r="D37" s="2">
        <f>IFERROR(STDEVA($B$10:B37),"")</f>
        <v>1.7658141630496511</v>
      </c>
      <c r="E37" s="5" t="str">
        <f>IFERROR(IF(A37&lt;50,"",(_xlfn.NORM.S.INV(1-($C$7/2))*D37)/SQRT(COUNT($A$10:A37))),"")</f>
        <v/>
      </c>
      <c r="F37" s="41" t="str">
        <f t="shared" si="0"/>
        <v>Number of iterations must be high to allow for the use of the standard normal distribution</v>
      </c>
    </row>
    <row r="38" spans="1:6" x14ac:dyDescent="0.35">
      <c r="A38">
        <v>29</v>
      </c>
      <c r="B38">
        <v>5.6430331180182032</v>
      </c>
      <c r="C38" s="2">
        <f>IFERROR(AVERAGE($B$10:B38),"")</f>
        <v>6.6881824746213692</v>
      </c>
      <c r="D38" s="2">
        <f>IFERROR(STDEVA($B$10:B38),"")</f>
        <v>1.7456071395402362</v>
      </c>
      <c r="E38" s="5" t="str">
        <f>IFERROR(IF(A38&lt;50,"",(_xlfn.NORM.S.INV(1-($C$7/2))*D38)/SQRT(COUNT($A$10:A38))),"")</f>
        <v/>
      </c>
      <c r="F38" s="41" t="str">
        <f t="shared" si="0"/>
        <v>Number of iterations must be high to allow for the use of the standard normal distribution</v>
      </c>
    </row>
    <row r="39" spans="1:6" x14ac:dyDescent="0.35">
      <c r="A39">
        <v>30</v>
      </c>
      <c r="B39">
        <v>10.867513897836561</v>
      </c>
      <c r="C39" s="2">
        <f>IFERROR(AVERAGE($B$10:B39),"")</f>
        <v>6.827493522061876</v>
      </c>
      <c r="D39" s="2">
        <f>IFERROR(STDEVA($B$10:B39),"")</f>
        <v>1.8773112109876016</v>
      </c>
      <c r="E39" s="5" t="str">
        <f>IFERROR(IF(A39&lt;50,"",(_xlfn.NORM.S.INV(1-($C$7/2))*D39)/SQRT(COUNT($A$10:A39))),"")</f>
        <v/>
      </c>
      <c r="F39" s="41" t="str">
        <f t="shared" si="0"/>
        <v>Number of iterations must be high to allow for the use of the standard normal distribution</v>
      </c>
    </row>
    <row r="40" spans="1:6" x14ac:dyDescent="0.35">
      <c r="A40">
        <v>31</v>
      </c>
      <c r="B40">
        <v>4.4118277579811496</v>
      </c>
      <c r="C40" s="2">
        <f>IFERROR(AVERAGE($B$10:B40),"")</f>
        <v>6.7495688199947557</v>
      </c>
      <c r="D40" s="2">
        <f>IFERROR(STDEVA($B$10:B40),"")</f>
        <v>1.8960645659970214</v>
      </c>
      <c r="E40" s="5" t="str">
        <f>IFERROR(IF(A40&lt;50,"",(_xlfn.NORM.S.INV(1-($C$7/2))*D40)/SQRT(COUNT($A$10:A40))),"")</f>
        <v/>
      </c>
      <c r="F40" s="41" t="str">
        <f t="shared" si="0"/>
        <v>Number of iterations must be high to allow for the use of the standard normal distribution</v>
      </c>
    </row>
    <row r="41" spans="1:6" x14ac:dyDescent="0.35">
      <c r="A41">
        <v>32</v>
      </c>
      <c r="B41">
        <v>6.5964892588624968</v>
      </c>
      <c r="C41" s="2">
        <f>IFERROR(AVERAGE($B$10:B41),"")</f>
        <v>6.744785083709373</v>
      </c>
      <c r="D41" s="2">
        <f>IFERROR(STDEVA($B$10:B41),"")</f>
        <v>1.865428483275396</v>
      </c>
      <c r="E41" s="5" t="str">
        <f>IFERROR(IF(A41&lt;50,"",(_xlfn.NORM.S.INV(1-($C$7/2))*D41)/SQRT(COUNT($A$10:A41))),"")</f>
        <v/>
      </c>
      <c r="F41" s="41" t="str">
        <f t="shared" si="0"/>
        <v>Number of iterations must be high to allow for the use of the standard normal distribution</v>
      </c>
    </row>
    <row r="42" spans="1:6" x14ac:dyDescent="0.35">
      <c r="A42">
        <v>33</v>
      </c>
      <c r="B42">
        <v>8.361758053478896</v>
      </c>
      <c r="C42" s="2">
        <f>IFERROR(AVERAGE($B$10:B42),"")</f>
        <v>6.7937842646114799</v>
      </c>
      <c r="D42" s="2">
        <f>IFERROR(STDEVA($B$10:B42),"")</f>
        <v>1.857500819705197</v>
      </c>
      <c r="E42" s="5" t="str">
        <f>IFERROR(IF(A42&lt;50,"",(_xlfn.NORM.S.INV(1-($C$7/2))*D42)/SQRT(COUNT($A$10:A42))),"")</f>
        <v/>
      </c>
      <c r="F42" s="41" t="str">
        <f t="shared" si="0"/>
        <v>Number of iterations must be high to allow for the use of the standard normal distribution</v>
      </c>
    </row>
    <row r="43" spans="1:6" x14ac:dyDescent="0.35">
      <c r="A43">
        <v>34</v>
      </c>
      <c r="B43">
        <v>8.0057666335101896</v>
      </c>
      <c r="C43" s="2">
        <f>IFERROR(AVERAGE($B$10:B43),"")</f>
        <v>6.8294308048732058</v>
      </c>
      <c r="D43" s="2">
        <f>IFERROR(STDEVA($B$10:B43),"")</f>
        <v>1.840912123483218</v>
      </c>
      <c r="E43" s="5" t="str">
        <f>IFERROR(IF(A43&lt;50,"",(_xlfn.NORM.S.INV(1-($C$7/2))*D43)/SQRT(COUNT($A$10:A43))),"")</f>
        <v/>
      </c>
      <c r="F43" s="41" t="str">
        <f t="shared" si="0"/>
        <v>Number of iterations must be high to allow for the use of the standard normal distribution</v>
      </c>
    </row>
    <row r="44" spans="1:6" x14ac:dyDescent="0.35">
      <c r="A44">
        <v>35</v>
      </c>
      <c r="B44">
        <v>6.8649756971638833</v>
      </c>
      <c r="C44" s="2">
        <f>IFERROR(AVERAGE($B$10:B44),"")</f>
        <v>6.8304463732243681</v>
      </c>
      <c r="D44" s="2">
        <f>IFERROR(STDEVA($B$10:B44),"")</f>
        <v>1.8136477953681496</v>
      </c>
      <c r="E44" s="5" t="str">
        <f>IFERROR(IF(A44&lt;50,"",(_xlfn.NORM.S.INV(1-($C$7/2))*D44)/SQRT(COUNT($A$10:A44))),"")</f>
        <v/>
      </c>
      <c r="F44" s="41" t="str">
        <f t="shared" si="0"/>
        <v>Number of iterations must be high to allow for the use of the standard normal distribution</v>
      </c>
    </row>
    <row r="45" spans="1:6" x14ac:dyDescent="0.35">
      <c r="A45">
        <v>36</v>
      </c>
      <c r="B45">
        <v>6.4786943731843092</v>
      </c>
      <c r="C45" s="2">
        <f>IFERROR(AVERAGE($B$10:B45),"")</f>
        <v>6.8206754843343669</v>
      </c>
      <c r="D45" s="2">
        <f>IFERROR(STDEVA($B$10:B45),"")</f>
        <v>1.7885118763271195</v>
      </c>
      <c r="E45" s="5" t="str">
        <f>IFERROR(IF(A45&lt;50,"",(_xlfn.NORM.S.INV(1-($C$7/2))*D45)/SQRT(COUNT($A$10:A45))),"")</f>
        <v/>
      </c>
      <c r="F45" s="41" t="str">
        <f t="shared" si="0"/>
        <v>Number of iterations must be high to allow for the use of the standard normal distribution</v>
      </c>
    </row>
    <row r="46" spans="1:6" x14ac:dyDescent="0.35">
      <c r="A46">
        <v>37</v>
      </c>
      <c r="B46">
        <v>6.075807056817319</v>
      </c>
      <c r="C46" s="2">
        <f>IFERROR(AVERAGE($B$10:B46),"")</f>
        <v>6.8005439052122849</v>
      </c>
      <c r="D46" s="2">
        <f>IFERROR(STDEVA($B$10:B46),"")</f>
        <v>1.7677429835208402</v>
      </c>
      <c r="E46" s="5" t="str">
        <f>IFERROR(IF(A46&lt;50,"",(_xlfn.NORM.S.INV(1-($C$7/2))*D46)/SQRT(COUNT($A$10:A46))),"")</f>
        <v/>
      </c>
      <c r="F46" s="41" t="str">
        <f t="shared" si="0"/>
        <v>Number of iterations must be high to allow for the use of the standard normal distribution</v>
      </c>
    </row>
    <row r="47" spans="1:6" x14ac:dyDescent="0.35">
      <c r="A47">
        <v>38</v>
      </c>
      <c r="B47">
        <v>5.756973665251599</v>
      </c>
      <c r="C47" s="2">
        <f>IFERROR(AVERAGE($B$10:B47),"")</f>
        <v>6.7730815304764773</v>
      </c>
      <c r="D47" s="2">
        <f>IFERROR(STDEVA($B$10:B47),"")</f>
        <v>1.7518895523704583</v>
      </c>
      <c r="E47" s="5" t="str">
        <f>IFERROR(IF(A47&lt;50,"",(_xlfn.NORM.S.INV(1-($C$7/2))*D47)/SQRT(COUNT($A$10:A47))),"")</f>
        <v/>
      </c>
      <c r="F47" s="41" t="str">
        <f t="shared" si="0"/>
        <v>Number of iterations must be high to allow for the use of the standard normal distribution</v>
      </c>
    </row>
    <row r="48" spans="1:6" x14ac:dyDescent="0.35">
      <c r="A48">
        <v>39</v>
      </c>
      <c r="B48">
        <v>5.0504821613722921</v>
      </c>
      <c r="C48" s="2">
        <f>IFERROR(AVERAGE($B$10:B48),"")</f>
        <v>6.7289123158840631</v>
      </c>
      <c r="D48" s="2">
        <f>IFERROR(STDEVA($B$10:B48),"")</f>
        <v>1.7505532348248878</v>
      </c>
      <c r="E48" s="5" t="str">
        <f>IFERROR(IF(A48&lt;50,"",(_xlfn.NORM.S.INV(1-($C$7/2))*D48)/SQRT(COUNT($A$10:A48))),"")</f>
        <v/>
      </c>
      <c r="F48" s="41" t="str">
        <f t="shared" si="0"/>
        <v>Number of iterations must be high to allow for the use of the standard normal distribution</v>
      </c>
    </row>
    <row r="49" spans="1:6" x14ac:dyDescent="0.35">
      <c r="A49">
        <v>40</v>
      </c>
      <c r="B49">
        <v>5.4956246577514127</v>
      </c>
      <c r="C49" s="2">
        <f>IFERROR(AVERAGE($B$10:B49),"")</f>
        <v>6.6980801244307475</v>
      </c>
      <c r="D49" s="2">
        <f>IFERROR(STDEVA($B$10:B49),"")</f>
        <v>1.7389325147905315</v>
      </c>
      <c r="E49" s="5" t="str">
        <f>IFERROR(IF(A49&lt;50,"",(_xlfn.NORM.S.INV(1-($C$7/2))*D49)/SQRT(COUNT($A$10:A49))),"")</f>
        <v/>
      </c>
      <c r="F49" s="41" t="str">
        <f t="shared" si="0"/>
        <v>Number of iterations must be high to allow for the use of the standard normal distribution</v>
      </c>
    </row>
    <row r="50" spans="1:6" x14ac:dyDescent="0.35">
      <c r="A50">
        <v>41</v>
      </c>
      <c r="B50">
        <v>5.2960872886798374</v>
      </c>
      <c r="C50" s="2">
        <f>IFERROR(AVERAGE($B$10:B50),"")</f>
        <v>6.6638851772173098</v>
      </c>
      <c r="D50" s="2">
        <f>IFERROR(STDEVA($B$10:B50),"")</f>
        <v>1.7309622193256993</v>
      </c>
      <c r="E50" s="5" t="str">
        <f>IFERROR(IF(A50&lt;50,"",(_xlfn.NORM.S.INV(1-($C$7/2))*D50)/SQRT(COUNT($A$10:A50))),"")</f>
        <v/>
      </c>
      <c r="F50" s="41" t="str">
        <f t="shared" si="0"/>
        <v>Number of iterations must be high to allow for the use of the standard normal distribution</v>
      </c>
    </row>
    <row r="51" spans="1:6" x14ac:dyDescent="0.35">
      <c r="A51">
        <v>42</v>
      </c>
      <c r="B51">
        <v>5.0712611372297767</v>
      </c>
      <c r="C51" s="2">
        <f>IFERROR(AVERAGE($B$10:B51),"")</f>
        <v>6.625965557217607</v>
      </c>
      <c r="D51" s="2">
        <f>IFERROR(STDEVA($B$10:B51),"")</f>
        <v>1.7272935817776824</v>
      </c>
      <c r="E51" s="5" t="str">
        <f>IFERROR(IF(A51&lt;50,"",(_xlfn.NORM.S.INV(1-($C$7/2))*D51)/SQRT(COUNT($A$10:A51))),"")</f>
        <v/>
      </c>
      <c r="F51" s="41" t="str">
        <f t="shared" si="0"/>
        <v>Number of iterations must be high to allow for the use of the standard normal distribution</v>
      </c>
    </row>
    <row r="52" spans="1:6" x14ac:dyDescent="0.35">
      <c r="A52">
        <v>43</v>
      </c>
      <c r="B52">
        <v>6.1969720116049913</v>
      </c>
      <c r="C52" s="2">
        <f>IFERROR(AVERAGE($B$10:B52),"")</f>
        <v>6.6159889631335922</v>
      </c>
      <c r="D52" s="2">
        <f>IFERROR(STDEVA($B$10:B52),"")</f>
        <v>1.7078601439295835</v>
      </c>
      <c r="E52" s="5" t="str">
        <f>IFERROR(IF(A52&lt;50,"",(_xlfn.NORM.S.INV(1-($C$7/2))*D52)/SQRT(COUNT($A$10:A52))),"")</f>
        <v/>
      </c>
      <c r="F52" s="41" t="str">
        <f t="shared" si="0"/>
        <v>Number of iterations must be high to allow for the use of the standard normal distribution</v>
      </c>
    </row>
    <row r="53" spans="1:6" x14ac:dyDescent="0.35">
      <c r="A53">
        <v>44</v>
      </c>
      <c r="B53">
        <v>7.5087441665432637</v>
      </c>
      <c r="C53" s="2">
        <f>IFERROR(AVERAGE($B$10:B53),"")</f>
        <v>6.6362788541201754</v>
      </c>
      <c r="D53" s="2">
        <f>IFERROR(STDEVA($B$10:B53),"")</f>
        <v>1.6932418427715574</v>
      </c>
      <c r="E53" s="5" t="str">
        <f>IFERROR(IF(A53&lt;50,"",(_xlfn.NORM.S.INV(1-($C$7/2))*D53)/SQRT(COUNT($A$10:A53))),"")</f>
        <v/>
      </c>
      <c r="F53" s="41" t="str">
        <f t="shared" si="0"/>
        <v>Number of iterations must be high to allow for the use of the standard normal distribution</v>
      </c>
    </row>
    <row r="54" spans="1:6" x14ac:dyDescent="0.35">
      <c r="A54">
        <v>45</v>
      </c>
      <c r="B54">
        <v>9.5502397155253806</v>
      </c>
      <c r="C54" s="2">
        <f>IFERROR(AVERAGE($B$10:B54),"")</f>
        <v>6.7010335399291803</v>
      </c>
      <c r="D54" s="2">
        <f>IFERROR(STDEVA($B$10:B54),"")</f>
        <v>1.729335110149375</v>
      </c>
      <c r="E54" s="5" t="str">
        <f>IFERROR(IF(A54&lt;50,"",(_xlfn.NORM.S.INV(1-($C$7/2))*D54)/SQRT(COUNT($A$10:A54))),"")</f>
        <v/>
      </c>
      <c r="F54" s="41" t="str">
        <f t="shared" si="0"/>
        <v>Number of iterations must be high to allow for the use of the standard normal distribution</v>
      </c>
    </row>
    <row r="55" spans="1:6" x14ac:dyDescent="0.35">
      <c r="A55">
        <v>46</v>
      </c>
      <c r="B55">
        <v>7.4070964799572625</v>
      </c>
      <c r="C55" s="2">
        <f>IFERROR(AVERAGE($B$10:B55),"")</f>
        <v>6.7163827342776168</v>
      </c>
      <c r="D55" s="2">
        <f>IFERROR(STDEVA($B$10:B55),"")</f>
        <v>1.7131782290272848</v>
      </c>
      <c r="E55" s="5" t="str">
        <f>IFERROR(IF(A55&lt;50,"",(_xlfn.NORM.S.INV(1-($C$7/2))*D55)/SQRT(COUNT($A$10:A55))),"")</f>
        <v/>
      </c>
      <c r="F55" s="41" t="str">
        <f t="shared" si="0"/>
        <v>Number of iterations must be high to allow for the use of the standard normal distribution</v>
      </c>
    </row>
    <row r="56" spans="1:6" x14ac:dyDescent="0.35">
      <c r="A56">
        <v>47</v>
      </c>
      <c r="B56">
        <v>5.6261208579453621</v>
      </c>
      <c r="C56" s="2">
        <f>IFERROR(AVERAGE($B$10:B56),"")</f>
        <v>6.693185673079058</v>
      </c>
      <c r="D56" s="2">
        <f>IFERROR(STDEVA($B$10:B56),"")</f>
        <v>1.7019008815343735</v>
      </c>
      <c r="E56" s="5" t="str">
        <f>IFERROR(IF(A56&lt;50,"",(_xlfn.NORM.S.INV(1-($C$7/2))*D56)/SQRT(COUNT($A$10:A56))),"")</f>
        <v/>
      </c>
      <c r="F56" s="41" t="str">
        <f t="shared" si="0"/>
        <v>Number of iterations must be high to allow for the use of the standard normal distribution</v>
      </c>
    </row>
    <row r="57" spans="1:6" x14ac:dyDescent="0.35">
      <c r="A57">
        <v>48</v>
      </c>
      <c r="B57">
        <v>5.4278706343332273</v>
      </c>
      <c r="C57" s="2">
        <f>IFERROR(AVERAGE($B$10:B57),"")</f>
        <v>6.666824943105186</v>
      </c>
      <c r="D57" s="2">
        <f>IFERROR(STDEVA($B$10:B57),"")</f>
        <v>1.6935744121457235</v>
      </c>
      <c r="E57" s="5" t="str">
        <f>IFERROR(IF(A57&lt;50,"",(_xlfn.NORM.S.INV(1-($C$7/2))*D57)/SQRT(COUNT($A$10:A57))),"")</f>
        <v/>
      </c>
      <c r="F57" s="41" t="str">
        <f t="shared" si="0"/>
        <v>Number of iterations must be high to allow for the use of the standard normal distribution</v>
      </c>
    </row>
    <row r="58" spans="1:6" x14ac:dyDescent="0.35">
      <c r="A58">
        <v>49</v>
      </c>
      <c r="B58">
        <v>5.445064840507456</v>
      </c>
      <c r="C58" s="2">
        <f>IFERROR(AVERAGE($B$10:B58),"")</f>
        <v>6.641891063460335</v>
      </c>
      <c r="D58" s="2">
        <f>IFERROR(STDEVA($B$10:B58),"")</f>
        <v>1.684904585171036</v>
      </c>
      <c r="E58" s="5" t="str">
        <f>IFERROR(IF(A58&lt;50,"",(_xlfn.NORM.S.INV(1-($C$7/2))*D58)/SQRT(COUNT($A$10:A58))),"")</f>
        <v/>
      </c>
      <c r="F58" s="41" t="str">
        <f t="shared" si="0"/>
        <v>Number of iterations must be high to allow for the use of the standard normal distribution</v>
      </c>
    </row>
    <row r="59" spans="1:6" x14ac:dyDescent="0.35">
      <c r="A59">
        <v>50</v>
      </c>
      <c r="B59">
        <v>5.2420018926092196</v>
      </c>
      <c r="C59" s="2">
        <f>IFERROR(AVERAGE($B$10:B59),"")</f>
        <v>6.6138932800433121</v>
      </c>
      <c r="D59" s="2">
        <f>IFERROR(STDEVA($B$10:B59),"")</f>
        <v>1.679333334872656</v>
      </c>
      <c r="E59" s="5">
        <f>IFERROR(IF(A59&lt;50,"",(_xlfn.NORM.S.INV(1-($C$7/2))*D59)/SQRT(COUNT($A$10:A59))),"")</f>
        <v>0.46547889823158228</v>
      </c>
      <c r="F59" s="41" t="str">
        <f>IF(A59&lt;50,"Number of iterations must be high to allow for the use of the standard normal distribution",IF(E59&lt;$C$5,"Satisfied","Not enough replications"))</f>
        <v>Satisfied</v>
      </c>
    </row>
    <row r="60" spans="1:6" x14ac:dyDescent="0.35">
      <c r="A60">
        <v>51</v>
      </c>
      <c r="B60">
        <v>4.958324499301904</v>
      </c>
      <c r="C60" s="2">
        <f>IFERROR(AVERAGE($B$10:B60),"")</f>
        <v>6.5814311470875984</v>
      </c>
      <c r="D60" s="2">
        <f>IFERROR(STDEVA($B$10:B60),"")</f>
        <v>1.6785411923750893</v>
      </c>
      <c r="E60" s="5">
        <f>IFERROR(IF(A60&lt;50,"",(_xlfn.NORM.S.INV(1-($C$7/2))*D60)/SQRT(COUNT($A$10:A60))),"")</f>
        <v>0.46067538399924363</v>
      </c>
      <c r="F60" s="41" t="str">
        <f t="shared" si="0"/>
        <v>Satisfied</v>
      </c>
    </row>
    <row r="61" spans="1:6" x14ac:dyDescent="0.35">
      <c r="A61">
        <v>52</v>
      </c>
      <c r="B61">
        <v>7.5375931706098651</v>
      </c>
      <c r="C61" s="2">
        <f>IFERROR(AVERAGE($B$10:B61),"")</f>
        <v>6.59981887830918</v>
      </c>
      <c r="D61" s="2">
        <f>IFERROR(STDEVA($B$10:B61),"")</f>
        <v>1.6672843417585357</v>
      </c>
      <c r="E61" s="5">
        <f>IFERROR(IF(A61&lt;50,"",(_xlfn.NORM.S.INV(1-($C$7/2))*D61)/SQRT(COUNT($A$10:A61))),"")</f>
        <v>0.4531647190919193</v>
      </c>
      <c r="F61" s="41" t="str">
        <f t="shared" si="0"/>
        <v>Satisfied</v>
      </c>
    </row>
    <row r="62" spans="1:6" x14ac:dyDescent="0.35">
      <c r="A62">
        <v>53</v>
      </c>
      <c r="B62">
        <v>6.7979561280295879</v>
      </c>
      <c r="C62" s="2">
        <f>IFERROR(AVERAGE($B$10:B62),"")</f>
        <v>6.6035573169831494</v>
      </c>
      <c r="D62" s="2">
        <f>IFERROR(STDEVA($B$10:B62),"")</f>
        <v>1.651399223361014</v>
      </c>
      <c r="E62" s="5">
        <f>IFERROR(IF(A62&lt;50,"",(_xlfn.NORM.S.INV(1-($C$7/2))*D62)/SQRT(COUNT($A$10:A62))),"")</f>
        <v>0.44459260246205973</v>
      </c>
      <c r="F62" s="41" t="str">
        <f t="shared" si="0"/>
        <v>Satisfied</v>
      </c>
    </row>
    <row r="63" spans="1:6" x14ac:dyDescent="0.35">
      <c r="A63">
        <v>54</v>
      </c>
      <c r="B63">
        <v>4.9883839098478866</v>
      </c>
      <c r="C63" s="2">
        <f>IFERROR(AVERAGE($B$10:B63),"")</f>
        <v>6.5736466983324968</v>
      </c>
      <c r="D63" s="2">
        <f>IFERROR(STDEVA($B$10:B63),"")</f>
        <v>1.6504469539581965</v>
      </c>
      <c r="E63" s="5">
        <f>IFERROR(IF(A63&lt;50,"",(_xlfn.NORM.S.INV(1-($C$7/2))*D63)/SQRT(COUNT($A$10:A63))),"")</f>
        <v>0.44020278069238655</v>
      </c>
      <c r="F63" s="41" t="str">
        <f t="shared" si="0"/>
        <v>Satisfied</v>
      </c>
    </row>
    <row r="64" spans="1:6" x14ac:dyDescent="0.35">
      <c r="A64">
        <v>55</v>
      </c>
      <c r="B64">
        <v>5.6879959800719169</v>
      </c>
      <c r="C64" s="2">
        <f>IFERROR(AVERAGE($B$10:B64),"")</f>
        <v>6.5575439580004851</v>
      </c>
      <c r="D64" s="2">
        <f>IFERROR(STDEVA($B$10:B64),"")</f>
        <v>1.6394488607918913</v>
      </c>
      <c r="E64" s="5">
        <f>IFERROR(IF(A64&lt;50,"",(_xlfn.NORM.S.INV(1-($C$7/2))*D64)/SQRT(COUNT($A$10:A64))),"")</f>
        <v>0.43327598731863315</v>
      </c>
      <c r="F64" s="41" t="str">
        <f t="shared" si="0"/>
        <v>Satisfied</v>
      </c>
    </row>
    <row r="65" spans="1:6" x14ac:dyDescent="0.35">
      <c r="A65">
        <v>56</v>
      </c>
      <c r="B65">
        <v>5.0513039825121124</v>
      </c>
      <c r="C65" s="2">
        <f>IFERROR(AVERAGE($B$10:B65),"")</f>
        <v>6.5306468155810506</v>
      </c>
      <c r="D65" s="2">
        <f>IFERROR(STDEVA($B$10:B65),"")</f>
        <v>1.6368986414937174</v>
      </c>
      <c r="E65" s="5">
        <f>IFERROR(IF(A65&lt;50,"",(_xlfn.NORM.S.INV(1-($C$7/2))*D65)/SQRT(COUNT($A$10:A65))),"")</f>
        <v>0.42872209452030996</v>
      </c>
      <c r="F65" s="41" t="str">
        <f t="shared" si="0"/>
        <v>Satisfied</v>
      </c>
    </row>
    <row r="66" spans="1:6" x14ac:dyDescent="0.35">
      <c r="A66">
        <v>57</v>
      </c>
      <c r="B66">
        <v>6.9435622114936955</v>
      </c>
      <c r="C66" s="2">
        <f>IFERROR(AVERAGE($B$10:B66),"")</f>
        <v>6.5378909453339045</v>
      </c>
      <c r="D66" s="2">
        <f>IFERROR(STDEVA($B$10:B66),"")</f>
        <v>1.6231393295219547</v>
      </c>
      <c r="E66" s="5">
        <f>IFERROR(IF(A66&lt;50,"",(_xlfn.NORM.S.INV(1-($C$7/2))*D66)/SQRT(COUNT($A$10:A66))),"")</f>
        <v>0.42137276718167327</v>
      </c>
      <c r="F66" s="41" t="str">
        <f t="shared" si="0"/>
        <v>Satisfied</v>
      </c>
    </row>
    <row r="67" spans="1:6" x14ac:dyDescent="0.35">
      <c r="A67">
        <v>58</v>
      </c>
      <c r="B67">
        <v>7.5129035186477582</v>
      </c>
      <c r="C67" s="2">
        <f>IFERROR(AVERAGE($B$10:B67),"")</f>
        <v>6.5547015069427639</v>
      </c>
      <c r="D67" s="2">
        <f>IFERROR(STDEVA($B$10:B67),"")</f>
        <v>1.6139241208031461</v>
      </c>
      <c r="E67" s="5">
        <f>IFERROR(IF(A67&lt;50,"",(_xlfn.NORM.S.INV(1-($C$7/2))*D67)/SQRT(COUNT($A$10:A67))),"")</f>
        <v>0.41535286130295107</v>
      </c>
      <c r="F67" s="41" t="str">
        <f t="shared" si="0"/>
        <v>Satisfied</v>
      </c>
    </row>
    <row r="68" spans="1:6" x14ac:dyDescent="0.35">
      <c r="A68">
        <v>59</v>
      </c>
      <c r="B68">
        <v>5.3405606852005736</v>
      </c>
      <c r="C68" s="2">
        <f>IFERROR(AVERAGE($B$10:B68),"")</f>
        <v>6.534122848947133</v>
      </c>
      <c r="D68" s="2">
        <f>IFERROR(STDEVA($B$10:B68),"")</f>
        <v>1.6077397038301837</v>
      </c>
      <c r="E68" s="5">
        <f>IFERROR(IF(A68&lt;50,"",(_xlfn.NORM.S.INV(1-($C$7/2))*D68)/SQRT(COUNT($A$10:A68))),"")</f>
        <v>0.41023982872563436</v>
      </c>
      <c r="F68" s="41" t="str">
        <f t="shared" si="0"/>
        <v>Satisfied</v>
      </c>
    </row>
    <row r="69" spans="1:6" x14ac:dyDescent="0.35">
      <c r="A69">
        <v>60</v>
      </c>
      <c r="B69">
        <v>7.7459381755296866</v>
      </c>
      <c r="C69" s="2">
        <f>IFERROR(AVERAGE($B$10:B69),"")</f>
        <v>6.5543197710568419</v>
      </c>
      <c r="D69" s="2">
        <f>IFERROR(STDEVA($B$10:B69),"")</f>
        <v>1.6017151022181717</v>
      </c>
      <c r="E69" s="5">
        <f>IFERROR(IF(A69&lt;50,"",(_xlfn.NORM.S.INV(1-($C$7/2))*D69)/SQRT(COUNT($A$10:A69))),"")</f>
        <v>0.40528239256639731</v>
      </c>
      <c r="F69" s="41" t="str">
        <f t="shared" si="0"/>
        <v>Satisfied</v>
      </c>
    </row>
    <row r="70" spans="1:6" x14ac:dyDescent="0.35">
      <c r="A70">
        <v>61</v>
      </c>
      <c r="B70">
        <v>6.6714856612340423</v>
      </c>
      <c r="C70" s="2">
        <f>IFERROR(AVERAGE($B$10:B70),"")</f>
        <v>6.5562405233548287</v>
      </c>
      <c r="D70" s="2">
        <f>IFERROR(STDEVA($B$10:B70),"")</f>
        <v>1.5883822359606465</v>
      </c>
      <c r="E70" s="5">
        <f>IFERROR(IF(A70&lt;50,"",(_xlfn.NORM.S.INV(1-($C$7/2))*D70)/SQRT(COUNT($A$10:A70))),"")</f>
        <v>0.39860082652283141</v>
      </c>
      <c r="F70" s="41" t="str">
        <f t="shared" si="0"/>
        <v>Satisfied</v>
      </c>
    </row>
    <row r="71" spans="1:6" x14ac:dyDescent="0.35">
      <c r="A71">
        <v>62</v>
      </c>
      <c r="B71">
        <v>6.0461557266073731</v>
      </c>
      <c r="C71" s="2">
        <f>IFERROR(AVERAGE($B$10:B71),"")</f>
        <v>6.5480133492137407</v>
      </c>
      <c r="D71" s="2">
        <f>IFERROR(STDEVA($B$10:B71),"")</f>
        <v>1.5766403250777838</v>
      </c>
      <c r="E71" s="5">
        <f>IFERROR(IF(A71&lt;50,"",(_xlfn.NORM.S.INV(1-($C$7/2))*D71)/SQRT(COUNT($A$10:A71))),"")</f>
        <v>0.39245049067388615</v>
      </c>
      <c r="F71" s="41" t="str">
        <f t="shared" si="0"/>
        <v>Satisfied</v>
      </c>
    </row>
    <row r="72" spans="1:6" x14ac:dyDescent="0.35">
      <c r="A72">
        <v>63</v>
      </c>
      <c r="B72">
        <v>6.3913683821997589</v>
      </c>
      <c r="C72" s="2">
        <f>IFERROR(AVERAGE($B$10:B72),"")</f>
        <v>6.5455269211658997</v>
      </c>
      <c r="D72" s="2">
        <f>IFERROR(STDEVA($B$10:B72),"")</f>
        <v>1.5639983177616343</v>
      </c>
      <c r="E72" s="5">
        <f>IFERROR(IF(A72&lt;50,"",(_xlfn.NORM.S.INV(1-($C$7/2))*D72)/SQRT(COUNT($A$10:A72))),"")</f>
        <v>0.38620162596468599</v>
      </c>
      <c r="F72" s="41" t="str">
        <f t="shared" si="0"/>
        <v>Satisfied</v>
      </c>
    </row>
    <row r="73" spans="1:6" x14ac:dyDescent="0.35">
      <c r="A73">
        <v>64</v>
      </c>
      <c r="B73">
        <v>5.1739500862224901</v>
      </c>
      <c r="C73" s="2">
        <f>IFERROR(AVERAGE($B$10:B73),"")</f>
        <v>6.5240960331199087</v>
      </c>
      <c r="D73" s="2">
        <f>IFERROR(STDEVA($B$10:B73),"")</f>
        <v>1.5609798238436252</v>
      </c>
      <c r="E73" s="5">
        <f>IFERROR(IF(A73&lt;50,"",(_xlfn.NORM.S.INV(1-($C$7/2))*D73)/SQRT(COUNT($A$10:A73))),"")</f>
        <v>0.38243302941589785</v>
      </c>
      <c r="F73" s="41" t="str">
        <f t="shared" si="0"/>
        <v>Satisfied</v>
      </c>
    </row>
    <row r="74" spans="1:6" x14ac:dyDescent="0.35">
      <c r="A74">
        <v>65</v>
      </c>
      <c r="B74">
        <v>11.305018195399295</v>
      </c>
      <c r="C74" s="2">
        <f>IFERROR(AVERAGE($B$10:B74),"")</f>
        <v>6.5976486817703606</v>
      </c>
      <c r="D74" s="2">
        <f>IFERROR(STDEVA($B$10:B74),"")</f>
        <v>1.6583831635243251</v>
      </c>
      <c r="E74" s="5">
        <f>IFERROR(IF(A74&lt;50,"",(_xlfn.NORM.S.INV(1-($C$7/2))*D74)/SQRT(COUNT($A$10:A74))),"")</f>
        <v>0.40315893817227944</v>
      </c>
      <c r="F74" s="41" t="str">
        <f t="shared" si="0"/>
        <v>Satisfied</v>
      </c>
    </row>
    <row r="75" spans="1:6" x14ac:dyDescent="0.35">
      <c r="A75">
        <v>66</v>
      </c>
      <c r="B75">
        <v>6.0987546621350095</v>
      </c>
      <c r="C75" s="2">
        <f>IFERROR(AVERAGE($B$10:B75),"")</f>
        <v>6.5900896814728558</v>
      </c>
      <c r="D75" s="2">
        <f>IFERROR(STDEVA($B$10:B75),"")</f>
        <v>1.6467223669351141</v>
      </c>
      <c r="E75" s="5">
        <f>IFERROR(IF(A75&lt;50,"",(_xlfn.NORM.S.INV(1-($C$7/2))*D75)/SQRT(COUNT($A$10:A75))),"")</f>
        <v>0.39727982205101353</v>
      </c>
      <c r="F75" s="41" t="str">
        <f t="shared" ref="F75:F138" si="1">IF(A75&lt;50,"Number of iterations must be high to allow for the use of the standard normal distribution",IF(E75&lt;$C$5,"Satisfied","Not enough replications"))</f>
        <v>Satisfied</v>
      </c>
    </row>
    <row r="76" spans="1:6" x14ac:dyDescent="0.35">
      <c r="A76">
        <v>67</v>
      </c>
      <c r="B76">
        <v>5.4081992312717571</v>
      </c>
      <c r="C76" s="2">
        <f>IFERROR(AVERAGE($B$10:B76),"")</f>
        <v>6.5724495254997048</v>
      </c>
      <c r="D76" s="2">
        <f>IFERROR(STDEVA($B$10:B76),"")</f>
        <v>1.6405660622271423</v>
      </c>
      <c r="E76" s="5">
        <f>IFERROR(IF(A76&lt;50,"",(_xlfn.NORM.S.INV(1-($C$7/2))*D76)/SQRT(COUNT($A$10:A76))),"")</f>
        <v>0.39282978826193471</v>
      </c>
      <c r="F76" s="41" t="str">
        <f t="shared" si="1"/>
        <v>Satisfied</v>
      </c>
    </row>
    <row r="77" spans="1:6" x14ac:dyDescent="0.35">
      <c r="A77">
        <v>68</v>
      </c>
      <c r="B77">
        <v>6.6013576442076189</v>
      </c>
      <c r="C77" s="2">
        <f>IFERROR(AVERAGE($B$10:B77),"")</f>
        <v>6.572874644892468</v>
      </c>
      <c r="D77" s="2">
        <f>IFERROR(STDEVA($B$10:B77),"")</f>
        <v>1.6282807785715931</v>
      </c>
      <c r="E77" s="5">
        <f>IFERROR(IF(A77&lt;50,"",(_xlfn.NORM.S.INV(1-($C$7/2))*D77)/SQRT(COUNT($A$10:A77))),"")</f>
        <v>0.38701066289577263</v>
      </c>
      <c r="F77" s="41" t="str">
        <f t="shared" si="1"/>
        <v>Satisfied</v>
      </c>
    </row>
    <row r="78" spans="1:6" x14ac:dyDescent="0.35">
      <c r="A78">
        <v>69</v>
      </c>
      <c r="B78">
        <v>5.863413752871824</v>
      </c>
      <c r="C78" s="2">
        <f>IFERROR(AVERAGE($B$10:B78),"")</f>
        <v>6.5625926029791257</v>
      </c>
      <c r="D78" s="2">
        <f>IFERROR(STDEVA($B$10:B78),"")</f>
        <v>1.6185188660319043</v>
      </c>
      <c r="E78" s="5">
        <f>IFERROR(IF(A78&lt;50,"",(_xlfn.NORM.S.INV(1-($C$7/2))*D78)/SQRT(COUNT($A$10:A78))),"")</f>
        <v>0.38189266037221881</v>
      </c>
      <c r="F78" s="41" t="str">
        <f t="shared" si="1"/>
        <v>Satisfied</v>
      </c>
    </row>
    <row r="79" spans="1:6" x14ac:dyDescent="0.35">
      <c r="A79">
        <v>70</v>
      </c>
      <c r="B79">
        <v>6.8038501135421825</v>
      </c>
      <c r="C79" s="2">
        <f>IFERROR(AVERAGE($B$10:B79),"")</f>
        <v>6.566039138844312</v>
      </c>
      <c r="D79" s="2">
        <f>IFERROR(STDEVA($B$10:B79),"")</f>
        <v>1.607006396023732</v>
      </c>
      <c r="E79" s="5">
        <f>IFERROR(IF(A79&lt;50,"",(_xlfn.NORM.S.INV(1-($C$7/2))*D79)/SQRT(COUNT($A$10:A79))),"")</f>
        <v>0.37645812626901504</v>
      </c>
      <c r="F79" s="41" t="str">
        <f t="shared" si="1"/>
        <v>Satisfied</v>
      </c>
    </row>
    <row r="80" spans="1:6" x14ac:dyDescent="0.35">
      <c r="A80">
        <v>71</v>
      </c>
      <c r="B80">
        <v>5.5927514745005054</v>
      </c>
      <c r="C80" s="2">
        <f>IFERROR(AVERAGE($B$10:B80),"")</f>
        <v>6.5523308618817238</v>
      </c>
      <c r="D80" s="2">
        <f>IFERROR(STDEVA($B$10:B80),"")</f>
        <v>1.599662224185908</v>
      </c>
      <c r="E80" s="5">
        <f>IFERROR(IF(A80&lt;50,"",(_xlfn.NORM.S.INV(1-($C$7/2))*D80)/SQRT(COUNT($A$10:A80))),"")</f>
        <v>0.37208932089177993</v>
      </c>
      <c r="F80" s="41" t="str">
        <f t="shared" si="1"/>
        <v>Satisfied</v>
      </c>
    </row>
    <row r="81" spans="1:6" x14ac:dyDescent="0.35">
      <c r="A81">
        <v>72</v>
      </c>
      <c r="B81">
        <v>5.6586725644093239</v>
      </c>
      <c r="C81" s="2">
        <f>IFERROR(AVERAGE($B$10:B81),"")</f>
        <v>6.5399189410834957</v>
      </c>
      <c r="D81" s="2">
        <f>IFERROR(STDEVA($B$10:B81),"")</f>
        <v>1.591844883008354</v>
      </c>
      <c r="E81" s="5">
        <f>IFERROR(IF(A81&lt;50,"",(_xlfn.NORM.S.INV(1-($C$7/2))*D81)/SQRT(COUNT($A$10:A81))),"")</f>
        <v>0.36769065185545713</v>
      </c>
      <c r="F81" s="41" t="str">
        <f t="shared" si="1"/>
        <v>Satisfied</v>
      </c>
    </row>
    <row r="82" spans="1:6" x14ac:dyDescent="0.35">
      <c r="A82">
        <v>73</v>
      </c>
      <c r="B82">
        <v>6.2550849526746379</v>
      </c>
      <c r="C82" s="2">
        <f>IFERROR(AVERAGE($B$10:B82),"")</f>
        <v>6.5360171056258398</v>
      </c>
      <c r="D82" s="2">
        <f>IFERROR(STDEVA($B$10:B82),"")</f>
        <v>1.581103246885035</v>
      </c>
      <c r="E82" s="5">
        <f>IFERROR(IF(A82&lt;50,"",(_xlfn.NORM.S.INV(1-($C$7/2))*D82)/SQRT(COUNT($A$10:A82))),"")</f>
        <v>0.36269944537797494</v>
      </c>
      <c r="F82" s="41" t="str">
        <f t="shared" si="1"/>
        <v>Satisfied</v>
      </c>
    </row>
    <row r="83" spans="1:6" x14ac:dyDescent="0.35">
      <c r="A83">
        <v>74</v>
      </c>
      <c r="B83">
        <v>11.28425165580069</v>
      </c>
      <c r="C83" s="2">
        <f>IFERROR(AVERAGE($B$10:B83),"")</f>
        <v>6.6001824373849587</v>
      </c>
      <c r="D83" s="2">
        <f>IFERROR(STDEVA($B$10:B83),"")</f>
        <v>1.6644261739580786</v>
      </c>
      <c r="E83" s="5">
        <f>IFERROR(IF(A83&lt;50,"",(_xlfn.NORM.S.INV(1-($C$7/2))*D83)/SQRT(COUNT($A$10:A83))),"")</f>
        <v>0.37922483219530034</v>
      </c>
      <c r="F83" s="41" t="str">
        <f t="shared" si="1"/>
        <v>Satisfied</v>
      </c>
    </row>
    <row r="84" spans="1:6" x14ac:dyDescent="0.35">
      <c r="A84">
        <v>75</v>
      </c>
      <c r="B84">
        <v>6.2883091129626036</v>
      </c>
      <c r="C84" s="2">
        <f>IFERROR(AVERAGE($B$10:B84),"")</f>
        <v>6.5960241263926616</v>
      </c>
      <c r="D84" s="2">
        <f>IFERROR(STDEVA($B$10:B84),"")</f>
        <v>1.6535339949792625</v>
      </c>
      <c r="E84" s="5">
        <f>IFERROR(IF(A84&lt;50,"",(_xlfn.NORM.S.INV(1-($C$7/2))*D84)/SQRT(COUNT($A$10:A84))),"")</f>
        <v>0.37422309590570257</v>
      </c>
      <c r="F84" s="41" t="str">
        <f t="shared" si="1"/>
        <v>Satisfied</v>
      </c>
    </row>
    <row r="85" spans="1:6" x14ac:dyDescent="0.35">
      <c r="A85">
        <v>76</v>
      </c>
      <c r="B85">
        <v>5.2939807061714381</v>
      </c>
      <c r="C85" s="2">
        <f>IFERROR(AVERAGE($B$10:B85),"")</f>
        <v>6.5788919761265925</v>
      </c>
      <c r="D85" s="2">
        <f>IFERROR(STDEVA($B$10:B85),"")</f>
        <v>1.6492500761799478</v>
      </c>
      <c r="E85" s="5">
        <f>IFERROR(IF(A85&lt;50,"",(_xlfn.NORM.S.INV(1-($C$7/2))*D85)/SQRT(COUNT($A$10:A85))),"")</f>
        <v>0.37078982475640349</v>
      </c>
      <c r="F85" s="41" t="str">
        <f t="shared" si="1"/>
        <v>Satisfied</v>
      </c>
    </row>
    <row r="86" spans="1:6" x14ac:dyDescent="0.35">
      <c r="A86">
        <v>77</v>
      </c>
      <c r="B86">
        <v>6.8313749179069116</v>
      </c>
      <c r="C86" s="2">
        <f>IFERROR(AVERAGE($B$10:B86),"")</f>
        <v>6.5821709753704924</v>
      </c>
      <c r="D86" s="2">
        <f>IFERROR(STDEVA($B$10:B86),"")</f>
        <v>1.6386164565924377</v>
      </c>
      <c r="E86" s="5">
        <f>IFERROR(IF(A86&lt;50,"",(_xlfn.NORM.S.INV(1-($C$7/2))*D86)/SQRT(COUNT($A$10:A86))),"")</f>
        <v>0.36599911949617597</v>
      </c>
      <c r="F86" s="41" t="str">
        <f t="shared" si="1"/>
        <v>Satisfied</v>
      </c>
    </row>
    <row r="87" spans="1:6" x14ac:dyDescent="0.35">
      <c r="A87">
        <v>78</v>
      </c>
      <c r="B87">
        <v>6.9080270589811272</v>
      </c>
      <c r="C87" s="2">
        <f>IFERROR(AVERAGE($B$10:B87),"")</f>
        <v>6.5863486174680652</v>
      </c>
      <c r="D87" s="2">
        <f>IFERROR(STDEVA($B$10:B87),"")</f>
        <v>1.6283593713533342</v>
      </c>
      <c r="E87" s="5">
        <f>IFERROR(IF(A87&lt;50,"",(_xlfn.NORM.S.INV(1-($C$7/2))*D87)/SQRT(COUNT($A$10:A87))),"")</f>
        <v>0.36136912786088832</v>
      </c>
      <c r="F87" s="41" t="str">
        <f t="shared" si="1"/>
        <v>Satisfied</v>
      </c>
    </row>
    <row r="88" spans="1:6" x14ac:dyDescent="0.35">
      <c r="A88">
        <v>79</v>
      </c>
      <c r="B88">
        <v>7.5740683372844346</v>
      </c>
      <c r="C88" s="2">
        <f>IFERROR(AVERAGE($B$10:B88),"")</f>
        <v>6.5988513987315631</v>
      </c>
      <c r="D88" s="2">
        <f>IFERROR(STDEVA($B$10:B88),"")</f>
        <v>1.6216994791647987</v>
      </c>
      <c r="E88" s="5">
        <f>IFERROR(IF(A88&lt;50,"",(_xlfn.NORM.S.INV(1-($C$7/2))*D88)/SQRT(COUNT($A$10:A88))),"")</f>
        <v>0.35760610352066652</v>
      </c>
      <c r="F88" s="41" t="str">
        <f t="shared" si="1"/>
        <v>Satisfied</v>
      </c>
    </row>
    <row r="89" spans="1:6" x14ac:dyDescent="0.35">
      <c r="A89">
        <v>80</v>
      </c>
      <c r="B89">
        <v>8.0109286473863879</v>
      </c>
      <c r="C89" s="2">
        <f>IFERROR(AVERAGE($B$10:B89),"")</f>
        <v>6.6165023643397491</v>
      </c>
      <c r="D89" s="2">
        <f>IFERROR(STDEVA($B$10:B89),"")</f>
        <v>1.6191181975979705</v>
      </c>
      <c r="E89" s="5">
        <f>IFERROR(IF(A89&lt;50,"",(_xlfn.NORM.S.INV(1-($C$7/2))*D89)/SQRT(COUNT($A$10:A89))),"")</f>
        <v>0.35479839901308707</v>
      </c>
      <c r="F89" s="41" t="str">
        <f t="shared" si="1"/>
        <v>Satisfied</v>
      </c>
    </row>
    <row r="90" spans="1:6" x14ac:dyDescent="0.35">
      <c r="A90">
        <v>81</v>
      </c>
      <c r="B90">
        <v>8.9303558378225887</v>
      </c>
      <c r="C90" s="2">
        <f>IFERROR(AVERAGE($B$10:B90),"")</f>
        <v>6.6450684566049691</v>
      </c>
      <c r="D90" s="2">
        <f>IFERROR(STDEVA($B$10:B90),"")</f>
        <v>1.6293778545451627</v>
      </c>
      <c r="E90" s="5">
        <f>IFERROR(IF(A90&lt;50,"",(_xlfn.NORM.S.INV(1-($C$7/2))*D90)/SQRT(COUNT($A$10:A90))),"")</f>
        <v>0.35483576801285122</v>
      </c>
      <c r="F90" s="41" t="str">
        <f t="shared" si="1"/>
        <v>Satisfied</v>
      </c>
    </row>
    <row r="91" spans="1:6" x14ac:dyDescent="0.35">
      <c r="A91">
        <v>82</v>
      </c>
      <c r="B91">
        <v>5.8759914162646369</v>
      </c>
      <c r="C91" s="2">
        <f>IFERROR(AVERAGE($B$10:B91),"")</f>
        <v>6.6356894683081356</v>
      </c>
      <c r="D91" s="2">
        <f>IFERROR(STDEVA($B$10:B91),"")</f>
        <v>1.6215144641756354</v>
      </c>
      <c r="E91" s="5">
        <f>IFERROR(IF(A91&lt;50,"",(_xlfn.NORM.S.INV(1-($C$7/2))*D91)/SQRT(COUNT($A$10:A91))),"")</f>
        <v>0.35096353183368934</v>
      </c>
      <c r="F91" s="41" t="str">
        <f t="shared" si="1"/>
        <v>Satisfied</v>
      </c>
    </row>
    <row r="92" spans="1:6" x14ac:dyDescent="0.35">
      <c r="A92">
        <v>83</v>
      </c>
      <c r="B92">
        <v>8.4433943736726604</v>
      </c>
      <c r="C92" s="2">
        <f>IFERROR(AVERAGE($B$10:B92),"")</f>
        <v>6.6574690454812018</v>
      </c>
      <c r="D92" s="2">
        <f>IFERROR(STDEVA($B$10:B92),"")</f>
        <v>1.6237658267742228</v>
      </c>
      <c r="E92" s="5">
        <f>IFERROR(IF(A92&lt;50,"",(_xlfn.NORM.S.INV(1-($C$7/2))*D92)/SQRT(COUNT($A$10:A92))),"")</f>
        <v>0.34932723148213762</v>
      </c>
      <c r="F92" s="41" t="str">
        <f t="shared" si="1"/>
        <v>Satisfied</v>
      </c>
    </row>
    <row r="93" spans="1:6" x14ac:dyDescent="0.35">
      <c r="A93">
        <v>84</v>
      </c>
      <c r="B93">
        <v>5.1381075581814084</v>
      </c>
      <c r="C93" s="2">
        <f>IFERROR(AVERAGE($B$10:B93),"")</f>
        <v>6.6393814087276333</v>
      </c>
      <c r="D93" s="2">
        <f>IFERROR(STDEVA($B$10:B93),"")</f>
        <v>1.6224458904850119</v>
      </c>
      <c r="E93" s="5">
        <f>IFERROR(IF(A93&lt;50,"",(_xlfn.NORM.S.INV(1-($C$7/2))*D93)/SQRT(COUNT($A$10:A93))),"")</f>
        <v>0.3469594092811033</v>
      </c>
      <c r="F93" s="41" t="str">
        <f t="shared" si="1"/>
        <v>Satisfied</v>
      </c>
    </row>
    <row r="94" spans="1:6" x14ac:dyDescent="0.35">
      <c r="A94">
        <v>85</v>
      </c>
      <c r="B94">
        <v>6.2364805236729532</v>
      </c>
      <c r="C94" s="2">
        <f>IFERROR(AVERAGE($B$10:B94),"")</f>
        <v>6.6346413983152255</v>
      </c>
      <c r="D94" s="2">
        <f>IFERROR(STDEVA($B$10:B94),"")</f>
        <v>1.6133515277490569</v>
      </c>
      <c r="E94" s="5">
        <f>IFERROR(IF(A94&lt;50,"",(_xlfn.NORM.S.INV(1-($C$7/2))*D94)/SQRT(COUNT($A$10:A94))),"")</f>
        <v>0.34297908138937566</v>
      </c>
      <c r="F94" s="41" t="str">
        <f t="shared" si="1"/>
        <v>Satisfied</v>
      </c>
    </row>
    <row r="95" spans="1:6" x14ac:dyDescent="0.35">
      <c r="A95">
        <v>86</v>
      </c>
      <c r="B95">
        <v>6.5142174501486441</v>
      </c>
      <c r="C95" s="2">
        <f>IFERROR(AVERAGE($B$10:B95),"")</f>
        <v>6.6332411198481722</v>
      </c>
      <c r="D95" s="2">
        <f>IFERROR(STDEVA($B$10:B95),"")</f>
        <v>1.6038857157313819</v>
      </c>
      <c r="E95" s="5">
        <f>IFERROR(IF(A95&lt;50,"",(_xlfn.NORM.S.INV(1-($C$7/2))*D95)/SQRT(COUNT($A$10:A95))),"")</f>
        <v>0.33897860254641865</v>
      </c>
      <c r="F95" s="41" t="str">
        <f t="shared" si="1"/>
        <v>Satisfied</v>
      </c>
    </row>
    <row r="96" spans="1:6" x14ac:dyDescent="0.35">
      <c r="A96">
        <v>87</v>
      </c>
      <c r="B96">
        <v>4.6229280051220911</v>
      </c>
      <c r="C96" s="2">
        <f>IFERROR(AVERAGE($B$10:B96),"")</f>
        <v>6.6101340725524693</v>
      </c>
      <c r="D96" s="2">
        <f>IFERROR(STDEVA($B$10:B96),"")</f>
        <v>1.6090337433221098</v>
      </c>
      <c r="E96" s="5">
        <f>IFERROR(IF(A96&lt;50,"",(_xlfn.NORM.S.INV(1-($C$7/2))*D96)/SQRT(COUNT($A$10:A96))),"")</f>
        <v>0.33810657515592779</v>
      </c>
      <c r="F96" s="41" t="str">
        <f t="shared" si="1"/>
        <v>Satisfied</v>
      </c>
    </row>
    <row r="97" spans="1:6" x14ac:dyDescent="0.35">
      <c r="A97">
        <v>88</v>
      </c>
      <c r="B97">
        <v>5.8755193471412905</v>
      </c>
      <c r="C97" s="2">
        <f>IFERROR(AVERAGE($B$10:B97),"")</f>
        <v>6.6017861779455247</v>
      </c>
      <c r="D97" s="2">
        <f>IFERROR(STDEVA($B$10:B97),"")</f>
        <v>1.60167523938278</v>
      </c>
      <c r="E97" s="5">
        <f>IFERROR(IF(A97&lt;50,"",(_xlfn.NORM.S.INV(1-($C$7/2))*D97)/SQRT(COUNT($A$10:A97))),"")</f>
        <v>0.334642592988174</v>
      </c>
      <c r="F97" s="41" t="str">
        <f t="shared" si="1"/>
        <v>Satisfied</v>
      </c>
    </row>
    <row r="98" spans="1:6" x14ac:dyDescent="0.35">
      <c r="A98">
        <v>89</v>
      </c>
      <c r="B98">
        <v>5.6612235100378507</v>
      </c>
      <c r="C98" s="2">
        <f>IFERROR(AVERAGE($B$10:B98),"")</f>
        <v>6.5912180580813935</v>
      </c>
      <c r="D98" s="2">
        <f>IFERROR(STDEVA($B$10:B98),"")</f>
        <v>1.5956665355544031</v>
      </c>
      <c r="E98" s="5">
        <f>IFERROR(IF(A98&lt;50,"",(_xlfn.NORM.S.INV(1-($C$7/2))*D98)/SQRT(COUNT($A$10:A98))),"")</f>
        <v>0.33150892473119126</v>
      </c>
      <c r="F98" s="41" t="str">
        <f t="shared" si="1"/>
        <v>Satisfied</v>
      </c>
    </row>
    <row r="99" spans="1:6" x14ac:dyDescent="0.35">
      <c r="A99">
        <v>90</v>
      </c>
      <c r="B99">
        <v>7.8988835480866335</v>
      </c>
      <c r="C99" s="2">
        <f>IFERROR(AVERAGE($B$10:B99),"")</f>
        <v>6.6057476746370067</v>
      </c>
      <c r="D99" s="2">
        <f>IFERROR(STDEVA($B$10:B99),"")</f>
        <v>1.5926528576107601</v>
      </c>
      <c r="E99" s="5">
        <f>IFERROR(IF(A99&lt;50,"",(_xlfn.NORM.S.INV(1-($C$7/2))*D99)/SQRT(COUNT($A$10:A99))),"")</f>
        <v>0.32903944311093769</v>
      </c>
      <c r="F99" s="41" t="str">
        <f t="shared" si="1"/>
        <v>Satisfied</v>
      </c>
    </row>
    <row r="100" spans="1:6" x14ac:dyDescent="0.35">
      <c r="A100">
        <v>91</v>
      </c>
      <c r="B100">
        <v>7.1162579150255691</v>
      </c>
      <c r="C100" s="2">
        <f>IFERROR(AVERAGE($B$10:B100),"")</f>
        <v>6.6113576772786402</v>
      </c>
      <c r="D100" s="2">
        <f>IFERROR(STDEVA($B$10:B100),"")</f>
        <v>1.5846839672800654</v>
      </c>
      <c r="E100" s="5">
        <f>IFERROR(IF(A100&lt;50,"",(_xlfn.NORM.S.INV(1-($C$7/2))*D100)/SQRT(COUNT($A$10:A100))),"")</f>
        <v>0.32558925119478838</v>
      </c>
      <c r="F100" s="41" t="str">
        <f t="shared" si="1"/>
        <v>Satisfied</v>
      </c>
    </row>
    <row r="101" spans="1:6" x14ac:dyDescent="0.35">
      <c r="A101">
        <v>92</v>
      </c>
      <c r="B101">
        <v>7.0150258075048759</v>
      </c>
      <c r="C101" s="2">
        <f>IFERROR(AVERAGE($B$10:B101),"")</f>
        <v>6.615745374346317</v>
      </c>
      <c r="D101" s="2">
        <f>IFERROR(STDEVA($B$10:B101),"")</f>
        <v>1.5765146968703678</v>
      </c>
      <c r="E101" s="5">
        <f>IFERROR(IF(A101&lt;50,"",(_xlfn.NORM.S.INV(1-($C$7/2))*D101)/SQRT(COUNT($A$10:A101))),"")</f>
        <v>0.32214559789515346</v>
      </c>
      <c r="F101" s="41" t="str">
        <f t="shared" si="1"/>
        <v>Satisfied</v>
      </c>
    </row>
    <row r="102" spans="1:6" x14ac:dyDescent="0.35">
      <c r="A102">
        <v>93</v>
      </c>
      <c r="B102">
        <v>5.3199114294880658</v>
      </c>
      <c r="C102" s="2">
        <f>IFERROR(AVERAGE($B$10:B102),"")</f>
        <v>6.601811676014508</v>
      </c>
      <c r="D102" s="2">
        <f>IFERROR(STDEVA($B$10:B102),"")</f>
        <v>1.5736705966195124</v>
      </c>
      <c r="E102" s="5">
        <f>IFERROR(IF(A102&lt;50,"",(_xlfn.NORM.S.INV(1-($C$7/2))*D102)/SQRT(COUNT($A$10:A102))),"")</f>
        <v>0.31983091977776318</v>
      </c>
      <c r="F102" s="41" t="str">
        <f t="shared" si="1"/>
        <v>Satisfied</v>
      </c>
    </row>
    <row r="103" spans="1:6" x14ac:dyDescent="0.35">
      <c r="A103">
        <v>94</v>
      </c>
      <c r="B103">
        <v>6.1657909811865768</v>
      </c>
      <c r="C103" s="2">
        <f>IFERROR(AVERAGE($B$10:B103),"")</f>
        <v>6.5971731579844235</v>
      </c>
      <c r="D103" s="2">
        <f>IFERROR(STDEVA($B$10:B103),"")</f>
        <v>1.5658330877198023</v>
      </c>
      <c r="E103" s="5">
        <f>IFERROR(IF(A103&lt;50,"",(_xlfn.NORM.S.INV(1-($C$7/2))*D103)/SQRT(COUNT($A$10:A103))),"")</f>
        <v>0.31654075227727946</v>
      </c>
      <c r="F103" s="41" t="str">
        <f t="shared" si="1"/>
        <v>Satisfied</v>
      </c>
    </row>
    <row r="104" spans="1:6" x14ac:dyDescent="0.35">
      <c r="A104">
        <v>95</v>
      </c>
      <c r="B104">
        <v>13.880187038813123</v>
      </c>
      <c r="C104" s="2">
        <f>IFERROR(AVERAGE($B$10:B104),"")</f>
        <v>6.6738364619931465</v>
      </c>
      <c r="D104" s="2">
        <f>IFERROR(STDEVA($B$10:B104),"")</f>
        <v>1.7274518324125789</v>
      </c>
      <c r="E104" s="5">
        <f>IFERROR(IF(A104&lt;50,"",(_xlfn.NORM.S.INV(1-($C$7/2))*D104)/SQRT(COUNT($A$10:A104))),"")</f>
        <v>0.34736994100625351</v>
      </c>
      <c r="F104" s="41" t="str">
        <f t="shared" si="1"/>
        <v>Satisfied</v>
      </c>
    </row>
    <row r="105" spans="1:6" x14ac:dyDescent="0.35">
      <c r="A105">
        <v>96</v>
      </c>
      <c r="B105">
        <v>4.9495763241055259</v>
      </c>
      <c r="C105" s="2">
        <f>IFERROR(AVERAGE($B$10:B105),"")</f>
        <v>6.655875418890151</v>
      </c>
      <c r="D105" s="2">
        <f>IFERROR(STDEVA($B$10:B105),"")</f>
        <v>1.727323904782603</v>
      </c>
      <c r="E105" s="5">
        <f>IFERROR(IF(A105&lt;50,"",(_xlfn.NORM.S.INV(1-($C$7/2))*D105)/SQRT(COUNT($A$10:A105))),"")</f>
        <v>0.34553039597160184</v>
      </c>
      <c r="F105" s="41" t="str">
        <f t="shared" si="1"/>
        <v>Satisfied</v>
      </c>
    </row>
    <row r="106" spans="1:6" x14ac:dyDescent="0.35">
      <c r="A106">
        <v>97</v>
      </c>
      <c r="B106">
        <v>12.302090478959022</v>
      </c>
      <c r="C106" s="2">
        <f>IFERROR(AVERAGE($B$10:B106),"")</f>
        <v>6.7140838215712737</v>
      </c>
      <c r="D106" s="2">
        <f>IFERROR(STDEVA($B$10:B106),"")</f>
        <v>1.8114152937801009</v>
      </c>
      <c r="E106" s="5">
        <f>IFERROR(IF(A106&lt;50,"",(_xlfn.NORM.S.INV(1-($C$7/2))*D106)/SQRT(COUNT($A$10:A106))),"")</f>
        <v>0.36047923610051313</v>
      </c>
      <c r="F106" s="41" t="str">
        <f t="shared" si="1"/>
        <v>Satisfied</v>
      </c>
    </row>
    <row r="107" spans="1:6" x14ac:dyDescent="0.35">
      <c r="A107">
        <v>98</v>
      </c>
      <c r="B107">
        <v>7.4331290904141154</v>
      </c>
      <c r="C107" s="2">
        <f>IFERROR(AVERAGE($B$10:B107),"")</f>
        <v>6.7214210181921192</v>
      </c>
      <c r="D107" s="2">
        <f>IFERROR(STDEVA($B$10:B107),"")</f>
        <v>1.8035171408730211</v>
      </c>
      <c r="E107" s="5">
        <f>IFERROR(IF(A107&lt;50,"",(_xlfn.NORM.S.INV(1-($C$7/2))*D107)/SQRT(COUNT($A$10:A107))),"")</f>
        <v>0.35707161468801657</v>
      </c>
      <c r="F107" s="41" t="str">
        <f t="shared" si="1"/>
        <v>Satisfied</v>
      </c>
    </row>
    <row r="108" spans="1:6" x14ac:dyDescent="0.35">
      <c r="A108">
        <v>99</v>
      </c>
      <c r="B108">
        <v>4.8422030790954418</v>
      </c>
      <c r="C108" s="2">
        <f>IFERROR(AVERAGE($B$10:B108),"")</f>
        <v>6.7024390188073042</v>
      </c>
      <c r="D108" s="2">
        <f>IFERROR(STDEVA($B$10:B108),"")</f>
        <v>1.8042047664764158</v>
      </c>
      <c r="E108" s="5">
        <f>IFERROR(IF(A108&lt;50,"",(_xlfn.NORM.S.INV(1-($C$7/2))*D108)/SQRT(COUNT($A$10:A108))),"")</f>
        <v>0.35539909662702068</v>
      </c>
      <c r="F108" s="41" t="str">
        <f t="shared" si="1"/>
        <v>Satisfied</v>
      </c>
    </row>
    <row r="109" spans="1:6" x14ac:dyDescent="0.35">
      <c r="A109">
        <v>100</v>
      </c>
      <c r="B109">
        <v>6.6439202173468415</v>
      </c>
      <c r="C109" s="2">
        <f>IFERROR(AVERAGE($B$10:B109),"")</f>
        <v>6.7018538307926994</v>
      </c>
      <c r="D109" s="2">
        <f>IFERROR(STDEVA($B$10:B109),"")</f>
        <v>1.795079032233561</v>
      </c>
      <c r="E109" s="5">
        <f>IFERROR(IF(A109&lt;50,"",(_xlfn.NORM.S.INV(1-($C$7/2))*D109)/SQRT(COUNT($A$10:A109))),"")</f>
        <v>0.35182902525807935</v>
      </c>
      <c r="F109" s="41" t="str">
        <f t="shared" si="1"/>
        <v>Satisfied</v>
      </c>
    </row>
    <row r="110" spans="1:6" x14ac:dyDescent="0.35">
      <c r="A110">
        <v>101</v>
      </c>
      <c r="B110">
        <v>4.6852424658841523</v>
      </c>
      <c r="C110" s="2">
        <f>IFERROR(AVERAGE($B$10:B110),"")</f>
        <v>6.6818873816351889</v>
      </c>
      <c r="D110" s="2">
        <f>IFERROR(STDEVA($B$10:B110),"")</f>
        <v>1.7973175047644852</v>
      </c>
      <c r="E110" s="5">
        <f>IFERROR(IF(A110&lt;50,"",(_xlfn.NORM.S.INV(1-($C$7/2))*D110)/SQRT(COUNT($A$10:A110))),"")</f>
        <v>0.3505195199350033</v>
      </c>
      <c r="F110" s="41" t="str">
        <f t="shared" si="1"/>
        <v>Satisfied</v>
      </c>
    </row>
    <row r="111" spans="1:6" x14ac:dyDescent="0.35">
      <c r="A111">
        <v>102</v>
      </c>
      <c r="B111">
        <v>6.051427972067712</v>
      </c>
      <c r="C111" s="2">
        <f>IFERROR(AVERAGE($B$10:B111),"")</f>
        <v>6.6757064070315861</v>
      </c>
      <c r="D111" s="2">
        <f>IFERROR(STDEVA($B$10:B111),"")</f>
        <v>1.7894869099988961</v>
      </c>
      <c r="E111" s="5">
        <f>IFERROR(IF(A111&lt;50,"",(_xlfn.NORM.S.INV(1-($C$7/2))*D111)/SQRT(COUNT($A$10:A111))),"")</f>
        <v>0.34727740773524668</v>
      </c>
      <c r="F111" s="41" t="str">
        <f t="shared" si="1"/>
        <v>Satisfied</v>
      </c>
    </row>
    <row r="112" spans="1:6" x14ac:dyDescent="0.35">
      <c r="A112">
        <v>103</v>
      </c>
      <c r="B112">
        <v>6.6203238088676857</v>
      </c>
      <c r="C112" s="2">
        <f>IFERROR(AVERAGE($B$10:B112),"")</f>
        <v>6.6751687119037815</v>
      </c>
      <c r="D112" s="2">
        <f>IFERROR(STDEVA($B$10:B112),"")</f>
        <v>1.780701670910805</v>
      </c>
      <c r="E112" s="5">
        <f>IFERROR(IF(A112&lt;50,"",(_xlfn.NORM.S.INV(1-($C$7/2))*D112)/SQRT(COUNT($A$10:A112))),"")</f>
        <v>0.34389086924526219</v>
      </c>
      <c r="F112" s="41" t="str">
        <f t="shared" si="1"/>
        <v>Satisfied</v>
      </c>
    </row>
    <row r="113" spans="1:6" x14ac:dyDescent="0.35">
      <c r="A113">
        <v>104</v>
      </c>
      <c r="B113">
        <v>7.9028823134018582</v>
      </c>
      <c r="C113" s="2">
        <f>IFERROR(AVERAGE($B$10:B113),"")</f>
        <v>6.6869736503797252</v>
      </c>
      <c r="D113" s="2">
        <f>IFERROR(STDEVA($B$10:B113),"")</f>
        <v>1.7761210833051639</v>
      </c>
      <c r="E113" s="5">
        <f>IFERROR(IF(A113&lt;50,"",(_xlfn.NORM.S.INV(1-($C$7/2))*D113)/SQRT(COUNT($A$10:A113))),"")</f>
        <v>0.34135320978675449</v>
      </c>
      <c r="F113" s="41" t="str">
        <f t="shared" si="1"/>
        <v>Satisfied</v>
      </c>
    </row>
    <row r="114" spans="1:6" x14ac:dyDescent="0.35">
      <c r="A114">
        <v>105</v>
      </c>
      <c r="B114">
        <v>10.248927016202355</v>
      </c>
      <c r="C114" s="2">
        <f>IFERROR(AVERAGE($B$10:B114),"")</f>
        <v>6.7208970157685126</v>
      </c>
      <c r="D114" s="2">
        <f>IFERROR(STDEVA($B$10:B114),"")</f>
        <v>1.8014179962189671</v>
      </c>
      <c r="E114" s="5">
        <f>IFERROR(IF(A114&lt;50,"",(_xlfn.NORM.S.INV(1-($C$7/2))*D114)/SQRT(COUNT($A$10:A114))),"")</f>
        <v>0.34456244343639575</v>
      </c>
      <c r="F114" s="41" t="str">
        <f t="shared" si="1"/>
        <v>Satisfied</v>
      </c>
    </row>
    <row r="115" spans="1:6" x14ac:dyDescent="0.35">
      <c r="A115">
        <v>106</v>
      </c>
      <c r="B115">
        <v>5.3073659117109218</v>
      </c>
      <c r="C115" s="2">
        <f>IFERROR(AVERAGE($B$10:B115),"")</f>
        <v>6.7075618166736293</v>
      </c>
      <c r="D115" s="2">
        <f>IFERROR(STDEVA($B$10:B115),"")</f>
        <v>1.798068612923589</v>
      </c>
      <c r="E115" s="5">
        <f>IFERROR(IF(A115&lt;50,"",(_xlfn.NORM.S.INV(1-($C$7/2))*D115)/SQRT(COUNT($A$10:A115))),"")</f>
        <v>0.34229568028405094</v>
      </c>
      <c r="F115" s="41" t="str">
        <f t="shared" si="1"/>
        <v>Satisfied</v>
      </c>
    </row>
    <row r="116" spans="1:6" x14ac:dyDescent="0.35">
      <c r="A116">
        <v>107</v>
      </c>
      <c r="B116">
        <v>4.9515978661743709</v>
      </c>
      <c r="C116" s="2">
        <f>IFERROR(AVERAGE($B$10:B116),"")</f>
        <v>6.6911509386315799</v>
      </c>
      <c r="D116" s="2">
        <f>IFERROR(STDEVA($B$10:B116),"")</f>
        <v>1.797600391736152</v>
      </c>
      <c r="E116" s="5">
        <f>IFERROR(IF(A116&lt;50,"",(_xlfn.NORM.S.INV(1-($C$7/2))*D116)/SQRT(COUNT($A$10:A116))),"")</f>
        <v>0.34060369592931922</v>
      </c>
      <c r="F116" s="41" t="str">
        <f t="shared" si="1"/>
        <v>Satisfied</v>
      </c>
    </row>
    <row r="117" spans="1:6" x14ac:dyDescent="0.35">
      <c r="A117">
        <v>108</v>
      </c>
      <c r="B117">
        <v>7.2569490326517423</v>
      </c>
      <c r="C117" s="2">
        <f>IFERROR(AVERAGE($B$10:B117),"")</f>
        <v>6.6963898098725068</v>
      </c>
      <c r="D117" s="2">
        <f>IFERROR(STDEVA($B$10:B117),"")</f>
        <v>1.7900088319811631</v>
      </c>
      <c r="E117" s="5">
        <f>IFERROR(IF(A117&lt;50,"",(_xlfn.NORM.S.INV(1-($C$7/2))*D117)/SQRT(COUNT($A$10:A117))),"")</f>
        <v>0.33759140969003915</v>
      </c>
      <c r="F117" s="41" t="str">
        <f t="shared" si="1"/>
        <v>Satisfied</v>
      </c>
    </row>
    <row r="118" spans="1:6" x14ac:dyDescent="0.35">
      <c r="A118">
        <v>109</v>
      </c>
      <c r="B118">
        <v>5.1210493211731345</v>
      </c>
      <c r="C118" s="2">
        <f>IFERROR(AVERAGE($B$10:B118),"")</f>
        <v>6.6819371448385674</v>
      </c>
      <c r="D118" s="2">
        <f>IFERROR(STDEVA($B$10:B118),"")</f>
        <v>1.788080423697719</v>
      </c>
      <c r="E118" s="5">
        <f>IFERROR(IF(A118&lt;50,"",(_xlfn.NORM.S.INV(1-($C$7/2))*D118)/SQRT(COUNT($A$10:A118))),"")</f>
        <v>0.33567723600045457</v>
      </c>
      <c r="F118" s="41" t="str">
        <f t="shared" si="1"/>
        <v>Satisfied</v>
      </c>
    </row>
    <row r="119" spans="1:6" x14ac:dyDescent="0.35">
      <c r="A119">
        <v>110</v>
      </c>
      <c r="B119">
        <v>6.8972767453957413</v>
      </c>
      <c r="C119" s="2">
        <f>IFERROR(AVERAGE($B$10:B119),"")</f>
        <v>6.6838947775709059</v>
      </c>
      <c r="D119" s="2">
        <f>IFERROR(STDEVA($B$10:B119),"")</f>
        <v>1.7799777407166772</v>
      </c>
      <c r="E119" s="5">
        <f>IFERROR(IF(A119&lt;50,"",(_xlfn.NORM.S.INV(1-($C$7/2))*D119)/SQRT(COUNT($A$10:A119))),"")</f>
        <v>0.33263375601515516</v>
      </c>
      <c r="F119" s="41" t="str">
        <f t="shared" si="1"/>
        <v>Satisfied</v>
      </c>
    </row>
    <row r="120" spans="1:6" x14ac:dyDescent="0.35">
      <c r="A120">
        <v>111</v>
      </c>
      <c r="B120">
        <v>5.3597742030032043</v>
      </c>
      <c r="C120" s="2">
        <f>IFERROR(AVERAGE($B$10:B120),"")</f>
        <v>6.6719657633856109</v>
      </c>
      <c r="D120" s="2">
        <f>IFERROR(STDEVA($B$10:B120),"")</f>
        <v>1.7763201554300707</v>
      </c>
      <c r="E120" s="5">
        <f>IFERROR(IF(A120&lt;50,"",(_xlfn.NORM.S.INV(1-($C$7/2))*D120)/SQRT(COUNT($A$10:A120))),"")</f>
        <v>0.33045158955730081</v>
      </c>
      <c r="F120" s="41" t="str">
        <f t="shared" si="1"/>
        <v>Satisfied</v>
      </c>
    </row>
    <row r="121" spans="1:6" x14ac:dyDescent="0.35">
      <c r="A121">
        <v>112</v>
      </c>
      <c r="B121">
        <v>10.209026132495099</v>
      </c>
      <c r="C121" s="2">
        <f>IFERROR(AVERAGE($B$10:B121),"")</f>
        <v>6.7035466595383744</v>
      </c>
      <c r="D121" s="2">
        <f>IFERROR(STDEVA($B$10:B121),"")</f>
        <v>1.7996084532177623</v>
      </c>
      <c r="E121" s="5">
        <f>IFERROR(IF(A121&lt;50,"",(_xlfn.NORM.S.INV(1-($C$7/2))*D121)/SQRT(COUNT($A$10:A121))),"")</f>
        <v>0.33328602539380348</v>
      </c>
      <c r="F121" s="41" t="str">
        <f t="shared" si="1"/>
        <v>Satisfied</v>
      </c>
    </row>
    <row r="122" spans="1:6" x14ac:dyDescent="0.35">
      <c r="A122">
        <v>113</v>
      </c>
      <c r="B122">
        <v>8.1752585051581583</v>
      </c>
      <c r="C122" s="2">
        <f>IFERROR(AVERAGE($B$10:B122),"")</f>
        <v>6.7165706581721771</v>
      </c>
      <c r="D122" s="2">
        <f>IFERROR(STDEVA($B$10:B122),"")</f>
        <v>1.796897929932147</v>
      </c>
      <c r="E122" s="5">
        <f>IFERROR(IF(A122&lt;50,"",(_xlfn.NORM.S.INV(1-($C$7/2))*D122)/SQRT(COUNT($A$10:A122))),"")</f>
        <v>0.3313082707052325</v>
      </c>
      <c r="F122" s="41" t="str">
        <f t="shared" si="1"/>
        <v>Satisfied</v>
      </c>
    </row>
    <row r="123" spans="1:6" x14ac:dyDescent="0.35">
      <c r="A123">
        <v>114</v>
      </c>
      <c r="B123">
        <v>4.5731273576431466</v>
      </c>
      <c r="C123" s="2">
        <f>IFERROR(AVERAGE($B$10:B123),"")</f>
        <v>6.6977685239570102</v>
      </c>
      <c r="D123" s="2">
        <f>IFERROR(STDEVA($B$10:B123),"")</f>
        <v>1.8001582304606034</v>
      </c>
      <c r="E123" s="5">
        <f>IFERROR(IF(A123&lt;50,"",(_xlfn.NORM.S.INV(1-($C$7/2))*D123)/SQRT(COUNT($A$10:A123))),"")</f>
        <v>0.33045044860515926</v>
      </c>
      <c r="F123" s="41" t="str">
        <f t="shared" si="1"/>
        <v>Satisfied</v>
      </c>
    </row>
    <row r="124" spans="1:6" x14ac:dyDescent="0.35">
      <c r="A124">
        <v>115</v>
      </c>
      <c r="B124">
        <v>9.5891038204362538</v>
      </c>
      <c r="C124" s="2">
        <f>IFERROR(AVERAGE($B$10:B124),"")</f>
        <v>6.7229105700133509</v>
      </c>
      <c r="D124" s="2">
        <f>IFERROR(STDEVA($B$10:B124),"")</f>
        <v>1.8124121193263076</v>
      </c>
      <c r="E124" s="5">
        <f>IFERROR(IF(A124&lt;50,"",(_xlfn.NORM.S.INV(1-($C$7/2))*D124)/SQRT(COUNT($A$10:A124))),"")</f>
        <v>0.33125018418210456</v>
      </c>
      <c r="F124" s="41" t="str">
        <f t="shared" si="1"/>
        <v>Satisfied</v>
      </c>
    </row>
    <row r="125" spans="1:6" x14ac:dyDescent="0.35">
      <c r="A125">
        <v>116</v>
      </c>
      <c r="B125">
        <v>7.0990463016326419</v>
      </c>
      <c r="C125" s="2">
        <f>IFERROR(AVERAGE($B$10:B125),"")</f>
        <v>6.726153119423862</v>
      </c>
      <c r="D125" s="2">
        <f>IFERROR(STDEVA($B$10:B125),"")</f>
        <v>1.8048527704423101</v>
      </c>
      <c r="E125" s="5">
        <f>IFERROR(IF(A125&lt;50,"",(_xlfn.NORM.S.INV(1-($C$7/2))*D125)/SQRT(COUNT($A$10:A125))),"")</f>
        <v>0.32844365531559028</v>
      </c>
      <c r="F125" s="41" t="str">
        <f t="shared" si="1"/>
        <v>Satisfied</v>
      </c>
    </row>
    <row r="126" spans="1:6" x14ac:dyDescent="0.35">
      <c r="A126">
        <v>117</v>
      </c>
      <c r="B126">
        <v>7.0799302635956156</v>
      </c>
      <c r="C126" s="2">
        <f>IFERROR(AVERAGE($B$10:B126),"")</f>
        <v>6.7291768556988343</v>
      </c>
      <c r="D126" s="2">
        <f>IFERROR(STDEVA($B$10:B126),"")</f>
        <v>1.7973540027056629</v>
      </c>
      <c r="E126" s="5">
        <f>IFERROR(IF(A126&lt;50,"",(_xlfn.NORM.S.INV(1-($C$7/2))*D126)/SQRT(COUNT($A$10:A126))),"")</f>
        <v>0.32567827068448046</v>
      </c>
      <c r="F126" s="41" t="str">
        <f t="shared" si="1"/>
        <v>Satisfied</v>
      </c>
    </row>
    <row r="127" spans="1:6" x14ac:dyDescent="0.35">
      <c r="A127">
        <v>118</v>
      </c>
      <c r="B127">
        <v>5.1275871780751565</v>
      </c>
      <c r="C127" s="2">
        <f>IFERROR(AVERAGE($B$10:B127),"")</f>
        <v>6.7156040618206676</v>
      </c>
      <c r="D127" s="2">
        <f>IFERROR(STDEVA($B$10:B127),"")</f>
        <v>1.7957194951836779</v>
      </c>
      <c r="E127" s="5">
        <f>IFERROR(IF(A127&lt;50,"",(_xlfn.NORM.S.INV(1-($C$7/2))*D127)/SQRT(COUNT($A$10:A127))),"")</f>
        <v>0.32400042878042035</v>
      </c>
      <c r="F127" s="41" t="str">
        <f t="shared" si="1"/>
        <v>Satisfied</v>
      </c>
    </row>
    <row r="128" spans="1:6" x14ac:dyDescent="0.35">
      <c r="A128">
        <v>119</v>
      </c>
      <c r="B128">
        <v>9.7277805253403304</v>
      </c>
      <c r="C128" s="2">
        <f>IFERROR(AVERAGE($B$10:B128),"")</f>
        <v>6.7409164690771348</v>
      </c>
      <c r="D128" s="2">
        <f>IFERROR(STDEVA($B$10:B128),"")</f>
        <v>1.8092890183804533</v>
      </c>
      <c r="E128" s="5">
        <f>IFERROR(IF(A128&lt;50,"",(_xlfn.NORM.S.INV(1-($C$7/2))*D128)/SQRT(COUNT($A$10:A128))),"")</f>
        <v>0.32507424124721579</v>
      </c>
      <c r="F128" s="41" t="str">
        <f t="shared" si="1"/>
        <v>Satisfied</v>
      </c>
    </row>
    <row r="129" spans="1:6" x14ac:dyDescent="0.35">
      <c r="A129">
        <v>120</v>
      </c>
      <c r="B129">
        <v>7.9634351178641936</v>
      </c>
      <c r="C129" s="2">
        <f>IFERROR(AVERAGE($B$10:B129),"")</f>
        <v>6.7511041244836933</v>
      </c>
      <c r="D129" s="2">
        <f>IFERROR(STDEVA($B$10:B129),"")</f>
        <v>1.8051240186163691</v>
      </c>
      <c r="E129" s="5">
        <f>IFERROR(IF(A129&lt;50,"",(_xlfn.NORM.S.INV(1-($C$7/2))*D129)/SQRT(COUNT($A$10:A129))),"")</f>
        <v>0.32297173227915871</v>
      </c>
      <c r="F129" s="41" t="str">
        <f t="shared" si="1"/>
        <v>Satisfied</v>
      </c>
    </row>
    <row r="130" spans="1:6" x14ac:dyDescent="0.35">
      <c r="A130">
        <v>121</v>
      </c>
      <c r="B130">
        <v>5.6719061394247641</v>
      </c>
      <c r="C130" s="2">
        <f>IFERROR(AVERAGE($B$10:B130),"")</f>
        <v>6.7421851328716365</v>
      </c>
      <c r="D130" s="2">
        <f>IFERROR(STDEVA($B$10:B130),"")</f>
        <v>1.80026224228786</v>
      </c>
      <c r="E130" s="5">
        <f>IFERROR(IF(A130&lt;50,"",(_xlfn.NORM.S.INV(1-($C$7/2))*D130)/SQRT(COUNT($A$10:A130))),"")</f>
        <v>0.32076810523741139</v>
      </c>
      <c r="F130" s="41" t="str">
        <f t="shared" si="1"/>
        <v>Satisfied</v>
      </c>
    </row>
    <row r="131" spans="1:6" x14ac:dyDescent="0.35">
      <c r="A131">
        <v>122</v>
      </c>
      <c r="B131">
        <v>5.7433294349947435</v>
      </c>
      <c r="C131" s="2">
        <f>IFERROR(AVERAGE($B$10:B131),"")</f>
        <v>6.73399779108576</v>
      </c>
      <c r="D131" s="2">
        <f>IFERROR(STDEVA($B$10:B131),"")</f>
        <v>1.7950870317837597</v>
      </c>
      <c r="E131" s="5">
        <f>IFERROR(IF(A131&lt;50,"",(_xlfn.NORM.S.INV(1-($C$7/2))*D131)/SQRT(COUNT($A$10:A131))),"")</f>
        <v>0.31853245230611976</v>
      </c>
      <c r="F131" s="41" t="str">
        <f t="shared" si="1"/>
        <v>Satisfied</v>
      </c>
    </row>
    <row r="132" spans="1:6" x14ac:dyDescent="0.35">
      <c r="A132">
        <v>123</v>
      </c>
      <c r="B132">
        <v>5.8400296726745813</v>
      </c>
      <c r="C132" s="2">
        <f>IFERROR(AVERAGE($B$10:B132),"")</f>
        <v>6.7267297576027429</v>
      </c>
      <c r="D132" s="2">
        <f>IFERROR(STDEVA($B$10:B132),"")</f>
        <v>1.7895312905430449</v>
      </c>
      <c r="E132" s="5">
        <f>IFERROR(IF(A132&lt;50,"",(_xlfn.NORM.S.INV(1-($C$7/2))*D132)/SQRT(COUNT($A$10:A132))),"")</f>
        <v>0.31625312956184332</v>
      </c>
      <c r="F132" s="41" t="str">
        <f t="shared" si="1"/>
        <v>Satisfied</v>
      </c>
    </row>
    <row r="133" spans="1:6" x14ac:dyDescent="0.35">
      <c r="A133">
        <v>124</v>
      </c>
      <c r="B133">
        <v>10.760707480303971</v>
      </c>
      <c r="C133" s="2">
        <f>IFERROR(AVERAGE($B$10:B133),"")</f>
        <v>6.7592618360116239</v>
      </c>
      <c r="D133" s="2">
        <f>IFERROR(STDEVA($B$10:B133),"")</f>
        <v>1.8186863298100329</v>
      </c>
      <c r="E133" s="5">
        <f>IFERROR(IF(A133&lt;50,"",(_xlfn.NORM.S.INV(1-($C$7/2))*D133)/SQRT(COUNT($A$10:A133))),"")</f>
        <v>0.32010691125864921</v>
      </c>
      <c r="F133" s="41" t="str">
        <f t="shared" si="1"/>
        <v>Satisfied</v>
      </c>
    </row>
    <row r="134" spans="1:6" x14ac:dyDescent="0.35">
      <c r="A134">
        <v>125</v>
      </c>
      <c r="B134">
        <v>4.7066517948462989</v>
      </c>
      <c r="C134" s="2">
        <f>IFERROR(AVERAGE($B$10:B134),"")</f>
        <v>6.7428409556823006</v>
      </c>
      <c r="D134" s="2">
        <f>IFERROR(STDEVA($B$10:B134),"")</f>
        <v>1.8206183772334583</v>
      </c>
      <c r="E134" s="5">
        <f>IFERROR(IF(A134&lt;50,"",(_xlfn.NORM.S.INV(1-($C$7/2))*D134)/SQRT(COUNT($A$10:A134))),"")</f>
        <v>0.3191626090866167</v>
      </c>
      <c r="F134" s="41" t="str">
        <f t="shared" si="1"/>
        <v>Satisfied</v>
      </c>
    </row>
    <row r="135" spans="1:6" x14ac:dyDescent="0.35">
      <c r="A135">
        <v>126</v>
      </c>
      <c r="B135">
        <v>7.0619538339154451</v>
      </c>
      <c r="C135" s="2">
        <f>IFERROR(AVERAGE($B$10:B135),"")</f>
        <v>6.7453735975730407</v>
      </c>
      <c r="D135" s="2">
        <f>IFERROR(STDEVA($B$10:B135),"")</f>
        <v>1.8135441169046089</v>
      </c>
      <c r="E135" s="5">
        <f>IFERROR(IF(A135&lt;50,"",(_xlfn.NORM.S.INV(1-($C$7/2))*D135)/SQRT(COUNT($A$10:A135))),"")</f>
        <v>0.31665834914690977</v>
      </c>
      <c r="F135" s="41" t="str">
        <f t="shared" si="1"/>
        <v>Satisfied</v>
      </c>
    </row>
    <row r="136" spans="1:6" x14ac:dyDescent="0.35">
      <c r="A136">
        <v>127</v>
      </c>
      <c r="B136">
        <v>6.5710480894187002</v>
      </c>
      <c r="C136" s="2">
        <f>IFERROR(AVERAGE($B$10:B136),"")</f>
        <v>6.7440009557765492</v>
      </c>
      <c r="D136" s="2">
        <f>IFERROR(STDEVA($B$10:B136),"")</f>
        <v>1.8063994115525446</v>
      </c>
      <c r="E136" s="5">
        <f>IFERROR(IF(A136&lt;50,"",(_xlfn.NORM.S.INV(1-($C$7/2))*D136)/SQRT(COUNT($A$10:A136))),"")</f>
        <v>0.3141666011924299</v>
      </c>
      <c r="F136" s="41" t="str">
        <f t="shared" si="1"/>
        <v>Satisfied</v>
      </c>
    </row>
    <row r="137" spans="1:6" x14ac:dyDescent="0.35">
      <c r="A137">
        <v>128</v>
      </c>
      <c r="B137">
        <v>5.872603563707111</v>
      </c>
      <c r="C137" s="2">
        <f>IFERROR(AVERAGE($B$10:B137),"")</f>
        <v>6.737193163651007</v>
      </c>
      <c r="D137" s="2">
        <f>IFERROR(STDEVA($B$10:B137),"")</f>
        <v>1.800921317613539</v>
      </c>
      <c r="E137" s="5">
        <f>IFERROR(IF(A137&lt;50,"",(_xlfn.NORM.S.INV(1-($C$7/2))*D137)/SQRT(COUNT($A$10:A137))),"")</f>
        <v>0.31198796767918296</v>
      </c>
      <c r="F137" s="41" t="str">
        <f t="shared" si="1"/>
        <v>Satisfied</v>
      </c>
    </row>
    <row r="138" spans="1:6" x14ac:dyDescent="0.35">
      <c r="A138">
        <v>129</v>
      </c>
      <c r="B138">
        <v>8.7648033658572668</v>
      </c>
      <c r="C138" s="2">
        <f>IFERROR(AVERAGE($B$10:B138),"")</f>
        <v>6.752911072195241</v>
      </c>
      <c r="D138" s="2">
        <f>IFERROR(STDEVA($B$10:B138),"")</f>
        <v>1.8027337477473457</v>
      </c>
      <c r="E138" s="5">
        <f>IFERROR(IF(A138&lt;50,"",(_xlfn.NORM.S.INV(1-($C$7/2))*D138)/SQRT(COUNT($A$10:A138))),"")</f>
        <v>0.31108912172466124</v>
      </c>
      <c r="F138" s="41" t="str">
        <f t="shared" si="1"/>
        <v>Satisfied</v>
      </c>
    </row>
    <row r="139" spans="1:6" x14ac:dyDescent="0.35">
      <c r="A139">
        <v>130</v>
      </c>
      <c r="B139">
        <v>6.3901818302105839</v>
      </c>
      <c r="C139" s="2">
        <f>IFERROR(AVERAGE($B$10:B139),"")</f>
        <v>6.7501208472568983</v>
      </c>
      <c r="D139" s="2">
        <f>IFERROR(STDEVA($B$10:B139),"")</f>
        <v>1.7960145973255077</v>
      </c>
      <c r="E139" s="5">
        <f>IFERROR(IF(A139&lt;50,"",(_xlfn.NORM.S.INV(1-($C$7/2))*D139)/SQRT(COUNT($A$10:A139))),"")</f>
        <v>0.30873529186617299</v>
      </c>
      <c r="F139" s="41" t="str">
        <f t="shared" ref="F139:F202" si="2">IF(A139&lt;50,"Number of iterations must be high to allow for the use of the standard normal distribution",IF(E139&lt;$C$5,"Satisfied","Not enough replications"))</f>
        <v>Satisfied</v>
      </c>
    </row>
    <row r="140" spans="1:6" x14ac:dyDescent="0.35">
      <c r="A140">
        <v>131</v>
      </c>
      <c r="B140">
        <v>5.5913191270710421</v>
      </c>
      <c r="C140" s="2">
        <f>IFERROR(AVERAGE($B$10:B140),"")</f>
        <v>6.741275032598991</v>
      </c>
      <c r="D140" s="2">
        <f>IFERROR(STDEVA($B$10:B140),"")</f>
        <v>1.7919559550787321</v>
      </c>
      <c r="E140" s="5">
        <f>IFERROR(IF(A140&lt;50,"",(_xlfn.NORM.S.INV(1-($C$7/2))*D140)/SQRT(COUNT($A$10:A140))),"")</f>
        <v>0.30685964199125371</v>
      </c>
      <c r="F140" s="41" t="str">
        <f t="shared" si="2"/>
        <v>Satisfied</v>
      </c>
    </row>
    <row r="141" spans="1:6" x14ac:dyDescent="0.35">
      <c r="A141">
        <v>132</v>
      </c>
      <c r="B141">
        <v>11.485057111429937</v>
      </c>
      <c r="C141" s="2">
        <f>IFERROR(AVERAGE($B$10:B141),"")</f>
        <v>6.7772127756204377</v>
      </c>
      <c r="D141" s="2">
        <f>IFERROR(STDEVA($B$10:B141),"")</f>
        <v>1.8322321647631017</v>
      </c>
      <c r="E141" s="5">
        <f>IFERROR(IF(A141&lt;50,"",(_xlfn.NORM.S.INV(1-($C$7/2))*D141)/SQRT(COUNT($A$10:A141))),"")</f>
        <v>0.31256592322269522</v>
      </c>
      <c r="F141" s="41" t="str">
        <f t="shared" si="2"/>
        <v>Satisfied</v>
      </c>
    </row>
    <row r="142" spans="1:6" x14ac:dyDescent="0.35">
      <c r="A142">
        <v>133</v>
      </c>
      <c r="B142">
        <v>8.2242466471135316</v>
      </c>
      <c r="C142" s="2">
        <f>IFERROR(AVERAGE($B$10:B142),"")</f>
        <v>6.7880927295414377</v>
      </c>
      <c r="D142" s="2">
        <f>IFERROR(STDEVA($B$10:B142),"")</f>
        <v>1.8295862874713444</v>
      </c>
      <c r="E142" s="5">
        <f>IFERROR(IF(A142&lt;50,"",(_xlfn.NORM.S.INV(1-($C$7/2))*D142)/SQRT(COUNT($A$10:A142))),"")</f>
        <v>0.31093897827263794</v>
      </c>
      <c r="F142" s="41" t="str">
        <f t="shared" si="2"/>
        <v>Satisfied</v>
      </c>
    </row>
    <row r="143" spans="1:6" x14ac:dyDescent="0.35">
      <c r="A143">
        <v>134</v>
      </c>
      <c r="B143">
        <v>5.3400438031133586</v>
      </c>
      <c r="C143" s="2">
        <f>IFERROR(AVERAGE($B$10:B143),"")</f>
        <v>6.777286394269586</v>
      </c>
      <c r="D143" s="2">
        <f>IFERROR(STDEVA($B$10:B143),"")</f>
        <v>1.826982695547027</v>
      </c>
      <c r="E143" s="5">
        <f>IFERROR(IF(A143&lt;50,"",(_xlfn.NORM.S.INV(1-($C$7/2))*D143)/SQRT(COUNT($A$10:A143))),"")</f>
        <v>0.30933575807265928</v>
      </c>
      <c r="F143" s="41" t="str">
        <f t="shared" si="2"/>
        <v>Satisfied</v>
      </c>
    </row>
    <row r="144" spans="1:6" x14ac:dyDescent="0.35">
      <c r="A144">
        <v>135</v>
      </c>
      <c r="B144">
        <v>4.8527245774480487</v>
      </c>
      <c r="C144" s="2">
        <f>IFERROR(AVERAGE($B$10:B144),"")</f>
        <v>6.7630303808116494</v>
      </c>
      <c r="D144" s="2">
        <f>IFERROR(STDEVA($B$10:B144),"")</f>
        <v>1.8276741785520831</v>
      </c>
      <c r="E144" s="5">
        <f>IFERROR(IF(A144&lt;50,"",(_xlfn.NORM.S.INV(1-($C$7/2))*D144)/SQRT(COUNT($A$10:A144))),"")</f>
        <v>0.30830458462498705</v>
      </c>
      <c r="F144" s="41" t="str">
        <f t="shared" si="2"/>
        <v>Satisfied</v>
      </c>
    </row>
    <row r="145" spans="1:6" x14ac:dyDescent="0.35">
      <c r="A145">
        <v>136</v>
      </c>
      <c r="B145">
        <v>7.3151587539552292</v>
      </c>
      <c r="C145" s="2">
        <f>IFERROR(AVERAGE($B$10:B145),"")</f>
        <v>6.767090148261234</v>
      </c>
      <c r="D145" s="2">
        <f>IFERROR(STDEVA($B$10:B145),"")</f>
        <v>1.8215078272163374</v>
      </c>
      <c r="E145" s="5">
        <f>IFERROR(IF(A145&lt;50,"",(_xlfn.NORM.S.INV(1-($C$7/2))*D145)/SQRT(COUNT($A$10:A145))),"")</f>
        <v>0.30613266952672613</v>
      </c>
      <c r="F145" s="41" t="str">
        <f t="shared" si="2"/>
        <v>Satisfied</v>
      </c>
    </row>
    <row r="146" spans="1:6" x14ac:dyDescent="0.35">
      <c r="A146">
        <v>137</v>
      </c>
      <c r="B146">
        <v>8.4164198333730962</v>
      </c>
      <c r="C146" s="2">
        <f>IFERROR(AVERAGE($B$10:B146),"")</f>
        <v>6.7791290510722693</v>
      </c>
      <c r="D146" s="2">
        <f>IFERROR(STDEVA($B$10:B146),"")</f>
        <v>1.8202611430151086</v>
      </c>
      <c r="E146" s="5">
        <f>IFERROR(IF(A146&lt;50,"",(_xlfn.NORM.S.INV(1-($C$7/2))*D146)/SQRT(COUNT($A$10:A146))),"")</f>
        <v>0.30480459217070005</v>
      </c>
      <c r="F146" s="41" t="str">
        <f t="shared" si="2"/>
        <v>Satisfied</v>
      </c>
    </row>
    <row r="147" spans="1:6" x14ac:dyDescent="0.35">
      <c r="A147">
        <v>138</v>
      </c>
      <c r="B147">
        <v>11.369070900623736</v>
      </c>
      <c r="C147" s="2">
        <f>IFERROR(AVERAGE($B$10:B147),"")</f>
        <v>6.8123894992574243</v>
      </c>
      <c r="D147" s="2">
        <f>IFERROR(STDEVA($B$10:B147),"")</f>
        <v>1.8552167287798593</v>
      </c>
      <c r="E147" s="5">
        <f>IFERROR(IF(A147&lt;50,"",(_xlfn.NORM.S.INV(1-($C$7/2))*D147)/SQRT(COUNT($A$10:A147))),"")</f>
        <v>0.30953032204714187</v>
      </c>
      <c r="F147" s="41" t="str">
        <f t="shared" si="2"/>
        <v>Satisfied</v>
      </c>
    </row>
    <row r="148" spans="1:6" x14ac:dyDescent="0.35">
      <c r="A148">
        <v>139</v>
      </c>
      <c r="B148">
        <v>7.8321045015483888</v>
      </c>
      <c r="C148" s="2">
        <f>IFERROR(AVERAGE($B$10:B148),"")</f>
        <v>6.8197255784105968</v>
      </c>
      <c r="D148" s="2">
        <f>IFERROR(STDEVA($B$10:B148),"")</f>
        <v>1.850505074312836</v>
      </c>
      <c r="E148" s="5">
        <f>IFERROR(IF(A148&lt;50,"",(_xlfn.NORM.S.INV(1-($C$7/2))*D148)/SQRT(COUNT($A$10:A148))),"")</f>
        <v>0.30763161908929176</v>
      </c>
      <c r="F148" s="41" t="str">
        <f t="shared" si="2"/>
        <v>Satisfied</v>
      </c>
    </row>
    <row r="149" spans="1:6" x14ac:dyDescent="0.35">
      <c r="A149">
        <v>140</v>
      </c>
      <c r="B149">
        <v>7.4434999596950338</v>
      </c>
      <c r="C149" s="2">
        <f>IFERROR(AVERAGE($B$10:B149),"")</f>
        <v>6.8241811097054859</v>
      </c>
      <c r="D149" s="2">
        <f>IFERROR(STDEVA($B$10:B149),"")</f>
        <v>1.8445900704266622</v>
      </c>
      <c r="E149" s="5">
        <f>IFERROR(IF(A149&lt;50,"",(_xlfn.NORM.S.INV(1-($C$7/2))*D149)/SQRT(COUNT($A$10:A149))),"")</f>
        <v>0.30555116198773408</v>
      </c>
      <c r="F149" s="41" t="str">
        <f t="shared" si="2"/>
        <v>Satisfied</v>
      </c>
    </row>
    <row r="150" spans="1:6" x14ac:dyDescent="0.35">
      <c r="A150">
        <v>141</v>
      </c>
      <c r="B150">
        <v>8.6256277454883712</v>
      </c>
      <c r="C150" s="2">
        <f>IFERROR(AVERAGE($B$10:B150),"")</f>
        <v>6.8369573269805421</v>
      </c>
      <c r="D150" s="2">
        <f>IFERROR(STDEVA($B$10:B150),"")</f>
        <v>1.8442409117659022</v>
      </c>
      <c r="E150" s="5">
        <f>IFERROR(IF(A150&lt;50,"",(_xlfn.NORM.S.INV(1-($C$7/2))*D150)/SQRT(COUNT($A$10:A150))),"")</f>
        <v>0.30440808757078358</v>
      </c>
      <c r="F150" s="41" t="str">
        <f t="shared" si="2"/>
        <v>Satisfied</v>
      </c>
    </row>
    <row r="151" spans="1:6" x14ac:dyDescent="0.35">
      <c r="A151">
        <v>142</v>
      </c>
      <c r="B151">
        <v>5.1796261324011121</v>
      </c>
      <c r="C151" s="2">
        <f>IFERROR(AVERAGE($B$10:B151),"")</f>
        <v>6.8252859805398423</v>
      </c>
      <c r="D151" s="2">
        <f>IFERROR(STDEVA($B$10:B151),"")</f>
        <v>1.8429448356658442</v>
      </c>
      <c r="E151" s="5">
        <f>IFERROR(IF(A151&lt;50,"",(_xlfn.NORM.S.INV(1-($C$7/2))*D151)/SQRT(COUNT($A$10:A151))),"")</f>
        <v>0.30312116026534386</v>
      </c>
      <c r="F151" s="41" t="str">
        <f t="shared" si="2"/>
        <v>Satisfied</v>
      </c>
    </row>
    <row r="152" spans="1:6" x14ac:dyDescent="0.35">
      <c r="A152">
        <v>143</v>
      </c>
      <c r="B152">
        <v>6.7234507598153401</v>
      </c>
      <c r="C152" s="2">
        <f>IFERROR(AVERAGE($B$10:B152),"")</f>
        <v>6.8245738461291809</v>
      </c>
      <c r="D152" s="2">
        <f>IFERROR(STDEVA($B$10:B152),"")</f>
        <v>1.8364638728307148</v>
      </c>
      <c r="E152" s="5">
        <f>IFERROR(IF(A152&lt;50,"",(_xlfn.NORM.S.INV(1-($C$7/2))*D152)/SQRT(COUNT($A$10:A152))),"")</f>
        <v>0.30099720410709441</v>
      </c>
      <c r="F152" s="41" t="str">
        <f t="shared" si="2"/>
        <v>Satisfied</v>
      </c>
    </row>
    <row r="153" spans="1:6" x14ac:dyDescent="0.35">
      <c r="A153">
        <v>144</v>
      </c>
      <c r="B153">
        <v>6.225903963184364</v>
      </c>
      <c r="C153" s="2">
        <f>IFERROR(AVERAGE($B$10:B153),"")</f>
        <v>6.8204164163865091</v>
      </c>
      <c r="D153" s="2">
        <f>IFERROR(STDEVA($B$10:B153),"")</f>
        <v>1.8307113021742614</v>
      </c>
      <c r="E153" s="5">
        <f>IFERROR(IF(A153&lt;50,"",(_xlfn.NORM.S.INV(1-($C$7/2))*D153)/SQRT(COUNT($A$10:A153))),"")</f>
        <v>0.29901068486266463</v>
      </c>
      <c r="F153" s="41" t="str">
        <f t="shared" si="2"/>
        <v>Satisfied</v>
      </c>
    </row>
    <row r="154" spans="1:6" x14ac:dyDescent="0.35">
      <c r="A154">
        <v>145</v>
      </c>
      <c r="B154">
        <v>6.3971803126479339</v>
      </c>
      <c r="C154" s="2">
        <f>IFERROR(AVERAGE($B$10:B154),"")</f>
        <v>6.8174975467055532</v>
      </c>
      <c r="D154" s="2">
        <f>IFERROR(STDEVA($B$10:B154),"")</f>
        <v>1.8246821395782493</v>
      </c>
      <c r="E154" s="5">
        <f>IFERROR(IF(A154&lt;50,"",(_xlfn.NORM.S.INV(1-($C$7/2))*D154)/SQRT(COUNT($A$10:A154))),"")</f>
        <v>0.29699648608876678</v>
      </c>
      <c r="F154" s="41" t="str">
        <f t="shared" si="2"/>
        <v>Satisfied</v>
      </c>
    </row>
    <row r="155" spans="1:6" x14ac:dyDescent="0.35">
      <c r="A155">
        <v>146</v>
      </c>
      <c r="B155">
        <v>6.2866587733116459</v>
      </c>
      <c r="C155" s="2">
        <f>IFERROR(AVERAGE($B$10:B155),"")</f>
        <v>6.813861664696006</v>
      </c>
      <c r="D155" s="2">
        <f>IFERROR(STDEVA($B$10:B155),"")</f>
        <v>1.8189098797557517</v>
      </c>
      <c r="E155" s="5">
        <f>IFERROR(IF(A155&lt;50,"",(_xlfn.NORM.S.INV(1-($C$7/2))*D155)/SQRT(COUNT($A$10:A155))),"")</f>
        <v>0.29504132180213871</v>
      </c>
      <c r="F155" s="41" t="str">
        <f t="shared" si="2"/>
        <v>Satisfied</v>
      </c>
    </row>
    <row r="156" spans="1:6" x14ac:dyDescent="0.35">
      <c r="A156">
        <v>147</v>
      </c>
      <c r="B156">
        <v>7.1672579126627234</v>
      </c>
      <c r="C156" s="2">
        <f>IFERROR(AVERAGE($B$10:B156),"")</f>
        <v>6.8162657208046236</v>
      </c>
      <c r="D156" s="2">
        <f>IFERROR(STDEVA($B$10:B156),"")</f>
        <v>1.8129043642866964</v>
      </c>
      <c r="E156" s="5">
        <f>IFERROR(IF(A156&lt;50,"",(_xlfn.NORM.S.INV(1-($C$7/2))*D156)/SQRT(COUNT($A$10:A156))),"")</f>
        <v>0.29306524512446519</v>
      </c>
      <c r="F156" s="41" t="str">
        <f t="shared" si="2"/>
        <v>Satisfied</v>
      </c>
    </row>
    <row r="157" spans="1:6" x14ac:dyDescent="0.35">
      <c r="A157">
        <v>148</v>
      </c>
      <c r="B157">
        <v>5.457708857515942</v>
      </c>
      <c r="C157" s="2">
        <f>IFERROR(AVERAGE($B$10:B157),"")</f>
        <v>6.8070862825391591</v>
      </c>
      <c r="D157" s="2">
        <f>IFERROR(STDEVA($B$10:B157),"")</f>
        <v>1.8101754192688462</v>
      </c>
      <c r="E157" s="5">
        <f>IFERROR(IF(A157&lt;50,"",(_xlfn.NORM.S.INV(1-($C$7/2))*D157)/SQRT(COUNT($A$10:A157))),"")</f>
        <v>0.29163382671891752</v>
      </c>
      <c r="F157" s="41" t="str">
        <f t="shared" si="2"/>
        <v>Satisfied</v>
      </c>
    </row>
    <row r="158" spans="1:6" x14ac:dyDescent="0.35">
      <c r="A158">
        <v>149</v>
      </c>
      <c r="B158">
        <v>5.076464676912078</v>
      </c>
      <c r="C158" s="2">
        <f>IFERROR(AVERAGE($B$10:B158),"")</f>
        <v>6.7954713724342799</v>
      </c>
      <c r="D158" s="2">
        <f>IFERROR(STDEVA($B$10:B158),"")</f>
        <v>1.8096121024188692</v>
      </c>
      <c r="E158" s="5">
        <f>IFERROR(IF(A158&lt;50,"",(_xlfn.NORM.S.INV(1-($C$7/2))*D158)/SQRT(COUNT($A$10:A158))),"")</f>
        <v>0.29056309235646766</v>
      </c>
      <c r="F158" s="41" t="str">
        <f t="shared" si="2"/>
        <v>Satisfied</v>
      </c>
    </row>
    <row r="159" spans="1:6" x14ac:dyDescent="0.35">
      <c r="A159">
        <v>150</v>
      </c>
      <c r="B159">
        <v>6.9048732891263453</v>
      </c>
      <c r="C159" s="2">
        <f>IFERROR(AVERAGE($B$10:B159),"")</f>
        <v>6.7962007185455606</v>
      </c>
      <c r="D159" s="2">
        <f>IFERROR(STDEVA($B$10:B159),"")</f>
        <v>1.8035514763488871</v>
      </c>
      <c r="E159" s="5">
        <f>IFERROR(IF(A159&lt;50,"",(_xlfn.NORM.S.INV(1-($C$7/2))*D159)/SQRT(COUNT($A$10:A159))),"")</f>
        <v>0.28862304472370759</v>
      </c>
      <c r="F159" s="41" t="str">
        <f t="shared" si="2"/>
        <v>Satisfied</v>
      </c>
    </row>
    <row r="160" spans="1:6" x14ac:dyDescent="0.35">
      <c r="A160">
        <v>151</v>
      </c>
      <c r="B160">
        <v>5.125866983452033</v>
      </c>
      <c r="C160" s="2">
        <f>IFERROR(AVERAGE($B$10:B160),"")</f>
        <v>6.7851389057303706</v>
      </c>
      <c r="D160" s="2">
        <f>IFERROR(STDEVA($B$10:B160),"")</f>
        <v>1.8026617895317525</v>
      </c>
      <c r="E160" s="5">
        <f>IFERROR(IF(A160&lt;50,"",(_xlfn.NORM.S.INV(1-($C$7/2))*D160)/SQRT(COUNT($A$10:A160))),"")</f>
        <v>0.28752384702494088</v>
      </c>
      <c r="F160" s="41" t="str">
        <f t="shared" si="2"/>
        <v>Satisfied</v>
      </c>
    </row>
    <row r="161" spans="1:6" x14ac:dyDescent="0.35">
      <c r="A161">
        <v>152</v>
      </c>
      <c r="B161">
        <v>5.4191946175077934</v>
      </c>
      <c r="C161" s="2">
        <f>IFERROR(AVERAGE($B$10:B161),"")</f>
        <v>6.7761524301499598</v>
      </c>
      <c r="D161" s="2">
        <f>IFERROR(STDEVA($B$10:B161),"")</f>
        <v>1.8000955785684067</v>
      </c>
      <c r="E161" s="5">
        <f>IFERROR(IF(A161&lt;50,"",(_xlfn.NORM.S.INV(1-($C$7/2))*D161)/SQRT(COUNT($A$10:A161))),"")</f>
        <v>0.28616852315764424</v>
      </c>
      <c r="F161" s="41" t="str">
        <f t="shared" si="2"/>
        <v>Satisfied</v>
      </c>
    </row>
    <row r="162" spans="1:6" x14ac:dyDescent="0.35">
      <c r="A162">
        <v>153</v>
      </c>
      <c r="B162">
        <v>6.0302709502035992</v>
      </c>
      <c r="C162" s="2">
        <f>IFERROR(AVERAGE($B$10:B162),"")</f>
        <v>6.7712773877973698</v>
      </c>
      <c r="D162" s="2">
        <f>IFERROR(STDEVA($B$10:B162),"")</f>
        <v>1.7951774961127269</v>
      </c>
      <c r="E162" s="5">
        <f>IFERROR(IF(A162&lt;50,"",(_xlfn.NORM.S.INV(1-($C$7/2))*D162)/SQRT(COUNT($A$10:A162))),"")</f>
        <v>0.28445251045528347</v>
      </c>
      <c r="F162" s="41" t="str">
        <f t="shared" si="2"/>
        <v>Satisfied</v>
      </c>
    </row>
    <row r="163" spans="1:6" x14ac:dyDescent="0.35">
      <c r="A163">
        <v>154</v>
      </c>
      <c r="B163">
        <v>8.9467498867073854</v>
      </c>
      <c r="C163" s="2">
        <f>IFERROR(AVERAGE($B$10:B163),"")</f>
        <v>6.7854038325954873</v>
      </c>
      <c r="D163" s="2">
        <f>IFERROR(STDEVA($B$10:B163),"")</f>
        <v>1.7978683997454119</v>
      </c>
      <c r="E163" s="5">
        <f>IFERROR(IF(A163&lt;50,"",(_xlfn.NORM.S.INV(1-($C$7/2))*D163)/SQRT(COUNT($A$10:A163))),"")</f>
        <v>0.28395245620194642</v>
      </c>
      <c r="F163" s="41" t="str">
        <f t="shared" si="2"/>
        <v>Satisfied</v>
      </c>
    </row>
    <row r="164" spans="1:6" x14ac:dyDescent="0.35">
      <c r="A164">
        <v>155</v>
      </c>
      <c r="B164">
        <v>4.6718438698626006</v>
      </c>
      <c r="C164" s="2">
        <f>IFERROR(AVERAGE($B$10:B164),"")</f>
        <v>6.7717679618681785</v>
      </c>
      <c r="D164" s="2">
        <f>IFERROR(STDEVA($B$10:B164),"")</f>
        <v>1.8000449584113387</v>
      </c>
      <c r="E164" s="5">
        <f>IFERROR(IF(A164&lt;50,"",(_xlfn.NORM.S.INV(1-($C$7/2))*D164)/SQRT(COUNT($A$10:A164))),"")</f>
        <v>0.28337764985743907</v>
      </c>
      <c r="F164" s="41" t="str">
        <f t="shared" si="2"/>
        <v>Satisfied</v>
      </c>
    </row>
    <row r="165" spans="1:6" x14ac:dyDescent="0.35">
      <c r="A165">
        <v>156</v>
      </c>
      <c r="B165">
        <v>5.1247551481009745</v>
      </c>
      <c r="C165" s="2">
        <f>IFERROR(AVERAGE($B$10:B165),"")</f>
        <v>6.7612101874209527</v>
      </c>
      <c r="D165" s="2">
        <f>IFERROR(STDEVA($B$10:B165),"")</f>
        <v>1.7990681955075138</v>
      </c>
      <c r="E165" s="5">
        <f>IFERROR(IF(A165&lt;50,"",(_xlfn.NORM.S.INV(1-($C$7/2))*D165)/SQRT(COUNT($A$10:A165))),"")</f>
        <v>0.28231465164844743</v>
      </c>
      <c r="F165" s="41" t="str">
        <f t="shared" si="2"/>
        <v>Satisfied</v>
      </c>
    </row>
    <row r="166" spans="1:6" x14ac:dyDescent="0.35">
      <c r="A166">
        <v>157</v>
      </c>
      <c r="B166">
        <v>6.8250939961518355</v>
      </c>
      <c r="C166" s="2">
        <f>IFERROR(AVERAGE($B$10:B166),"")</f>
        <v>6.7616170906612769</v>
      </c>
      <c r="D166" s="2">
        <f>IFERROR(STDEVA($B$10:B166),"")</f>
        <v>1.7932999284729387</v>
      </c>
      <c r="E166" s="5">
        <f>IFERROR(IF(A166&lt;50,"",(_xlfn.NORM.S.INV(1-($C$7/2))*D166)/SQRT(COUNT($A$10:A166))),"")</f>
        <v>0.2805118393892797</v>
      </c>
      <c r="F166" s="41" t="str">
        <f t="shared" si="2"/>
        <v>Satisfied</v>
      </c>
    </row>
    <row r="167" spans="1:6" x14ac:dyDescent="0.35">
      <c r="A167">
        <v>158</v>
      </c>
      <c r="B167">
        <v>6.0733372800550702</v>
      </c>
      <c r="C167" s="2">
        <f>IFERROR(AVERAGE($B$10:B167),"")</f>
        <v>6.7572608893283261</v>
      </c>
      <c r="D167" s="2">
        <f>IFERROR(STDEVA($B$10:B167),"")</f>
        <v>1.7884181061759528</v>
      </c>
      <c r="E167" s="5">
        <f>IFERROR(IF(A167&lt;50,"",(_xlfn.NORM.S.INV(1-($C$7/2))*D167)/SQRT(COUNT($A$10:A167))),"")</f>
        <v>0.27886152985771878</v>
      </c>
      <c r="F167" s="41" t="str">
        <f t="shared" si="2"/>
        <v>Satisfied</v>
      </c>
    </row>
    <row r="168" spans="1:6" x14ac:dyDescent="0.35">
      <c r="A168">
        <v>159</v>
      </c>
      <c r="B168">
        <v>5.4036295750220056</v>
      </c>
      <c r="C168" s="2">
        <f>IFERROR(AVERAGE($B$10:B168),"")</f>
        <v>6.7487474848358335</v>
      </c>
      <c r="D168" s="2">
        <f>IFERROR(STDEVA($B$10:B168),"")</f>
        <v>1.7859787363121447</v>
      </c>
      <c r="E168" s="5">
        <f>IFERROR(IF(A168&lt;50,"",(_xlfn.NORM.S.INV(1-($C$7/2))*D168)/SQRT(COUNT($A$10:A168))),"")</f>
        <v>0.27760405956920831</v>
      </c>
      <c r="F168" s="41" t="str">
        <f t="shared" si="2"/>
        <v>Satisfied</v>
      </c>
    </row>
    <row r="169" spans="1:6" x14ac:dyDescent="0.35">
      <c r="A169">
        <v>160</v>
      </c>
      <c r="B169">
        <v>7.0265376679471494</v>
      </c>
      <c r="C169" s="2">
        <f>IFERROR(AVERAGE($B$10:B169),"")</f>
        <v>6.7504836734802796</v>
      </c>
      <c r="D169" s="2">
        <f>IFERROR(STDEVA($B$10:B169),"")</f>
        <v>1.780489036852593</v>
      </c>
      <c r="E169" s="5">
        <f>IFERROR(IF(A169&lt;50,"",(_xlfn.NORM.S.INV(1-($C$7/2))*D169)/SQRT(COUNT($A$10:A169))),"")</f>
        <v>0.27588456502849257</v>
      </c>
      <c r="F169" s="41" t="str">
        <f t="shared" si="2"/>
        <v>Satisfied</v>
      </c>
    </row>
    <row r="170" spans="1:6" x14ac:dyDescent="0.35">
      <c r="A170">
        <v>161</v>
      </c>
      <c r="B170">
        <v>5.3530798338233367</v>
      </c>
      <c r="C170" s="2">
        <f>IFERROR(AVERAGE($B$10:B170),"")</f>
        <v>6.7418041465258884</v>
      </c>
      <c r="D170" s="2">
        <f>IFERROR(STDEVA($B$10:B170),"")</f>
        <v>1.7783297309779325</v>
      </c>
      <c r="E170" s="5">
        <f>IFERROR(IF(A170&lt;50,"",(_xlfn.NORM.S.INV(1-($C$7/2))*D170)/SQRT(COUNT($A$10:A170))),"")</f>
        <v>0.27469290503544264</v>
      </c>
      <c r="F170" s="41" t="str">
        <f t="shared" si="2"/>
        <v>Satisfied</v>
      </c>
    </row>
    <row r="171" spans="1:6" x14ac:dyDescent="0.35">
      <c r="A171">
        <v>162</v>
      </c>
      <c r="B171">
        <v>5.7457060196963265</v>
      </c>
      <c r="C171" s="2">
        <f>IFERROR(AVERAGE($B$10:B171),"")</f>
        <v>6.7356553926565708</v>
      </c>
      <c r="D171" s="2">
        <f>IFERROR(STDEVA($B$10:B171),"")</f>
        <v>1.7745249523505457</v>
      </c>
      <c r="E171" s="5">
        <f>IFERROR(IF(A171&lt;50,"",(_xlfn.NORM.S.INV(1-($C$7/2))*D171)/SQRT(COUNT($A$10:A171))),"")</f>
        <v>0.27325787976295007</v>
      </c>
      <c r="F171" s="41" t="str">
        <f t="shared" si="2"/>
        <v>Satisfied</v>
      </c>
    </row>
    <row r="172" spans="1:6" x14ac:dyDescent="0.35">
      <c r="A172">
        <v>163</v>
      </c>
      <c r="B172">
        <v>5.4902332363392183</v>
      </c>
      <c r="C172" s="2">
        <f>IFERROR(AVERAGE($B$10:B172),"")</f>
        <v>6.7280147659306975</v>
      </c>
      <c r="D172" s="2">
        <f>IFERROR(STDEVA($B$10:B172),"")</f>
        <v>1.7717270440053361</v>
      </c>
      <c r="E172" s="5">
        <f>IFERROR(IF(A172&lt;50,"",(_xlfn.NORM.S.INV(1-($C$7/2))*D172)/SQRT(COUNT($A$10:A172))),"")</f>
        <v>0.27198885151090513</v>
      </c>
      <c r="F172" s="41" t="str">
        <f t="shared" si="2"/>
        <v>Satisfied</v>
      </c>
    </row>
    <row r="173" spans="1:6" x14ac:dyDescent="0.35">
      <c r="A173">
        <v>164</v>
      </c>
      <c r="B173">
        <v>4.7169338057866188</v>
      </c>
      <c r="C173" s="2">
        <f>IFERROR(AVERAGE($B$10:B173),"")</f>
        <v>6.7157520771493306</v>
      </c>
      <c r="D173" s="2">
        <f>IFERROR(STDEVA($B$10:B173),"")</f>
        <v>1.7732513096313702</v>
      </c>
      <c r="E173" s="5">
        <f>IFERROR(IF(A173&lt;50,"",(_xlfn.NORM.S.INV(1-($C$7/2))*D173)/SQRT(COUNT($A$10:A173))),"")</f>
        <v>0.27139163426644486</v>
      </c>
      <c r="F173" s="41" t="str">
        <f t="shared" si="2"/>
        <v>Satisfied</v>
      </c>
    </row>
    <row r="174" spans="1:6" x14ac:dyDescent="0.35">
      <c r="A174">
        <v>165</v>
      </c>
      <c r="B174">
        <v>5.6429996191433744</v>
      </c>
      <c r="C174" s="2">
        <f>IFERROR(AVERAGE($B$10:B174),"")</f>
        <v>6.7092505471008099</v>
      </c>
      <c r="D174" s="2">
        <f>IFERROR(STDEVA($B$10:B174),"")</f>
        <v>1.7698083075587394</v>
      </c>
      <c r="E174" s="5">
        <f>IFERROR(IF(A174&lt;50,"",(_xlfn.NORM.S.INV(1-($C$7/2))*D174)/SQRT(COUNT($A$10:A174))),"")</f>
        <v>0.27004264197724537</v>
      </c>
      <c r="F174" s="41" t="str">
        <f t="shared" si="2"/>
        <v>Satisfied</v>
      </c>
    </row>
    <row r="175" spans="1:6" x14ac:dyDescent="0.35">
      <c r="A175">
        <v>166</v>
      </c>
      <c r="B175">
        <v>5.6600342074602716</v>
      </c>
      <c r="C175" s="2">
        <f>IFERROR(AVERAGE($B$10:B175),"")</f>
        <v>6.7029299667415296</v>
      </c>
      <c r="D175" s="2">
        <f>IFERROR(STDEVA($B$10:B175),"")</f>
        <v>1.7663153572952708</v>
      </c>
      <c r="E175" s="5">
        <f>IFERROR(IF(A175&lt;50,"",(_xlfn.NORM.S.INV(1-($C$7/2))*D175)/SQRT(COUNT($A$10:A175))),"")</f>
        <v>0.26869667479788667</v>
      </c>
      <c r="F175" s="41" t="str">
        <f t="shared" si="2"/>
        <v>Satisfied</v>
      </c>
    </row>
    <row r="176" spans="1:6" x14ac:dyDescent="0.35">
      <c r="A176">
        <v>167</v>
      </c>
      <c r="B176">
        <v>5.7186508779008616</v>
      </c>
      <c r="C176" s="2">
        <f>IFERROR(AVERAGE($B$10:B176),"")</f>
        <v>6.6970360799820057</v>
      </c>
      <c r="D176" s="2">
        <f>IFERROR(STDEVA($B$10:B176),"")</f>
        <v>1.7626334768377283</v>
      </c>
      <c r="E176" s="5">
        <f>IFERROR(IF(A176&lt;50,"",(_xlfn.NORM.S.INV(1-($C$7/2))*D176)/SQRT(COUNT($A$10:A176))),"")</f>
        <v>0.26733256763568269</v>
      </c>
      <c r="F176" s="41" t="str">
        <f t="shared" si="2"/>
        <v>Satisfied</v>
      </c>
    </row>
    <row r="177" spans="1:6" x14ac:dyDescent="0.35">
      <c r="A177">
        <v>168</v>
      </c>
      <c r="B177">
        <v>15.612602367412666</v>
      </c>
      <c r="C177" s="2">
        <f>IFERROR(AVERAGE($B$10:B177),"")</f>
        <v>6.7501049269309972</v>
      </c>
      <c r="D177" s="2">
        <f>IFERROR(STDEVA($B$10:B177),"")</f>
        <v>1.8871702477263066</v>
      </c>
      <c r="E177" s="5">
        <f>IFERROR(IF(A177&lt;50,"",(_xlfn.NORM.S.INV(1-($C$7/2))*D177)/SQRT(COUNT($A$10:A177))),"")</f>
        <v>0.28536751355811701</v>
      </c>
      <c r="F177" s="41" t="str">
        <f t="shared" si="2"/>
        <v>Satisfied</v>
      </c>
    </row>
    <row r="178" spans="1:6" x14ac:dyDescent="0.35">
      <c r="A178">
        <v>169</v>
      </c>
      <c r="B178">
        <v>6.2117652739026932</v>
      </c>
      <c r="C178" s="2">
        <f>IFERROR(AVERAGE($B$10:B178),"")</f>
        <v>6.7469194851971022</v>
      </c>
      <c r="D178" s="2">
        <f>IFERROR(STDEVA($B$10:B178),"")</f>
        <v>1.8820009339167727</v>
      </c>
      <c r="E178" s="5">
        <f>IFERROR(IF(A178&lt;50,"",(_xlfn.NORM.S.INV(1-($C$7/2))*D178)/SQRT(COUNT($A$10:A178))),"")</f>
        <v>0.28374261918058613</v>
      </c>
      <c r="F178" s="41" t="str">
        <f t="shared" si="2"/>
        <v>Satisfied</v>
      </c>
    </row>
    <row r="179" spans="1:6" x14ac:dyDescent="0.35">
      <c r="A179">
        <v>170</v>
      </c>
      <c r="B179">
        <v>8.3113470280378632</v>
      </c>
      <c r="C179" s="2">
        <f>IFERROR(AVERAGE($B$10:B179),"")</f>
        <v>6.7561220001549893</v>
      </c>
      <c r="D179" s="2">
        <f>IFERROR(STDEVA($B$10:B179),"")</f>
        <v>1.880256905890582</v>
      </c>
      <c r="E179" s="5">
        <f>IFERROR(IF(A179&lt;50,"",(_xlfn.NORM.S.INV(1-($C$7/2))*D179)/SQRT(COUNT($A$10:A179))),"")</f>
        <v>0.28264468474604004</v>
      </c>
      <c r="F179" s="41" t="str">
        <f t="shared" si="2"/>
        <v>Satisfied</v>
      </c>
    </row>
    <row r="180" spans="1:6" x14ac:dyDescent="0.35">
      <c r="A180">
        <v>171</v>
      </c>
      <c r="B180">
        <v>5.1040058891648323</v>
      </c>
      <c r="C180" s="2">
        <f>IFERROR(AVERAGE($B$10:B180),"")</f>
        <v>6.7464605024299011</v>
      </c>
      <c r="D180" s="2">
        <f>IFERROR(STDEVA($B$10:B180),"")</f>
        <v>1.8789709091467552</v>
      </c>
      <c r="E180" s="5">
        <f>IFERROR(IF(A180&lt;50,"",(_xlfn.NORM.S.INV(1-($C$7/2))*D180)/SQRT(COUNT($A$10:A180))),"")</f>
        <v>0.28162427848768484</v>
      </c>
      <c r="F180" s="41" t="str">
        <f t="shared" si="2"/>
        <v>Satisfied</v>
      </c>
    </row>
    <row r="181" spans="1:6" x14ac:dyDescent="0.35">
      <c r="A181">
        <v>172</v>
      </c>
      <c r="B181">
        <v>9.2214983016097722</v>
      </c>
      <c r="C181" s="2">
        <f>IFERROR(AVERAGE($B$10:B181),"")</f>
        <v>6.7608502570762958</v>
      </c>
      <c r="D181" s="2">
        <f>IFERROR(STDEVA($B$10:B181),"")</f>
        <v>1.882949940920382</v>
      </c>
      <c r="E181" s="5">
        <f>IFERROR(IF(A181&lt;50,"",(_xlfn.NORM.S.INV(1-($C$7/2))*D181)/SQRT(COUNT($A$10:A181))),"")</f>
        <v>0.28139905964948436</v>
      </c>
      <c r="F181" s="41" t="str">
        <f t="shared" si="2"/>
        <v>Satisfied</v>
      </c>
    </row>
    <row r="182" spans="1:6" x14ac:dyDescent="0.35">
      <c r="A182">
        <v>173</v>
      </c>
      <c r="B182">
        <v>7.1388092434234647</v>
      </c>
      <c r="C182" s="2">
        <f>IFERROR(AVERAGE($B$10:B182),"")</f>
        <v>6.7630349911014243</v>
      </c>
      <c r="D182" s="2">
        <f>IFERROR(STDEVA($B$10:B182),"")</f>
        <v>1.8776881650012724</v>
      </c>
      <c r="E182" s="5">
        <f>IFERROR(IF(A182&lt;50,"",(_xlfn.NORM.S.INV(1-($C$7/2))*D182)/SQRT(COUNT($A$10:A182))),"")</f>
        <v>0.27980051427691638</v>
      </c>
      <c r="F182" s="41" t="str">
        <f t="shared" si="2"/>
        <v>Satisfied</v>
      </c>
    </row>
    <row r="183" spans="1:6" x14ac:dyDescent="0.35">
      <c r="A183">
        <v>174</v>
      </c>
      <c r="B183">
        <v>8.5710183582694661</v>
      </c>
      <c r="C183" s="2">
        <f>IFERROR(AVERAGE($B$10:B183),"")</f>
        <v>6.7734257001081364</v>
      </c>
      <c r="D183" s="2">
        <f>IFERROR(STDEVA($B$10:B183),"")</f>
        <v>1.8772637617043799</v>
      </c>
      <c r="E183" s="5">
        <f>IFERROR(IF(A183&lt;50,"",(_xlfn.NORM.S.INV(1-($C$7/2))*D183)/SQRT(COUNT($A$10:A183))),"")</f>
        <v>0.27893227152568562</v>
      </c>
      <c r="F183" s="41" t="str">
        <f t="shared" si="2"/>
        <v>Satisfied</v>
      </c>
    </row>
    <row r="184" spans="1:6" x14ac:dyDescent="0.35">
      <c r="A184">
        <v>175</v>
      </c>
      <c r="B184">
        <v>7.2773805668066887</v>
      </c>
      <c r="C184" s="2">
        <f>IFERROR(AVERAGE($B$10:B184),"")</f>
        <v>6.7763054422035562</v>
      </c>
      <c r="D184" s="2">
        <f>IFERROR(STDEVA($B$10:B184),"")</f>
        <v>1.8722491640413161</v>
      </c>
      <c r="E184" s="5">
        <f>IFERROR(IF(A184&lt;50,"",(_xlfn.NORM.S.INV(1-($C$7/2))*D184)/SQRT(COUNT($A$10:A184))),"")</f>
        <v>0.2773912208800654</v>
      </c>
      <c r="F184" s="41" t="str">
        <f t="shared" si="2"/>
        <v>Satisfied</v>
      </c>
    </row>
    <row r="185" spans="1:6" x14ac:dyDescent="0.35">
      <c r="A185">
        <v>176</v>
      </c>
      <c r="B185">
        <v>7.0192591220867033</v>
      </c>
      <c r="C185" s="2">
        <f>IFERROR(AVERAGE($B$10:B185),"")</f>
        <v>6.7776858608392558</v>
      </c>
      <c r="D185" s="2">
        <f>IFERROR(STDEVA($B$10:B185),"")</f>
        <v>1.8669820372919284</v>
      </c>
      <c r="E185" s="5">
        <f>IFERROR(IF(A185&lt;50,"",(_xlfn.NORM.S.INV(1-($C$7/2))*D185)/SQRT(COUNT($A$10:A185))),"")</f>
        <v>0.27582390111750354</v>
      </c>
      <c r="F185" s="41" t="str">
        <f t="shared" si="2"/>
        <v>Satisfied</v>
      </c>
    </row>
    <row r="186" spans="1:6" x14ac:dyDescent="0.35">
      <c r="A186">
        <v>177</v>
      </c>
      <c r="B186" s="2"/>
      <c r="C186" s="2">
        <f>IFERROR(AVERAGE($B$10:B186),"")</f>
        <v>6.7776858608392558</v>
      </c>
      <c r="D186" s="2">
        <f>IFERROR(STDEVA($B$10:B186),"")</f>
        <v>1.8669820372919284</v>
      </c>
      <c r="E186" s="5">
        <f>IFERROR(IF(A186&lt;50,"",(_xlfn.NORM.S.INV(1-($C$7/2))*D186)/SQRT(COUNT($A$10:A186))),"")</f>
        <v>0.27504363392170217</v>
      </c>
      <c r="F186" s="41" t="str">
        <f t="shared" si="2"/>
        <v>Satisfied</v>
      </c>
    </row>
    <row r="187" spans="1:6" x14ac:dyDescent="0.35">
      <c r="A187">
        <v>178</v>
      </c>
      <c r="B187" s="2"/>
      <c r="C187" s="2">
        <f>IFERROR(AVERAGE($B$10:B187),"")</f>
        <v>6.7776858608392558</v>
      </c>
      <c r="D187" s="2">
        <f>IFERROR(STDEVA($B$10:B187),"")</f>
        <v>1.8669820372919284</v>
      </c>
      <c r="E187" s="5">
        <f>IFERROR(IF(A187&lt;50,"",(_xlfn.NORM.S.INV(1-($C$7/2))*D187)/SQRT(COUNT($A$10:A187))),"")</f>
        <v>0.27426995128099974</v>
      </c>
      <c r="F187" s="41" t="str">
        <f t="shared" si="2"/>
        <v>Satisfied</v>
      </c>
    </row>
    <row r="188" spans="1:6" x14ac:dyDescent="0.35">
      <c r="A188">
        <v>179</v>
      </c>
      <c r="B188" s="2"/>
      <c r="C188" s="2">
        <f>IFERROR(AVERAGE($B$10:B188),"")</f>
        <v>6.7776858608392558</v>
      </c>
      <c r="D188" s="2">
        <f>IFERROR(STDEVA($B$10:B188),"")</f>
        <v>1.8669820372919284</v>
      </c>
      <c r="E188" s="5">
        <f>IFERROR(IF(A188&lt;50,"",(_xlfn.NORM.S.INV(1-($C$7/2))*D188)/SQRT(COUNT($A$10:A188))),"")</f>
        <v>0.27350276110329325</v>
      </c>
      <c r="F188" s="41" t="str">
        <f t="shared" si="2"/>
        <v>Satisfied</v>
      </c>
    </row>
    <row r="189" spans="1:6" x14ac:dyDescent="0.35">
      <c r="A189">
        <v>180</v>
      </c>
      <c r="B189" s="2"/>
      <c r="C189" s="2">
        <f>IFERROR(AVERAGE($B$10:B189),"")</f>
        <v>6.7776858608392558</v>
      </c>
      <c r="D189" s="2">
        <f>IFERROR(STDEVA($B$10:B189),"")</f>
        <v>1.8669820372919284</v>
      </c>
      <c r="E189" s="5">
        <f>IFERROR(IF(A189&lt;50,"",(_xlfn.NORM.S.INV(1-($C$7/2))*D189)/SQRT(COUNT($A$10:A189))),"")</f>
        <v>0.27274197308966042</v>
      </c>
      <c r="F189" s="41" t="str">
        <f t="shared" si="2"/>
        <v>Satisfied</v>
      </c>
    </row>
    <row r="190" spans="1:6" x14ac:dyDescent="0.35">
      <c r="A190">
        <v>181</v>
      </c>
      <c r="B190" s="2"/>
      <c r="C190" s="2">
        <f>IFERROR(AVERAGE($B$10:B190),"")</f>
        <v>6.7776858608392558</v>
      </c>
      <c r="D190" s="2">
        <f>IFERROR(STDEVA($B$10:B190),"")</f>
        <v>1.8669820372919284</v>
      </c>
      <c r="E190" s="5">
        <f>IFERROR(IF(A190&lt;50,"",(_xlfn.NORM.S.INV(1-($C$7/2))*D190)/SQRT(COUNT($A$10:A190))),"")</f>
        <v>0.27198749868971617</v>
      </c>
      <c r="F190" s="41" t="str">
        <f t="shared" si="2"/>
        <v>Satisfied</v>
      </c>
    </row>
    <row r="191" spans="1:6" x14ac:dyDescent="0.35">
      <c r="A191">
        <v>182</v>
      </c>
      <c r="B191" s="2"/>
      <c r="C191" s="2">
        <f>IFERROR(AVERAGE($B$10:B191),"")</f>
        <v>6.7776858608392558</v>
      </c>
      <c r="D191" s="2">
        <f>IFERROR(STDEVA($B$10:B191),"")</f>
        <v>1.8669820372919284</v>
      </c>
      <c r="E191" s="5">
        <f>IFERROR(IF(A191&lt;50,"",(_xlfn.NORM.S.INV(1-($C$7/2))*D191)/SQRT(COUNT($A$10:A191))),"")</f>
        <v>0.27123925105831931</v>
      </c>
      <c r="F191" s="41" t="str">
        <f t="shared" si="2"/>
        <v>Satisfied</v>
      </c>
    </row>
    <row r="192" spans="1:6" x14ac:dyDescent="0.35">
      <c r="A192">
        <v>183</v>
      </c>
      <c r="B192" s="2"/>
      <c r="C192" s="2">
        <f>IFERROR(AVERAGE($B$10:B192),"")</f>
        <v>6.7776858608392558</v>
      </c>
      <c r="D192" s="2">
        <f>IFERROR(STDEVA($B$10:B192),"")</f>
        <v>1.8669820372919284</v>
      </c>
      <c r="E192" s="5">
        <f>IFERROR(IF(A192&lt;50,"",(_xlfn.NORM.S.INV(1-($C$7/2))*D192)/SQRT(COUNT($A$10:A192))),"")</f>
        <v>0.27049714501358313</v>
      </c>
      <c r="F192" s="41" t="str">
        <f t="shared" si="2"/>
        <v>Satisfied</v>
      </c>
    </row>
    <row r="193" spans="1:6" x14ac:dyDescent="0.35">
      <c r="A193">
        <v>184</v>
      </c>
      <c r="B193" s="2"/>
      <c r="C193" s="2">
        <f>IFERROR(AVERAGE($B$10:B193),"")</f>
        <v>6.7776858608392558</v>
      </c>
      <c r="D193" s="2">
        <f>IFERROR(STDEVA($B$10:B193),"")</f>
        <v>1.8669820372919284</v>
      </c>
      <c r="E193" s="5">
        <f>IFERROR(IF(A193&lt;50,"",(_xlfn.NORM.S.INV(1-($C$7/2))*D193)/SQRT(COUNT($A$10:A193))),"")</f>
        <v>0.26976109699614198</v>
      </c>
      <c r="F193" s="41" t="str">
        <f t="shared" si="2"/>
        <v>Satisfied</v>
      </c>
    </row>
    <row r="194" spans="1:6" x14ac:dyDescent="0.35">
      <c r="A194">
        <v>185</v>
      </c>
      <c r="B194" s="2"/>
      <c r="C194" s="2">
        <f>IFERROR(AVERAGE($B$10:B194),"")</f>
        <v>6.7776858608392558</v>
      </c>
      <c r="D194" s="2">
        <f>IFERROR(STDEVA($B$10:B194),"")</f>
        <v>1.8669820372919284</v>
      </c>
      <c r="E194" s="5">
        <f>IFERROR(IF(A194&lt;50,"",(_xlfn.NORM.S.INV(1-($C$7/2))*D194)/SQRT(COUNT($A$10:A194))),"")</f>
        <v>0.26903102502963111</v>
      </c>
      <c r="F194" s="41" t="str">
        <f t="shared" si="2"/>
        <v>Satisfied</v>
      </c>
    </row>
    <row r="195" spans="1:6" x14ac:dyDescent="0.35">
      <c r="A195">
        <v>186</v>
      </c>
      <c r="B195" s="2"/>
      <c r="C195" s="2">
        <f>IFERROR(AVERAGE($B$10:B195),"")</f>
        <v>6.7776858608392558</v>
      </c>
      <c r="D195" s="2">
        <f>IFERROR(STDEVA($B$10:B195),"")</f>
        <v>1.8669820372919284</v>
      </c>
      <c r="E195" s="5">
        <f>IFERROR(IF(A195&lt;50,"",(_xlfn.NORM.S.INV(1-($C$7/2))*D195)/SQRT(COUNT($A$10:A195))),"")</f>
        <v>0.26830684868233645</v>
      </c>
      <c r="F195" s="41" t="str">
        <f t="shared" si="2"/>
        <v>Satisfied</v>
      </c>
    </row>
    <row r="196" spans="1:6" x14ac:dyDescent="0.35">
      <c r="A196">
        <v>187</v>
      </c>
      <c r="B196" s="2"/>
      <c r="C196" s="2">
        <f>IFERROR(AVERAGE($B$10:B196),"")</f>
        <v>6.7776858608392558</v>
      </c>
      <c r="D196" s="2">
        <f>IFERROR(STDEVA($B$10:B196),"")</f>
        <v>1.8669820372919284</v>
      </c>
      <c r="E196" s="5">
        <f>IFERROR(IF(A196&lt;50,"",(_xlfn.NORM.S.INV(1-($C$7/2))*D196)/SQRT(COUNT($A$10:A196))),"")</f>
        <v>0.26758848902997368</v>
      </c>
      <c r="F196" s="41" t="str">
        <f t="shared" si="2"/>
        <v>Satisfied</v>
      </c>
    </row>
    <row r="197" spans="1:6" x14ac:dyDescent="0.35">
      <c r="A197">
        <v>188</v>
      </c>
      <c r="B197" s="2"/>
      <c r="C197" s="2">
        <f>IFERROR(AVERAGE($B$10:B197),"")</f>
        <v>6.7776858608392558</v>
      </c>
      <c r="D197" s="2">
        <f>IFERROR(STDEVA($B$10:B197),"")</f>
        <v>1.8669820372919284</v>
      </c>
      <c r="E197" s="5">
        <f>IFERROR(IF(A197&lt;50,"",(_xlfn.NORM.S.INV(1-($C$7/2))*D197)/SQRT(COUNT($A$10:A197))),"")</f>
        <v>0.26687586861955798</v>
      </c>
      <c r="F197" s="41" t="str">
        <f t="shared" si="2"/>
        <v>Satisfied</v>
      </c>
    </row>
    <row r="198" spans="1:6" x14ac:dyDescent="0.35">
      <c r="A198">
        <v>189</v>
      </c>
      <c r="B198" s="2"/>
      <c r="C198" s="2">
        <f>IFERROR(AVERAGE($B$10:B198),"")</f>
        <v>6.7776858608392558</v>
      </c>
      <c r="D198" s="2">
        <f>IFERROR(STDEVA($B$10:B198),"")</f>
        <v>1.8669820372919284</v>
      </c>
      <c r="E198" s="5">
        <f>IFERROR(IF(A198&lt;50,"",(_xlfn.NORM.S.INV(1-($C$7/2))*D198)/SQRT(COUNT($A$10:A198))),"")</f>
        <v>0.26616891143432653</v>
      </c>
      <c r="F198" s="41" t="str">
        <f t="shared" si="2"/>
        <v>Satisfied</v>
      </c>
    </row>
    <row r="199" spans="1:6" x14ac:dyDescent="0.35">
      <c r="A199">
        <v>190</v>
      </c>
      <c r="B199" s="2"/>
      <c r="C199" s="2">
        <f>IFERROR(AVERAGE($B$10:B199),"")</f>
        <v>6.7776858608392558</v>
      </c>
      <c r="D199" s="2">
        <f>IFERROR(STDEVA($B$10:B199),"")</f>
        <v>1.8669820372919284</v>
      </c>
      <c r="E199" s="5">
        <f>IFERROR(IF(A199&lt;50,"",(_xlfn.NORM.S.INV(1-($C$7/2))*D199)/SQRT(COUNT($A$10:A199))),"")</f>
        <v>0.2654675428596775</v>
      </c>
      <c r="F199" s="41" t="str">
        <f t="shared" si="2"/>
        <v>Satisfied</v>
      </c>
    </row>
    <row r="200" spans="1:6" x14ac:dyDescent="0.35">
      <c r="A200">
        <v>191</v>
      </c>
      <c r="B200" s="2"/>
      <c r="C200" s="2">
        <f>IFERROR(AVERAGE($B$10:B200),"")</f>
        <v>6.7776858608392558</v>
      </c>
      <c r="D200" s="2">
        <f>IFERROR(STDEVA($B$10:B200),"")</f>
        <v>1.8669820372919284</v>
      </c>
      <c r="E200" s="5">
        <f>IFERROR(IF(A200&lt;50,"",(_xlfn.NORM.S.INV(1-($C$7/2))*D200)/SQRT(COUNT($A$10:A200))),"")</f>
        <v>0.26477168965009146</v>
      </c>
      <c r="F200" s="41" t="str">
        <f t="shared" si="2"/>
        <v>Satisfied</v>
      </c>
    </row>
    <row r="201" spans="1:6" x14ac:dyDescent="0.35">
      <c r="A201">
        <v>192</v>
      </c>
      <c r="B201" s="2"/>
      <c r="C201" s="2">
        <f>IFERROR(AVERAGE($B$10:B201),"")</f>
        <v>6.7776858608392558</v>
      </c>
      <c r="D201" s="2">
        <f>IFERROR(STDEVA($B$10:B201),"")</f>
        <v>1.8669820372919284</v>
      </c>
      <c r="E201" s="5">
        <f>IFERROR(IF(A201&lt;50,"",(_xlfn.NORM.S.INV(1-($C$7/2))*D201)/SQRT(COUNT($A$10:A201))),"")</f>
        <v>0.26408127989700164</v>
      </c>
      <c r="F201" s="41" t="str">
        <f t="shared" si="2"/>
        <v>Satisfied</v>
      </c>
    </row>
    <row r="202" spans="1:6" x14ac:dyDescent="0.35">
      <c r="A202">
        <v>193</v>
      </c>
      <c r="B202" s="2"/>
      <c r="C202" s="2">
        <f>IFERROR(AVERAGE($B$10:B202),"")</f>
        <v>6.7776858608392558</v>
      </c>
      <c r="D202" s="2">
        <f>IFERROR(STDEVA($B$10:B202),"")</f>
        <v>1.8669820372919284</v>
      </c>
      <c r="E202" s="5">
        <f>IFERROR(IF(A202&lt;50,"",(_xlfn.NORM.S.INV(1-($C$7/2))*D202)/SQRT(COUNT($A$10:A202))),"")</f>
        <v>0.2633962429975803</v>
      </c>
      <c r="F202" s="41" t="str">
        <f t="shared" si="2"/>
        <v>Satisfied</v>
      </c>
    </row>
    <row r="203" spans="1:6" x14ac:dyDescent="0.35">
      <c r="A203">
        <v>194</v>
      </c>
      <c r="B203" s="2"/>
      <c r="C203" s="2">
        <f>IFERROR(AVERAGE($B$10:B203),"")</f>
        <v>6.7776858608392558</v>
      </c>
      <c r="D203" s="2">
        <f>IFERROR(STDEVA($B$10:B203),"")</f>
        <v>1.8669820372919284</v>
      </c>
      <c r="E203" s="5">
        <f>IFERROR(IF(A203&lt;50,"",(_xlfn.NORM.S.INV(1-($C$7/2))*D203)/SQRT(COUNT($A$10:A203))),"")</f>
        <v>0.2627165096244124</v>
      </c>
      <c r="F203" s="41" t="str">
        <f t="shared" ref="F203:F209" si="3">IF(A203&lt;50,"Number of iterations must be high to allow for the use of the standard normal distribution",IF(E203&lt;$C$5,"Satisfied","Not enough replications"))</f>
        <v>Satisfied</v>
      </c>
    </row>
    <row r="204" spans="1:6" x14ac:dyDescent="0.35">
      <c r="A204">
        <v>195</v>
      </c>
      <c r="B204" s="2"/>
      <c r="C204" s="2">
        <f>IFERROR(AVERAGE($B$10:B204),"")</f>
        <v>6.7776858608392558</v>
      </c>
      <c r="D204" s="2">
        <f>IFERROR(STDEVA($B$10:B204),"")</f>
        <v>1.8669820372919284</v>
      </c>
      <c r="E204" s="5">
        <f>IFERROR(IF(A204&lt;50,"",(_xlfn.NORM.S.INV(1-($C$7/2))*D204)/SQRT(COUNT($A$10:A204))),"")</f>
        <v>0.26204201169602453</v>
      </c>
      <c r="F204" s="41" t="str">
        <f t="shared" si="3"/>
        <v>Satisfied</v>
      </c>
    </row>
    <row r="205" spans="1:6" x14ac:dyDescent="0.35">
      <c r="A205">
        <v>196</v>
      </c>
      <c r="B205" s="2"/>
      <c r="C205" s="2">
        <f>IFERROR(AVERAGE($B$10:B205),"")</f>
        <v>6.7776858608392558</v>
      </c>
      <c r="D205" s="2">
        <f>IFERROR(STDEVA($B$10:B205),"")</f>
        <v>1.8669820372919284</v>
      </c>
      <c r="E205" s="5">
        <f>IFERROR(IF(A205&lt;50,"",(_xlfn.NORM.S.INV(1-($C$7/2))*D205)/SQRT(COUNT($A$10:A205))),"")</f>
        <v>0.26137268234824246</v>
      </c>
      <c r="F205" s="41" t="str">
        <f t="shared" si="3"/>
        <v>Satisfied</v>
      </c>
    </row>
    <row r="206" spans="1:6" x14ac:dyDescent="0.35">
      <c r="A206">
        <v>197</v>
      </c>
      <c r="B206" s="2"/>
      <c r="C206" s="2">
        <f>IFERROR(AVERAGE($B$10:B206),"")</f>
        <v>6.7776858608392558</v>
      </c>
      <c r="D206" s="2">
        <f>IFERROR(STDEVA($B$10:B206),"")</f>
        <v>1.8669820372919284</v>
      </c>
      <c r="E206" s="5">
        <f>IFERROR(IF(A206&lt;50,"",(_xlfn.NORM.S.INV(1-($C$7/2))*D206)/SQRT(COUNT($A$10:A206))),"")</f>
        <v>0.26070845590634967</v>
      </c>
      <c r="F206" s="41" t="str">
        <f t="shared" si="3"/>
        <v>Satisfied</v>
      </c>
    </row>
    <row r="207" spans="1:6" x14ac:dyDescent="0.35">
      <c r="A207">
        <v>198</v>
      </c>
      <c r="B207" s="2"/>
      <c r="C207" s="2">
        <f>IFERROR(AVERAGE($B$10:B207),"")</f>
        <v>6.7776858608392558</v>
      </c>
      <c r="D207" s="2">
        <f>IFERROR(STDEVA($B$10:B207),"")</f>
        <v>1.8669820372919284</v>
      </c>
      <c r="E207" s="5">
        <f>IFERROR(IF(A207&lt;50,"",(_xlfn.NORM.S.INV(1-($C$7/2))*D207)/SQRT(COUNT($A$10:A207))),"")</f>
        <v>0.26004926785801935</v>
      </c>
      <c r="F207" s="41" t="str">
        <f t="shared" si="3"/>
        <v>Satisfied</v>
      </c>
    </row>
    <row r="208" spans="1:6" x14ac:dyDescent="0.35">
      <c r="A208">
        <v>199</v>
      </c>
      <c r="B208" s="2"/>
      <c r="C208" s="2">
        <f>IFERROR(AVERAGE($B$10:B208),"")</f>
        <v>6.7776858608392558</v>
      </c>
      <c r="D208" s="2">
        <f>IFERROR(STDEVA($B$10:B208),"")</f>
        <v>1.8669820372919284</v>
      </c>
      <c r="E208" s="5">
        <f>IFERROR(IF(A208&lt;50,"",(_xlfn.NORM.S.INV(1-($C$7/2))*D208)/SQRT(COUNT($A$10:A208))),"")</f>
        <v>0.25939505482699637</v>
      </c>
      <c r="F208" s="41" t="str">
        <f t="shared" si="3"/>
        <v>Satisfied</v>
      </c>
    </row>
    <row r="209" spans="1:6" x14ac:dyDescent="0.35">
      <c r="A209">
        <v>200</v>
      </c>
      <c r="B209" s="2"/>
      <c r="C209" s="2">
        <f>IFERROR(AVERAGE($B$10:B209),"")</f>
        <v>6.7776858608392558</v>
      </c>
      <c r="D209" s="2">
        <f>IFERROR(STDEVA($B$10:B209),"")</f>
        <v>1.8669820372919284</v>
      </c>
      <c r="E209" s="5">
        <f>IFERROR(IF(A209&lt;50,"",(_xlfn.NORM.S.INV(1-($C$7/2))*D209)/SQRT(COUNT($A$10:A209))),"")</f>
        <v>0.25874575454750354</v>
      </c>
      <c r="F209" s="41" t="str">
        <f t="shared" si="3"/>
        <v>Satisfied</v>
      </c>
    </row>
    <row r="210" spans="1:6" x14ac:dyDescent="0.35">
      <c r="B210" s="2"/>
      <c r="C210" s="2"/>
      <c r="D210" s="2"/>
      <c r="E210" s="2"/>
      <c r="F210" s="2"/>
    </row>
    <row r="211" spans="1:6" x14ac:dyDescent="0.35">
      <c r="B211" s="2"/>
      <c r="C211" s="2"/>
      <c r="D211" s="2"/>
      <c r="E211" s="2"/>
      <c r="F211" s="2"/>
    </row>
    <row r="212" spans="1:6" x14ac:dyDescent="0.35">
      <c r="B212" s="2"/>
      <c r="C212" s="2"/>
      <c r="D212" s="2"/>
      <c r="E212" s="2"/>
      <c r="F212" s="2"/>
    </row>
    <row r="213" spans="1:6" x14ac:dyDescent="0.35">
      <c r="B213" s="2"/>
      <c r="C213" s="2"/>
      <c r="D213" s="2"/>
      <c r="E213" s="2"/>
      <c r="F213" s="2"/>
    </row>
  </sheetData>
  <mergeCells count="5">
    <mergeCell ref="A4:C4"/>
    <mergeCell ref="A7:B7"/>
    <mergeCell ref="A6:B6"/>
    <mergeCell ref="A5:B5"/>
    <mergeCell ref="E8:F8"/>
  </mergeCells>
  <conditionalFormatting sqref="F10:F209">
    <cfRule type="containsText" dxfId="2" priority="1" stopIfTrue="1" operator="containsText" text="Number of iterations must be high">
      <formula>NOT(ISERROR(SEARCH("Number of iterations must be high",F10)))</formula>
    </cfRule>
    <cfRule type="containsText" dxfId="1" priority="2" stopIfTrue="1" operator="containsText" text="Not enough replications">
      <formula>NOT(ISERROR(SEARCH("Not enough replications",F10)))</formula>
    </cfRule>
    <cfRule type="containsText" dxfId="0" priority="3" stopIfTrue="1" operator="containsText" text="Satisfied">
      <formula>NOT(ISERROR(SEARCH("Satisfied",F10)))</formula>
    </cfRule>
  </conditionalFormatting>
  <pageMargins left="0.7" right="0.7" top="0.75" bottom="0.75" header="0.3" footer="0.3"/>
  <ignoredErrors>
    <ignoredError sqref="C19:C179 C11:C18 D11:D209 E11:E58 C181:C209 E60:E209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6CBE4-C405-064F-BF4E-DFD7C497C081}">
  <dimension ref="A1:C24"/>
  <sheetViews>
    <sheetView topLeftCell="A6" zoomScale="66" zoomScaleNormal="130" workbookViewId="0">
      <selection activeCell="B21" sqref="B21"/>
    </sheetView>
  </sheetViews>
  <sheetFormatPr defaultColWidth="11" defaultRowHeight="15.5" x14ac:dyDescent="0.35"/>
  <cols>
    <col min="1" max="1" width="26.33203125" bestFit="1" customWidth="1"/>
    <col min="2" max="2" width="16.33203125" bestFit="1" customWidth="1"/>
    <col min="3" max="3" width="20.5" customWidth="1"/>
  </cols>
  <sheetData>
    <row r="1" spans="1:2" x14ac:dyDescent="0.35">
      <c r="A1" t="s">
        <v>0</v>
      </c>
      <c r="B1" t="s">
        <v>1</v>
      </c>
    </row>
    <row r="2" spans="1:2" x14ac:dyDescent="0.35">
      <c r="A2">
        <v>1</v>
      </c>
      <c r="B2" s="59">
        <v>0.81743115685182877</v>
      </c>
    </row>
    <row r="3" spans="1:2" x14ac:dyDescent="0.35">
      <c r="A3">
        <v>2</v>
      </c>
      <c r="B3" s="59">
        <v>0.34318095467164478</v>
      </c>
    </row>
    <row r="4" spans="1:2" x14ac:dyDescent="0.35">
      <c r="A4">
        <v>3</v>
      </c>
      <c r="B4" s="59">
        <v>0.25453867271999092</v>
      </c>
    </row>
    <row r="5" spans="1:2" x14ac:dyDescent="0.35">
      <c r="A5">
        <v>4</v>
      </c>
      <c r="B5" s="59">
        <v>0.23996925009833073</v>
      </c>
    </row>
    <row r="6" spans="1:2" x14ac:dyDescent="0.35">
      <c r="A6">
        <v>5</v>
      </c>
      <c r="B6" s="59">
        <v>0.94364018598212118</v>
      </c>
    </row>
    <row r="7" spans="1:2" x14ac:dyDescent="0.35">
      <c r="A7">
        <v>6</v>
      </c>
      <c r="B7" s="59">
        <v>0.51790345583591135</v>
      </c>
    </row>
    <row r="8" spans="1:2" x14ac:dyDescent="0.35">
      <c r="A8">
        <v>7</v>
      </c>
      <c r="B8" s="59">
        <v>0.27393323165627448</v>
      </c>
    </row>
    <row r="9" spans="1:2" x14ac:dyDescent="0.35">
      <c r="A9">
        <v>8</v>
      </c>
      <c r="B9" s="59">
        <v>0.60839943315417999</v>
      </c>
    </row>
    <row r="10" spans="1:2" x14ac:dyDescent="0.35">
      <c r="A10">
        <v>9</v>
      </c>
      <c r="B10" s="59">
        <v>7.435916843063145E-2</v>
      </c>
    </row>
    <row r="11" spans="1:2" x14ac:dyDescent="0.35">
      <c r="A11">
        <v>10</v>
      </c>
      <c r="B11" s="59">
        <v>0.13066804053060374</v>
      </c>
    </row>
    <row r="12" spans="1:2" x14ac:dyDescent="0.35">
      <c r="A12">
        <v>11</v>
      </c>
      <c r="B12" s="59">
        <v>0.33056119275402773</v>
      </c>
    </row>
    <row r="13" spans="1:2" x14ac:dyDescent="0.35">
      <c r="A13">
        <v>12</v>
      </c>
      <c r="B13" s="59">
        <v>0.22194045255503</v>
      </c>
    </row>
    <row r="14" spans="1:2" x14ac:dyDescent="0.35">
      <c r="A14">
        <v>13</v>
      </c>
      <c r="B14" s="59">
        <v>0.34292240401865498</v>
      </c>
    </row>
    <row r="15" spans="1:2" x14ac:dyDescent="0.35">
      <c r="A15">
        <v>14</v>
      </c>
      <c r="B15" s="59">
        <v>0.27016990982815398</v>
      </c>
    </row>
    <row r="16" spans="1:2" x14ac:dyDescent="0.35">
      <c r="A16">
        <v>15</v>
      </c>
      <c r="B16" s="59">
        <v>0.78801284039918484</v>
      </c>
    </row>
    <row r="18" spans="1:3" ht="21" x14ac:dyDescent="0.5">
      <c r="A18" s="60" t="s">
        <v>25</v>
      </c>
      <c r="B18" s="61"/>
      <c r="C18" s="62"/>
    </row>
    <row r="19" spans="1:3" x14ac:dyDescent="0.35">
      <c r="A19" s="49" t="s">
        <v>3</v>
      </c>
      <c r="B19" s="27">
        <f>IF(COUNTA(B2:B16)=0,"Insert KPI values from your pilot experiment",COUNTA(B2:B16))</f>
        <v>15</v>
      </c>
      <c r="C19" s="20"/>
    </row>
    <row r="20" spans="1:3" x14ac:dyDescent="0.35">
      <c r="A20" s="47" t="s">
        <v>5</v>
      </c>
      <c r="B20" s="28">
        <f>IFERROR(STDEVA(B2:B16),"")</f>
        <v>0.26418808639297797</v>
      </c>
      <c r="C20" s="20"/>
    </row>
    <row r="21" spans="1:3" x14ac:dyDescent="0.35">
      <c r="A21" s="47" t="s">
        <v>6</v>
      </c>
      <c r="B21" s="29">
        <f>IF(B20="","",0.95)</f>
        <v>0.95</v>
      </c>
      <c r="C21" s="23" t="s">
        <v>7</v>
      </c>
    </row>
    <row r="22" spans="1:3" x14ac:dyDescent="0.35">
      <c r="A22" s="47" t="s">
        <v>8</v>
      </c>
      <c r="B22" s="29">
        <f>IF(B20="","",1-B21)</f>
        <v>5.0000000000000044E-2</v>
      </c>
      <c r="C22" s="23"/>
    </row>
    <row r="23" spans="1:3" x14ac:dyDescent="0.35">
      <c r="A23" s="47" t="s">
        <v>11</v>
      </c>
      <c r="B23" s="31">
        <v>0.05</v>
      </c>
      <c r="C23" s="24" t="s">
        <v>7</v>
      </c>
    </row>
    <row r="24" spans="1:3" x14ac:dyDescent="0.35">
      <c r="A24" s="48" t="s">
        <v>12</v>
      </c>
      <c r="B24" s="33">
        <f>IF(B20="","",((_xlfn.NORM.S.INV(1-(B22/2))*B20)/B23)^2)</f>
        <v>107.24637746513788</v>
      </c>
      <c r="C24" s="26" t="s">
        <v>26</v>
      </c>
    </row>
  </sheetData>
  <mergeCells count="1">
    <mergeCell ref="A18:C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6CA1F-C599-3145-8993-B21C4ECC787A}">
  <dimension ref="A1:K186"/>
  <sheetViews>
    <sheetView zoomScale="66" zoomScaleNormal="130" workbookViewId="0">
      <selection activeCell="I15" sqref="I15"/>
    </sheetView>
  </sheetViews>
  <sheetFormatPr defaultColWidth="11" defaultRowHeight="15.5" x14ac:dyDescent="0.35"/>
  <cols>
    <col min="1" max="1" width="17.6640625" customWidth="1"/>
    <col min="2" max="2" width="16.33203125" customWidth="1"/>
    <col min="3" max="3" width="19.6640625" bestFit="1" customWidth="1"/>
    <col min="4" max="4" width="17.1640625" bestFit="1" customWidth="1"/>
    <col min="6" max="6" width="12" bestFit="1" customWidth="1"/>
    <col min="8" max="8" width="25.1640625" bestFit="1" customWidth="1"/>
    <col min="9" max="9" width="16.6640625" bestFit="1" customWidth="1"/>
    <col min="10" max="10" width="20" bestFit="1" customWidth="1"/>
    <col min="11" max="11" width="17.33203125" bestFit="1" customWidth="1"/>
  </cols>
  <sheetData>
    <row r="1" spans="1:11" ht="23.5" x14ac:dyDescent="0.55000000000000004">
      <c r="A1" s="19" t="s">
        <v>27</v>
      </c>
    </row>
    <row r="2" spans="1:11" x14ac:dyDescent="0.35">
      <c r="A2" s="18" t="s">
        <v>28</v>
      </c>
    </row>
    <row r="4" spans="1:11" x14ac:dyDescent="0.35">
      <c r="A4" s="63" t="s">
        <v>16</v>
      </c>
      <c r="B4" s="64"/>
      <c r="C4" s="65"/>
    </row>
    <row r="5" spans="1:11" x14ac:dyDescent="0.35">
      <c r="A5" s="68" t="s">
        <v>29</v>
      </c>
      <c r="B5" s="69"/>
      <c r="C5" s="34">
        <v>50</v>
      </c>
    </row>
    <row r="6" spans="1:11" x14ac:dyDescent="0.35">
      <c r="A6" s="68" t="s">
        <v>18</v>
      </c>
      <c r="B6" s="69"/>
      <c r="C6" s="35">
        <v>0.95</v>
      </c>
    </row>
    <row r="7" spans="1:11" x14ac:dyDescent="0.35">
      <c r="A7" s="66" t="s">
        <v>19</v>
      </c>
      <c r="B7" s="67"/>
      <c r="C7" s="36">
        <f>1-C6</f>
        <v>5.0000000000000044E-2</v>
      </c>
    </row>
    <row r="10" spans="1:11" x14ac:dyDescent="0.35">
      <c r="A10" t="s">
        <v>0</v>
      </c>
      <c r="B10" t="s">
        <v>1</v>
      </c>
      <c r="C10" t="s">
        <v>30</v>
      </c>
      <c r="D10" t="s">
        <v>31</v>
      </c>
      <c r="H10" s="50" t="s">
        <v>32</v>
      </c>
      <c r="I10" s="51" t="s">
        <v>1</v>
      </c>
      <c r="J10" s="52" t="s">
        <v>30</v>
      </c>
      <c r="K10" s="53" t="s">
        <v>31</v>
      </c>
    </row>
    <row r="11" spans="1:11" x14ac:dyDescent="0.35">
      <c r="A11">
        <v>1</v>
      </c>
      <c r="B11">
        <v>14.547491097101544</v>
      </c>
      <c r="C11" s="1">
        <v>0.26638575216481269</v>
      </c>
      <c r="D11" s="2">
        <v>4.1364281577658293</v>
      </c>
      <c r="F11" s="14"/>
      <c r="G11" s="37"/>
      <c r="H11" s="47" t="s">
        <v>33</v>
      </c>
      <c r="I11" s="58">
        <f ca="1">IFERROR(AVERAGE(OFFSET(B$11,0,0,$C$5,1)),"Insert KPI values")</f>
        <v>14.232895633640716</v>
      </c>
      <c r="J11" s="22">
        <f ca="1">IFERROR(AVERAGE(OFFSET(C$11,0,0,$C$5,1)),"Insert KPI values")</f>
        <v>0.43816952460890107</v>
      </c>
      <c r="K11" s="28">
        <f ca="1">IFERROR(AVERAGE(OFFSET(D$11,0,0,$C$5,1)),"Insert KPI values")</f>
        <v>4.8002438293534846</v>
      </c>
    </row>
    <row r="12" spans="1:11" x14ac:dyDescent="0.35">
      <c r="A12">
        <v>2</v>
      </c>
      <c r="B12">
        <v>14.415486969968565</v>
      </c>
      <c r="C12" s="1">
        <v>0.6466448579262043</v>
      </c>
      <c r="D12" s="2">
        <v>4.8071920164218227</v>
      </c>
      <c r="F12" s="14"/>
      <c r="H12" s="47" t="s">
        <v>34</v>
      </c>
      <c r="I12" s="21">
        <f ca="1">IFERROR(STDEVA(OFFSET(B11,0,0,$C$5,1)),"")</f>
        <v>1.0129627399783738</v>
      </c>
      <c r="J12" s="22">
        <f ca="1">IFERROR(STDEVA(OFFSET(C11,0,0,$C$5,1)),"")</f>
        <v>0.1897757581522003</v>
      </c>
      <c r="K12" s="28">
        <f ca="1">IFERROR(STDEVA(OFFSET(D11,0,0,$C$5,1)),"")</f>
        <v>2.1056230463346073</v>
      </c>
    </row>
    <row r="13" spans="1:11" x14ac:dyDescent="0.35">
      <c r="A13">
        <v>3</v>
      </c>
      <c r="B13">
        <v>14.274678480651048</v>
      </c>
      <c r="C13" s="1">
        <v>0.31167095018538921</v>
      </c>
      <c r="D13" s="2">
        <v>4.2911950360951261</v>
      </c>
      <c r="F13" s="14"/>
      <c r="G13" s="28"/>
      <c r="H13" s="48" t="s">
        <v>35</v>
      </c>
      <c r="I13" s="57">
        <f ca="1">IFERROR((_xlfn.NORM.S.INV(1-($C$7/2))*I12)/SQRT($C$5),"")</f>
        <v>0.28077378705195122</v>
      </c>
      <c r="J13" s="44">
        <f t="shared" ref="J13:K13" ca="1" si="0">IFERROR((_xlfn.NORM.S.INV(1-($C$7/2))*J12)/SQRT($C$5),"")</f>
        <v>5.2602189798398771E-2</v>
      </c>
      <c r="K13" s="45">
        <f t="shared" ca="1" si="0"/>
        <v>0.58363820651079001</v>
      </c>
    </row>
    <row r="14" spans="1:11" x14ac:dyDescent="0.35">
      <c r="A14">
        <v>4</v>
      </c>
      <c r="B14">
        <v>13.839894461643144</v>
      </c>
      <c r="C14" s="1">
        <v>0.84628793386227352</v>
      </c>
      <c r="D14" s="2">
        <v>4.1966440099242375</v>
      </c>
      <c r="F14" s="14"/>
      <c r="H14" s="47" t="s">
        <v>36</v>
      </c>
      <c r="I14" s="21">
        <f ca="1">IFERROR(I11-I13,"")</f>
        <v>13.952121846588765</v>
      </c>
      <c r="J14" s="22">
        <f t="shared" ref="J14:K14" ca="1" si="1">IFERROR(J11-J13,"")</f>
        <v>0.38556733481050232</v>
      </c>
      <c r="K14" s="28">
        <f t="shared" ca="1" si="1"/>
        <v>4.2166056228426942</v>
      </c>
    </row>
    <row r="15" spans="1:11" x14ac:dyDescent="0.35">
      <c r="A15">
        <v>5</v>
      </c>
      <c r="B15">
        <v>13.957273395122844</v>
      </c>
      <c r="C15" s="1">
        <v>0.5174448533068865</v>
      </c>
      <c r="D15" s="2">
        <v>4.5151987168717316</v>
      </c>
      <c r="F15" s="14"/>
      <c r="H15" s="48" t="s">
        <v>37</v>
      </c>
      <c r="I15" s="25">
        <f ca="1">IFERROR(I11+I13,"")</f>
        <v>14.513669420692667</v>
      </c>
      <c r="J15" s="43">
        <f t="shared" ref="J15:K15" ca="1" si="2">IFERROR(J11+J13,"")</f>
        <v>0.49077171440729983</v>
      </c>
      <c r="K15" s="32">
        <f t="shared" ca="1" si="2"/>
        <v>5.3838820358642749</v>
      </c>
    </row>
    <row r="16" spans="1:11" x14ac:dyDescent="0.35">
      <c r="A16">
        <v>6</v>
      </c>
      <c r="B16">
        <v>14.704812325114403</v>
      </c>
      <c r="C16" s="1">
        <v>0.1129861292260287</v>
      </c>
      <c r="D16" s="2">
        <v>4.8970444327441793</v>
      </c>
      <c r="F16" s="14"/>
    </row>
    <row r="17" spans="1:8" x14ac:dyDescent="0.35">
      <c r="A17">
        <v>7</v>
      </c>
      <c r="B17">
        <v>12.819362803931106</v>
      </c>
      <c r="C17" s="1">
        <v>0.30517844433524272</v>
      </c>
      <c r="D17" s="2">
        <v>4.1359902585898745</v>
      </c>
      <c r="F17" s="14"/>
      <c r="H17" s="14"/>
    </row>
    <row r="18" spans="1:8" x14ac:dyDescent="0.35">
      <c r="A18">
        <v>8</v>
      </c>
      <c r="B18">
        <v>14.549612587376847</v>
      </c>
      <c r="C18" s="1">
        <v>0.40472589987989205</v>
      </c>
      <c r="D18" s="2">
        <v>4.2600814888787459</v>
      </c>
      <c r="F18" s="14"/>
    </row>
    <row r="19" spans="1:8" x14ac:dyDescent="0.35">
      <c r="A19">
        <v>9</v>
      </c>
      <c r="B19">
        <v>14.242908497170026</v>
      </c>
      <c r="C19" s="1">
        <v>0.39423340189978207</v>
      </c>
      <c r="D19" s="2">
        <v>4.6382648829758208</v>
      </c>
      <c r="F19" s="14"/>
    </row>
    <row r="20" spans="1:8" x14ac:dyDescent="0.35">
      <c r="A20">
        <v>10</v>
      </c>
      <c r="B20">
        <v>14.662171261711052</v>
      </c>
      <c r="C20" s="1">
        <v>0.46287732966210415</v>
      </c>
      <c r="D20" s="2">
        <v>4.209427802206112</v>
      </c>
      <c r="F20" s="14"/>
    </row>
    <row r="21" spans="1:8" x14ac:dyDescent="0.35">
      <c r="A21">
        <v>11</v>
      </c>
      <c r="B21">
        <v>14.581435685293208</v>
      </c>
      <c r="C21" s="1">
        <v>0.33353550822564226</v>
      </c>
      <c r="D21" s="2">
        <v>4.1748096465460955</v>
      </c>
      <c r="F21" s="14"/>
    </row>
    <row r="22" spans="1:8" x14ac:dyDescent="0.35">
      <c r="A22">
        <v>12</v>
      </c>
      <c r="B22">
        <v>14.507682992156141</v>
      </c>
      <c r="C22" s="1">
        <v>0.23730805810004621</v>
      </c>
      <c r="D22" s="2">
        <v>10.057552031725958</v>
      </c>
      <c r="F22" s="14"/>
    </row>
    <row r="23" spans="1:8" x14ac:dyDescent="0.35">
      <c r="A23">
        <v>13</v>
      </c>
      <c r="B23">
        <v>16.16632462628565</v>
      </c>
      <c r="C23" s="1">
        <v>0.73491219129288077</v>
      </c>
      <c r="D23" s="2">
        <v>4.1693180259526148</v>
      </c>
      <c r="F23" s="14"/>
    </row>
    <row r="24" spans="1:8" x14ac:dyDescent="0.35">
      <c r="A24">
        <v>14</v>
      </c>
      <c r="B24">
        <v>15.341880569522301</v>
      </c>
      <c r="C24" s="1">
        <v>0.45934497974201788</v>
      </c>
      <c r="D24" s="2">
        <v>4.2479025680483318</v>
      </c>
      <c r="F24" s="14"/>
    </row>
    <row r="25" spans="1:8" x14ac:dyDescent="0.35">
      <c r="A25">
        <v>15</v>
      </c>
      <c r="B25">
        <v>14.459945459695886</v>
      </c>
      <c r="C25" s="1">
        <v>0.35974514051724926</v>
      </c>
      <c r="D25" s="2">
        <v>4.12842545221954</v>
      </c>
      <c r="F25" s="14"/>
    </row>
    <row r="26" spans="1:8" x14ac:dyDescent="0.35">
      <c r="A26">
        <v>16</v>
      </c>
      <c r="B26">
        <v>13.613268302137037</v>
      </c>
      <c r="C26" s="42">
        <v>0.22106333533266631</v>
      </c>
      <c r="D26" s="5">
        <v>4.5470195721243272</v>
      </c>
      <c r="F26" s="14"/>
    </row>
    <row r="27" spans="1:8" x14ac:dyDescent="0.35">
      <c r="A27">
        <v>17</v>
      </c>
      <c r="B27">
        <v>13.27776911410467</v>
      </c>
      <c r="C27" s="1">
        <v>0.56664009786592962</v>
      </c>
      <c r="D27" s="2">
        <v>5.3422029552780295</v>
      </c>
      <c r="F27" s="14"/>
    </row>
    <row r="28" spans="1:8" x14ac:dyDescent="0.35">
      <c r="A28">
        <v>18</v>
      </c>
      <c r="B28">
        <v>12.888849396194033</v>
      </c>
      <c r="C28" s="1">
        <v>0.56757112379168628</v>
      </c>
      <c r="D28" s="2">
        <v>4.1721593177063827</v>
      </c>
      <c r="F28" s="14"/>
    </row>
    <row r="29" spans="1:8" x14ac:dyDescent="0.35">
      <c r="A29">
        <v>19</v>
      </c>
      <c r="B29">
        <v>14.2099261436015</v>
      </c>
      <c r="C29" s="1">
        <v>0.58092637491051491</v>
      </c>
      <c r="D29" s="2">
        <v>4.2469153814332348</v>
      </c>
      <c r="F29" s="14"/>
    </row>
    <row r="30" spans="1:8" x14ac:dyDescent="0.35">
      <c r="A30">
        <v>20</v>
      </c>
      <c r="B30">
        <v>13.074058182943363</v>
      </c>
      <c r="C30" s="1">
        <v>0.28489412574573253</v>
      </c>
      <c r="D30" s="2">
        <v>4.1496613226221051</v>
      </c>
      <c r="F30" s="14"/>
    </row>
    <row r="31" spans="1:8" x14ac:dyDescent="0.35">
      <c r="A31">
        <v>21</v>
      </c>
      <c r="B31">
        <v>14.618497676436206</v>
      </c>
      <c r="C31" s="1">
        <v>0.26951080958390666</v>
      </c>
      <c r="D31" s="2">
        <v>4.2297126802566822</v>
      </c>
      <c r="F31" s="14"/>
    </row>
    <row r="32" spans="1:8" x14ac:dyDescent="0.35">
      <c r="A32">
        <v>22</v>
      </c>
      <c r="B32">
        <v>15.498607064751448</v>
      </c>
      <c r="C32" s="1">
        <v>0.22587308746788387</v>
      </c>
      <c r="D32" s="2">
        <v>4.2144809496496638</v>
      </c>
      <c r="F32" s="14"/>
    </row>
    <row r="33" spans="1:6" x14ac:dyDescent="0.35">
      <c r="A33">
        <v>23</v>
      </c>
      <c r="B33">
        <v>13.213091903347218</v>
      </c>
      <c r="C33" s="1">
        <v>0.28448819492054978</v>
      </c>
      <c r="D33" s="2">
        <v>17.514048604992162</v>
      </c>
      <c r="F33" s="14"/>
    </row>
    <row r="34" spans="1:6" x14ac:dyDescent="0.35">
      <c r="A34">
        <v>24</v>
      </c>
      <c r="B34">
        <v>14.698815942396706</v>
      </c>
      <c r="C34" s="1">
        <v>0.41761480559649133</v>
      </c>
      <c r="D34" s="2">
        <v>4.2644341930686371</v>
      </c>
      <c r="F34" s="14"/>
    </row>
    <row r="35" spans="1:6" x14ac:dyDescent="0.35">
      <c r="A35">
        <v>25</v>
      </c>
      <c r="B35">
        <v>14.707466298954058</v>
      </c>
      <c r="C35" s="1">
        <v>0.20898402664103904</v>
      </c>
      <c r="D35" s="2">
        <v>4.1689688252865436</v>
      </c>
      <c r="F35" s="14"/>
    </row>
    <row r="36" spans="1:6" x14ac:dyDescent="0.35">
      <c r="A36">
        <v>26</v>
      </c>
      <c r="B36">
        <v>14.563093965378023</v>
      </c>
      <c r="C36" s="1">
        <v>0.18490264862593708</v>
      </c>
      <c r="D36" s="2">
        <v>4.1681186594703989</v>
      </c>
      <c r="F36" s="14"/>
    </row>
    <row r="37" spans="1:6" x14ac:dyDescent="0.35">
      <c r="A37">
        <v>27</v>
      </c>
      <c r="B37">
        <v>14.896001979255647</v>
      </c>
      <c r="C37" s="1">
        <v>0.39910470651719665</v>
      </c>
      <c r="D37" s="2">
        <v>4.6217178282023035</v>
      </c>
      <c r="F37" s="14"/>
    </row>
    <row r="38" spans="1:6" x14ac:dyDescent="0.35">
      <c r="A38">
        <v>28</v>
      </c>
      <c r="B38">
        <v>13.478929782738724</v>
      </c>
      <c r="C38" s="1">
        <v>0.47848834946258489</v>
      </c>
      <c r="D38" s="2">
        <v>4.2080278301350855</v>
      </c>
      <c r="F38" s="14"/>
    </row>
    <row r="39" spans="1:6" x14ac:dyDescent="0.35">
      <c r="A39">
        <v>29</v>
      </c>
      <c r="B39">
        <v>12.691904087654553</v>
      </c>
      <c r="C39" s="1">
        <v>0.41292918406448748</v>
      </c>
      <c r="D39" s="2">
        <v>4.2813345446858371</v>
      </c>
      <c r="F39" s="14"/>
    </row>
    <row r="40" spans="1:6" x14ac:dyDescent="0.35">
      <c r="A40">
        <v>30</v>
      </c>
      <c r="B40">
        <v>14.653488350456229</v>
      </c>
      <c r="C40" s="1">
        <v>0.10885928301680232</v>
      </c>
      <c r="D40" s="2">
        <v>4.211094872473601</v>
      </c>
      <c r="F40" s="14"/>
    </row>
    <row r="41" spans="1:6" x14ac:dyDescent="0.35">
      <c r="A41">
        <v>31</v>
      </c>
      <c r="B41">
        <v>15.338778836992663</v>
      </c>
      <c r="C41" s="1">
        <v>0.72252180117698261</v>
      </c>
      <c r="D41" s="2">
        <v>4.3639991094925099</v>
      </c>
      <c r="F41" s="14"/>
    </row>
    <row r="42" spans="1:6" x14ac:dyDescent="0.35">
      <c r="A42">
        <v>32</v>
      </c>
      <c r="B42">
        <v>14.768160131642707</v>
      </c>
      <c r="C42" s="1">
        <v>0.45063311732328876</v>
      </c>
      <c r="D42" s="2">
        <v>4.4570709932000963</v>
      </c>
      <c r="F42" s="14"/>
    </row>
    <row r="43" spans="1:6" x14ac:dyDescent="0.35">
      <c r="A43">
        <v>33</v>
      </c>
      <c r="B43">
        <v>15.430014926328154</v>
      </c>
      <c r="C43" s="1">
        <v>0.25472573324153613</v>
      </c>
      <c r="D43" s="2">
        <v>4.2435552585992262</v>
      </c>
      <c r="F43" s="14"/>
    </row>
    <row r="44" spans="1:6" x14ac:dyDescent="0.35">
      <c r="A44">
        <v>34</v>
      </c>
      <c r="B44">
        <v>11.381648784440145</v>
      </c>
      <c r="C44" s="1">
        <v>0.83942107407195898</v>
      </c>
      <c r="D44" s="2">
        <v>4.1577136419810552</v>
      </c>
      <c r="F44" s="14"/>
    </row>
    <row r="45" spans="1:6" x14ac:dyDescent="0.35">
      <c r="A45">
        <v>35</v>
      </c>
      <c r="B45">
        <v>15.175830554384689</v>
      </c>
      <c r="C45" s="1">
        <v>0.30875878836243753</v>
      </c>
      <c r="D45" s="2">
        <v>4.1704432417934605</v>
      </c>
      <c r="F45" s="14"/>
    </row>
    <row r="46" spans="1:6" x14ac:dyDescent="0.35">
      <c r="A46">
        <v>36</v>
      </c>
      <c r="B46">
        <v>13.476529048764631</v>
      </c>
      <c r="C46" s="1">
        <v>0.53010452142650677</v>
      </c>
      <c r="D46" s="2">
        <v>4.470203833865404</v>
      </c>
      <c r="F46" s="14"/>
    </row>
    <row r="47" spans="1:6" x14ac:dyDescent="0.35">
      <c r="A47">
        <v>37</v>
      </c>
      <c r="B47">
        <v>14.714845948337798</v>
      </c>
      <c r="C47" s="1">
        <v>0.22399913041217712</v>
      </c>
      <c r="D47" s="2">
        <v>4.2589417281462696</v>
      </c>
      <c r="F47" s="14"/>
    </row>
    <row r="48" spans="1:6" x14ac:dyDescent="0.35">
      <c r="A48">
        <v>38</v>
      </c>
      <c r="B48">
        <v>13.750602262219093</v>
      </c>
      <c r="C48" s="1">
        <v>0.70064195368926496</v>
      </c>
      <c r="D48" s="2">
        <v>4.2139309072457234</v>
      </c>
      <c r="F48" s="14"/>
    </row>
    <row r="49" spans="1:6" x14ac:dyDescent="0.35">
      <c r="A49">
        <v>39</v>
      </c>
      <c r="B49">
        <v>11.628993778153539</v>
      </c>
      <c r="C49" s="1">
        <v>0.74242983457337941</v>
      </c>
      <c r="D49" s="2">
        <v>4.2508585849368963</v>
      </c>
      <c r="F49" s="14"/>
    </row>
    <row r="50" spans="1:6" x14ac:dyDescent="0.35">
      <c r="A50">
        <v>40</v>
      </c>
      <c r="B50">
        <v>14.810490114714401</v>
      </c>
      <c r="C50" s="1">
        <v>0.37771990038042691</v>
      </c>
      <c r="D50" s="2">
        <v>4.2764942659007588</v>
      </c>
      <c r="F50" s="14"/>
    </row>
    <row r="51" spans="1:6" x14ac:dyDescent="0.35">
      <c r="A51">
        <v>41</v>
      </c>
      <c r="B51">
        <v>15.77879396491419</v>
      </c>
      <c r="C51" s="1">
        <v>0.75598351551181997</v>
      </c>
      <c r="D51" s="2">
        <v>4.9074592199338749</v>
      </c>
      <c r="F51" s="14"/>
    </row>
    <row r="52" spans="1:6" x14ac:dyDescent="0.35">
      <c r="A52">
        <v>42</v>
      </c>
      <c r="B52">
        <v>14.501733640539518</v>
      </c>
      <c r="C52" s="1">
        <v>0.73396159887135415</v>
      </c>
      <c r="D52" s="2">
        <v>4.799462983971428</v>
      </c>
      <c r="F52" s="14"/>
    </row>
    <row r="53" spans="1:6" x14ac:dyDescent="0.35">
      <c r="A53">
        <v>43</v>
      </c>
      <c r="B53">
        <v>14.76592080768464</v>
      </c>
      <c r="C53" s="1">
        <v>0.57930614672417391</v>
      </c>
      <c r="D53" s="2">
        <v>4.2724181217891646</v>
      </c>
      <c r="F53" s="14"/>
    </row>
    <row r="54" spans="1:6" x14ac:dyDescent="0.35">
      <c r="A54">
        <v>44</v>
      </c>
      <c r="B54">
        <v>15.228244682974225</v>
      </c>
      <c r="C54" s="1">
        <v>0.50535687656121775</v>
      </c>
      <c r="D54" s="2">
        <v>4.1228987200971234</v>
      </c>
      <c r="F54" s="14"/>
    </row>
    <row r="55" spans="1:6" x14ac:dyDescent="0.35">
      <c r="A55">
        <v>45</v>
      </c>
      <c r="B55">
        <v>13.931933109104374</v>
      </c>
      <c r="C55" s="1">
        <v>0.39769854082102096</v>
      </c>
      <c r="D55" s="2">
        <v>4.3388948681901933</v>
      </c>
      <c r="F55" s="14"/>
    </row>
    <row r="56" spans="1:6" x14ac:dyDescent="0.35">
      <c r="A56">
        <v>46</v>
      </c>
      <c r="B56">
        <v>13.202308774079977</v>
      </c>
      <c r="C56" s="1">
        <v>0.23963399617656175</v>
      </c>
      <c r="D56" s="2">
        <v>4.1988766911455899</v>
      </c>
      <c r="F56" s="14"/>
    </row>
    <row r="57" spans="1:6" x14ac:dyDescent="0.35">
      <c r="A57">
        <v>47</v>
      </c>
      <c r="B57">
        <v>12.120383578438183</v>
      </c>
      <c r="C57" s="1">
        <v>0.48137648690012047</v>
      </c>
      <c r="D57" s="2">
        <v>4.2248883198559604</v>
      </c>
      <c r="F57" s="14"/>
    </row>
    <row r="58" spans="1:6" x14ac:dyDescent="0.35">
      <c r="A58">
        <v>48</v>
      </c>
      <c r="B58">
        <v>14.442324174854786</v>
      </c>
      <c r="C58" s="1">
        <v>0.46117714816369582</v>
      </c>
      <c r="D58" s="2">
        <v>4.2168636352030493</v>
      </c>
      <c r="F58" s="14"/>
    </row>
    <row r="59" spans="1:6" x14ac:dyDescent="0.35">
      <c r="A59">
        <v>49</v>
      </c>
      <c r="B59">
        <v>14.805812658442537</v>
      </c>
      <c r="C59" s="1">
        <v>0.4569533526486782</v>
      </c>
      <c r="D59" s="2">
        <v>8.6516319804095794</v>
      </c>
      <c r="F59" s="14"/>
    </row>
    <row r="60" spans="1:6" x14ac:dyDescent="0.35">
      <c r="A60">
        <v>50</v>
      </c>
      <c r="B60">
        <v>15.236702501932314</v>
      </c>
      <c r="C60" s="1">
        <v>0.54094112953858831</v>
      </c>
      <c r="D60" s="2">
        <v>4.2102132975658089</v>
      </c>
      <c r="F60" s="14"/>
    </row>
    <row r="61" spans="1:6" x14ac:dyDescent="0.35">
      <c r="A61">
        <v>51</v>
      </c>
      <c r="B61">
        <v>14.156113817147045</v>
      </c>
      <c r="C61" s="1">
        <v>0.16541472295527551</v>
      </c>
      <c r="D61" s="2">
        <v>4.2242556635605171</v>
      </c>
      <c r="F61" s="14"/>
    </row>
    <row r="62" spans="1:6" x14ac:dyDescent="0.35">
      <c r="A62">
        <v>52</v>
      </c>
      <c r="B62">
        <v>13.627060650875753</v>
      </c>
      <c r="C62" s="1">
        <v>0.65658305699548314</v>
      </c>
      <c r="D62" s="2">
        <v>5.1102416353818594</v>
      </c>
      <c r="F62" s="14"/>
    </row>
    <row r="63" spans="1:6" x14ac:dyDescent="0.35">
      <c r="A63">
        <v>53</v>
      </c>
      <c r="B63">
        <v>14.037147116492903</v>
      </c>
      <c r="C63" s="1">
        <v>0.53123664858216901</v>
      </c>
      <c r="D63" s="2">
        <v>4.3176122784565614</v>
      </c>
      <c r="F63" s="14"/>
    </row>
    <row r="64" spans="1:6" x14ac:dyDescent="0.35">
      <c r="A64">
        <v>54</v>
      </c>
      <c r="B64">
        <v>14.685172869522667</v>
      </c>
      <c r="C64" s="1">
        <v>0.4386684440199658</v>
      </c>
      <c r="D64" s="2">
        <v>4.1998154268437942</v>
      </c>
      <c r="F64" s="14"/>
    </row>
    <row r="65" spans="1:6" x14ac:dyDescent="0.35">
      <c r="A65">
        <v>55</v>
      </c>
      <c r="B65">
        <v>15.281070242151714</v>
      </c>
      <c r="C65" s="1">
        <v>0.41010072430701883</v>
      </c>
      <c r="D65" s="2">
        <v>4.2590751859565685</v>
      </c>
      <c r="F65" s="14"/>
    </row>
    <row r="66" spans="1:6" x14ac:dyDescent="0.35">
      <c r="A66">
        <v>56</v>
      </c>
      <c r="B66">
        <v>14.168872138193812</v>
      </c>
      <c r="C66" s="1">
        <v>0.65833904274459132</v>
      </c>
      <c r="D66" s="2">
        <v>4.2335083559161895</v>
      </c>
      <c r="F66" s="14"/>
    </row>
    <row r="67" spans="1:6" x14ac:dyDescent="0.35">
      <c r="A67">
        <v>57</v>
      </c>
      <c r="B67">
        <v>12.038517741526128</v>
      </c>
      <c r="C67" s="1">
        <v>0.31148248934626221</v>
      </c>
      <c r="D67" s="2">
        <v>4.2383623832804327</v>
      </c>
      <c r="F67" s="14"/>
    </row>
    <row r="68" spans="1:6" x14ac:dyDescent="0.35">
      <c r="A68">
        <v>58</v>
      </c>
      <c r="B68">
        <v>12.907642390680607</v>
      </c>
      <c r="C68" s="1">
        <v>0.58619111239825938</v>
      </c>
      <c r="D68" s="2">
        <v>4.2241720978675588</v>
      </c>
      <c r="F68" s="14"/>
    </row>
    <row r="69" spans="1:6" x14ac:dyDescent="0.35">
      <c r="A69">
        <v>59</v>
      </c>
      <c r="B69">
        <v>14.303680336546398</v>
      </c>
      <c r="C69" s="1">
        <v>0.60681194082840828</v>
      </c>
      <c r="D69" s="2">
        <v>4.127988896078258</v>
      </c>
      <c r="F69" s="14"/>
    </row>
    <row r="70" spans="1:6" x14ac:dyDescent="0.35">
      <c r="A70">
        <v>60</v>
      </c>
      <c r="B70">
        <v>11.762004356782306</v>
      </c>
      <c r="C70" s="1">
        <v>0.22077314562071973</v>
      </c>
      <c r="D70" s="2">
        <v>4.4242188898954549</v>
      </c>
      <c r="F70" s="14"/>
    </row>
    <row r="71" spans="1:6" x14ac:dyDescent="0.35">
      <c r="A71">
        <v>61</v>
      </c>
      <c r="B71">
        <v>14.693446124446949</v>
      </c>
      <c r="C71" s="1">
        <v>0.30505777973101927</v>
      </c>
      <c r="D71" s="2">
        <v>4.1863193839358832</v>
      </c>
      <c r="F71" s="14"/>
    </row>
    <row r="72" spans="1:6" x14ac:dyDescent="0.35">
      <c r="A72">
        <v>62</v>
      </c>
      <c r="B72">
        <v>14.773847106714966</v>
      </c>
      <c r="C72" s="1">
        <v>0.8605926589664683</v>
      </c>
      <c r="D72" s="2">
        <v>4.0948883704131305</v>
      </c>
      <c r="F72" s="14"/>
    </row>
    <row r="73" spans="1:6" x14ac:dyDescent="0.35">
      <c r="A73">
        <v>63</v>
      </c>
      <c r="B73">
        <v>14.967018962357539</v>
      </c>
      <c r="C73" s="1">
        <v>0.52302843897645335</v>
      </c>
      <c r="D73" s="2">
        <v>4.1290383741066368</v>
      </c>
      <c r="F73" s="14"/>
    </row>
    <row r="74" spans="1:6" x14ac:dyDescent="0.35">
      <c r="A74">
        <v>64</v>
      </c>
      <c r="B74">
        <v>15.129628934907146</v>
      </c>
      <c r="C74" s="1">
        <v>0.43343785543117114</v>
      </c>
      <c r="D74" s="2">
        <v>4.1815209179254023</v>
      </c>
      <c r="F74" s="14"/>
    </row>
    <row r="75" spans="1:6" x14ac:dyDescent="0.35">
      <c r="A75">
        <v>65</v>
      </c>
      <c r="B75">
        <v>14.960784691497366</v>
      </c>
      <c r="C75" s="1">
        <v>0.35614079372739538</v>
      </c>
      <c r="D75" s="2">
        <v>4.4583051085610936</v>
      </c>
      <c r="F75" s="14"/>
    </row>
    <row r="76" spans="1:6" x14ac:dyDescent="0.35">
      <c r="A76">
        <v>66</v>
      </c>
      <c r="B76">
        <v>14.424579282470866</v>
      </c>
      <c r="C76" s="1">
        <v>0.26700491745470317</v>
      </c>
      <c r="D76" s="2">
        <v>4.2245238227799371</v>
      </c>
      <c r="F76" s="14"/>
    </row>
    <row r="77" spans="1:6" x14ac:dyDescent="0.35">
      <c r="A77">
        <v>67</v>
      </c>
      <c r="B77">
        <v>14.758529949445284</v>
      </c>
      <c r="C77" s="1">
        <v>0.66617494999771742</v>
      </c>
      <c r="D77" s="2">
        <v>4.2215695447920405</v>
      </c>
      <c r="F77" s="14"/>
    </row>
    <row r="78" spans="1:6" x14ac:dyDescent="0.35">
      <c r="A78">
        <v>68</v>
      </c>
      <c r="B78">
        <v>13.031800616185222</v>
      </c>
      <c r="C78" s="1">
        <v>0.14019422096220113</v>
      </c>
      <c r="D78" s="2">
        <v>8.8311909231870338</v>
      </c>
      <c r="F78" s="14"/>
    </row>
    <row r="79" spans="1:6" x14ac:dyDescent="0.35">
      <c r="A79">
        <v>69</v>
      </c>
      <c r="B79">
        <v>13.436447817143758</v>
      </c>
      <c r="C79" s="1">
        <v>0.56927170448416931</v>
      </c>
      <c r="D79" s="2">
        <v>4.3684583490568212</v>
      </c>
      <c r="F79" s="14"/>
    </row>
    <row r="80" spans="1:6" x14ac:dyDescent="0.35">
      <c r="A80">
        <v>70</v>
      </c>
      <c r="B80">
        <v>14.872702913240451</v>
      </c>
      <c r="C80" s="1">
        <v>0.75719592148097792</v>
      </c>
      <c r="D80" s="2">
        <v>4.2316234855593322</v>
      </c>
      <c r="F80" s="14"/>
    </row>
    <row r="81" spans="1:6" x14ac:dyDescent="0.35">
      <c r="A81">
        <v>71</v>
      </c>
      <c r="B81">
        <v>14.200785211333073</v>
      </c>
      <c r="C81" s="1">
        <v>0.28380242777742776</v>
      </c>
      <c r="D81" s="2">
        <v>4.1758990882998077</v>
      </c>
      <c r="F81" s="14"/>
    </row>
    <row r="82" spans="1:6" x14ac:dyDescent="0.35">
      <c r="A82">
        <v>72</v>
      </c>
      <c r="B82">
        <v>14.475299961970784</v>
      </c>
      <c r="C82" s="1">
        <v>0.68516191105693158</v>
      </c>
      <c r="D82" s="2">
        <v>4.2149178289146212</v>
      </c>
      <c r="F82" s="14"/>
    </row>
    <row r="83" spans="1:6" x14ac:dyDescent="0.35">
      <c r="A83">
        <v>73</v>
      </c>
      <c r="B83">
        <v>14.857222961512925</v>
      </c>
      <c r="C83" s="1">
        <v>0.74865923912870835</v>
      </c>
      <c r="D83" s="2">
        <v>4.2296876993003529</v>
      </c>
      <c r="F83" s="14"/>
    </row>
    <row r="84" spans="1:6" x14ac:dyDescent="0.35">
      <c r="A84">
        <v>74</v>
      </c>
      <c r="B84">
        <v>12.520477858448938</v>
      </c>
      <c r="C84" s="1">
        <v>0.15528390774300271</v>
      </c>
      <c r="D84" s="2">
        <v>21.41238294293472</v>
      </c>
      <c r="F84" s="14"/>
    </row>
    <row r="85" spans="1:6" x14ac:dyDescent="0.35">
      <c r="A85">
        <v>75</v>
      </c>
      <c r="B85">
        <v>16.16016516141384</v>
      </c>
      <c r="C85" s="1">
        <v>0.2118058588099872</v>
      </c>
      <c r="D85" s="2">
        <v>4.4058238886813204</v>
      </c>
      <c r="F85" s="14"/>
    </row>
    <row r="86" spans="1:6" x14ac:dyDescent="0.35">
      <c r="A86">
        <v>76</v>
      </c>
      <c r="B86">
        <v>15.295234145955225</v>
      </c>
      <c r="C86" s="1">
        <v>0.23401963680524451</v>
      </c>
      <c r="D86" s="2">
        <v>5.0249949196278738</v>
      </c>
      <c r="F86" s="14"/>
    </row>
    <row r="87" spans="1:6" x14ac:dyDescent="0.35">
      <c r="A87">
        <v>77</v>
      </c>
      <c r="B87">
        <v>13.972096897712415</v>
      </c>
      <c r="C87" s="1">
        <v>0.40661553010445489</v>
      </c>
      <c r="D87" s="2">
        <v>4.2227505143328985</v>
      </c>
      <c r="F87" s="14"/>
    </row>
    <row r="88" spans="1:6" x14ac:dyDescent="0.35">
      <c r="A88">
        <v>78</v>
      </c>
      <c r="B88">
        <v>15.082850394506199</v>
      </c>
      <c r="C88" s="1">
        <v>0.30056725023933989</v>
      </c>
      <c r="D88" s="2">
        <v>4.276710123692431</v>
      </c>
      <c r="F88" s="14"/>
    </row>
    <row r="89" spans="1:6" x14ac:dyDescent="0.35">
      <c r="A89">
        <v>79</v>
      </c>
      <c r="B89">
        <v>15.175166226967379</v>
      </c>
      <c r="C89" s="1">
        <v>0.3095642029863262</v>
      </c>
      <c r="D89" s="2">
        <v>6.3135757384118332</v>
      </c>
      <c r="F89" s="14"/>
    </row>
    <row r="90" spans="1:6" x14ac:dyDescent="0.35">
      <c r="A90">
        <v>80</v>
      </c>
      <c r="B90">
        <v>13.683142658453356</v>
      </c>
      <c r="C90" s="1">
        <v>0.28710561638299847</v>
      </c>
      <c r="D90" s="2">
        <v>4.2701295905259471</v>
      </c>
      <c r="F90" s="14"/>
    </row>
    <row r="91" spans="1:6" x14ac:dyDescent="0.35">
      <c r="A91">
        <v>81</v>
      </c>
      <c r="B91">
        <v>12.299512951757723</v>
      </c>
      <c r="C91" s="1">
        <v>0.62441243378629563</v>
      </c>
      <c r="D91" s="2">
        <v>5.8074892398065696</v>
      </c>
      <c r="F91" s="14"/>
    </row>
    <row r="92" spans="1:6" x14ac:dyDescent="0.35">
      <c r="A92">
        <v>82</v>
      </c>
      <c r="B92">
        <v>14.192851775489945</v>
      </c>
      <c r="C92" s="1">
        <v>0.33235834856973046</v>
      </c>
      <c r="D92" s="2">
        <v>4.1828378695989228</v>
      </c>
      <c r="F92" s="14"/>
    </row>
    <row r="93" spans="1:6" x14ac:dyDescent="0.35">
      <c r="A93">
        <v>83</v>
      </c>
      <c r="B93">
        <v>14.767009369248308</v>
      </c>
      <c r="C93" s="1">
        <v>0.41474545261371826</v>
      </c>
      <c r="D93" s="2">
        <v>4.1958704319975935</v>
      </c>
      <c r="F93" s="14"/>
    </row>
    <row r="94" spans="1:6" x14ac:dyDescent="0.35">
      <c r="A94">
        <v>84</v>
      </c>
      <c r="B94">
        <v>14.941732672536631</v>
      </c>
      <c r="C94" s="1">
        <v>0.2849447979554362</v>
      </c>
      <c r="D94" s="2">
        <v>4.1216858841627682</v>
      </c>
      <c r="F94" s="14"/>
    </row>
    <row r="95" spans="1:6" x14ac:dyDescent="0.35">
      <c r="A95">
        <v>85</v>
      </c>
      <c r="B95">
        <v>11.650690421948383</v>
      </c>
      <c r="C95" s="1">
        <v>0.33232835131958893</v>
      </c>
      <c r="D95" s="2">
        <v>4.2238154114531721</v>
      </c>
      <c r="F95" s="14"/>
    </row>
    <row r="96" spans="1:6" x14ac:dyDescent="0.35">
      <c r="A96">
        <v>86</v>
      </c>
      <c r="B96">
        <v>13.377982419320247</v>
      </c>
      <c r="C96" s="1">
        <v>0.15860888115368174</v>
      </c>
      <c r="D96" s="2">
        <v>4.2087153532860899</v>
      </c>
      <c r="F96" s="14"/>
    </row>
    <row r="97" spans="1:6" x14ac:dyDescent="0.35">
      <c r="A97">
        <v>87</v>
      </c>
      <c r="B97">
        <v>13.797237861193652</v>
      </c>
      <c r="C97" s="1">
        <v>0.4096288294110072</v>
      </c>
      <c r="D97" s="2">
        <v>4.0921704061689246</v>
      </c>
      <c r="F97" s="14"/>
    </row>
    <row r="98" spans="1:6" x14ac:dyDescent="0.35">
      <c r="A98">
        <v>88</v>
      </c>
      <c r="B98">
        <v>13.452917762160977</v>
      </c>
      <c r="C98" s="1">
        <v>0.2031133635725649</v>
      </c>
      <c r="D98" s="2">
        <v>4.2896043729078155</v>
      </c>
      <c r="F98" s="14"/>
    </row>
    <row r="99" spans="1:6" x14ac:dyDescent="0.35">
      <c r="A99">
        <v>89</v>
      </c>
      <c r="B99">
        <v>13.408834999086487</v>
      </c>
      <c r="C99" s="1">
        <v>0.7420752138409531</v>
      </c>
      <c r="D99" s="2">
        <v>4.0937321458333029</v>
      </c>
      <c r="F99" s="14"/>
    </row>
    <row r="100" spans="1:6" x14ac:dyDescent="0.35">
      <c r="A100">
        <v>90</v>
      </c>
      <c r="B100">
        <v>15.105563094483824</v>
      </c>
      <c r="C100" s="1">
        <v>0.8856785732911493</v>
      </c>
      <c r="D100" s="2">
        <v>4.2125584258862272</v>
      </c>
      <c r="F100" s="14"/>
    </row>
    <row r="101" spans="1:6" x14ac:dyDescent="0.35">
      <c r="A101">
        <v>91</v>
      </c>
      <c r="B101">
        <v>11.945413888226026</v>
      </c>
      <c r="C101" s="1">
        <v>0.59669734554565967</v>
      </c>
      <c r="D101" s="2">
        <v>6.5470510836819624</v>
      </c>
      <c r="F101" s="14"/>
    </row>
    <row r="102" spans="1:6" x14ac:dyDescent="0.35">
      <c r="A102">
        <v>92</v>
      </c>
      <c r="B102">
        <v>15.043782966032845</v>
      </c>
      <c r="C102" s="1">
        <v>0.34506916843523322</v>
      </c>
      <c r="D102" s="2">
        <v>4.2112684409095555</v>
      </c>
      <c r="F102" s="14"/>
    </row>
    <row r="103" spans="1:6" x14ac:dyDescent="0.35">
      <c r="A103">
        <v>93</v>
      </c>
      <c r="B103">
        <v>14.260279652652114</v>
      </c>
      <c r="C103" s="1">
        <v>0.1027492617473196</v>
      </c>
      <c r="D103" s="2">
        <v>4.3184513090355212</v>
      </c>
      <c r="F103" s="14"/>
    </row>
    <row r="104" spans="1:6" x14ac:dyDescent="0.35">
      <c r="A104">
        <v>94</v>
      </c>
      <c r="B104">
        <v>13.365762810642789</v>
      </c>
      <c r="C104" s="1">
        <v>0.13797717612856336</v>
      </c>
      <c r="D104" s="2">
        <v>4.3021588324579918</v>
      </c>
      <c r="F104" s="14"/>
    </row>
    <row r="105" spans="1:6" x14ac:dyDescent="0.35">
      <c r="A105">
        <v>95</v>
      </c>
      <c r="B105">
        <v>14.910905582044327</v>
      </c>
      <c r="C105" s="1">
        <v>0.39517670695855628</v>
      </c>
      <c r="D105" s="2">
        <v>4.1759089420398299</v>
      </c>
      <c r="F105" s="14"/>
    </row>
    <row r="106" spans="1:6" x14ac:dyDescent="0.35">
      <c r="A106">
        <v>96</v>
      </c>
      <c r="B106">
        <v>13.946223618563771</v>
      </c>
      <c r="C106" s="1">
        <v>0.20275773083267168</v>
      </c>
      <c r="D106" s="2">
        <v>4.4490613375600896</v>
      </c>
      <c r="F106" s="14"/>
    </row>
    <row r="107" spans="1:6" x14ac:dyDescent="0.35">
      <c r="A107">
        <v>97</v>
      </c>
      <c r="B107">
        <v>15.661817198974784</v>
      </c>
      <c r="C107" s="1">
        <v>0.36888874469526145</v>
      </c>
      <c r="D107" s="2">
        <v>4.3216068491544943</v>
      </c>
      <c r="F107" s="14"/>
    </row>
    <row r="108" spans="1:6" x14ac:dyDescent="0.35">
      <c r="A108">
        <v>98</v>
      </c>
      <c r="B108">
        <v>11.818478433794283</v>
      </c>
      <c r="C108" s="1">
        <v>0.28127564345941636</v>
      </c>
      <c r="D108" s="2">
        <v>10.124999822405593</v>
      </c>
      <c r="F108" s="14"/>
    </row>
    <row r="109" spans="1:6" x14ac:dyDescent="0.35">
      <c r="A109">
        <v>99</v>
      </c>
      <c r="B109">
        <v>15.090847337210462</v>
      </c>
      <c r="C109" s="1">
        <v>0.13339718588594782</v>
      </c>
      <c r="D109" s="2">
        <v>4.1363348499366284</v>
      </c>
      <c r="F109" s="14"/>
    </row>
    <row r="110" spans="1:6" x14ac:dyDescent="0.35">
      <c r="A110">
        <v>100</v>
      </c>
      <c r="C110" s="1">
        <v>0.67704961277134046</v>
      </c>
      <c r="D110" s="2">
        <v>4.1697075601488889</v>
      </c>
      <c r="F110" s="14"/>
    </row>
    <row r="111" spans="1:6" x14ac:dyDescent="0.35">
      <c r="A111">
        <v>101</v>
      </c>
      <c r="C111" s="1">
        <v>0.47336743790072927</v>
      </c>
      <c r="D111" s="2">
        <v>4.2723665060782121</v>
      </c>
      <c r="F111" s="14"/>
    </row>
    <row r="112" spans="1:6" x14ac:dyDescent="0.35">
      <c r="A112">
        <v>102</v>
      </c>
      <c r="C112" s="1">
        <v>0.16451975023660445</v>
      </c>
      <c r="D112" s="2">
        <v>4.2512596386050898</v>
      </c>
      <c r="F112" s="14"/>
    </row>
    <row r="113" spans="1:1" x14ac:dyDescent="0.35">
      <c r="A113">
        <v>103</v>
      </c>
    </row>
    <row r="114" spans="1:1" x14ac:dyDescent="0.35">
      <c r="A114">
        <v>104</v>
      </c>
    </row>
    <row r="115" spans="1:1" x14ac:dyDescent="0.35">
      <c r="A115">
        <v>105</v>
      </c>
    </row>
    <row r="116" spans="1:1" x14ac:dyDescent="0.35">
      <c r="A116">
        <v>106</v>
      </c>
    </row>
    <row r="117" spans="1:1" x14ac:dyDescent="0.35">
      <c r="A117">
        <v>107</v>
      </c>
    </row>
    <row r="118" spans="1:1" x14ac:dyDescent="0.35">
      <c r="A118">
        <v>108</v>
      </c>
    </row>
    <row r="119" spans="1:1" x14ac:dyDescent="0.35">
      <c r="A119">
        <v>109</v>
      </c>
    </row>
    <row r="120" spans="1:1" x14ac:dyDescent="0.35">
      <c r="A120">
        <v>110</v>
      </c>
    </row>
    <row r="121" spans="1:1" x14ac:dyDescent="0.35">
      <c r="A121">
        <v>111</v>
      </c>
    </row>
    <row r="122" spans="1:1" x14ac:dyDescent="0.35">
      <c r="A122">
        <v>112</v>
      </c>
    </row>
    <row r="123" spans="1:1" x14ac:dyDescent="0.35">
      <c r="A123">
        <v>113</v>
      </c>
    </row>
    <row r="124" spans="1:1" x14ac:dyDescent="0.35">
      <c r="A124">
        <v>114</v>
      </c>
    </row>
    <row r="125" spans="1:1" x14ac:dyDescent="0.35">
      <c r="A125">
        <v>115</v>
      </c>
    </row>
    <row r="126" spans="1:1" x14ac:dyDescent="0.35">
      <c r="A126">
        <v>116</v>
      </c>
    </row>
    <row r="127" spans="1:1" x14ac:dyDescent="0.35">
      <c r="A127">
        <v>117</v>
      </c>
    </row>
    <row r="128" spans="1:1" x14ac:dyDescent="0.35">
      <c r="A128">
        <v>118</v>
      </c>
    </row>
    <row r="129" spans="1:1" x14ac:dyDescent="0.35">
      <c r="A129">
        <v>119</v>
      </c>
    </row>
    <row r="130" spans="1:1" x14ac:dyDescent="0.35">
      <c r="A130">
        <v>120</v>
      </c>
    </row>
    <row r="131" spans="1:1" x14ac:dyDescent="0.35">
      <c r="A131">
        <v>121</v>
      </c>
    </row>
    <row r="132" spans="1:1" x14ac:dyDescent="0.35">
      <c r="A132">
        <v>122</v>
      </c>
    </row>
    <row r="133" spans="1:1" x14ac:dyDescent="0.35">
      <c r="A133">
        <v>123</v>
      </c>
    </row>
    <row r="134" spans="1:1" x14ac:dyDescent="0.35">
      <c r="A134">
        <v>124</v>
      </c>
    </row>
    <row r="135" spans="1:1" x14ac:dyDescent="0.35">
      <c r="A135">
        <v>125</v>
      </c>
    </row>
    <row r="136" spans="1:1" x14ac:dyDescent="0.35">
      <c r="A136">
        <v>126</v>
      </c>
    </row>
    <row r="137" spans="1:1" x14ac:dyDescent="0.35">
      <c r="A137">
        <v>127</v>
      </c>
    </row>
    <row r="138" spans="1:1" x14ac:dyDescent="0.35">
      <c r="A138">
        <v>128</v>
      </c>
    </row>
    <row r="139" spans="1:1" x14ac:dyDescent="0.35">
      <c r="A139">
        <v>129</v>
      </c>
    </row>
    <row r="140" spans="1:1" x14ac:dyDescent="0.35">
      <c r="A140">
        <v>130</v>
      </c>
    </row>
    <row r="141" spans="1:1" x14ac:dyDescent="0.35">
      <c r="A141">
        <v>131</v>
      </c>
    </row>
    <row r="142" spans="1:1" x14ac:dyDescent="0.35">
      <c r="A142">
        <v>132</v>
      </c>
    </row>
    <row r="143" spans="1:1" x14ac:dyDescent="0.35">
      <c r="A143">
        <v>133</v>
      </c>
    </row>
    <row r="144" spans="1:1" x14ac:dyDescent="0.35">
      <c r="A144">
        <v>134</v>
      </c>
    </row>
    <row r="145" spans="1:1" x14ac:dyDescent="0.35">
      <c r="A145">
        <v>135</v>
      </c>
    </row>
    <row r="146" spans="1:1" x14ac:dyDescent="0.35">
      <c r="A146">
        <v>136</v>
      </c>
    </row>
    <row r="147" spans="1:1" x14ac:dyDescent="0.35">
      <c r="A147">
        <v>137</v>
      </c>
    </row>
    <row r="148" spans="1:1" x14ac:dyDescent="0.35">
      <c r="A148">
        <v>138</v>
      </c>
    </row>
    <row r="149" spans="1:1" x14ac:dyDescent="0.35">
      <c r="A149">
        <v>139</v>
      </c>
    </row>
    <row r="150" spans="1:1" x14ac:dyDescent="0.35">
      <c r="A150">
        <v>140</v>
      </c>
    </row>
    <row r="151" spans="1:1" x14ac:dyDescent="0.35">
      <c r="A151">
        <v>141</v>
      </c>
    </row>
    <row r="152" spans="1:1" x14ac:dyDescent="0.35">
      <c r="A152">
        <v>142</v>
      </c>
    </row>
    <row r="153" spans="1:1" x14ac:dyDescent="0.35">
      <c r="A153">
        <v>143</v>
      </c>
    </row>
    <row r="154" spans="1:1" x14ac:dyDescent="0.35">
      <c r="A154">
        <v>144</v>
      </c>
    </row>
    <row r="155" spans="1:1" x14ac:dyDescent="0.35">
      <c r="A155">
        <v>145</v>
      </c>
    </row>
    <row r="156" spans="1:1" x14ac:dyDescent="0.35">
      <c r="A156">
        <v>146</v>
      </c>
    </row>
    <row r="157" spans="1:1" x14ac:dyDescent="0.35">
      <c r="A157">
        <v>147</v>
      </c>
    </row>
    <row r="158" spans="1:1" x14ac:dyDescent="0.35">
      <c r="A158">
        <v>148</v>
      </c>
    </row>
    <row r="159" spans="1:1" x14ac:dyDescent="0.35">
      <c r="A159">
        <v>149</v>
      </c>
    </row>
    <row r="160" spans="1:1" x14ac:dyDescent="0.35">
      <c r="A160">
        <v>150</v>
      </c>
    </row>
    <row r="161" spans="1:1" x14ac:dyDescent="0.35">
      <c r="A161">
        <v>151</v>
      </c>
    </row>
    <row r="162" spans="1:1" x14ac:dyDescent="0.35">
      <c r="A162">
        <v>152</v>
      </c>
    </row>
    <row r="163" spans="1:1" x14ac:dyDescent="0.35">
      <c r="A163">
        <v>153</v>
      </c>
    </row>
    <row r="164" spans="1:1" x14ac:dyDescent="0.35">
      <c r="A164">
        <v>154</v>
      </c>
    </row>
    <row r="165" spans="1:1" x14ac:dyDescent="0.35">
      <c r="A165">
        <v>155</v>
      </c>
    </row>
    <row r="166" spans="1:1" x14ac:dyDescent="0.35">
      <c r="A166">
        <v>156</v>
      </c>
    </row>
    <row r="167" spans="1:1" x14ac:dyDescent="0.35">
      <c r="A167">
        <v>157</v>
      </c>
    </row>
    <row r="168" spans="1:1" x14ac:dyDescent="0.35">
      <c r="A168">
        <v>158</v>
      </c>
    </row>
    <row r="169" spans="1:1" x14ac:dyDescent="0.35">
      <c r="A169">
        <v>159</v>
      </c>
    </row>
    <row r="170" spans="1:1" x14ac:dyDescent="0.35">
      <c r="A170">
        <v>160</v>
      </c>
    </row>
    <row r="171" spans="1:1" x14ac:dyDescent="0.35">
      <c r="A171">
        <v>161</v>
      </c>
    </row>
    <row r="172" spans="1:1" x14ac:dyDescent="0.35">
      <c r="A172">
        <v>162</v>
      </c>
    </row>
    <row r="173" spans="1:1" x14ac:dyDescent="0.35">
      <c r="A173">
        <v>163</v>
      </c>
    </row>
    <row r="174" spans="1:1" x14ac:dyDescent="0.35">
      <c r="A174">
        <v>164</v>
      </c>
    </row>
    <row r="175" spans="1:1" x14ac:dyDescent="0.35">
      <c r="A175">
        <v>165</v>
      </c>
    </row>
    <row r="176" spans="1:1" x14ac:dyDescent="0.35">
      <c r="A176">
        <v>166</v>
      </c>
    </row>
    <row r="177" spans="1:1" x14ac:dyDescent="0.35">
      <c r="A177">
        <v>167</v>
      </c>
    </row>
    <row r="178" spans="1:1" x14ac:dyDescent="0.35">
      <c r="A178">
        <v>168</v>
      </c>
    </row>
    <row r="179" spans="1:1" x14ac:dyDescent="0.35">
      <c r="A179">
        <v>169</v>
      </c>
    </row>
    <row r="180" spans="1:1" x14ac:dyDescent="0.35">
      <c r="A180">
        <v>170</v>
      </c>
    </row>
    <row r="181" spans="1:1" x14ac:dyDescent="0.35">
      <c r="A181">
        <v>171</v>
      </c>
    </row>
    <row r="182" spans="1:1" x14ac:dyDescent="0.35">
      <c r="A182">
        <v>172</v>
      </c>
    </row>
    <row r="183" spans="1:1" x14ac:dyDescent="0.35">
      <c r="A183">
        <v>173</v>
      </c>
    </row>
    <row r="184" spans="1:1" x14ac:dyDescent="0.35">
      <c r="A184">
        <v>174</v>
      </c>
    </row>
    <row r="185" spans="1:1" x14ac:dyDescent="0.35">
      <c r="A185">
        <v>175</v>
      </c>
    </row>
    <row r="186" spans="1:1" x14ac:dyDescent="0.35">
      <c r="A186">
        <v>176</v>
      </c>
    </row>
  </sheetData>
  <mergeCells count="4">
    <mergeCell ref="A4:C4"/>
    <mergeCell ref="A5:B5"/>
    <mergeCell ref="A6:B6"/>
    <mergeCell ref="A7:B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86936-AD71-7443-9BA3-6E496D913EBB}">
  <dimension ref="A1:K27"/>
  <sheetViews>
    <sheetView tabSelected="1" topLeftCell="A9" zoomScale="71" zoomScaleNormal="80" workbookViewId="0">
      <selection activeCell="B25" sqref="B25"/>
    </sheetView>
  </sheetViews>
  <sheetFormatPr defaultColWidth="11" defaultRowHeight="15.5" x14ac:dyDescent="0.35"/>
  <cols>
    <col min="1" max="1" width="27.33203125" customWidth="1"/>
    <col min="2" max="2" width="38.1640625" customWidth="1"/>
    <col min="3" max="10" width="10.83203125" customWidth="1"/>
  </cols>
  <sheetData>
    <row r="1" spans="1:10" x14ac:dyDescent="0.35">
      <c r="A1" t="s">
        <v>0</v>
      </c>
      <c r="B1" t="s">
        <v>1</v>
      </c>
    </row>
    <row r="2" spans="1:10" x14ac:dyDescent="0.35">
      <c r="A2">
        <v>1</v>
      </c>
      <c r="B2">
        <v>0.99352914016930782</v>
      </c>
      <c r="C2" s="2"/>
      <c r="D2" s="2"/>
      <c r="E2" s="2"/>
      <c r="F2" s="2"/>
      <c r="G2" s="2"/>
      <c r="H2" s="2"/>
      <c r="I2" s="2"/>
      <c r="J2" s="2"/>
    </row>
    <row r="3" spans="1:10" x14ac:dyDescent="0.35">
      <c r="A3">
        <v>2</v>
      </c>
      <c r="B3">
        <v>0.99359218928600901</v>
      </c>
      <c r="C3" s="2"/>
      <c r="D3" s="2"/>
      <c r="E3" s="2"/>
      <c r="F3" s="2"/>
      <c r="G3" s="2"/>
      <c r="H3" s="2"/>
      <c r="I3" s="2"/>
      <c r="J3" s="2"/>
    </row>
    <row r="4" spans="1:10" x14ac:dyDescent="0.35">
      <c r="A4">
        <v>3</v>
      </c>
      <c r="B4">
        <v>0.99104408934158239</v>
      </c>
      <c r="C4" s="2"/>
      <c r="D4" s="2"/>
      <c r="E4" s="2"/>
      <c r="F4" s="2"/>
      <c r="G4" s="2"/>
      <c r="H4" s="2"/>
      <c r="I4" s="2"/>
      <c r="J4" s="2"/>
    </row>
    <row r="5" spans="1:10" x14ac:dyDescent="0.35">
      <c r="A5">
        <v>4</v>
      </c>
      <c r="B5">
        <v>0.99358151044639376</v>
      </c>
      <c r="C5" s="2"/>
      <c r="D5" s="2"/>
      <c r="E5" s="2"/>
      <c r="F5" s="2"/>
      <c r="G5" s="2"/>
      <c r="H5" s="2"/>
      <c r="I5" s="2"/>
      <c r="J5" s="2"/>
    </row>
    <row r="6" spans="1:10" x14ac:dyDescent="0.35">
      <c r="A6">
        <v>5</v>
      </c>
      <c r="B6">
        <v>0.99112677307765973</v>
      </c>
      <c r="C6" s="2"/>
      <c r="D6" s="2"/>
      <c r="E6" s="2"/>
      <c r="F6" s="2"/>
      <c r="G6" s="2"/>
      <c r="H6" s="2"/>
      <c r="I6" s="2"/>
      <c r="J6" s="2"/>
    </row>
    <row r="7" spans="1:10" x14ac:dyDescent="0.35">
      <c r="A7">
        <v>6</v>
      </c>
      <c r="B7">
        <v>0.9935752336409005</v>
      </c>
      <c r="C7" s="2"/>
      <c r="D7" s="2"/>
      <c r="E7" s="2"/>
      <c r="F7" s="2"/>
      <c r="G7" s="2"/>
      <c r="H7" s="2"/>
      <c r="I7" s="2"/>
      <c r="J7" s="2"/>
    </row>
    <row r="8" spans="1:10" x14ac:dyDescent="0.35">
      <c r="A8">
        <v>7</v>
      </c>
      <c r="B8">
        <v>0.99361972615459992</v>
      </c>
      <c r="C8" s="2"/>
      <c r="D8" s="2"/>
      <c r="E8" s="2"/>
      <c r="F8" s="2"/>
      <c r="G8" s="2"/>
      <c r="H8" s="2"/>
      <c r="I8" s="2"/>
      <c r="J8" s="2"/>
    </row>
    <row r="9" spans="1:10" x14ac:dyDescent="0.35">
      <c r="A9">
        <v>8</v>
      </c>
      <c r="B9">
        <v>0.99356300133559505</v>
      </c>
      <c r="C9" s="2"/>
      <c r="D9" s="2"/>
      <c r="E9" s="2"/>
      <c r="F9" s="2"/>
      <c r="G9" s="2"/>
      <c r="H9" s="2"/>
      <c r="I9" s="2"/>
      <c r="J9" s="2"/>
    </row>
    <row r="10" spans="1:10" x14ac:dyDescent="0.35">
      <c r="A10">
        <v>9</v>
      </c>
      <c r="B10">
        <v>0.99363398532295688</v>
      </c>
      <c r="C10" s="2"/>
      <c r="D10" s="2"/>
      <c r="E10" s="2"/>
      <c r="F10" s="2"/>
      <c r="G10" s="2"/>
      <c r="H10" s="2"/>
      <c r="I10" s="2"/>
      <c r="J10" s="2"/>
    </row>
    <row r="11" spans="1:10" x14ac:dyDescent="0.35">
      <c r="A11">
        <v>10</v>
      </c>
      <c r="B11">
        <v>0.99357759015112634</v>
      </c>
      <c r="C11" s="2"/>
      <c r="D11" s="2"/>
      <c r="E11" s="2"/>
      <c r="F11" s="2"/>
      <c r="G11" s="2"/>
      <c r="H11" s="2"/>
      <c r="I11" s="2"/>
      <c r="J11" s="2"/>
    </row>
    <row r="12" spans="1:10" x14ac:dyDescent="0.35">
      <c r="A12">
        <v>11</v>
      </c>
      <c r="B12">
        <v>0.99354563329583745</v>
      </c>
      <c r="C12" s="2"/>
      <c r="D12" s="2"/>
      <c r="E12" s="2"/>
      <c r="F12" s="2"/>
      <c r="G12" s="2"/>
      <c r="H12" s="2"/>
      <c r="I12" s="2"/>
      <c r="J12" s="2"/>
    </row>
    <row r="13" spans="1:10" x14ac:dyDescent="0.35">
      <c r="A13">
        <v>12</v>
      </c>
      <c r="B13">
        <v>0.99359391879500225</v>
      </c>
      <c r="C13" s="2"/>
      <c r="D13" s="2"/>
      <c r="E13" s="2"/>
      <c r="F13" s="2"/>
      <c r="G13" s="2"/>
      <c r="H13" s="2"/>
      <c r="I13" s="2"/>
      <c r="J13" s="2"/>
    </row>
    <row r="14" spans="1:10" x14ac:dyDescent="0.35">
      <c r="A14">
        <v>13</v>
      </c>
      <c r="B14">
        <v>0.99359276015711162</v>
      </c>
      <c r="C14" s="2"/>
      <c r="D14" s="2"/>
      <c r="E14" s="2"/>
      <c r="F14" s="2"/>
      <c r="G14" s="2"/>
      <c r="H14" s="2"/>
      <c r="I14" s="2"/>
      <c r="J14" s="2"/>
    </row>
    <row r="15" spans="1:10" x14ac:dyDescent="0.35">
      <c r="A15">
        <v>14</v>
      </c>
      <c r="B15">
        <v>0.9936284243295932</v>
      </c>
      <c r="C15" s="2"/>
      <c r="D15" s="2"/>
      <c r="E15" s="2"/>
      <c r="F15" s="2"/>
      <c r="G15" s="2"/>
      <c r="H15" s="2"/>
      <c r="I15" s="2"/>
      <c r="J15" s="2"/>
    </row>
    <row r="16" spans="1:10" x14ac:dyDescent="0.35">
      <c r="A16">
        <v>15</v>
      </c>
      <c r="B16">
        <v>0.99357446556271989</v>
      </c>
      <c r="C16" s="2"/>
      <c r="D16" s="2" t="s">
        <v>41</v>
      </c>
      <c r="E16" s="1">
        <f>B21/B20</f>
        <v>8.8615203670777264E-4</v>
      </c>
      <c r="F16" s="2"/>
      <c r="G16" s="2"/>
      <c r="H16" s="2"/>
      <c r="I16" s="2"/>
      <c r="J16" s="2"/>
    </row>
    <row r="18" spans="1:11" ht="21" x14ac:dyDescent="0.5">
      <c r="A18" s="60" t="s">
        <v>38</v>
      </c>
      <c r="B18" s="61"/>
      <c r="C18" s="61"/>
      <c r="D18" s="61"/>
      <c r="E18" s="61"/>
      <c r="F18" s="61"/>
      <c r="G18" s="61"/>
      <c r="H18" s="61"/>
      <c r="I18" s="61"/>
      <c r="J18" s="61"/>
      <c r="K18" s="62"/>
    </row>
    <row r="19" spans="1:11" x14ac:dyDescent="0.35">
      <c r="A19" s="49" t="s">
        <v>3</v>
      </c>
      <c r="B19" s="27">
        <f>IF(COUNTA($B2:$B16)=0,"Insert KPI values from your pilot experiment",COUNTA($B2:$B16))</f>
        <v>15</v>
      </c>
      <c r="C19" s="27">
        <f>IF(COUNTA($B2:$B16)=0,"",COUNTA($B2:$B16))</f>
        <v>15</v>
      </c>
      <c r="D19" s="27">
        <f t="shared" ref="D19:G19" si="0">IF(COUNTA($B2:$B16)=0,"",COUNTA($B2:$B16))</f>
        <v>15</v>
      </c>
      <c r="E19" s="27">
        <f t="shared" si="0"/>
        <v>15</v>
      </c>
      <c r="F19" s="27">
        <f t="shared" si="0"/>
        <v>15</v>
      </c>
      <c r="G19" s="27">
        <f t="shared" si="0"/>
        <v>15</v>
      </c>
      <c r="H19" s="27">
        <f>IF(COUNTA($B2:$B16)=0,"",COUNTA($B2:$B16))</f>
        <v>15</v>
      </c>
      <c r="I19" s="27">
        <f t="shared" ref="I19:K19" si="1">IF(COUNTA($B2:$B16)=0,"",COUNTA($B2:$B16))</f>
        <v>15</v>
      </c>
      <c r="J19" s="27">
        <f t="shared" si="1"/>
        <v>15</v>
      </c>
      <c r="K19" s="27">
        <f t="shared" si="1"/>
        <v>15</v>
      </c>
    </row>
    <row r="20" spans="1:11" x14ac:dyDescent="0.35">
      <c r="A20" s="47" t="s">
        <v>4</v>
      </c>
      <c r="B20" s="28">
        <f>IFERROR(AVERAGE($B2:$B16),"")</f>
        <v>0.9932518960710931</v>
      </c>
      <c r="C20" s="28">
        <f t="shared" ref="C20:G20" si="2">IFERROR(AVERAGE($B2:$B16),"")</f>
        <v>0.9932518960710931</v>
      </c>
      <c r="D20" s="28">
        <f t="shared" si="2"/>
        <v>0.9932518960710931</v>
      </c>
      <c r="E20" s="28">
        <f t="shared" si="2"/>
        <v>0.9932518960710931</v>
      </c>
      <c r="F20" s="28">
        <f t="shared" si="2"/>
        <v>0.9932518960710931</v>
      </c>
      <c r="G20" s="28">
        <f t="shared" si="2"/>
        <v>0.9932518960710931</v>
      </c>
      <c r="H20" s="28">
        <f t="shared" ref="H20:K20" si="3">IFERROR(AVERAGE($B2:$B16),"")</f>
        <v>0.9932518960710931</v>
      </c>
      <c r="I20" s="28">
        <f t="shared" si="3"/>
        <v>0.9932518960710931</v>
      </c>
      <c r="J20" s="28">
        <f t="shared" si="3"/>
        <v>0.9932518960710931</v>
      </c>
      <c r="K20" s="28">
        <f t="shared" si="3"/>
        <v>0.9932518960710931</v>
      </c>
    </row>
    <row r="21" spans="1:11" x14ac:dyDescent="0.35">
      <c r="A21" s="47" t="s">
        <v>5</v>
      </c>
      <c r="B21" s="28">
        <f>IFERROR(STDEVA($B2:$B16),"")</f>
        <v>8.801721906672561E-4</v>
      </c>
      <c r="C21" s="28">
        <f t="shared" ref="C21:G21" si="4">IFERROR(STDEVA($B2:$B16),"")</f>
        <v>8.801721906672561E-4</v>
      </c>
      <c r="D21" s="28">
        <f t="shared" si="4"/>
        <v>8.801721906672561E-4</v>
      </c>
      <c r="E21" s="28">
        <f t="shared" si="4"/>
        <v>8.801721906672561E-4</v>
      </c>
      <c r="F21" s="28">
        <f t="shared" si="4"/>
        <v>8.801721906672561E-4</v>
      </c>
      <c r="G21" s="28">
        <f t="shared" si="4"/>
        <v>8.801721906672561E-4</v>
      </c>
      <c r="H21" s="28">
        <f t="shared" ref="H21:K21" si="5">IFERROR(STDEVA($B2:$B16),"")</f>
        <v>8.801721906672561E-4</v>
      </c>
      <c r="I21" s="28">
        <f t="shared" si="5"/>
        <v>8.801721906672561E-4</v>
      </c>
      <c r="J21" s="28">
        <f t="shared" si="5"/>
        <v>8.801721906672561E-4</v>
      </c>
      <c r="K21" s="28">
        <f t="shared" si="5"/>
        <v>8.801721906672561E-4</v>
      </c>
    </row>
    <row r="22" spans="1:11" x14ac:dyDescent="0.35">
      <c r="A22" s="47" t="s">
        <v>6</v>
      </c>
      <c r="B22" s="29">
        <v>0.99</v>
      </c>
      <c r="C22" s="29">
        <v>0.99</v>
      </c>
      <c r="D22" s="29">
        <v>0.99</v>
      </c>
      <c r="E22" s="29">
        <v>0.99</v>
      </c>
      <c r="F22" s="29">
        <v>0.99</v>
      </c>
      <c r="G22" s="29">
        <v>0.99</v>
      </c>
      <c r="H22" s="29">
        <v>0.99</v>
      </c>
      <c r="I22" s="29">
        <v>0.99</v>
      </c>
      <c r="J22" s="29">
        <v>0.99</v>
      </c>
      <c r="K22" s="29">
        <v>0.99</v>
      </c>
    </row>
    <row r="23" spans="1:11" x14ac:dyDescent="0.35">
      <c r="A23" s="47" t="s">
        <v>8</v>
      </c>
      <c r="B23" s="29">
        <f>IF(B20="","",1-B22)</f>
        <v>1.0000000000000009E-2</v>
      </c>
      <c r="C23" s="29">
        <f t="shared" ref="C23:G23" si="6">IF(C20="","",1-C22)</f>
        <v>1.0000000000000009E-2</v>
      </c>
      <c r="D23" s="29">
        <f t="shared" si="6"/>
        <v>1.0000000000000009E-2</v>
      </c>
      <c r="E23" s="29">
        <f t="shared" si="6"/>
        <v>1.0000000000000009E-2</v>
      </c>
      <c r="F23" s="29">
        <f t="shared" si="6"/>
        <v>1.0000000000000009E-2</v>
      </c>
      <c r="G23" s="29">
        <f t="shared" si="6"/>
        <v>1.0000000000000009E-2</v>
      </c>
      <c r="H23" s="29">
        <f t="shared" ref="H23" si="7">IF(H20="","",1-H22)</f>
        <v>1.0000000000000009E-2</v>
      </c>
      <c r="I23" s="29">
        <f t="shared" ref="I23" si="8">IF(I20="","",1-I22)</f>
        <v>1.0000000000000009E-2</v>
      </c>
      <c r="J23" s="29">
        <f t="shared" ref="J23" si="9">IF(J20="","",1-J22)</f>
        <v>1.0000000000000009E-2</v>
      </c>
      <c r="K23" s="29">
        <f t="shared" ref="K23" si="10">IF(K20="","",1-K22)</f>
        <v>1.0000000000000009E-2</v>
      </c>
    </row>
    <row r="24" spans="1:11" x14ac:dyDescent="0.35">
      <c r="A24" s="47" t="s">
        <v>9</v>
      </c>
      <c r="B24" s="30">
        <f t="shared" ref="B24:K24" si="11">IFERROR(_xlfn.T.INV(1-(B23/2),B19-1)*(B21/SQRT(B19)),"")</f>
        <v>6.7651573904876818E-4</v>
      </c>
      <c r="C24" s="30">
        <f t="shared" si="11"/>
        <v>6.7651573904876818E-4</v>
      </c>
      <c r="D24" s="30">
        <f t="shared" si="11"/>
        <v>6.7651573904876818E-4</v>
      </c>
      <c r="E24" s="30">
        <f t="shared" si="11"/>
        <v>6.7651573904876818E-4</v>
      </c>
      <c r="F24" s="30">
        <f t="shared" si="11"/>
        <v>6.7651573904876818E-4</v>
      </c>
      <c r="G24" s="30">
        <f t="shared" si="11"/>
        <v>6.7651573904876818E-4</v>
      </c>
      <c r="H24" s="30">
        <f t="shared" si="11"/>
        <v>6.7651573904876818E-4</v>
      </c>
      <c r="I24" s="30">
        <f t="shared" si="11"/>
        <v>6.7651573904876818E-4</v>
      </c>
      <c r="J24" s="30">
        <f t="shared" si="11"/>
        <v>6.7651573904876818E-4</v>
      </c>
      <c r="K24" s="30">
        <f t="shared" si="11"/>
        <v>6.7651573904876818E-4</v>
      </c>
    </row>
    <row r="25" spans="1:11" x14ac:dyDescent="0.35">
      <c r="A25" s="47" t="s">
        <v>39</v>
      </c>
      <c r="B25" s="56">
        <v>0.02</v>
      </c>
      <c r="C25" s="56">
        <v>0.04</v>
      </c>
      <c r="D25" s="56">
        <v>0.06</v>
      </c>
      <c r="E25" s="56">
        <v>0.08</v>
      </c>
      <c r="F25" s="56">
        <v>0.1</v>
      </c>
      <c r="G25" s="56">
        <v>0.12</v>
      </c>
      <c r="H25" s="56">
        <v>0.14000000000000001</v>
      </c>
      <c r="I25" s="56">
        <v>0.16</v>
      </c>
      <c r="J25" s="56">
        <v>0.18</v>
      </c>
      <c r="K25" s="56">
        <v>0.2</v>
      </c>
    </row>
    <row r="26" spans="1:11" x14ac:dyDescent="0.35">
      <c r="A26" s="47" t="s">
        <v>40</v>
      </c>
      <c r="B26" s="28">
        <f>B20*B25</f>
        <v>1.9865037921421861E-2</v>
      </c>
      <c r="C26" s="28">
        <f t="shared" ref="C26:K26" si="12">C20*C25</f>
        <v>3.9730075842843722E-2</v>
      </c>
      <c r="D26" s="28">
        <f t="shared" si="12"/>
        <v>5.9595113764265586E-2</v>
      </c>
      <c r="E26" s="28">
        <f t="shared" si="12"/>
        <v>7.9460151685687444E-2</v>
      </c>
      <c r="F26" s="28">
        <f t="shared" si="12"/>
        <v>9.9325189607109315E-2</v>
      </c>
      <c r="G26" s="28">
        <f>G20*G25</f>
        <v>0.11919022752853117</v>
      </c>
      <c r="H26" s="28">
        <f t="shared" si="12"/>
        <v>0.13905526544995306</v>
      </c>
      <c r="I26" s="28">
        <f t="shared" si="12"/>
        <v>0.15892030337137489</v>
      </c>
      <c r="J26" s="28">
        <f t="shared" si="12"/>
        <v>0.17878534129279675</v>
      </c>
      <c r="K26" s="28">
        <f t="shared" si="12"/>
        <v>0.19865037921421863</v>
      </c>
    </row>
    <row r="27" spans="1:11" x14ac:dyDescent="0.35">
      <c r="A27" s="46" t="s">
        <v>12</v>
      </c>
      <c r="B27" s="54">
        <f>IFERROR(B19*(B24/B26)^2,"")</f>
        <v>1.7396755984643672E-2</v>
      </c>
      <c r="C27" s="54">
        <f t="shared" ref="C27:K27" si="13">IFERROR(C19*(C24/C26)^2,"")</f>
        <v>4.349188996160918E-3</v>
      </c>
      <c r="D27" s="54">
        <f t="shared" si="13"/>
        <v>1.9329728871826308E-3</v>
      </c>
      <c r="E27" s="54">
        <f t="shared" si="13"/>
        <v>1.0872972490402295E-3</v>
      </c>
      <c r="F27" s="54">
        <f t="shared" si="13"/>
        <v>6.9587023938574692E-4</v>
      </c>
      <c r="G27" s="54">
        <f t="shared" si="13"/>
        <v>4.8324322179565769E-4</v>
      </c>
      <c r="H27" s="54">
        <f t="shared" si="13"/>
        <v>3.5503583642129932E-4</v>
      </c>
      <c r="I27" s="54">
        <f t="shared" si="13"/>
        <v>2.7182431226005738E-4</v>
      </c>
      <c r="J27" s="54">
        <f t="shared" si="13"/>
        <v>2.1477476524251452E-4</v>
      </c>
      <c r="K27" s="54">
        <f t="shared" si="13"/>
        <v>1.7396755984643673E-4</v>
      </c>
    </row>
  </sheetData>
  <mergeCells count="1">
    <mergeCell ref="A18:K18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43BC21DCB284E4FAC92405281EA9406" ma:contentTypeVersion="10" ma:contentTypeDescription="Opret et nyt dokument." ma:contentTypeScope="" ma:versionID="beb8a2ca45494927c75b86b26d509361">
  <xsd:schema xmlns:xsd="http://www.w3.org/2001/XMLSchema" xmlns:xs="http://www.w3.org/2001/XMLSchema" xmlns:p="http://schemas.microsoft.com/office/2006/metadata/properties" xmlns:ns2="3b6e95c8-4c08-49c6-b531-35897912f4d2" targetNamespace="http://schemas.microsoft.com/office/2006/metadata/properties" ma:root="true" ma:fieldsID="4fda9ee17e2b4f341586de543ac9b97d" ns2:_="">
    <xsd:import namespace="3b6e95c8-4c08-49c6-b531-35897912f4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6e95c8-4c08-49c6-b531-35897912f4d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dhol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C46B7C-823C-490F-9FAD-181D33D4B96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DA40533-E247-4994-9DE9-E05ADCAF6C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b6e95c8-4c08-49c6-b531-35897912f4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F8D12A-0EF5-4017-806F-5361D7E8B9C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Rossetti - Half Width</vt:lpstr>
      <vt:lpstr>Ross - Iterative</vt:lpstr>
      <vt:lpstr>Single formula</vt:lpstr>
      <vt:lpstr>Confidence intervals</vt:lpstr>
      <vt:lpstr>Importance of threshold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Frederik Fynbo Carlsson</dc:creator>
  <cp:keywords/>
  <dc:description/>
  <cp:lastModifiedBy>Miriam Pohl Khader</cp:lastModifiedBy>
  <cp:revision/>
  <dcterms:created xsi:type="dcterms:W3CDTF">2020-06-19T12:51:23Z</dcterms:created>
  <dcterms:modified xsi:type="dcterms:W3CDTF">2023-06-21T17:10:34Z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0x010100343BC21DCB284E4FAC92405281EA9406</vt:lpwstr>
  </property>
  <property fmtid="{D5CDD505-2E9C-101B-9397-08002B2CF9AE}" pid="3" name="WorkbookGuid">
    <vt:lpwstr>30858a3f-a650-4c10-b514-feb319c603a6</vt:lpwstr>
  </property>
</Properties>
</file>