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rmiteduau-my.sharepoint.com/personal/s3775563_student_rmit_edu_au/Documents/Software Engineering Project Management/Assignment 2/"/>
    </mc:Choice>
  </mc:AlternateContent>
  <xr:revisionPtr revIDLastSave="3524" documentId="13_ncr:1_{04287909-6735-E745-A5D5-0C9C6507122D}" xr6:coauthVersionLast="47" xr6:coauthVersionMax="47" xr10:uidLastSave="{1B0E772C-CA65-407D-9C98-4B0AE6BD2402}"/>
  <bookViews>
    <workbookView xWindow="6390" yWindow="3300" windowWidth="30300" windowHeight="11835" tabRatio="734" firstSheet="2" activeTab="8" xr2:uid="{D7539D60-99FB-4882-A703-9C1CDCE84A5C}"/>
  </bookViews>
  <sheets>
    <sheet name="Product backlog" sheetId="1" r:id="rId1"/>
    <sheet name="Sprint 1 stats - DO NOT CHANGE" sheetId="9" state="hidden" r:id="rId2"/>
    <sheet name="Sprint 1 backlog" sheetId="2" r:id="rId3"/>
    <sheet name="Sprint 1 burndown" sheetId="18" r:id="rId4"/>
    <sheet name="Sprint 2 backlog" sheetId="12" r:id="rId5"/>
    <sheet name="Sprint 2 stats - DO NOT CHANGE" sheetId="14" state="hidden" r:id="rId6"/>
    <sheet name="Sprint 2 burndown" sheetId="19" r:id="rId7"/>
    <sheet name="Sprint 3 backlog" sheetId="13" r:id="rId8"/>
    <sheet name="Sprint 3 burndown" sheetId="20" r:id="rId9"/>
    <sheet name="Sprint 3 stats - DO NOT CHANGE" sheetId="16" state="hidden" r:id="rId10"/>
    <sheet name="References - DO NOT CHANGE" sheetId="6" state="hidden" r:id="rId11"/>
  </sheets>
  <definedNames>
    <definedName name="_xlnm._FilterDatabase" localSheetId="0" hidden="1">'Product backlog'!$A$1:$H$22</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4" i="19" l="1"/>
  <c r="I21" i="19"/>
  <c r="B22" i="19"/>
  <c r="J7" i="19"/>
  <c r="J8" i="19"/>
  <c r="J9" i="19"/>
  <c r="J10" i="19"/>
  <c r="J11" i="19"/>
  <c r="J12" i="19"/>
  <c r="J13" i="19"/>
  <c r="C14" i="19"/>
  <c r="D14" i="19"/>
  <c r="E14" i="19"/>
  <c r="F14" i="19"/>
  <c r="G14" i="19"/>
  <c r="H14" i="19"/>
  <c r="I14" i="19"/>
  <c r="B8" i="20"/>
  <c r="B9" i="20"/>
  <c r="B10" i="20"/>
  <c r="B11" i="20"/>
  <c r="B12" i="20"/>
  <c r="B13" i="20"/>
  <c r="B7" i="20"/>
  <c r="B11" i="19"/>
  <c r="B10" i="19"/>
  <c r="B9" i="19"/>
  <c r="B8" i="19"/>
  <c r="J7" i="18"/>
  <c r="J8" i="18"/>
  <c r="J9" i="18"/>
  <c r="J10" i="18"/>
  <c r="J11" i="18"/>
  <c r="J12" i="18"/>
  <c r="J13" i="18"/>
  <c r="J14" i="18"/>
  <c r="D18" i="19"/>
  <c r="E18" i="19"/>
  <c r="F18" i="19"/>
  <c r="G18" i="19"/>
  <c r="H18" i="19"/>
  <c r="I18" i="19"/>
  <c r="C18" i="19"/>
  <c r="C19" i="19" s="1"/>
  <c r="C19" i="18"/>
  <c r="C22" i="18"/>
  <c r="C15" i="18"/>
  <c r="D15" i="18"/>
  <c r="E15" i="18"/>
  <c r="F15" i="18"/>
  <c r="G15" i="18"/>
  <c r="H15" i="18"/>
  <c r="I15" i="18"/>
  <c r="B21" i="20"/>
  <c r="D17" i="20"/>
  <c r="E17" i="20"/>
  <c r="F17" i="20"/>
  <c r="G17" i="20"/>
  <c r="H17" i="20"/>
  <c r="I17" i="20"/>
  <c r="C17" i="20"/>
  <c r="C18" i="20" s="1"/>
  <c r="I14" i="20"/>
  <c r="H14" i="20"/>
  <c r="G14" i="20"/>
  <c r="F14" i="20"/>
  <c r="E14" i="20"/>
  <c r="D14" i="20"/>
  <c r="C14" i="20"/>
  <c r="J13" i="20"/>
  <c r="J12" i="20"/>
  <c r="J11" i="20"/>
  <c r="J10" i="20"/>
  <c r="J9" i="20"/>
  <c r="J8" i="20"/>
  <c r="J7" i="20"/>
  <c r="B14" i="19" l="1"/>
  <c r="D19" i="19"/>
  <c r="E19" i="19" s="1"/>
  <c r="F19" i="19" s="1"/>
  <c r="G19" i="19" s="1"/>
  <c r="H19" i="19" s="1"/>
  <c r="I19" i="19" s="1"/>
  <c r="D22" i="18"/>
  <c r="E22" i="18" s="1"/>
  <c r="F22" i="18" s="1"/>
  <c r="G22" i="18" s="1"/>
  <c r="H22" i="18" s="1"/>
  <c r="I22" i="18" s="1"/>
  <c r="D19" i="18"/>
  <c r="E19" i="18" s="1"/>
  <c r="F19" i="18" s="1"/>
  <c r="G19" i="18" s="1"/>
  <c r="H19" i="18" s="1"/>
  <c r="I19" i="18" s="1"/>
  <c r="B15" i="18"/>
  <c r="B20" i="18" s="1"/>
  <c r="C20" i="18" s="1"/>
  <c r="D20" i="18" s="1"/>
  <c r="E20" i="18" s="1"/>
  <c r="F20" i="18" s="1"/>
  <c r="G20" i="18" s="1"/>
  <c r="H20" i="18" s="1"/>
  <c r="I20" i="18" s="1"/>
  <c r="J15" i="18"/>
  <c r="C22" i="19"/>
  <c r="D22" i="19" s="1"/>
  <c r="E22" i="19" s="1"/>
  <c r="F22" i="19" s="1"/>
  <c r="G22" i="19" s="1"/>
  <c r="H22" i="19" s="1"/>
  <c r="I22" i="19" s="1"/>
  <c r="D18" i="20"/>
  <c r="E18" i="20" s="1"/>
  <c r="F18" i="20" s="1"/>
  <c r="G18" i="20" s="1"/>
  <c r="H18" i="20" s="1"/>
  <c r="I18" i="20" s="1"/>
  <c r="C21" i="20"/>
  <c r="D21" i="20" s="1"/>
  <c r="E21" i="20" s="1"/>
  <c r="F21" i="20" s="1"/>
  <c r="G21" i="20" s="1"/>
  <c r="H21" i="20" s="1"/>
  <c r="I21" i="20" s="1"/>
  <c r="B14" i="20"/>
  <c r="B19" i="20" s="1"/>
  <c r="C19" i="20" s="1"/>
  <c r="D19" i="20" s="1"/>
  <c r="E19" i="20" s="1"/>
  <c r="F19" i="20" s="1"/>
  <c r="G19" i="20" s="1"/>
  <c r="H19" i="20" s="1"/>
  <c r="I19" i="20" s="1"/>
  <c r="J14" i="20"/>
  <c r="B20" i="20" l="1"/>
  <c r="B2" i="19"/>
  <c r="C2" i="19" s="1"/>
  <c r="B20" i="19"/>
  <c r="C20" i="19" s="1"/>
  <c r="C2" i="18"/>
  <c r="C4" i="18" s="1"/>
  <c r="B2" i="20"/>
  <c r="H11" i="16"/>
  <c r="G11" i="16"/>
  <c r="F11" i="16"/>
  <c r="E11" i="16"/>
  <c r="D11" i="16"/>
  <c r="C11" i="16"/>
  <c r="B11" i="16"/>
  <c r="H10" i="16"/>
  <c r="G10" i="16"/>
  <c r="F10" i="16"/>
  <c r="E10" i="16"/>
  <c r="D10" i="16"/>
  <c r="C10" i="16"/>
  <c r="B10" i="16"/>
  <c r="G5" i="16"/>
  <c r="F5" i="16"/>
  <c r="E5" i="16"/>
  <c r="D5" i="16"/>
  <c r="C5" i="16"/>
  <c r="B5" i="16"/>
  <c r="H4" i="16"/>
  <c r="G4" i="16"/>
  <c r="F4" i="16"/>
  <c r="E4" i="16"/>
  <c r="D4" i="16"/>
  <c r="C4" i="16"/>
  <c r="B4" i="16"/>
  <c r="H2" i="16"/>
  <c r="G2" i="16"/>
  <c r="F2" i="16"/>
  <c r="E2" i="16"/>
  <c r="D2" i="16"/>
  <c r="C2" i="16"/>
  <c r="B2" i="16"/>
  <c r="F20" i="12"/>
  <c r="G5" i="14"/>
  <c r="F5" i="14"/>
  <c r="E5" i="14"/>
  <c r="D5" i="14"/>
  <c r="C5" i="14"/>
  <c r="B5" i="14"/>
  <c r="A11" i="16"/>
  <c r="A10" i="16"/>
  <c r="A4" i="16"/>
  <c r="A3" i="16"/>
  <c r="A2" i="16"/>
  <c r="A11" i="14"/>
  <c r="E11" i="14" s="1"/>
  <c r="A10" i="14"/>
  <c r="D10" i="14" s="1"/>
  <c r="A4" i="14"/>
  <c r="D4" i="14" s="1"/>
  <c r="A3" i="14"/>
  <c r="A2" i="14"/>
  <c r="F2" i="14" s="1"/>
  <c r="E11" i="9"/>
  <c r="H10" i="9"/>
  <c r="H11" i="9"/>
  <c r="B11" i="9"/>
  <c r="A11" i="9"/>
  <c r="D11" i="9" s="1"/>
  <c r="A10" i="9"/>
  <c r="C10" i="9" s="1"/>
  <c r="A3" i="9"/>
  <c r="G5" i="9"/>
  <c r="F5" i="9"/>
  <c r="E5" i="9"/>
  <c r="D5" i="9"/>
  <c r="C5" i="9"/>
  <c r="B5" i="9"/>
  <c r="A4" i="9"/>
  <c r="D4" i="9" s="1"/>
  <c r="B4" i="9"/>
  <c r="C4" i="9"/>
  <c r="E4" i="9"/>
  <c r="F4" i="9"/>
  <c r="G4" i="9"/>
  <c r="H4" i="9"/>
  <c r="A2" i="9"/>
  <c r="E2" i="9" s="1"/>
  <c r="C2" i="9"/>
  <c r="D2" i="9"/>
  <c r="F2" i="9"/>
  <c r="G2" i="9"/>
  <c r="H2" i="9"/>
  <c r="C4" i="19" l="1"/>
  <c r="D20" i="19"/>
  <c r="E20" i="19" s="1"/>
  <c r="F20" i="19" s="1"/>
  <c r="G20" i="19" s="1"/>
  <c r="H20" i="19" s="1"/>
  <c r="I20" i="19" s="1"/>
  <c r="C21" i="18"/>
  <c r="D4" i="18"/>
  <c r="C2" i="20"/>
  <c r="C4" i="20" s="1"/>
  <c r="C20" i="20" s="1"/>
  <c r="H3" i="9"/>
  <c r="D10" i="9"/>
  <c r="D3" i="9" s="1"/>
  <c r="E2" i="14"/>
  <c r="G4" i="14"/>
  <c r="C4" i="14"/>
  <c r="B10" i="14"/>
  <c r="F11" i="14"/>
  <c r="E10" i="14"/>
  <c r="E3" i="14" s="1"/>
  <c r="D3" i="16"/>
  <c r="B10" i="9"/>
  <c r="B3" i="9" s="1"/>
  <c r="F11" i="9"/>
  <c r="E10" i="9"/>
  <c r="E3" i="9" s="1"/>
  <c r="B2" i="14"/>
  <c r="H2" i="14"/>
  <c r="D2" i="14"/>
  <c r="F4" i="14"/>
  <c r="B4" i="14"/>
  <c r="G11" i="14"/>
  <c r="F10" i="14"/>
  <c r="C11" i="14"/>
  <c r="B2" i="9"/>
  <c r="G11" i="9"/>
  <c r="F10" i="9"/>
  <c r="C11" i="9"/>
  <c r="C3" i="9" s="1"/>
  <c r="G2" i="14"/>
  <c r="C2" i="14"/>
  <c r="E4" i="14"/>
  <c r="H11" i="14"/>
  <c r="G10" i="14"/>
  <c r="D11" i="14"/>
  <c r="D3" i="14" s="1"/>
  <c r="C10" i="14"/>
  <c r="C3" i="16"/>
  <c r="G10" i="9"/>
  <c r="H4" i="14"/>
  <c r="B11" i="14"/>
  <c r="H10" i="14"/>
  <c r="D4" i="19" l="1"/>
  <c r="C21" i="19"/>
  <c r="E4" i="18"/>
  <c r="D21" i="18"/>
  <c r="D4" i="20"/>
  <c r="D20" i="20" s="1"/>
  <c r="F3" i="16"/>
  <c r="G3" i="16"/>
  <c r="E3" i="16"/>
  <c r="B3" i="16"/>
  <c r="C3" i="14"/>
  <c r="H3" i="14"/>
  <c r="G3" i="14"/>
  <c r="F3" i="14"/>
  <c r="F3" i="9"/>
  <c r="G3" i="9"/>
  <c r="H3" i="16"/>
  <c r="B3" i="14"/>
  <c r="E4" i="19" l="1"/>
  <c r="D21" i="19"/>
  <c r="F4" i="18"/>
  <c r="E21" i="18"/>
  <c r="E4" i="20"/>
  <c r="E20" i="20" s="1"/>
  <c r="F4" i="19" l="1"/>
  <c r="E21" i="19"/>
  <c r="F21" i="18"/>
  <c r="G4" i="18"/>
  <c r="F4" i="20"/>
  <c r="F20" i="20" s="1"/>
  <c r="G4" i="19" l="1"/>
  <c r="F21" i="19"/>
  <c r="G21" i="18"/>
  <c r="H4" i="18"/>
  <c r="G4" i="20"/>
  <c r="G20" i="20" s="1"/>
  <c r="H4" i="19" l="1"/>
  <c r="G21" i="19"/>
  <c r="I4" i="18"/>
  <c r="I21" i="18" s="1"/>
  <c r="H21" i="18"/>
  <c r="H4" i="20"/>
  <c r="H20" i="20" s="1"/>
  <c r="I4" i="19" l="1"/>
  <c r="H21" i="19"/>
  <c r="I4" i="20"/>
  <c r="I20" i="20" s="1"/>
</calcChain>
</file>

<file path=xl/sharedStrings.xml><?xml version="1.0" encoding="utf-8"?>
<sst xmlns="http://schemas.openxmlformats.org/spreadsheetml/2006/main" count="716" uniqueCount="172">
  <si>
    <t>Product backlog ID</t>
  </si>
  <si>
    <t>Feature</t>
  </si>
  <si>
    <t>Owner</t>
  </si>
  <si>
    <t>Priority</t>
  </si>
  <si>
    <t>Effort (in hours)</t>
  </si>
  <si>
    <t>Status</t>
  </si>
  <si>
    <t>Definition of done</t>
  </si>
  <si>
    <t>Notes</t>
  </si>
  <si>
    <t>As a staff member I need to login and be presented with the options that suit me most</t>
  </si>
  <si>
    <t>James</t>
  </si>
  <si>
    <t>Critical</t>
  </si>
  <si>
    <t>Done</t>
  </si>
  <si>
    <t>Staff member can view the staff member menu along with the staff options</t>
  </si>
  <si>
    <t xml:space="preserve">As a technician I need to login and be presented with the options that suit me most </t>
  </si>
  <si>
    <t>Lars</t>
  </si>
  <si>
    <t xml:space="preserve">Technician can view the technician menu along with the technician options </t>
  </si>
  <si>
    <t xml:space="preserve">As a staff member I need to be able to create a ticket with varying severity levels </t>
  </si>
  <si>
    <t>Miriam</t>
  </si>
  <si>
    <t>Staff member can access, fill in and create a ticket with severity options. submitted ticket is opened and delivered to the service desk</t>
  </si>
  <si>
    <t xml:space="preserve">As a technician I need to be able to view tickets available </t>
  </si>
  <si>
    <t>Technician can view tickets - open and see details</t>
  </si>
  <si>
    <t xml:space="preserve">As a new user I need to be able to create an account </t>
  </si>
  <si>
    <t>User can create a new user account and login with the new credentials</t>
  </si>
  <si>
    <t>As a technician, I want to be assigned tickets commensurate to my helpdesk level (eg level 1) so that I don't receive tickets that I am unable to resolve.</t>
  </si>
  <si>
    <t>High</t>
  </si>
  <si>
    <t>Tickets get assigned to the technician of the appropriate level</t>
  </si>
  <si>
    <t>As a manager I want to make sure my technicians aren't being overloaded with tickets while others have nothing to do so I need to make sure tickets are spread out evenly across technicians or if everyone has the same amount of work, given out randomly so no one is targeted.</t>
  </si>
  <si>
    <t>Tickets get assigned to the technician with the least tickets assigned else randomly</t>
  </si>
  <si>
    <t>As a technician I need to be able to change the priority of tickets if I deem them to be better solved by a higher or lower level technician.</t>
  </si>
  <si>
    <t>Option in the technician view of tickets to change the severity level</t>
  </si>
  <si>
    <t>As a technician I need to be able to close tickets when they have been resolved so ticket holders know it is fixed, or if unresolved so they may escalate with the appropriate party.</t>
  </si>
  <si>
    <t>John</t>
  </si>
  <si>
    <t>Option in the technician view of tickets to change ticket status</t>
  </si>
  <si>
    <t>As a manager I want to be able to view the results of previous tickets created and have them stored after they have been closed for 24 hours. I don't want anyone to be able to alter them after that time to maintain the integrity of our records.</t>
  </si>
  <si>
    <t>Medium</t>
  </si>
  <si>
    <t>System will archive closed tickets after 24 hours, upon which they will not be able to be edited</t>
  </si>
  <si>
    <t>As a technician I need to be able to reopen a closed ticket that hasn't been archived in case of new information or if a resolution has been found.</t>
  </si>
  <si>
    <t>Closed tickets can be changed back to open within the 24 hour period of being closed, not possible with archived tickets</t>
  </si>
  <si>
    <t>As a staff member I need to be able to see the status of the tickets I have created so that I know if a resolution has been found or if it has been unresolved then I can escalate it with someone else.</t>
  </si>
  <si>
    <t>Staff members can view their open tickets, status but not be able to change anything</t>
  </si>
  <si>
    <t>As a user if I have forgotten my password, I need to be able to reset it to regain access to the system.</t>
  </si>
  <si>
    <t>Low</t>
  </si>
  <si>
    <t>Users can change their password by selecting a "forgot password" prompt and new password with override the old password</t>
  </si>
  <si>
    <t>As a user I need to be able to log into the system and authenticate my log in so that I can access the system</t>
  </si>
  <si>
    <t>Users are created with a username/password combination, and the system will not permit unauthenticated access</t>
  </si>
  <si>
    <t>As a technician, I need to be able to produce a report for a specified period of time with a history of tickets along with specific details pertaining to each ticket. This will allow me to understand the effectiveness of the service desk</t>
  </si>
  <si>
    <t>Report within a specified given time frame shows details regarding tickets submitted and which of them were resolved and which remain outstanding</t>
  </si>
  <si>
    <t xml:space="preserve">Create a Quick Reference Guide with instructions of how to use the product </t>
  </si>
  <si>
    <t>Provides sufficient instructions for an IT staff member to copy, compile and run the Cinco Java application within their mandated platform.</t>
  </si>
  <si>
    <t>Day 1</t>
  </si>
  <si>
    <t>Day 2</t>
  </si>
  <si>
    <t>Day 3</t>
  </si>
  <si>
    <t>Day 4</t>
  </si>
  <si>
    <t>Day 5</t>
  </si>
  <si>
    <t>Day 6</t>
  </si>
  <si>
    <t>Day 7</t>
  </si>
  <si>
    <t>Ideal</t>
  </si>
  <si>
    <t>Sprint backlog ID</t>
  </si>
  <si>
    <t>Task</t>
  </si>
  <si>
    <t>Assigned to</t>
  </si>
  <si>
    <t>Creation of a staff object class</t>
  </si>
  <si>
    <t>To do</t>
  </si>
  <si>
    <t>In progress</t>
  </si>
  <si>
    <t>Staff is sorted catagorized as employee, nothing yet to separate staff and technicians</t>
  </si>
  <si>
    <t>Staff can enter in their unique log in details</t>
  </si>
  <si>
    <t>System checks and authenticates user id and password</t>
  </si>
  <si>
    <t>Staff gets taken to the staff menu</t>
  </si>
  <si>
    <t>Creation of a technician class</t>
  </si>
  <si>
    <t>Testing</t>
  </si>
  <si>
    <t>Technician can enter in their unique log in details</t>
  </si>
  <si>
    <t>Technician gets taken to the Technician menu</t>
  </si>
  <si>
    <t>As a staff member I need to be able to create a ticket with varying severity levels</t>
  </si>
  <si>
    <t>Creation of a ticket object class</t>
  </si>
  <si>
    <t>A ticket fill out form, including user name, issue, description, severity level</t>
  </si>
  <si>
    <t>through the technician menu a technician can view open tickets and all details</t>
  </si>
  <si>
    <t>on log in page a new user option is displayed</t>
  </si>
  <si>
    <t>If the password is the same as a previously created user account it will throw an error.</t>
  </si>
  <si>
    <t>system asks for user name, password and if they are staff or technician</t>
  </si>
  <si>
    <t>A new staff member gets added with user name and password</t>
  </si>
  <si>
    <t>0,5</t>
  </si>
  <si>
    <t>A new technician gets added with user name and password</t>
  </si>
  <si>
    <t>Takes user back to log in page with their details now in the system</t>
  </si>
  <si>
    <t>tickets can be assigned based on their severity level</t>
  </si>
  <si>
    <t>To be completed in a future sprint</t>
  </si>
  <si>
    <t>service desk assigns tickets to technicians with least tickets assigned to them</t>
  </si>
  <si>
    <t>Technicians can change the ticket severity levels</t>
  </si>
  <si>
    <t>Tickets can be set by technicians to "closed &amp; resolved" or "closed &amp; unresolved"</t>
  </si>
  <si>
    <t>Closed tickets get saved/archived after 24 hours after being closed</t>
  </si>
  <si>
    <t>Closed tickets can be re-opened by technicians (within that 24 hour period)</t>
  </si>
  <si>
    <t xml:space="preserve">Staff members can view their tickets and their status but not reopen them if closed/archived </t>
  </si>
  <si>
    <t>Forgot password option on log in page</t>
  </si>
  <si>
    <t>System asks for user name</t>
  </si>
  <si>
    <t>Miram</t>
  </si>
  <si>
    <t>System authenticates username</t>
  </si>
  <si>
    <t>System replaces password with a new one</t>
  </si>
  <si>
    <t>Create a log in menu</t>
  </si>
  <si>
    <t>authenticate login</t>
  </si>
  <si>
    <t>Passwords check for minimum length of 20</t>
  </si>
  <si>
    <t>Passwords check for uppercase and lowercase</t>
  </si>
  <si>
    <t>Passwords check for letters and numbers</t>
  </si>
  <si>
    <t>Write text file to explain how to launch and run the code by the end of this sprint</t>
  </si>
  <si>
    <t>Was blocked by ICT and uncertainties regarding deployment environment</t>
  </si>
  <si>
    <t>Effort Estimate total</t>
  </si>
  <si>
    <t>over 7 days</t>
  </si>
  <si>
    <t>Effort Remaining</t>
  </si>
  <si>
    <t>Features</t>
  </si>
  <si>
    <t>Hours</t>
  </si>
  <si>
    <t>Totals</t>
  </si>
  <si>
    <t>#1</t>
  </si>
  <si>
    <t>#2</t>
  </si>
  <si>
    <t>#3</t>
  </si>
  <si>
    <t>#4</t>
  </si>
  <si>
    <t>#5</t>
  </si>
  <si>
    <t>#13</t>
  </si>
  <si>
    <t>#14</t>
  </si>
  <si>
    <t>#16</t>
  </si>
  <si>
    <t>Start (Day 0)</t>
  </si>
  <si>
    <t>Completed Tasks</t>
  </si>
  <si>
    <t>Sum Completed</t>
  </si>
  <si>
    <t>Remaining Effort</t>
  </si>
  <si>
    <t>Ideal Burndown</t>
  </si>
  <si>
    <t>Remaining Tasks</t>
  </si>
  <si>
    <t>Have ticket class hold severity</t>
  </si>
  <si>
    <t xml:space="preserve">Have low and medium severity tickets be assigned to level 1 technicians </t>
  </si>
  <si>
    <t>Have high severity tickets assigned to level 2 technicians</t>
  </si>
  <si>
    <t>Create a method to randomly assign tickets</t>
  </si>
  <si>
    <t>Create a method to read how many tickets technicians currently have</t>
  </si>
  <si>
    <t>Adjust random method to prioritize those with less tickets.</t>
  </si>
  <si>
    <t>As a technician I need to be able to change the severity of tickets if I deem them to be better solved by a higher or lower level technician.</t>
  </si>
  <si>
    <t>Create a method to allow technicians to change severity of the tickets they have.</t>
  </si>
  <si>
    <t>Have ticket assigned through the same method as created in P7</t>
  </si>
  <si>
    <t>Create menu option in Technicians menu to adjust severity</t>
  </si>
  <si>
    <t>Test to see that ticket is assigned correctly</t>
  </si>
  <si>
    <t>Have ticket class hold status variable (closed (resolved/unresolved)/ open)</t>
  </si>
  <si>
    <t>Create method to allow technicians to change ticket status from open to closed, assigning either resolved or unresolved</t>
  </si>
  <si>
    <t>Have system remove ticket out of technicians list of tickets</t>
  </si>
  <si>
    <t xml:space="preserve">As a user I need to be able to log into the system and authenticate my log in </t>
  </si>
  <si>
    <t>BUGFIX: Username needs validation before password can be entered.</t>
  </si>
  <si>
    <t xml:space="preserve">As a staff member I need to be able to log into the system and be taken to a staff menu </t>
  </si>
  <si>
    <t xml:space="preserve">SpecChange: Password needs to be minimum of 8 characters not 20. Add requirments at the start of the password request. </t>
  </si>
  <si>
    <t>Ensure phone numbers are properly validated upon account creation</t>
  </si>
  <si>
    <t>Add ability for techs to close tickets (either resolved, or unresolved)</t>
  </si>
  <si>
    <t>Create logic to automatically archive closed tickets after 24 hours</t>
  </si>
  <si>
    <t>Add ability for tech to view their assigned closed and archived tickets</t>
  </si>
  <si>
    <t>Add ability for techs to see other closed and archived tickets that are assigned to another tech</t>
  </si>
  <si>
    <t>Identify that a closed ticket is archived to the end-user</t>
  </si>
  <si>
    <t>Add ability to reopen closed ticket</t>
  </si>
  <si>
    <t>Allow technician to choose new status of ticket</t>
  </si>
  <si>
    <t>Prevent status editing of archived ticket</t>
  </si>
  <si>
    <t>Allow staff member to view status of their open tickets</t>
  </si>
  <si>
    <t>Create menu option for staff member to see the open tickets they created</t>
  </si>
  <si>
    <t xml:space="preserve">Create method to allow staff member to see status of their open tickets </t>
  </si>
  <si>
    <t>Validate user and password separately</t>
  </si>
  <si>
    <t>Ensure application does not crash when a blank password is entered when attempting to reset a password</t>
  </si>
  <si>
    <t>Create method to show a report of the tickets that were created within a specified time frame. Resolved tickets should display which member submitted it and when and who attended to it along with the length of time until it was resolved. Outstanding tickets within the time frame show who submitted it and when, along with the tickets severity</t>
  </si>
  <si>
    <t xml:space="preserve">Miriam </t>
  </si>
  <si>
    <t>Create menu option for user to produce report</t>
  </si>
  <si>
    <t xml:space="preserve">Create method to allow user to generate report within certain time frame </t>
  </si>
  <si>
    <t xml:space="preserve">Allow user to view number of resolved and outstanding tickets along with necessary detail for each status type </t>
  </si>
  <si>
    <t>Format date in short-form for better clarity</t>
  </si>
  <si>
    <t>Add ability for technician to specify exact date-ranges for report</t>
  </si>
  <si>
    <t>README file does not work. Fix to allow compilation without editing directories</t>
  </si>
  <si>
    <t>Had to work within the restrictions imposed on us by target platform</t>
  </si>
  <si>
    <t>As a staff member I need to be able to log into the system and be taken to a staff menu</t>
  </si>
  <si>
    <t>As a technician I need to be able to log into the system and be taken to a technician menu</t>
  </si>
  <si>
    <t>As a user if I have forgotten my password, I need to be able to reset it</t>
  </si>
  <si>
    <t>As a user I need to be able to log into the system and authenticate my log in</t>
  </si>
  <si>
    <t>As a marker of this assignment, I need to be able to run and test this code</t>
  </si>
  <si>
    <r>
      <rPr>
        <sz val="10"/>
        <color rgb="FFFF0000"/>
        <rFont val="Arial"/>
        <family val="2"/>
      </rPr>
      <t>Wording adjusted to align more to users needs previous was:</t>
    </r>
    <r>
      <rPr>
        <sz val="10"/>
        <color theme="1"/>
        <rFont val="Arial"/>
        <family val="2"/>
      </rPr>
      <t xml:space="preserve"> As a staff member I need to be able to log into the system and be taken to a staff menu</t>
    </r>
  </si>
  <si>
    <r>
      <rPr>
        <sz val="10"/>
        <color rgb="FFFF0000"/>
        <rFont val="Arial"/>
        <family val="2"/>
      </rPr>
      <t>Wording adjusted to align more to users needs, previous was:</t>
    </r>
    <r>
      <rPr>
        <sz val="10"/>
        <color theme="1"/>
        <rFont val="Arial"/>
        <family val="2"/>
      </rPr>
      <t xml:space="preserve"> As a technician I need to be able to log into the system and be taken to a technician menu</t>
    </r>
  </si>
  <si>
    <r>
      <rPr>
        <sz val="10"/>
        <color rgb="FFFF0000"/>
        <rFont val="Arial"/>
        <family val="2"/>
      </rPr>
      <t>Wording adjusted to meet feedback and align more with the scenario, previous was:</t>
    </r>
    <r>
      <rPr>
        <sz val="10"/>
        <color theme="1"/>
        <rFont val="Arial"/>
        <family val="2"/>
      </rPr>
      <t xml:space="preserve"> As a marker of this assignment, I need to be able to run and test this code</t>
    </r>
  </si>
  <si>
    <t>Day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</si>
</sst>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0"/>
      <color theme="1"/>
      <name val="Arial"/>
      <family val="2"/>
    </font>
    <font>
      <sz val="10"/>
      <color theme="1"/>
      <name val="Arial"/>
      <family val="2"/>
    </font>
    <font>
      <sz val="10"/>
      <color rgb="FF000000"/>
      <name val="Arial"/>
      <family val="2"/>
    </font>
    <font>
      <sz val="8"/>
      <name val="Calibri"/>
      <family val="2"/>
      <scheme val="minor"/>
    </font>
    <font>
      <sz val="10"/>
      <color theme="1"/>
      <name val="Arial"/>
    </font>
    <font>
      <sz val="12"/>
      <color rgb="FF9C0006"/>
      <name val="Calibri"/>
      <family val="2"/>
      <scheme val="minor"/>
    </font>
    <font>
      <b/>
      <sz val="10"/>
      <color theme="1"/>
      <name val="Arial"/>
    </font>
    <font>
      <sz val="12"/>
      <color theme="1"/>
      <name val="Calibri"/>
      <family val="2"/>
      <scheme val="minor"/>
    </font>
    <font>
      <sz val="10"/>
      <color rgb="FFFF0000"/>
      <name val="Arial"/>
      <family val="2"/>
    </font>
  </fonts>
  <fills count="21">
    <fill>
      <patternFill patternType="none"/>
    </fill>
    <fill>
      <patternFill patternType="gray125"/>
    </fill>
    <fill>
      <patternFill patternType="solid">
        <fgColor rgb="FFBFBFBF"/>
        <bgColor indexed="64"/>
      </patternFill>
    </fill>
    <fill>
      <patternFill patternType="solid">
        <fgColor rgb="FFD9E1F2"/>
        <bgColor indexed="64"/>
      </patternFill>
    </fill>
    <fill>
      <patternFill patternType="solid">
        <fgColor rgb="FFFCE4D6"/>
        <bgColor indexed="64"/>
      </patternFill>
    </fill>
    <fill>
      <patternFill patternType="solid">
        <fgColor rgb="FFFC9797"/>
        <bgColor indexed="64"/>
      </patternFill>
    </fill>
    <fill>
      <patternFill patternType="solid">
        <fgColor rgb="FFFFF2CC"/>
        <bgColor indexed="64"/>
      </patternFill>
    </fill>
    <fill>
      <patternFill patternType="solid">
        <fgColor rgb="FFDDEBF7"/>
        <bgColor indexed="64"/>
      </patternFill>
    </fill>
    <fill>
      <patternFill patternType="solid">
        <fgColor rgb="FFE2EFDA"/>
        <bgColor indexed="64"/>
      </patternFill>
    </fill>
    <fill>
      <patternFill patternType="solid">
        <fgColor rgb="FFD996FF"/>
        <bgColor indexed="64"/>
      </patternFill>
    </fill>
    <fill>
      <patternFill patternType="solid">
        <fgColor rgb="FFB9FF8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4B084"/>
        <bgColor indexed="64"/>
      </patternFill>
    </fill>
    <fill>
      <patternFill patternType="solid">
        <fgColor rgb="FFFFE699"/>
        <bgColor indexed="64"/>
      </patternFill>
    </fill>
    <fill>
      <patternFill patternType="solid">
        <fgColor rgb="FFFFC7CE"/>
      </patternFill>
    </fill>
    <fill>
      <patternFill patternType="solid">
        <fgColor theme="9" tint="0.39997558519241921"/>
        <bgColor indexed="64"/>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style="thin">
        <color rgb="FFD9D9D9"/>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style="thin">
        <color rgb="FF000000"/>
      </right>
      <top style="medium">
        <color indexed="64"/>
      </top>
      <bottom/>
      <diagonal/>
    </border>
    <border>
      <left/>
      <right style="medium">
        <color indexed="64"/>
      </right>
      <top style="thin">
        <color rgb="FF000000"/>
      </top>
      <bottom style="thin">
        <color rgb="FF000000"/>
      </bottom>
      <diagonal/>
    </border>
  </borders>
  <cellStyleXfs count="3">
    <xf numFmtId="0" fontId="0" fillId="0" borderId="0"/>
    <xf numFmtId="0" fontId="6" fillId="19" borderId="0" applyNumberFormat="0" applyBorder="0" applyAlignment="0" applyProtection="0"/>
    <xf numFmtId="9" fontId="8" fillId="0" borderId="0" applyFont="0" applyFill="0" applyBorder="0" applyAlignment="0" applyProtection="0"/>
  </cellStyleXfs>
  <cellXfs count="166">
    <xf numFmtId="0" fontId="0" fillId="0" borderId="0" xfId="0"/>
    <xf numFmtId="0" fontId="2" fillId="0" borderId="0" xfId="0" applyFont="1"/>
    <xf numFmtId="0" fontId="2" fillId="0" borderId="0" xfId="0" applyFont="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0" xfId="0" applyFont="1" applyAlignment="1">
      <alignment horizontal="left" vertical="top" wrapText="1"/>
    </xf>
    <xf numFmtId="0" fontId="2" fillId="0" borderId="10" xfId="0" applyFont="1" applyBorder="1" applyAlignment="1">
      <alignment horizontal="left" vertical="top"/>
    </xf>
    <xf numFmtId="0" fontId="2" fillId="0" borderId="10" xfId="0" applyFont="1" applyBorder="1"/>
    <xf numFmtId="0" fontId="2" fillId="2" borderId="10" xfId="0" applyFont="1" applyFill="1" applyBorder="1" applyAlignment="1">
      <alignment horizontal="left" vertical="top"/>
    </xf>
    <xf numFmtId="0" fontId="2" fillId="2" borderId="10" xfId="0" applyFont="1" applyFill="1" applyBorder="1" applyAlignment="1">
      <alignment horizontal="left" vertical="top" wrapText="1"/>
    </xf>
    <xf numFmtId="0" fontId="1" fillId="0" borderId="12" xfId="0" applyFont="1" applyBorder="1" applyAlignment="1">
      <alignment horizontal="left" vertical="top"/>
    </xf>
    <xf numFmtId="0" fontId="1" fillId="0" borderId="13" xfId="0" applyFont="1" applyBorder="1" applyAlignment="1">
      <alignment horizontal="left" vertical="top"/>
    </xf>
    <xf numFmtId="0" fontId="3" fillId="3" borderId="10" xfId="0" applyFont="1" applyFill="1" applyBorder="1" applyAlignment="1">
      <alignment horizontal="left" vertical="top"/>
    </xf>
    <xf numFmtId="0" fontId="3" fillId="3" borderId="10" xfId="0" applyFont="1" applyFill="1" applyBorder="1" applyAlignment="1">
      <alignment horizontal="left" vertical="top" wrapText="1"/>
    </xf>
    <xf numFmtId="0" fontId="2" fillId="4" borderId="10" xfId="0" applyFont="1" applyFill="1" applyBorder="1" applyAlignment="1">
      <alignment horizontal="left" vertical="top"/>
    </xf>
    <xf numFmtId="0" fontId="2" fillId="4" borderId="10" xfId="0" applyFont="1" applyFill="1" applyBorder="1" applyAlignment="1">
      <alignment horizontal="left" vertical="top" wrapText="1"/>
    </xf>
    <xf numFmtId="0" fontId="2" fillId="4" borderId="0" xfId="0" applyFont="1" applyFill="1" applyAlignment="1">
      <alignment horizontal="left" vertical="top"/>
    </xf>
    <xf numFmtId="0" fontId="2" fillId="5" borderId="15" xfId="0" applyFont="1" applyFill="1" applyBorder="1" applyAlignment="1">
      <alignment horizontal="left" vertical="top"/>
    </xf>
    <xf numFmtId="0" fontId="2" fillId="5" borderId="10" xfId="0" applyFont="1" applyFill="1" applyBorder="1" applyAlignment="1">
      <alignment horizontal="left" vertical="top"/>
    </xf>
    <xf numFmtId="0" fontId="2" fillId="6" borderId="10" xfId="0" applyFont="1" applyFill="1" applyBorder="1" applyAlignment="1">
      <alignment horizontal="left" vertical="top"/>
    </xf>
    <xf numFmtId="0" fontId="2" fillId="6" borderId="10" xfId="0" applyFont="1" applyFill="1" applyBorder="1" applyAlignment="1">
      <alignment horizontal="left" vertical="top" wrapText="1"/>
    </xf>
    <xf numFmtId="0" fontId="2" fillId="7" borderId="10" xfId="0" applyFont="1" applyFill="1" applyBorder="1" applyAlignment="1">
      <alignment horizontal="left" vertical="top"/>
    </xf>
    <xf numFmtId="0" fontId="2" fillId="7" borderId="10" xfId="0" applyFont="1" applyFill="1" applyBorder="1" applyAlignment="1">
      <alignment horizontal="left" vertical="top" wrapText="1"/>
    </xf>
    <xf numFmtId="0" fontId="2" fillId="8" borderId="10" xfId="0" applyFont="1" applyFill="1" applyBorder="1" applyAlignment="1">
      <alignment horizontal="left" vertical="top"/>
    </xf>
    <xf numFmtId="0" fontId="2" fillId="8" borderId="10" xfId="0" applyFont="1" applyFill="1" applyBorder="1" applyAlignment="1">
      <alignment horizontal="left" vertical="top" wrapText="1"/>
    </xf>
    <xf numFmtId="0" fontId="2" fillId="8" borderId="0" xfId="0" applyFont="1" applyFill="1" applyAlignment="1">
      <alignment horizontal="left" vertical="top"/>
    </xf>
    <xf numFmtId="0" fontId="2" fillId="9" borderId="10" xfId="0" applyFont="1" applyFill="1" applyBorder="1" applyAlignment="1">
      <alignment horizontal="left" vertical="top"/>
    </xf>
    <xf numFmtId="0" fontId="2" fillId="9" borderId="10" xfId="0" applyFont="1" applyFill="1" applyBorder="1" applyAlignment="1">
      <alignment horizontal="left" vertical="top" wrapText="1"/>
    </xf>
    <xf numFmtId="0" fontId="2" fillId="10" borderId="15" xfId="0" applyFont="1" applyFill="1" applyBorder="1" applyAlignment="1">
      <alignment horizontal="left" vertical="top"/>
    </xf>
    <xf numFmtId="0" fontId="2" fillId="10" borderId="10" xfId="0" applyFont="1" applyFill="1" applyBorder="1" applyAlignment="1">
      <alignment horizontal="left" vertical="top"/>
    </xf>
    <xf numFmtId="0" fontId="3" fillId="3" borderId="14" xfId="0" applyFont="1" applyFill="1" applyBorder="1" applyAlignment="1">
      <alignment horizontal="left" vertical="top"/>
    </xf>
    <xf numFmtId="0" fontId="2" fillId="0" borderId="15" xfId="0" applyFont="1" applyBorder="1" applyAlignment="1">
      <alignment horizontal="left" vertical="top"/>
    </xf>
    <xf numFmtId="0" fontId="2" fillId="5" borderId="10" xfId="0" applyFont="1" applyFill="1" applyBorder="1" applyAlignment="1">
      <alignment horizontal="left" vertical="top" wrapText="1"/>
    </xf>
    <xf numFmtId="0" fontId="3" fillId="0" borderId="10" xfId="0" applyFont="1" applyBorder="1"/>
    <xf numFmtId="0" fontId="2" fillId="9" borderId="16" xfId="0" applyFont="1" applyFill="1" applyBorder="1" applyAlignment="1">
      <alignment horizontal="left" vertical="top"/>
    </xf>
    <xf numFmtId="0" fontId="1" fillId="0" borderId="17" xfId="0" applyFont="1" applyBorder="1"/>
    <xf numFmtId="0" fontId="1" fillId="0" borderId="18" xfId="0" applyFont="1" applyBorder="1"/>
    <xf numFmtId="0" fontId="1" fillId="0" borderId="21" xfId="0" applyFont="1" applyBorder="1"/>
    <xf numFmtId="0" fontId="1" fillId="0" borderId="22" xfId="0" applyFont="1" applyBorder="1"/>
    <xf numFmtId="0" fontId="1" fillId="0" borderId="23" xfId="0" applyFont="1" applyBorder="1"/>
    <xf numFmtId="0" fontId="1" fillId="0" borderId="19" xfId="0" applyFont="1" applyBorder="1"/>
    <xf numFmtId="2" fontId="2" fillId="0" borderId="24" xfId="0" applyNumberFormat="1" applyFont="1" applyBorder="1"/>
    <xf numFmtId="2" fontId="2" fillId="0" borderId="20" xfId="0" applyNumberFormat="1" applyFont="1" applyBorder="1"/>
    <xf numFmtId="0" fontId="0" fillId="0" borderId="25" xfId="0" applyBorder="1"/>
    <xf numFmtId="0" fontId="0" fillId="0" borderId="26" xfId="0" applyBorder="1"/>
    <xf numFmtId="0" fontId="1" fillId="0" borderId="27" xfId="0" applyFont="1" applyBorder="1"/>
    <xf numFmtId="0" fontId="2" fillId="11" borderId="29" xfId="0" applyFont="1" applyFill="1" applyBorder="1" applyAlignment="1">
      <alignment horizontal="left" vertical="top"/>
    </xf>
    <xf numFmtId="0" fontId="2" fillId="11" borderId="29" xfId="0" applyFont="1" applyFill="1" applyBorder="1" applyAlignment="1">
      <alignment horizontal="left" vertical="top" wrapText="1"/>
    </xf>
    <xf numFmtId="0" fontId="2" fillId="12" borderId="29" xfId="0" applyFont="1" applyFill="1" applyBorder="1" applyAlignment="1">
      <alignment horizontal="left" vertical="top"/>
    </xf>
    <xf numFmtId="0" fontId="2" fillId="12" borderId="29" xfId="0" applyFont="1" applyFill="1" applyBorder="1" applyAlignment="1">
      <alignment horizontal="left" vertical="top" wrapText="1"/>
    </xf>
    <xf numFmtId="0" fontId="2" fillId="13" borderId="29" xfId="0" applyFont="1" applyFill="1" applyBorder="1" applyAlignment="1">
      <alignment horizontal="left" vertical="top"/>
    </xf>
    <xf numFmtId="0" fontId="2" fillId="13" borderId="29" xfId="0" applyFont="1" applyFill="1" applyBorder="1" applyAlignment="1">
      <alignment horizontal="left" vertical="top" wrapText="1"/>
    </xf>
    <xf numFmtId="0" fontId="2" fillId="14" borderId="29" xfId="0" applyFont="1" applyFill="1" applyBorder="1" applyAlignment="1">
      <alignment horizontal="left" vertical="top"/>
    </xf>
    <xf numFmtId="0" fontId="2" fillId="14" borderId="29" xfId="0" applyFont="1" applyFill="1" applyBorder="1" applyAlignment="1">
      <alignment horizontal="left" vertical="top" wrapText="1"/>
    </xf>
    <xf numFmtId="0" fontId="2" fillId="12" borderId="29" xfId="0" applyFont="1" applyFill="1" applyBorder="1"/>
    <xf numFmtId="0" fontId="5" fillId="15" borderId="0" xfId="0" applyFont="1" applyFill="1" applyAlignment="1">
      <alignment horizontal="left" vertical="top" wrapText="1"/>
    </xf>
    <xf numFmtId="0" fontId="2" fillId="15" borderId="0" xfId="0" applyFont="1" applyFill="1" applyAlignment="1">
      <alignment horizontal="left" vertical="top"/>
    </xf>
    <xf numFmtId="0" fontId="2" fillId="16" borderId="30" xfId="0" applyFont="1" applyFill="1" applyBorder="1" applyAlignment="1">
      <alignment horizontal="left" vertical="top"/>
    </xf>
    <xf numFmtId="0" fontId="2" fillId="16" borderId="30" xfId="0" applyFont="1" applyFill="1" applyBorder="1"/>
    <xf numFmtId="0" fontId="2" fillId="0" borderId="30" xfId="0" applyFont="1" applyBorder="1" applyAlignment="1">
      <alignment horizontal="left" vertical="top"/>
    </xf>
    <xf numFmtId="0" fontId="1" fillId="16" borderId="30" xfId="0" applyFont="1" applyFill="1" applyBorder="1" applyAlignment="1">
      <alignment horizontal="left" vertical="top"/>
    </xf>
    <xf numFmtId="0" fontId="2" fillId="16" borderId="32" xfId="0" applyFont="1" applyFill="1" applyBorder="1" applyAlignment="1">
      <alignment horizontal="left" vertical="top"/>
    </xf>
    <xf numFmtId="0" fontId="2" fillId="16" borderId="32" xfId="0" applyFont="1" applyFill="1" applyBorder="1" applyAlignment="1">
      <alignment horizontal="left" vertical="top" wrapText="1"/>
    </xf>
    <xf numFmtId="0" fontId="6" fillId="0" borderId="0" xfId="1" applyFill="1" applyAlignment="1">
      <alignment horizontal="left" vertical="top" wrapText="1"/>
    </xf>
    <xf numFmtId="0" fontId="2" fillId="0" borderId="30" xfId="0" applyFont="1" applyBorder="1" applyAlignment="1">
      <alignment horizontal="left" vertical="top" wrapText="1"/>
    </xf>
    <xf numFmtId="0" fontId="2" fillId="16" borderId="30" xfId="0" applyFont="1" applyFill="1" applyBorder="1" applyAlignment="1">
      <alignment horizontal="left" vertical="top" wrapText="1"/>
    </xf>
    <xf numFmtId="0" fontId="2" fillId="16" borderId="30" xfId="0" applyFont="1" applyFill="1" applyBorder="1" applyAlignment="1">
      <alignment vertical="top"/>
    </xf>
    <xf numFmtId="0" fontId="2" fillId="0" borderId="30" xfId="0" applyFont="1" applyBorder="1" applyAlignment="1">
      <alignment vertical="top"/>
    </xf>
    <xf numFmtId="0" fontId="2" fillId="8" borderId="29" xfId="0" applyFont="1" applyFill="1" applyBorder="1" applyAlignment="1">
      <alignment horizontal="left" vertical="top"/>
    </xf>
    <xf numFmtId="0" fontId="2" fillId="8" borderId="29"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29" xfId="0" applyFont="1" applyFill="1" applyBorder="1" applyAlignment="1">
      <alignment horizontal="left" vertical="top" wrapText="1"/>
    </xf>
    <xf numFmtId="0" fontId="2" fillId="17" borderId="29" xfId="0" applyFont="1" applyFill="1" applyBorder="1" applyAlignment="1">
      <alignment horizontal="left" vertical="top"/>
    </xf>
    <xf numFmtId="0" fontId="2" fillId="17" borderId="29" xfId="0" applyFont="1" applyFill="1" applyBorder="1" applyAlignment="1">
      <alignment horizontal="left" vertical="top" wrapText="1"/>
    </xf>
    <xf numFmtId="0" fontId="2" fillId="18" borderId="29" xfId="0" applyFont="1" applyFill="1" applyBorder="1" applyAlignment="1">
      <alignment horizontal="left" vertical="top"/>
    </xf>
    <xf numFmtId="0" fontId="2" fillId="18" borderId="29" xfId="0" applyFont="1" applyFill="1" applyBorder="1" applyAlignment="1">
      <alignment horizontal="left" vertical="top" wrapText="1"/>
    </xf>
    <xf numFmtId="0" fontId="3" fillId="18" borderId="29" xfId="1" applyFont="1" applyFill="1" applyBorder="1" applyAlignment="1">
      <alignment horizontal="left" vertical="top" wrapText="1"/>
    </xf>
    <xf numFmtId="0" fontId="2" fillId="18" borderId="10" xfId="0" applyFont="1" applyFill="1" applyBorder="1" applyAlignment="1">
      <alignment horizontal="left" vertical="top"/>
    </xf>
    <xf numFmtId="0" fontId="2" fillId="18" borderId="10" xfId="0" applyFont="1" applyFill="1" applyBorder="1" applyAlignment="1">
      <alignment horizontal="left" vertical="top" wrapText="1"/>
    </xf>
    <xf numFmtId="0" fontId="2" fillId="6" borderId="29" xfId="0" applyFont="1" applyFill="1" applyBorder="1" applyAlignment="1">
      <alignment horizontal="left" vertical="top"/>
    </xf>
    <xf numFmtId="0" fontId="2" fillId="6" borderId="29" xfId="0" applyFont="1" applyFill="1" applyBorder="1" applyAlignment="1">
      <alignment horizontal="left" vertical="top" wrapText="1"/>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8" xfId="0" applyFont="1" applyBorder="1"/>
    <xf numFmtId="0" fontId="2" fillId="0" borderId="39" xfId="0" applyFont="1" applyBorder="1"/>
    <xf numFmtId="49" fontId="2" fillId="0" borderId="0" xfId="0" applyNumberFormat="1" applyFont="1"/>
    <xf numFmtId="0" fontId="2" fillId="0" borderId="16" xfId="0" applyFont="1" applyBorder="1"/>
    <xf numFmtId="0" fontId="1" fillId="0" borderId="42" xfId="0" applyFont="1" applyBorder="1"/>
    <xf numFmtId="0" fontId="1" fillId="0" borderId="44" xfId="0" applyFont="1" applyBorder="1"/>
    <xf numFmtId="1" fontId="2" fillId="0" borderId="39" xfId="0" applyNumberFormat="1" applyFont="1" applyBorder="1"/>
    <xf numFmtId="1" fontId="2" fillId="0" borderId="40" xfId="0" applyNumberFormat="1" applyFont="1" applyBorder="1"/>
    <xf numFmtId="0" fontId="2" fillId="0" borderId="41" xfId="0" applyFont="1" applyBorder="1"/>
    <xf numFmtId="0" fontId="2" fillId="0" borderId="43" xfId="0" applyFont="1" applyBorder="1"/>
    <xf numFmtId="0" fontId="7" fillId="0" borderId="17" xfId="0" applyFont="1" applyBorder="1"/>
    <xf numFmtId="0" fontId="7" fillId="0" borderId="18" xfId="0" applyFont="1" applyBorder="1"/>
    <xf numFmtId="0" fontId="7" fillId="0" borderId="21" xfId="0" applyFont="1" applyBorder="1"/>
    <xf numFmtId="0" fontId="7" fillId="0" borderId="22" xfId="0" applyFont="1" applyBorder="1"/>
    <xf numFmtId="0" fontId="7" fillId="0" borderId="23" xfId="0" applyFont="1" applyBorder="1"/>
    <xf numFmtId="0" fontId="7" fillId="0" borderId="19" xfId="0" applyFont="1" applyBorder="1"/>
    <xf numFmtId="2" fontId="5" fillId="0" borderId="24" xfId="0" applyNumberFormat="1" applyFont="1" applyBorder="1"/>
    <xf numFmtId="2" fontId="5" fillId="0" borderId="20" xfId="0" applyNumberFormat="1" applyFont="1" applyBorder="1"/>
    <xf numFmtId="0" fontId="7" fillId="0" borderId="27" xfId="0" applyFont="1" applyBorder="1"/>
    <xf numFmtId="0" fontId="5" fillId="0" borderId="10" xfId="0" applyFont="1" applyBorder="1"/>
    <xf numFmtId="0" fontId="5" fillId="0" borderId="28" xfId="0" applyFont="1" applyBorder="1"/>
    <xf numFmtId="0" fontId="5" fillId="0" borderId="24" xfId="0" applyFont="1" applyBorder="1"/>
    <xf numFmtId="0" fontId="5" fillId="0" borderId="20" xfId="0" applyFont="1" applyBorder="1"/>
    <xf numFmtId="0" fontId="7" fillId="0" borderId="33" xfId="0" applyFont="1" applyBorder="1"/>
    <xf numFmtId="0" fontId="7" fillId="0" borderId="34" xfId="0" applyFont="1" applyBorder="1"/>
    <xf numFmtId="0" fontId="7" fillId="0" borderId="35" xfId="0" applyFont="1" applyBorder="1"/>
    <xf numFmtId="0" fontId="7" fillId="0" borderId="42" xfId="0" applyFont="1" applyBorder="1"/>
    <xf numFmtId="0" fontId="5" fillId="0" borderId="41" xfId="0" applyFont="1" applyBorder="1"/>
    <xf numFmtId="0" fontId="5" fillId="0" borderId="43" xfId="0" applyFont="1" applyBorder="1"/>
    <xf numFmtId="0" fontId="7" fillId="0" borderId="36" xfId="0" applyFont="1" applyBorder="1"/>
    <xf numFmtId="0" fontId="5" fillId="0" borderId="37" xfId="0" applyFont="1" applyBorder="1"/>
    <xf numFmtId="0" fontId="7" fillId="0" borderId="44" xfId="0" applyFont="1" applyBorder="1"/>
    <xf numFmtId="0" fontId="5" fillId="0" borderId="16" xfId="0" applyFont="1" applyBorder="1"/>
    <xf numFmtId="0" fontId="5" fillId="0" borderId="45" xfId="0" applyFont="1" applyBorder="1"/>
    <xf numFmtId="0" fontId="7" fillId="0" borderId="38" xfId="0" applyFont="1" applyBorder="1"/>
    <xf numFmtId="0" fontId="5" fillId="0" borderId="39" xfId="0" applyFont="1" applyBorder="1"/>
    <xf numFmtId="1" fontId="5" fillId="0" borderId="39" xfId="0" applyNumberFormat="1" applyFont="1" applyBorder="1"/>
    <xf numFmtId="1" fontId="5" fillId="0" borderId="40" xfId="0" applyNumberFormat="1" applyFont="1" applyBorder="1"/>
    <xf numFmtId="2" fontId="5" fillId="0" borderId="16" xfId="0" applyNumberFormat="1" applyFont="1" applyBorder="1"/>
    <xf numFmtId="2" fontId="5" fillId="0" borderId="45" xfId="0" applyNumberFormat="1" applyFont="1" applyBorder="1"/>
    <xf numFmtId="2" fontId="2" fillId="0" borderId="10" xfId="0" applyNumberFormat="1" applyFont="1" applyBorder="1"/>
    <xf numFmtId="0" fontId="1" fillId="0" borderId="0" xfId="0" applyFont="1"/>
    <xf numFmtId="2" fontId="2" fillId="0" borderId="0" xfId="0" applyNumberFormat="1" applyFont="1"/>
    <xf numFmtId="2" fontId="0" fillId="0" borderId="26" xfId="0" applyNumberFormat="1" applyBorder="1"/>
    <xf numFmtId="2" fontId="0" fillId="0" borderId="25" xfId="0" applyNumberFormat="1" applyBorder="1"/>
    <xf numFmtId="2" fontId="2" fillId="0" borderId="16" xfId="0" applyNumberFormat="1" applyFont="1" applyBorder="1"/>
    <xf numFmtId="2" fontId="2" fillId="12" borderId="10" xfId="0" applyNumberFormat="1" applyFont="1" applyFill="1" applyBorder="1" applyProtection="1">
      <protection locked="0"/>
    </xf>
    <xf numFmtId="2" fontId="2" fillId="0" borderId="28" xfId="0" applyNumberFormat="1" applyFont="1" applyBorder="1"/>
    <xf numFmtId="2" fontId="2" fillId="0" borderId="14" xfId="0" applyNumberFormat="1" applyFont="1" applyBorder="1"/>
    <xf numFmtId="2" fontId="2" fillId="12" borderId="29" xfId="0" applyNumberFormat="1" applyFont="1" applyFill="1" applyBorder="1" applyProtection="1">
      <protection locked="0"/>
    </xf>
    <xf numFmtId="0" fontId="1" fillId="0" borderId="46" xfId="0" applyFont="1" applyBorder="1"/>
    <xf numFmtId="0" fontId="2" fillId="0" borderId="12" xfId="0" applyFont="1" applyBorder="1"/>
    <xf numFmtId="2" fontId="2" fillId="0" borderId="47" xfId="0" applyNumberFormat="1" applyFont="1" applyBorder="1"/>
    <xf numFmtId="2" fontId="2" fillId="0" borderId="39" xfId="0" applyNumberFormat="1" applyFont="1" applyBorder="1"/>
    <xf numFmtId="2" fontId="5" fillId="0" borderId="39" xfId="0" applyNumberFormat="1" applyFont="1" applyBorder="1"/>
    <xf numFmtId="2" fontId="5" fillId="0" borderId="40" xfId="0" applyNumberFormat="1" applyFont="1" applyBorder="1"/>
    <xf numFmtId="0" fontId="2" fillId="0" borderId="37" xfId="0" applyFont="1" applyBorder="1"/>
    <xf numFmtId="2" fontId="2" fillId="0" borderId="45" xfId="0" applyNumberFormat="1" applyFont="1" applyBorder="1"/>
    <xf numFmtId="0" fontId="5" fillId="13" borderId="29" xfId="0" applyFont="1" applyFill="1" applyBorder="1" applyAlignment="1">
      <alignment horizontal="left" vertical="top" wrapText="1"/>
    </xf>
    <xf numFmtId="0" fontId="5" fillId="13" borderId="29" xfId="0" applyFont="1" applyFill="1" applyBorder="1" applyAlignment="1">
      <alignment horizontal="left" vertical="top"/>
    </xf>
    <xf numFmtId="0" fontId="2" fillId="13" borderId="0" xfId="0" applyFont="1" applyFill="1" applyAlignment="1">
      <alignment horizontal="left" vertical="top" wrapText="1"/>
    </xf>
    <xf numFmtId="0" fontId="2" fillId="10" borderId="10" xfId="0" applyFont="1" applyFill="1" applyBorder="1" applyAlignment="1">
      <alignment horizontal="left" vertical="top" wrapText="1"/>
    </xf>
    <xf numFmtId="2" fontId="2" fillId="0" borderId="0" xfId="2" applyNumberFormat="1" applyFont="1"/>
    <xf numFmtId="2" fontId="2" fillId="0" borderId="37" xfId="0" applyNumberFormat="1" applyFont="1" applyBorder="1"/>
    <xf numFmtId="0" fontId="1" fillId="0" borderId="8" xfId="0" applyFont="1" applyBorder="1" applyAlignment="1">
      <alignment horizontal="left" vertical="top"/>
    </xf>
    <xf numFmtId="0" fontId="1" fillId="0" borderId="1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9" xfId="0" applyFont="1" applyBorder="1" applyAlignment="1">
      <alignment horizontal="left" vertical="top"/>
    </xf>
    <xf numFmtId="0" fontId="1" fillId="16" borderId="30" xfId="0" applyFont="1" applyFill="1" applyBorder="1" applyAlignment="1">
      <alignment horizontal="left" vertical="top"/>
    </xf>
    <xf numFmtId="0" fontId="1" fillId="16" borderId="31" xfId="0" applyFont="1" applyFill="1" applyBorder="1" applyAlignment="1">
      <alignment horizontal="left" vertical="top"/>
    </xf>
    <xf numFmtId="0" fontId="1" fillId="16" borderId="30" xfId="0" applyFont="1" applyFill="1" applyBorder="1" applyAlignment="1">
      <alignment horizontal="left" vertical="top" wrapText="1"/>
    </xf>
    <xf numFmtId="0" fontId="1" fillId="16" borderId="31" xfId="0" applyFont="1" applyFill="1" applyBorder="1" applyAlignment="1">
      <alignment horizontal="left" vertical="top" wrapText="1"/>
    </xf>
    <xf numFmtId="0" fontId="2" fillId="13" borderId="0" xfId="0" applyFont="1" applyFill="1" applyAlignment="1">
      <alignment wrapText="1"/>
    </xf>
    <xf numFmtId="0" fontId="2" fillId="20" borderId="0" xfId="0" applyFont="1" applyFill="1" applyAlignment="1">
      <alignment horizontal="left" vertical="top"/>
    </xf>
    <xf numFmtId="0" fontId="5" fillId="20" borderId="0" xfId="0" applyFont="1" applyFill="1" applyAlignment="1">
      <alignment horizontal="left" vertical="top" wrapText="1"/>
    </xf>
    <xf numFmtId="0" fontId="2" fillId="20" borderId="0" xfId="0" applyFont="1" applyFill="1" applyAlignment="1">
      <alignment horizontal="left" vertical="top" wrapText="1"/>
    </xf>
  </cellXfs>
  <cellStyles count="3">
    <cellStyle name="Bad" xfId="1" builtinId="27"/>
    <cellStyle name="Normal" xfId="0" builtinId="0"/>
    <cellStyle name="Percent" xfId="2" builtinId="5"/>
  </cellStyles>
  <dxfs count="0"/>
  <tableStyles count="0" defaultTableStyle="TableStyleMedium9" defaultPivotStyle="PivotStyleMedium7"/>
  <colors>
    <mruColors>
      <color rgb="FFB9FF80"/>
      <color rgb="FFFC9797"/>
      <color rgb="FFD996FF"/>
      <color rgb="FFCC7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3"/>
          <c:tx>
            <c:strRef>
              <c:f>'Sprint 1 burndown'!$A$18</c:f>
              <c:strCache>
                <c:ptCount val="1"/>
                <c:pt idx="0">
                  <c:v>Completed Tasks</c:v>
                </c:pt>
              </c:strCache>
            </c:strRef>
          </c:tx>
          <c:spPr>
            <a:solidFill>
              <a:srgbClr val="70AD47"/>
            </a:solidFill>
            <a:ln>
              <a:noFill/>
            </a:ln>
            <a:effectLst/>
          </c:spPr>
          <c:invertIfNegative val="0"/>
          <c:cat>
            <c:strRef>
              <c:f>'Sprint 1 burndown'!$C$17:$I$17</c:f>
              <c:strCache>
                <c:ptCount val="7"/>
                <c:pt idx="0">
                  <c:v>Day 1</c:v>
                </c:pt>
                <c:pt idx="1">
                  <c:v>Day 2</c:v>
                </c:pt>
                <c:pt idx="2">
                  <c:v>Day 3</c:v>
                </c:pt>
                <c:pt idx="3">
                  <c:v>Day 4</c:v>
                </c:pt>
                <c:pt idx="4">
                  <c:v>Day 5</c:v>
                </c:pt>
                <c:pt idx="5">
                  <c:v>Day 6</c:v>
                </c:pt>
                <c:pt idx="6">
                  <c:v>Day 7</c:v>
                </c:pt>
              </c:strCache>
            </c:strRef>
          </c:cat>
          <c:val>
            <c:numRef>
              <c:f>'Sprint 1 burndown'!$C$18:$I$18</c:f>
              <c:numCache>
                <c:formatCode>General</c:formatCode>
                <c:ptCount val="7"/>
                <c:pt idx="0">
                  <c:v>0</c:v>
                </c:pt>
                <c:pt idx="1">
                  <c:v>0</c:v>
                </c:pt>
                <c:pt idx="2">
                  <c:v>2</c:v>
                </c:pt>
                <c:pt idx="3">
                  <c:v>5</c:v>
                </c:pt>
                <c:pt idx="4">
                  <c:v>8</c:v>
                </c:pt>
                <c:pt idx="5">
                  <c:v>6</c:v>
                </c:pt>
                <c:pt idx="6">
                  <c:v>5</c:v>
                </c:pt>
              </c:numCache>
            </c:numRef>
          </c:val>
          <c:extLst>
            <c:ext xmlns:c16="http://schemas.microsoft.com/office/drawing/2014/chart" uri="{C3380CC4-5D6E-409C-BE32-E72D297353CC}">
              <c16:uniqueId val="{00000001-9FC0-7941-93C9-A19DE957A821}"/>
            </c:ext>
          </c:extLst>
        </c:ser>
        <c:dLbls>
          <c:showLegendKey val="0"/>
          <c:showVal val="0"/>
          <c:showCatName val="0"/>
          <c:showSerName val="0"/>
          <c:showPercent val="0"/>
          <c:showBubbleSize val="0"/>
        </c:dLbls>
        <c:gapWidth val="150"/>
        <c:axId val="416254527"/>
        <c:axId val="419120415"/>
      </c:barChart>
      <c:lineChart>
        <c:grouping val="standard"/>
        <c:varyColors val="0"/>
        <c:ser>
          <c:idx val="3"/>
          <c:order val="1"/>
          <c:tx>
            <c:strRef>
              <c:f>'Sprint 1 burndown'!$A$20</c:f>
              <c:strCache>
                <c:ptCount val="1"/>
                <c:pt idx="0">
                  <c:v>Remaining Effort</c:v>
                </c:pt>
              </c:strCache>
            </c:strRef>
          </c:tx>
          <c:spPr>
            <a:ln w="28575" cap="rnd">
              <a:solidFill>
                <a:schemeClr val="accent4"/>
              </a:solidFill>
              <a:round/>
            </a:ln>
            <a:effectLst/>
          </c:spPr>
          <c:marker>
            <c:symbol val="none"/>
          </c:marker>
          <c:cat>
            <c:strRef>
              <c:f>'Sprint 1 burndown'!$C$17:$I$17</c:f>
              <c:strCache>
                <c:ptCount val="7"/>
                <c:pt idx="0">
                  <c:v>Day 1</c:v>
                </c:pt>
                <c:pt idx="1">
                  <c:v>Day 2</c:v>
                </c:pt>
                <c:pt idx="2">
                  <c:v>Day 3</c:v>
                </c:pt>
                <c:pt idx="3">
                  <c:v>Day 4</c:v>
                </c:pt>
                <c:pt idx="4">
                  <c:v>Day 5</c:v>
                </c:pt>
                <c:pt idx="5">
                  <c:v>Day 6</c:v>
                </c:pt>
                <c:pt idx="6">
                  <c:v>Day 7</c:v>
                </c:pt>
              </c:strCache>
            </c:strRef>
          </c:cat>
          <c:val>
            <c:numRef>
              <c:f>'Sprint 1 burndown'!$C$20:$I$20</c:f>
              <c:numCache>
                <c:formatCode>General</c:formatCode>
                <c:ptCount val="7"/>
                <c:pt idx="0">
                  <c:v>24.5</c:v>
                </c:pt>
                <c:pt idx="1">
                  <c:v>22.75</c:v>
                </c:pt>
                <c:pt idx="2">
                  <c:v>18.5</c:v>
                </c:pt>
                <c:pt idx="3">
                  <c:v>14.25</c:v>
                </c:pt>
                <c:pt idx="4">
                  <c:v>1.5</c:v>
                </c:pt>
                <c:pt idx="5">
                  <c:v>1</c:v>
                </c:pt>
                <c:pt idx="6">
                  <c:v>0</c:v>
                </c:pt>
              </c:numCache>
            </c:numRef>
          </c:val>
          <c:smooth val="0"/>
          <c:extLst>
            <c:ext xmlns:c16="http://schemas.microsoft.com/office/drawing/2014/chart" uri="{C3380CC4-5D6E-409C-BE32-E72D297353CC}">
              <c16:uniqueId val="{00000002-9FC0-7941-93C9-A19DE957A821}"/>
            </c:ext>
          </c:extLst>
        </c:ser>
        <c:dLbls>
          <c:showLegendKey val="0"/>
          <c:showVal val="0"/>
          <c:showCatName val="0"/>
          <c:showSerName val="0"/>
          <c:showPercent val="0"/>
          <c:showBubbleSize val="0"/>
        </c:dLbls>
        <c:marker val="1"/>
        <c:smooth val="0"/>
        <c:axId val="416254527"/>
        <c:axId val="419120415"/>
      </c:lineChart>
      <c:lineChart>
        <c:grouping val="standard"/>
        <c:varyColors val="0"/>
        <c:ser>
          <c:idx val="0"/>
          <c:order val="0"/>
          <c:tx>
            <c:strRef>
              <c:f>'Sprint 1 burndown'!$A$22</c:f>
              <c:strCache>
                <c:ptCount val="1"/>
                <c:pt idx="0">
                  <c:v>Remaining Tasks</c:v>
                </c:pt>
              </c:strCache>
            </c:strRef>
          </c:tx>
          <c:spPr>
            <a:ln w="28575" cap="rnd">
              <a:solidFill>
                <a:schemeClr val="accent1"/>
              </a:solidFill>
              <a:round/>
            </a:ln>
            <a:effectLst/>
          </c:spPr>
          <c:marker>
            <c:symbol val="none"/>
          </c:marker>
          <c:cat>
            <c:numRef>
              <c:f>'Sprint 1 burndown'!$C$16:$I$16</c:f>
              <c:numCache>
                <c:formatCode>General</c:formatCode>
                <c:ptCount val="7"/>
              </c:numCache>
            </c:numRef>
          </c:cat>
          <c:val>
            <c:numRef>
              <c:f>'Sprint 1 burndown'!$C$22:$I$22</c:f>
              <c:numCache>
                <c:formatCode>0</c:formatCode>
                <c:ptCount val="7"/>
                <c:pt idx="0">
                  <c:v>26</c:v>
                </c:pt>
                <c:pt idx="1">
                  <c:v>26</c:v>
                </c:pt>
                <c:pt idx="2">
                  <c:v>24</c:v>
                </c:pt>
                <c:pt idx="3">
                  <c:v>19</c:v>
                </c:pt>
                <c:pt idx="4">
                  <c:v>11</c:v>
                </c:pt>
                <c:pt idx="5">
                  <c:v>5</c:v>
                </c:pt>
                <c:pt idx="6">
                  <c:v>0</c:v>
                </c:pt>
              </c:numCache>
            </c:numRef>
          </c:val>
          <c:smooth val="0"/>
          <c:extLst>
            <c:ext xmlns:c16="http://schemas.microsoft.com/office/drawing/2014/chart" uri="{C3380CC4-5D6E-409C-BE32-E72D297353CC}">
              <c16:uniqueId val="{00000000-9FC0-7941-93C9-A19DE957A821}"/>
            </c:ext>
          </c:extLst>
        </c:ser>
        <c:ser>
          <c:idx val="4"/>
          <c:order val="2"/>
          <c:tx>
            <c:strRef>
              <c:f>'Sprint 1 burndown'!$A$21</c:f>
              <c:strCache>
                <c:ptCount val="1"/>
                <c:pt idx="0">
                  <c:v>Ideal Burndown</c:v>
                </c:pt>
              </c:strCache>
            </c:strRef>
          </c:tx>
          <c:spPr>
            <a:ln w="28575" cap="rnd">
              <a:solidFill>
                <a:schemeClr val="accent5"/>
              </a:solidFill>
              <a:round/>
            </a:ln>
            <a:effectLst/>
          </c:spPr>
          <c:marker>
            <c:symbol val="diamond"/>
            <c:size val="5"/>
            <c:spPr>
              <a:solidFill>
                <a:schemeClr val="accent5"/>
              </a:solidFill>
              <a:ln w="9525">
                <a:solidFill>
                  <a:schemeClr val="accent5"/>
                </a:solidFill>
              </a:ln>
              <a:effectLst/>
            </c:spPr>
          </c:marker>
          <c:cat>
            <c:strRef>
              <c:f>'Sprint 3 burndown'!$C$16:$I$16</c:f>
              <c:strCache>
                <c:ptCount val="7"/>
                <c:pt idx="0">
                  <c:v>Day 1</c:v>
                </c:pt>
                <c:pt idx="1">
                  <c:v>Day 2</c:v>
                </c:pt>
                <c:pt idx="2">
                  <c:v>Day 3</c:v>
                </c:pt>
                <c:pt idx="3">
                  <c:v>Day 4</c:v>
                </c:pt>
                <c:pt idx="4">
                  <c:v>Day 5</c:v>
                </c:pt>
                <c:pt idx="5">
                  <c:v>Day 6</c:v>
                </c:pt>
                <c:pt idx="6">
                  <c:v>Day 7</c:v>
                </c:pt>
              </c:strCache>
            </c:strRef>
          </c:cat>
          <c:val>
            <c:numRef>
              <c:f>'Sprint 1 burndown'!$C$21:$I$21</c:f>
              <c:numCache>
                <c:formatCode>General</c:formatCode>
                <c:ptCount val="7"/>
                <c:pt idx="0">
                  <c:v>25.285714285714285</c:v>
                </c:pt>
                <c:pt idx="1">
                  <c:v>21.071428571428569</c:v>
                </c:pt>
                <c:pt idx="2">
                  <c:v>16.857142857142854</c:v>
                </c:pt>
                <c:pt idx="3">
                  <c:v>12.642857142857139</c:v>
                </c:pt>
                <c:pt idx="4">
                  <c:v>8.4285714285714235</c:v>
                </c:pt>
                <c:pt idx="5">
                  <c:v>4.2142857142857091</c:v>
                </c:pt>
                <c:pt idx="6">
                  <c:v>0</c:v>
                </c:pt>
              </c:numCache>
            </c:numRef>
          </c:val>
          <c:smooth val="0"/>
          <c:extLst>
            <c:ext xmlns:c16="http://schemas.microsoft.com/office/drawing/2014/chart" uri="{C3380CC4-5D6E-409C-BE32-E72D297353CC}">
              <c16:uniqueId val="{00000003-9FC0-7941-93C9-A19DE957A821}"/>
            </c:ext>
          </c:extLst>
        </c:ser>
        <c:dLbls>
          <c:showLegendKey val="0"/>
          <c:showVal val="0"/>
          <c:showCatName val="0"/>
          <c:showSerName val="0"/>
          <c:showPercent val="0"/>
          <c:showBubbleSize val="0"/>
        </c:dLbls>
        <c:marker val="1"/>
        <c:smooth val="0"/>
        <c:axId val="677966255"/>
        <c:axId val="678092463"/>
      </c:lineChart>
      <c:catAx>
        <c:axId val="4162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20415"/>
        <c:crosses val="autoZero"/>
        <c:auto val="1"/>
        <c:lblAlgn val="ctr"/>
        <c:lblOffset val="100"/>
        <c:noMultiLvlLbl val="0"/>
      </c:catAx>
      <c:valAx>
        <c:axId val="41912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4527"/>
        <c:crosses val="autoZero"/>
        <c:crossBetween val="between"/>
      </c:valAx>
      <c:valAx>
        <c:axId val="678092463"/>
        <c:scaling>
          <c:orientation val="minMax"/>
          <c:max val="4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Remaining and Completed Tasks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66255"/>
        <c:crosses val="max"/>
        <c:crossBetween val="between"/>
      </c:valAx>
      <c:catAx>
        <c:axId val="677966255"/>
        <c:scaling>
          <c:orientation val="minMax"/>
        </c:scaling>
        <c:delete val="1"/>
        <c:axPos val="b"/>
        <c:numFmt formatCode="General" sourceLinked="1"/>
        <c:majorTickMark val="out"/>
        <c:minorTickMark val="none"/>
        <c:tickLblPos val="nextTo"/>
        <c:crossAx val="678092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layout>
        <c:manualLayout>
          <c:xMode val="edge"/>
          <c:yMode val="edge"/>
          <c:x val="0.44270595355739978"/>
          <c:y val="1.5717092337917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'Sprint 2 burndown'!$A$18</c:f>
              <c:strCache>
                <c:ptCount val="1"/>
                <c:pt idx="0">
                  <c:v>Completed Tasks</c:v>
                </c:pt>
              </c:strCache>
            </c:strRef>
          </c:tx>
          <c:spPr>
            <a:solidFill>
              <a:srgbClr val="00B050"/>
            </a:solidFill>
            <a:ln>
              <a:solidFill>
                <a:schemeClr val="accent1"/>
              </a:solidFill>
            </a:ln>
            <a:effectLst/>
          </c:spPr>
          <c:invertIfNegative val="0"/>
          <c:cat>
            <c:strRef>
              <c:f>'Sprint 2 burndown'!$C$17:$I$17</c:f>
              <c:strCache>
                <c:ptCount val="7"/>
                <c:pt idx="0">
                  <c:v>Day 1</c:v>
                </c:pt>
                <c:pt idx="1">
                  <c:v>Day 2</c:v>
                </c:pt>
                <c:pt idx="2">
                  <c:v>Day 3</c:v>
                </c:pt>
                <c:pt idx="3">
                  <c:v>Day 4</c:v>
                </c:pt>
                <c:pt idx="4">
                  <c:v>Day 5</c:v>
                </c:pt>
                <c:pt idx="5">
                  <c:v>Day 6</c:v>
                </c:pt>
                <c:pt idx="6">
                  <c:v>Day 7</c:v>
                </c:pt>
              </c:strCache>
            </c:strRef>
          </c:cat>
          <c:val>
            <c:numRef>
              <c:f>'Sprint 2 burndown'!$C$18:$I$18</c:f>
              <c:numCache>
                <c:formatCode>General</c:formatCode>
                <c:ptCount val="7"/>
                <c:pt idx="0">
                  <c:v>1</c:v>
                </c:pt>
                <c:pt idx="1">
                  <c:v>0</c:v>
                </c:pt>
                <c:pt idx="2">
                  <c:v>5</c:v>
                </c:pt>
                <c:pt idx="3">
                  <c:v>2</c:v>
                </c:pt>
                <c:pt idx="4">
                  <c:v>5</c:v>
                </c:pt>
                <c:pt idx="5">
                  <c:v>2</c:v>
                </c:pt>
                <c:pt idx="6">
                  <c:v>0</c:v>
                </c:pt>
              </c:numCache>
            </c:numRef>
          </c:val>
          <c:extLst>
            <c:ext xmlns:c16="http://schemas.microsoft.com/office/drawing/2014/chart" uri="{C3380CC4-5D6E-409C-BE32-E72D297353CC}">
              <c16:uniqueId val="{00000007-763B-4937-91B2-90BF0CB76742}"/>
            </c:ext>
          </c:extLst>
        </c:ser>
        <c:dLbls>
          <c:showLegendKey val="0"/>
          <c:showVal val="0"/>
          <c:showCatName val="0"/>
          <c:showSerName val="0"/>
          <c:showPercent val="0"/>
          <c:showBubbleSize val="0"/>
        </c:dLbls>
        <c:gapWidth val="500"/>
        <c:axId val="580490096"/>
        <c:axId val="580486256"/>
      </c:barChart>
      <c:lineChart>
        <c:grouping val="standard"/>
        <c:varyColors val="0"/>
        <c:ser>
          <c:idx val="0"/>
          <c:order val="0"/>
          <c:tx>
            <c:strRef>
              <c:f>'Sprint 2 burndown'!$A$20</c:f>
              <c:strCache>
                <c:ptCount val="1"/>
                <c:pt idx="0">
                  <c:v>Remaining Effort</c:v>
                </c:pt>
              </c:strCache>
            </c:strRef>
          </c:tx>
          <c:spPr>
            <a:ln w="28575" cap="rnd">
              <a:solidFill>
                <a:srgbClr val="FF0000"/>
              </a:solidFill>
              <a:round/>
            </a:ln>
            <a:effectLst/>
          </c:spPr>
          <c:marker>
            <c:symbol val="none"/>
          </c:marker>
          <c:cat>
            <c:strRef>
              <c:f>'Sprint 2 burndown'!$C$17:$I$17</c:f>
              <c:strCache>
                <c:ptCount val="7"/>
                <c:pt idx="0">
                  <c:v>Day 1</c:v>
                </c:pt>
                <c:pt idx="1">
                  <c:v>Day 2</c:v>
                </c:pt>
                <c:pt idx="2">
                  <c:v>Day 3</c:v>
                </c:pt>
                <c:pt idx="3">
                  <c:v>Day 4</c:v>
                </c:pt>
                <c:pt idx="4">
                  <c:v>Day 5</c:v>
                </c:pt>
                <c:pt idx="5">
                  <c:v>Day 6</c:v>
                </c:pt>
                <c:pt idx="6">
                  <c:v>Day 7</c:v>
                </c:pt>
              </c:strCache>
            </c:strRef>
          </c:cat>
          <c:val>
            <c:numRef>
              <c:f>'Sprint 2 burndown'!$C$20:$I$20</c:f>
              <c:numCache>
                <c:formatCode>General</c:formatCode>
                <c:ptCount val="7"/>
                <c:pt idx="0" formatCode="0.00">
                  <c:v>19</c:v>
                </c:pt>
                <c:pt idx="1">
                  <c:v>14</c:v>
                </c:pt>
                <c:pt idx="2">
                  <c:v>5</c:v>
                </c:pt>
                <c:pt idx="3">
                  <c:v>2</c:v>
                </c:pt>
                <c:pt idx="4">
                  <c:v>1.5</c:v>
                </c:pt>
                <c:pt idx="5">
                  <c:v>0</c:v>
                </c:pt>
                <c:pt idx="6">
                  <c:v>0</c:v>
                </c:pt>
              </c:numCache>
            </c:numRef>
          </c:val>
          <c:smooth val="0"/>
          <c:extLst>
            <c:ext xmlns:c16="http://schemas.microsoft.com/office/drawing/2014/chart" uri="{C3380CC4-5D6E-409C-BE32-E72D297353CC}">
              <c16:uniqueId val="{00000000-763B-4937-91B2-90BF0CB76742}"/>
            </c:ext>
          </c:extLst>
        </c:ser>
        <c:ser>
          <c:idx val="3"/>
          <c:order val="3"/>
          <c:tx>
            <c:strRef>
              <c:f>'Sprint 2 burndown'!$A$21</c:f>
              <c:strCache>
                <c:ptCount val="1"/>
                <c:pt idx="0">
                  <c:v>Ideal Burndown</c:v>
                </c:pt>
              </c:strCache>
            </c:strRef>
          </c:tx>
          <c:spPr>
            <a:ln w="28575" cap="rnd">
              <a:solidFill>
                <a:srgbClr val="FF0000"/>
              </a:solidFill>
              <a:prstDash val="sysDot"/>
              <a:round/>
            </a:ln>
            <a:effectLst/>
          </c:spPr>
          <c:marker>
            <c:symbol val="none"/>
          </c:marker>
          <c:val>
            <c:numRef>
              <c:f>'Sprint 2 burndown'!$C$21:$I$21</c:f>
              <c:numCache>
                <c:formatCode>0.00</c:formatCode>
                <c:ptCount val="7"/>
                <c:pt idx="0">
                  <c:v>22.285714285714285</c:v>
                </c:pt>
                <c:pt idx="1">
                  <c:v>18.571428571428569</c:v>
                </c:pt>
                <c:pt idx="2">
                  <c:v>14.857142857142854</c:v>
                </c:pt>
                <c:pt idx="3">
                  <c:v>11.142857142857139</c:v>
                </c:pt>
                <c:pt idx="4">
                  <c:v>7.4285714285714244</c:v>
                </c:pt>
                <c:pt idx="5">
                  <c:v>3.71428571428571</c:v>
                </c:pt>
                <c:pt idx="6">
                  <c:v>-4.4408920985006262E-15</c:v>
                </c:pt>
              </c:numCache>
            </c:numRef>
          </c:val>
          <c:smooth val="0"/>
          <c:extLst>
            <c:ext xmlns:c16="http://schemas.microsoft.com/office/drawing/2014/chart" uri="{C3380CC4-5D6E-409C-BE32-E72D297353CC}">
              <c16:uniqueId val="{00000008-763B-4937-91B2-90BF0CB76742}"/>
            </c:ext>
          </c:extLst>
        </c:ser>
        <c:dLbls>
          <c:showLegendKey val="0"/>
          <c:showVal val="0"/>
          <c:showCatName val="0"/>
          <c:showSerName val="0"/>
          <c:showPercent val="0"/>
          <c:showBubbleSize val="0"/>
        </c:dLbls>
        <c:marker val="1"/>
        <c:smooth val="0"/>
        <c:axId val="589072632"/>
        <c:axId val="589078392"/>
      </c:lineChart>
      <c:lineChart>
        <c:grouping val="standard"/>
        <c:varyColors val="0"/>
        <c:ser>
          <c:idx val="1"/>
          <c:order val="1"/>
          <c:tx>
            <c:strRef>
              <c:f>'Sprint 2 burndown'!$A$22</c:f>
              <c:strCache>
                <c:ptCount val="1"/>
                <c:pt idx="0">
                  <c:v>Remaining Tasks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5400" cap="rnd">
                <a:solidFill>
                  <a:schemeClr val="accent1"/>
                </a:solidFill>
                <a:round/>
              </a:ln>
              <a:effectLst/>
            </c:spPr>
            <c:extLst>
              <c:ext xmlns:c16="http://schemas.microsoft.com/office/drawing/2014/chart" uri="{C3380CC4-5D6E-409C-BE32-E72D297353CC}">
                <c16:uniqueId val="{00000002-FCC7-4425-A313-BCED7B734CD0}"/>
              </c:ext>
            </c:extLst>
          </c:dPt>
          <c:cat>
            <c:strRef>
              <c:f>'Sprint 2 burndown'!$C$17:$I$17</c:f>
              <c:strCache>
                <c:ptCount val="7"/>
                <c:pt idx="0">
                  <c:v>Day 1</c:v>
                </c:pt>
                <c:pt idx="1">
                  <c:v>Day 2</c:v>
                </c:pt>
                <c:pt idx="2">
                  <c:v>Day 3</c:v>
                </c:pt>
                <c:pt idx="3">
                  <c:v>Day 4</c:v>
                </c:pt>
                <c:pt idx="4">
                  <c:v>Day 5</c:v>
                </c:pt>
                <c:pt idx="5">
                  <c:v>Day 6</c:v>
                </c:pt>
                <c:pt idx="6">
                  <c:v>Day 7</c:v>
                </c:pt>
              </c:strCache>
            </c:strRef>
          </c:cat>
          <c:val>
            <c:numRef>
              <c:f>'Sprint 2 burndown'!$C$22:$I$22</c:f>
              <c:numCache>
                <c:formatCode>0</c:formatCode>
                <c:ptCount val="7"/>
                <c:pt idx="0">
                  <c:v>14</c:v>
                </c:pt>
                <c:pt idx="1">
                  <c:v>14</c:v>
                </c:pt>
                <c:pt idx="2">
                  <c:v>9</c:v>
                </c:pt>
                <c:pt idx="3">
                  <c:v>7</c:v>
                </c:pt>
                <c:pt idx="4">
                  <c:v>2</c:v>
                </c:pt>
                <c:pt idx="5">
                  <c:v>0</c:v>
                </c:pt>
                <c:pt idx="6">
                  <c:v>0</c:v>
                </c:pt>
              </c:numCache>
            </c:numRef>
          </c:val>
          <c:smooth val="0"/>
          <c:extLst>
            <c:ext xmlns:c16="http://schemas.microsoft.com/office/drawing/2014/chart" uri="{C3380CC4-5D6E-409C-BE32-E72D297353CC}">
              <c16:uniqueId val="{00000006-763B-4937-91B2-90BF0CB76742}"/>
            </c:ext>
          </c:extLst>
        </c:ser>
        <c:dLbls>
          <c:showLegendKey val="0"/>
          <c:showVal val="0"/>
          <c:showCatName val="0"/>
          <c:showSerName val="0"/>
          <c:showPercent val="0"/>
          <c:showBubbleSize val="0"/>
        </c:dLbls>
        <c:marker val="1"/>
        <c:smooth val="0"/>
        <c:axId val="580490096"/>
        <c:axId val="580486256"/>
      </c:lineChart>
      <c:dateAx>
        <c:axId val="58907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78392"/>
        <c:crosses val="autoZero"/>
        <c:auto val="0"/>
        <c:lblOffset val="100"/>
        <c:baseTimeUnit val="days"/>
      </c:dateAx>
      <c:valAx>
        <c:axId val="58907839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Remaining</a:t>
                </a:r>
                <a:r>
                  <a:rPr lang="en-AU" baseline="0"/>
                  <a:t> Effort/Ideal Burndown</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72632"/>
        <c:crosses val="autoZero"/>
        <c:crossBetween val="between"/>
      </c:valAx>
      <c:valAx>
        <c:axId val="5804862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Tasks Remaining/Completed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90096"/>
        <c:crosses val="max"/>
        <c:crossBetween val="between"/>
      </c:valAx>
      <c:catAx>
        <c:axId val="580490096"/>
        <c:scaling>
          <c:orientation val="minMax"/>
        </c:scaling>
        <c:delete val="1"/>
        <c:axPos val="b"/>
        <c:numFmt formatCode="General" sourceLinked="1"/>
        <c:majorTickMark val="out"/>
        <c:minorTickMark val="none"/>
        <c:tickLblPos val="nextTo"/>
        <c:crossAx val="580486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3"/>
          <c:tx>
            <c:strRef>
              <c:f>'Sprint 3 burndown'!$A$17</c:f>
              <c:strCache>
                <c:ptCount val="1"/>
                <c:pt idx="0">
                  <c:v>Completed Tasks</c:v>
                </c:pt>
              </c:strCache>
            </c:strRef>
          </c:tx>
          <c:spPr>
            <a:solidFill>
              <a:schemeClr val="accent6"/>
            </a:solidFill>
            <a:ln>
              <a:noFill/>
            </a:ln>
            <a:effectLst/>
          </c:spPr>
          <c:invertIfNegative val="0"/>
          <c:cat>
            <c:strRef>
              <c:f>'Sprint 3 burndown'!$C$16:$I$16</c:f>
              <c:strCache>
                <c:ptCount val="7"/>
                <c:pt idx="0">
                  <c:v>Day 1</c:v>
                </c:pt>
                <c:pt idx="1">
                  <c:v>Day 2</c:v>
                </c:pt>
                <c:pt idx="2">
                  <c:v>Day 3</c:v>
                </c:pt>
                <c:pt idx="3">
                  <c:v>Day 4</c:v>
                </c:pt>
                <c:pt idx="4">
                  <c:v>Day 5</c:v>
                </c:pt>
                <c:pt idx="5">
                  <c:v>Day 6</c:v>
                </c:pt>
                <c:pt idx="6">
                  <c:v>Day 7</c:v>
                </c:pt>
              </c:strCache>
            </c:strRef>
          </c:cat>
          <c:val>
            <c:numRef>
              <c:f>'Sprint 3 burndown'!$B$17:$I$17</c:f>
              <c:numCache>
                <c:formatCode>General</c:formatCode>
                <c:ptCount val="8"/>
                <c:pt idx="0">
                  <c:v>0</c:v>
                </c:pt>
                <c:pt idx="1">
                  <c:v>0</c:v>
                </c:pt>
                <c:pt idx="2">
                  <c:v>0</c:v>
                </c:pt>
                <c:pt idx="3">
                  <c:v>0</c:v>
                </c:pt>
                <c:pt idx="4">
                  <c:v>5</c:v>
                </c:pt>
                <c:pt idx="5">
                  <c:v>4</c:v>
                </c:pt>
                <c:pt idx="6">
                  <c:v>7</c:v>
                </c:pt>
                <c:pt idx="7">
                  <c:v>5</c:v>
                </c:pt>
              </c:numCache>
            </c:numRef>
          </c:val>
          <c:extLst>
            <c:ext xmlns:c16="http://schemas.microsoft.com/office/drawing/2014/chart" uri="{C3380CC4-5D6E-409C-BE32-E72D297353CC}">
              <c16:uniqueId val="{00000006-516A-934D-8436-E79844C8DA26}"/>
            </c:ext>
          </c:extLst>
        </c:ser>
        <c:dLbls>
          <c:showLegendKey val="0"/>
          <c:showVal val="0"/>
          <c:showCatName val="0"/>
          <c:showSerName val="0"/>
          <c:showPercent val="0"/>
          <c:showBubbleSize val="0"/>
        </c:dLbls>
        <c:gapWidth val="500"/>
        <c:axId val="677966255"/>
        <c:axId val="678092463"/>
      </c:barChart>
      <c:lineChart>
        <c:grouping val="standard"/>
        <c:varyColors val="0"/>
        <c:ser>
          <c:idx val="2"/>
          <c:order val="0"/>
          <c:tx>
            <c:strRef>
              <c:f>'Sprint 3 burndown'!$A$19</c:f>
              <c:strCache>
                <c:ptCount val="1"/>
                <c:pt idx="0">
                  <c:v>Remaining Effort</c:v>
                </c:pt>
              </c:strCache>
            </c:strRef>
          </c:tx>
          <c:spPr>
            <a:ln w="28575" cap="rnd">
              <a:solidFill>
                <a:srgbClr val="FF0000"/>
              </a:solidFill>
              <a:round/>
            </a:ln>
            <a:effectLst/>
          </c:spPr>
          <c:marker>
            <c:symbol val="none"/>
          </c:marker>
          <c:cat>
            <c:strRef>
              <c:f>'Sprint 3 burndown'!$B$16:$I$16</c:f>
              <c:strCache>
                <c:ptCount val="8"/>
                <c:pt idx="0">
                  <c:v>Day 0</c:v>
                </c:pt>
                <c:pt idx="1">
                  <c:v>Day 1</c:v>
                </c:pt>
                <c:pt idx="2">
                  <c:v>Day 2</c:v>
                </c:pt>
                <c:pt idx="3">
                  <c:v>Day 3</c:v>
                </c:pt>
                <c:pt idx="4">
                  <c:v>Day 4</c:v>
                </c:pt>
                <c:pt idx="5">
                  <c:v>Day 5</c:v>
                </c:pt>
                <c:pt idx="6">
                  <c:v>Day 6</c:v>
                </c:pt>
                <c:pt idx="7">
                  <c:v>Day 7</c:v>
                </c:pt>
              </c:strCache>
            </c:strRef>
          </c:cat>
          <c:val>
            <c:numRef>
              <c:f>'Sprint 3 burndown'!$B$19:$I$19</c:f>
              <c:numCache>
                <c:formatCode>0.00</c:formatCode>
                <c:ptCount val="8"/>
                <c:pt idx="0">
                  <c:v>35.5</c:v>
                </c:pt>
                <c:pt idx="1">
                  <c:v>29.5</c:v>
                </c:pt>
                <c:pt idx="2">
                  <c:v>24.5</c:v>
                </c:pt>
                <c:pt idx="3">
                  <c:v>21.5</c:v>
                </c:pt>
                <c:pt idx="4">
                  <c:v>12.25</c:v>
                </c:pt>
                <c:pt idx="5">
                  <c:v>7</c:v>
                </c:pt>
                <c:pt idx="6">
                  <c:v>5.5</c:v>
                </c:pt>
                <c:pt idx="7">
                  <c:v>0</c:v>
                </c:pt>
              </c:numCache>
            </c:numRef>
          </c:val>
          <c:smooth val="0"/>
          <c:extLst>
            <c:ext xmlns:c16="http://schemas.microsoft.com/office/drawing/2014/chart" uri="{C3380CC4-5D6E-409C-BE32-E72D297353CC}">
              <c16:uniqueId val="{00000002-516A-934D-8436-E79844C8DA26}"/>
            </c:ext>
          </c:extLst>
        </c:ser>
        <c:ser>
          <c:idx val="3"/>
          <c:order val="1"/>
          <c:tx>
            <c:strRef>
              <c:f>'Sprint 3 burndown'!$A$20</c:f>
              <c:strCache>
                <c:ptCount val="1"/>
                <c:pt idx="0">
                  <c:v>Ideal Burndown</c:v>
                </c:pt>
              </c:strCache>
            </c:strRef>
          </c:tx>
          <c:spPr>
            <a:ln w="28575" cap="rnd">
              <a:solidFill>
                <a:srgbClr val="FF0000"/>
              </a:solidFill>
              <a:prstDash val="sysDot"/>
              <a:round/>
            </a:ln>
            <a:effectLst/>
          </c:spPr>
          <c:marker>
            <c:symbol val="none"/>
          </c:marker>
          <c:cat>
            <c:strRef>
              <c:f>'Sprint 3 burndown'!$B$16:$I$16</c:f>
              <c:strCache>
                <c:ptCount val="8"/>
                <c:pt idx="0">
                  <c:v>Day 0</c:v>
                </c:pt>
                <c:pt idx="1">
                  <c:v>Day 1</c:v>
                </c:pt>
                <c:pt idx="2">
                  <c:v>Day 2</c:v>
                </c:pt>
                <c:pt idx="3">
                  <c:v>Day 3</c:v>
                </c:pt>
                <c:pt idx="4">
                  <c:v>Day 4</c:v>
                </c:pt>
                <c:pt idx="5">
                  <c:v>Day 5</c:v>
                </c:pt>
                <c:pt idx="6">
                  <c:v>Day 6</c:v>
                </c:pt>
                <c:pt idx="7">
                  <c:v>Day 7</c:v>
                </c:pt>
              </c:strCache>
            </c:strRef>
          </c:cat>
          <c:val>
            <c:numRef>
              <c:f>'Sprint 3 burndown'!$B$20:$I$20</c:f>
              <c:numCache>
                <c:formatCode>0.00</c:formatCode>
                <c:ptCount val="8"/>
                <c:pt idx="0">
                  <c:v>35.5</c:v>
                </c:pt>
                <c:pt idx="1">
                  <c:v>30.428571428571431</c:v>
                </c:pt>
                <c:pt idx="2">
                  <c:v>25.357142857142861</c:v>
                </c:pt>
                <c:pt idx="3">
                  <c:v>20.285714285714292</c:v>
                </c:pt>
                <c:pt idx="4">
                  <c:v>15.214285714285721</c:v>
                </c:pt>
                <c:pt idx="5">
                  <c:v>10.142857142857149</c:v>
                </c:pt>
                <c:pt idx="6">
                  <c:v>5.0714285714285783</c:v>
                </c:pt>
                <c:pt idx="7">
                  <c:v>7.1054273576010019E-15</c:v>
                </c:pt>
              </c:numCache>
            </c:numRef>
          </c:val>
          <c:smooth val="0"/>
          <c:extLst>
            <c:ext xmlns:c16="http://schemas.microsoft.com/office/drawing/2014/chart" uri="{C3380CC4-5D6E-409C-BE32-E72D297353CC}">
              <c16:uniqueId val="{00000003-516A-934D-8436-E79844C8DA26}"/>
            </c:ext>
          </c:extLst>
        </c:ser>
        <c:dLbls>
          <c:showLegendKey val="0"/>
          <c:showVal val="0"/>
          <c:showCatName val="0"/>
          <c:showSerName val="0"/>
          <c:showPercent val="0"/>
          <c:showBubbleSize val="0"/>
        </c:dLbls>
        <c:marker val="1"/>
        <c:smooth val="0"/>
        <c:axId val="416254527"/>
        <c:axId val="419120415"/>
      </c:lineChart>
      <c:lineChart>
        <c:grouping val="standard"/>
        <c:varyColors val="0"/>
        <c:ser>
          <c:idx val="4"/>
          <c:order val="2"/>
          <c:tx>
            <c:strRef>
              <c:f>'Sprint 3 burndown'!$A$21</c:f>
              <c:strCache>
                <c:ptCount val="1"/>
                <c:pt idx="0">
                  <c:v>Remaining Tasks</c:v>
                </c:pt>
              </c:strCache>
            </c:strRef>
          </c:tx>
          <c:spPr>
            <a:ln w="28575" cap="rnd">
              <a:solidFill>
                <a:schemeClr val="accent5"/>
              </a:solidFill>
              <a:round/>
            </a:ln>
            <a:effectLst/>
          </c:spPr>
          <c:marker>
            <c:symbol val="diamond"/>
            <c:size val="5"/>
            <c:spPr>
              <a:solidFill>
                <a:schemeClr val="accent5"/>
              </a:solidFill>
              <a:ln w="9525">
                <a:solidFill>
                  <a:schemeClr val="accent5"/>
                </a:solidFill>
              </a:ln>
              <a:effectLst/>
            </c:spPr>
          </c:marker>
          <c:cat>
            <c:strRef>
              <c:f>'Sprint 3 burndown'!$B$16:$I$16</c:f>
              <c:strCache>
                <c:ptCount val="8"/>
                <c:pt idx="0">
                  <c:v>Day 0</c:v>
                </c:pt>
                <c:pt idx="1">
                  <c:v>Day 1</c:v>
                </c:pt>
                <c:pt idx="2">
                  <c:v>Day 2</c:v>
                </c:pt>
                <c:pt idx="3">
                  <c:v>Day 3</c:v>
                </c:pt>
                <c:pt idx="4">
                  <c:v>Day 4</c:v>
                </c:pt>
                <c:pt idx="5">
                  <c:v>Day 5</c:v>
                </c:pt>
                <c:pt idx="6">
                  <c:v>Day 6</c:v>
                </c:pt>
                <c:pt idx="7">
                  <c:v>Day 7</c:v>
                </c:pt>
              </c:strCache>
            </c:strRef>
          </c:cat>
          <c:val>
            <c:numRef>
              <c:f>'Sprint 3 burndown'!$B$21:$I$21</c:f>
              <c:numCache>
                <c:formatCode>0</c:formatCode>
                <c:ptCount val="8"/>
                <c:pt idx="0" formatCode="General">
                  <c:v>21</c:v>
                </c:pt>
                <c:pt idx="1">
                  <c:v>21</c:v>
                </c:pt>
                <c:pt idx="2">
                  <c:v>21</c:v>
                </c:pt>
                <c:pt idx="3">
                  <c:v>21</c:v>
                </c:pt>
                <c:pt idx="4">
                  <c:v>16</c:v>
                </c:pt>
                <c:pt idx="5">
                  <c:v>12</c:v>
                </c:pt>
                <c:pt idx="6">
                  <c:v>5</c:v>
                </c:pt>
                <c:pt idx="7">
                  <c:v>0</c:v>
                </c:pt>
              </c:numCache>
            </c:numRef>
          </c:val>
          <c:smooth val="0"/>
          <c:extLst>
            <c:ext xmlns:c16="http://schemas.microsoft.com/office/drawing/2014/chart" uri="{C3380CC4-5D6E-409C-BE32-E72D297353CC}">
              <c16:uniqueId val="{00000004-516A-934D-8436-E79844C8DA26}"/>
            </c:ext>
          </c:extLst>
        </c:ser>
        <c:dLbls>
          <c:showLegendKey val="0"/>
          <c:showVal val="0"/>
          <c:showCatName val="0"/>
          <c:showSerName val="0"/>
          <c:showPercent val="0"/>
          <c:showBubbleSize val="0"/>
        </c:dLbls>
        <c:marker val="1"/>
        <c:smooth val="0"/>
        <c:axId val="677966255"/>
        <c:axId val="678092463"/>
      </c:lineChart>
      <c:catAx>
        <c:axId val="41625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20415"/>
        <c:crosses val="autoZero"/>
        <c:auto val="1"/>
        <c:lblAlgn val="ctr"/>
        <c:lblOffset val="100"/>
        <c:noMultiLvlLbl val="0"/>
      </c:catAx>
      <c:valAx>
        <c:axId val="41912041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4527"/>
        <c:crosses val="autoZero"/>
        <c:crossBetween val="midCat"/>
      </c:valAx>
      <c:valAx>
        <c:axId val="6780924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Remaining and Completed Tasks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66255"/>
        <c:crosses val="max"/>
        <c:crossBetween val="between"/>
      </c:valAx>
      <c:catAx>
        <c:axId val="677966255"/>
        <c:scaling>
          <c:orientation val="minMax"/>
        </c:scaling>
        <c:delete val="1"/>
        <c:axPos val="b"/>
        <c:numFmt formatCode="General" sourceLinked="1"/>
        <c:majorTickMark val="out"/>
        <c:minorTickMark val="none"/>
        <c:tickLblPos val="nextTo"/>
        <c:crossAx val="678092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600075</xdr:colOff>
      <xdr:row>23</xdr:row>
      <xdr:rowOff>76200</xdr:rowOff>
    </xdr:from>
    <xdr:to>
      <xdr:col>12</xdr:col>
      <xdr:colOff>409575</xdr:colOff>
      <xdr:row>67</xdr:row>
      <xdr:rowOff>47625</xdr:rowOff>
    </xdr:to>
    <xdr:graphicFrame macro="">
      <xdr:nvGraphicFramePr>
        <xdr:cNvPr id="40" name="Chart 31">
          <a:extLst>
            <a:ext uri="{FF2B5EF4-FFF2-40B4-BE49-F238E27FC236}">
              <a16:creationId xmlns:a16="http://schemas.microsoft.com/office/drawing/2014/main" id="{783FFAC2-D1E6-D64B-BEFB-5828D7E0E7AC}"/>
            </a:ext>
            <a:ext uri="{147F2762-F138-4A5C-976F-8EAC2B608ADB}">
              <a16:predDERef xmlns:a16="http://schemas.microsoft.com/office/drawing/2014/main" pred="{41D9298A-71BC-42E9-8636-21CEAB762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195261</xdr:colOff>
      <xdr:row>22</xdr:row>
      <xdr:rowOff>161924</xdr:rowOff>
    </xdr:from>
    <xdr:to>
      <xdr:col>9</xdr:col>
      <xdr:colOff>742950</xdr:colOff>
      <xdr:row>54</xdr:row>
      <xdr:rowOff>19050</xdr:rowOff>
    </xdr:to>
    <xdr:graphicFrame macro="">
      <xdr:nvGraphicFramePr>
        <xdr:cNvPr id="5" name="Chart 4">
          <a:extLst>
            <a:ext uri="{FF2B5EF4-FFF2-40B4-BE49-F238E27FC236}">
              <a16:creationId xmlns:a16="http://schemas.microsoft.com/office/drawing/2014/main" id="{C3B5C62F-C39D-49B1-AC7D-8D395FAD9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306915</xdr:colOff>
      <xdr:row>22</xdr:row>
      <xdr:rowOff>73024</xdr:rowOff>
    </xdr:from>
    <xdr:to>
      <xdr:col>9</xdr:col>
      <xdr:colOff>888999</xdr:colOff>
      <xdr:row>58</xdr:row>
      <xdr:rowOff>38099</xdr:rowOff>
    </xdr:to>
    <xdr:graphicFrame macro="">
      <xdr:nvGraphicFramePr>
        <xdr:cNvPr id="13" name="Chart 2">
          <a:extLst>
            <a:ext uri="{FF2B5EF4-FFF2-40B4-BE49-F238E27FC236}">
              <a16:creationId xmlns:a16="http://schemas.microsoft.com/office/drawing/2014/main" id="{2FB31D32-4734-9B4F-B9AD-28A8760B3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selection activeCell="B25" sqref="B25"/>
    </sheetView>
  </sheetViews>
  <sheetFormatPr defaultColWidth="10.875" defaultRowHeight="12.75" x14ac:dyDescent="0.25"/>
  <cols>
    <col min="1" max="1" width="16.375" style="2" bestFit="1" customWidth="1"/>
    <col min="2" max="2" width="60.875" style="2" customWidth="1"/>
    <col min="3" max="3" width="20.875" style="2" customWidth="1"/>
    <col min="4" max="4" width="7" style="2" bestFit="1" customWidth="1"/>
    <col min="5" max="5" width="13.625" style="2" bestFit="1" customWidth="1"/>
    <col min="6" max="6" width="10.375" style="2" bestFit="1" customWidth="1"/>
    <col min="7" max="8" width="60.875" style="2" customWidth="1"/>
    <col min="9" max="16384" width="10.875" style="2"/>
  </cols>
  <sheetData>
    <row r="1" spans="1:8" s="6" customFormat="1" ht="13.5" thickBot="1" x14ac:dyDescent="0.3">
      <c r="A1" s="7" t="s">
        <v>0</v>
      </c>
      <c r="B1" s="7" t="s">
        <v>1</v>
      </c>
      <c r="C1" s="7" t="s">
        <v>2</v>
      </c>
      <c r="D1" s="7" t="s">
        <v>3</v>
      </c>
      <c r="E1" s="7" t="s">
        <v>4</v>
      </c>
      <c r="F1" s="7" t="s">
        <v>5</v>
      </c>
      <c r="G1" s="7" t="s">
        <v>6</v>
      </c>
      <c r="H1" s="7" t="s">
        <v>7</v>
      </c>
    </row>
    <row r="2" spans="1:8" ht="25.5" x14ac:dyDescent="0.25">
      <c r="A2" s="2">
        <v>1</v>
      </c>
      <c r="B2" s="148" t="s">
        <v>8</v>
      </c>
      <c r="C2" s="8" t="s">
        <v>9</v>
      </c>
      <c r="D2" s="8" t="s">
        <v>10</v>
      </c>
      <c r="E2" s="8">
        <v>4.5</v>
      </c>
      <c r="F2" s="8" t="s">
        <v>11</v>
      </c>
      <c r="G2" s="8" t="s">
        <v>12</v>
      </c>
      <c r="H2" s="8" t="s">
        <v>168</v>
      </c>
    </row>
    <row r="3" spans="1:8" ht="25.5" x14ac:dyDescent="0.25">
      <c r="A3" s="2">
        <v>2</v>
      </c>
      <c r="B3" s="148" t="s">
        <v>13</v>
      </c>
      <c r="C3" s="8" t="s">
        <v>14</v>
      </c>
      <c r="D3" s="8" t="s">
        <v>10</v>
      </c>
      <c r="E3" s="8">
        <v>4</v>
      </c>
      <c r="F3" s="8" t="s">
        <v>11</v>
      </c>
      <c r="G3" s="8" t="s">
        <v>15</v>
      </c>
      <c r="H3" s="8" t="s">
        <v>169</v>
      </c>
    </row>
    <row r="4" spans="1:8" ht="25.5" x14ac:dyDescent="0.25">
      <c r="A4" s="2">
        <v>3</v>
      </c>
      <c r="B4" s="148" t="s">
        <v>16</v>
      </c>
      <c r="C4" s="8" t="s">
        <v>17</v>
      </c>
      <c r="D4" s="8" t="s">
        <v>10</v>
      </c>
      <c r="E4" s="8">
        <v>3</v>
      </c>
      <c r="F4" s="8" t="s">
        <v>11</v>
      </c>
      <c r="G4" s="8" t="s">
        <v>18</v>
      </c>
      <c r="H4" s="8"/>
    </row>
    <row r="5" spans="1:8" x14ac:dyDescent="0.25">
      <c r="A5" s="2">
        <v>4</v>
      </c>
      <c r="B5" s="148" t="s">
        <v>19</v>
      </c>
      <c r="C5" s="8" t="s">
        <v>14</v>
      </c>
      <c r="D5" s="8" t="s">
        <v>10</v>
      </c>
      <c r="E5" s="8">
        <v>2</v>
      </c>
      <c r="F5" s="8" t="s">
        <v>11</v>
      </c>
      <c r="G5" s="8" t="s">
        <v>20</v>
      </c>
      <c r="H5" s="8"/>
    </row>
    <row r="6" spans="1:8" x14ac:dyDescent="0.25">
      <c r="A6" s="2">
        <v>5</v>
      </c>
      <c r="B6" s="148" t="s">
        <v>21</v>
      </c>
      <c r="C6" s="8" t="s">
        <v>9</v>
      </c>
      <c r="D6" s="8" t="s">
        <v>10</v>
      </c>
      <c r="E6" s="8">
        <v>3.5</v>
      </c>
      <c r="F6" s="8" t="s">
        <v>11</v>
      </c>
      <c r="G6" s="8" t="s">
        <v>22</v>
      </c>
      <c r="H6" s="8"/>
    </row>
    <row r="7" spans="1:8" ht="25.5" x14ac:dyDescent="0.25">
      <c r="A7" s="2">
        <v>6</v>
      </c>
      <c r="B7" s="148" t="s">
        <v>23</v>
      </c>
      <c r="C7" s="8" t="s">
        <v>14</v>
      </c>
      <c r="D7" s="8" t="s">
        <v>24</v>
      </c>
      <c r="E7" s="8">
        <v>4.5</v>
      </c>
      <c r="F7" s="8" t="s">
        <v>11</v>
      </c>
      <c r="G7" s="8" t="s">
        <v>25</v>
      </c>
      <c r="H7" s="8"/>
    </row>
    <row r="8" spans="1:8" ht="51" x14ac:dyDescent="0.25">
      <c r="A8" s="2">
        <v>7</v>
      </c>
      <c r="B8" s="148" t="s">
        <v>26</v>
      </c>
      <c r="C8" s="8" t="s">
        <v>9</v>
      </c>
      <c r="D8" s="8" t="s">
        <v>24</v>
      </c>
      <c r="E8" s="8">
        <v>10</v>
      </c>
      <c r="F8" s="8" t="s">
        <v>11</v>
      </c>
      <c r="G8" s="8" t="s">
        <v>27</v>
      </c>
      <c r="H8" s="8"/>
    </row>
    <row r="9" spans="1:8" ht="25.5" x14ac:dyDescent="0.25">
      <c r="A9" s="2">
        <v>8</v>
      </c>
      <c r="B9" s="148" t="s">
        <v>28</v>
      </c>
      <c r="C9" s="8" t="s">
        <v>17</v>
      </c>
      <c r="D9" s="8" t="s">
        <v>24</v>
      </c>
      <c r="E9" s="8">
        <v>6</v>
      </c>
      <c r="F9" s="8" t="s">
        <v>11</v>
      </c>
      <c r="G9" s="8" t="s">
        <v>29</v>
      </c>
      <c r="H9" s="8"/>
    </row>
    <row r="10" spans="1:8" ht="38.25" x14ac:dyDescent="0.2">
      <c r="A10" s="2">
        <v>9</v>
      </c>
      <c r="B10" s="162" t="s">
        <v>30</v>
      </c>
      <c r="C10" s="8" t="s">
        <v>31</v>
      </c>
      <c r="D10" s="8" t="s">
        <v>24</v>
      </c>
      <c r="E10" s="8">
        <v>4</v>
      </c>
      <c r="F10" s="8" t="s">
        <v>11</v>
      </c>
      <c r="G10" s="8" t="s">
        <v>32</v>
      </c>
      <c r="H10" s="8"/>
    </row>
    <row r="11" spans="1:8" ht="38.25" x14ac:dyDescent="0.2">
      <c r="A11" s="2">
        <v>10</v>
      </c>
      <c r="B11" s="162" t="s">
        <v>33</v>
      </c>
      <c r="C11" s="8" t="s">
        <v>31</v>
      </c>
      <c r="D11" s="8" t="s">
        <v>34</v>
      </c>
      <c r="E11" s="8">
        <v>4.5</v>
      </c>
      <c r="F11" s="8" t="s">
        <v>11</v>
      </c>
      <c r="G11" s="8" t="s">
        <v>35</v>
      </c>
      <c r="H11" s="8"/>
    </row>
    <row r="12" spans="1:8" ht="25.5" x14ac:dyDescent="0.25">
      <c r="A12" s="2">
        <v>11</v>
      </c>
      <c r="B12" s="148" t="s">
        <v>36</v>
      </c>
      <c r="C12" s="8" t="s">
        <v>9</v>
      </c>
      <c r="D12" s="8" t="s">
        <v>34</v>
      </c>
      <c r="E12" s="8">
        <v>2</v>
      </c>
      <c r="F12" s="8" t="s">
        <v>11</v>
      </c>
      <c r="G12" s="8" t="s">
        <v>37</v>
      </c>
      <c r="H12" s="8"/>
    </row>
    <row r="13" spans="1:8" ht="38.25" x14ac:dyDescent="0.25">
      <c r="A13" s="2">
        <v>12</v>
      </c>
      <c r="B13" s="148" t="s">
        <v>38</v>
      </c>
      <c r="C13" s="8" t="s">
        <v>14</v>
      </c>
      <c r="D13" s="8" t="s">
        <v>24</v>
      </c>
      <c r="E13" s="8">
        <v>4</v>
      </c>
      <c r="F13" s="8" t="s">
        <v>11</v>
      </c>
      <c r="G13" s="8" t="s">
        <v>39</v>
      </c>
      <c r="H13" s="8"/>
    </row>
    <row r="14" spans="1:8" ht="25.5" x14ac:dyDescent="0.25">
      <c r="A14" s="2">
        <v>13</v>
      </c>
      <c r="B14" s="148" t="s">
        <v>40</v>
      </c>
      <c r="C14" s="8" t="s">
        <v>17</v>
      </c>
      <c r="D14" s="8" t="s">
        <v>41</v>
      </c>
      <c r="E14" s="8">
        <v>4.5</v>
      </c>
      <c r="F14" s="8" t="s">
        <v>11</v>
      </c>
      <c r="G14" s="8" t="s">
        <v>42</v>
      </c>
      <c r="H14" s="8"/>
    </row>
    <row r="15" spans="1:8" ht="25.5" x14ac:dyDescent="0.25">
      <c r="A15" s="2">
        <v>14</v>
      </c>
      <c r="B15" s="148" t="s">
        <v>43</v>
      </c>
      <c r="C15" s="8" t="s">
        <v>31</v>
      </c>
      <c r="D15" s="8" t="s">
        <v>10</v>
      </c>
      <c r="E15" s="8">
        <v>8</v>
      </c>
      <c r="F15" s="8" t="s">
        <v>11</v>
      </c>
      <c r="G15" s="8" t="s">
        <v>44</v>
      </c>
      <c r="H15" s="8"/>
    </row>
    <row r="16" spans="1:8" ht="38.25" x14ac:dyDescent="0.25">
      <c r="A16" s="2">
        <v>15</v>
      </c>
      <c r="B16" s="148" t="s">
        <v>45</v>
      </c>
      <c r="C16" s="8" t="s">
        <v>17</v>
      </c>
      <c r="D16" s="8" t="s">
        <v>24</v>
      </c>
      <c r="E16" s="8">
        <v>16.5</v>
      </c>
      <c r="F16" s="8" t="s">
        <v>11</v>
      </c>
      <c r="G16" s="8" t="s">
        <v>46</v>
      </c>
      <c r="H16" s="8"/>
    </row>
    <row r="17" spans="1:8" ht="25.5" x14ac:dyDescent="0.25">
      <c r="A17" s="2">
        <v>16</v>
      </c>
      <c r="B17" s="148" t="s">
        <v>47</v>
      </c>
      <c r="C17" s="8" t="s">
        <v>31</v>
      </c>
      <c r="D17" s="8" t="s">
        <v>10</v>
      </c>
      <c r="E17" s="8">
        <v>7</v>
      </c>
      <c r="F17" s="8" t="s">
        <v>11</v>
      </c>
      <c r="G17" s="8" t="s">
        <v>48</v>
      </c>
      <c r="H17" s="68" t="s">
        <v>170</v>
      </c>
    </row>
    <row r="18" spans="1:8" x14ac:dyDescent="0.25">
      <c r="B18" s="8"/>
      <c r="C18" s="8"/>
      <c r="D18" s="8"/>
      <c r="E18" s="8"/>
      <c r="F18" s="8"/>
      <c r="G18" s="8"/>
    </row>
    <row r="19" spans="1:8" x14ac:dyDescent="0.25">
      <c r="B19" s="8"/>
      <c r="C19" s="8"/>
      <c r="D19" s="8"/>
      <c r="E19" s="8"/>
      <c r="F19" s="8"/>
      <c r="G19" s="8"/>
    </row>
    <row r="20" spans="1:8" x14ac:dyDescent="0.25">
      <c r="B20" s="8"/>
      <c r="C20" s="8"/>
      <c r="D20" s="8"/>
      <c r="E20" s="8"/>
      <c r="F20" s="8"/>
      <c r="G20" s="8"/>
    </row>
    <row r="21" spans="1:8" x14ac:dyDescent="0.25">
      <c r="B21" s="8"/>
      <c r="C21" s="8"/>
      <c r="D21" s="8"/>
      <c r="E21" s="8"/>
      <c r="F21" s="8"/>
      <c r="G21" s="8"/>
    </row>
    <row r="22" spans="1:8" x14ac:dyDescent="0.25">
      <c r="B22" s="8"/>
      <c r="C22" s="8"/>
      <c r="D22" s="8"/>
      <c r="E22" s="8"/>
      <c r="F22" s="8"/>
      <c r="G22" s="8"/>
    </row>
  </sheetData>
  <autoFilter ref="A1:H22" xr:uid="{00000000-0001-0000-00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'References - DO NOT CHANGE'!$A$1:$A$4</xm:f>
          </x14:formula1>
          <xm:sqref>D2:D22</xm:sqref>
        </x14:dataValidation>
        <x14:dataValidation type="list" allowBlank="1" showInputMessage="1" showErrorMessage="1" xr:uid="{00000000-0002-0000-0000-000001000000}">
          <x14:formula1>
            <xm:f>'References - DO NOT CHANGE'!$B$1:$B$4</xm:f>
          </x14:formula1>
          <xm:sqref>F2:F22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workbookViewId="0"/>
  </sheetViews>
  <sheetFormatPr defaultColWidth="10.875" defaultRowHeight="12.75" x14ac:dyDescent="0.2"/>
  <cols>
    <col min="1" max="1" width="10.875" style="2"/>
    <col min="2" max="8" width="10.375" style="1" customWidth="1"/>
    <col min="9" max="16384" width="10.875" style="2"/>
  </cols>
  <sheetData>
    <row r="1" spans="1:8" s="6" customFormat="1" x14ac:dyDescent="0.25">
      <c r="B1" s="6" t="s">
        <v>49</v>
      </c>
      <c r="C1" s="6" t="s">
        <v>50</v>
      </c>
      <c r="D1" s="6" t="s">
        <v>51</v>
      </c>
      <c r="E1" s="6" t="s">
        <v>52</v>
      </c>
      <c r="F1" s="6" t="s">
        <v>53</v>
      </c>
      <c r="G1" s="6" t="s">
        <v>54</v>
      </c>
      <c r="H1" s="6" t="s">
        <v>55</v>
      </c>
    </row>
    <row r="2" spans="1:8" x14ac:dyDescent="0.2">
      <c r="A2" s="2" t="str">
        <f>'References - DO NOT CHANGE'!B1</f>
        <v>To do</v>
      </c>
      <c r="B2" s="1">
        <f>COUNTIF('Sprint 3 backlog'!G$4:G$1048576,'Sprint 3 stats - DO NOT CHANGE'!$A2)</f>
        <v>11</v>
      </c>
      <c r="C2" s="1">
        <f>COUNTIF('Sprint 3 backlog'!H$4:H$1048576,'Sprint 3 stats - DO NOT CHANGE'!$A2)</f>
        <v>7</v>
      </c>
      <c r="D2" s="1">
        <f>COUNTIF('Sprint 3 backlog'!I$4:I$1048576,'Sprint 3 stats - DO NOT CHANGE'!$A2)</f>
        <v>0</v>
      </c>
      <c r="E2" s="1">
        <f>COUNTIF('Sprint 3 backlog'!J$4:J$1048576,'Sprint 3 stats - DO NOT CHANGE'!$A2)</f>
        <v>3</v>
      </c>
      <c r="F2" s="1">
        <f>COUNTIF('Sprint 3 backlog'!K$4:K$1048576,'Sprint 3 stats - DO NOT CHANGE'!$A2)</f>
        <v>3</v>
      </c>
      <c r="G2" s="1">
        <f>COUNTIF('Sprint 3 backlog'!L$4:L$1048576,'Sprint 3 stats - DO NOT CHANGE'!$A2)</f>
        <v>0</v>
      </c>
      <c r="H2" s="1">
        <f>COUNTIF('Sprint 3 backlog'!M$4:M$1048576,'Sprint 3 stats - DO NOT CHANGE'!$A2)</f>
        <v>0</v>
      </c>
    </row>
    <row r="3" spans="1:8" x14ac:dyDescent="0.2">
      <c r="A3" s="2" t="str">
        <f>'References - DO NOT CHANGE'!B2</f>
        <v>In progress</v>
      </c>
      <c r="B3" s="1">
        <f>SUM(B10:B11)</f>
        <v>3</v>
      </c>
      <c r="C3" s="1">
        <f t="shared" ref="C3:H3" si="0">SUM(C10:C11)</f>
        <v>7</v>
      </c>
      <c r="D3" s="1">
        <f t="shared" si="0"/>
        <v>14</v>
      </c>
      <c r="E3" s="1">
        <f t="shared" si="0"/>
        <v>9</v>
      </c>
      <c r="F3" s="1">
        <f t="shared" si="0"/>
        <v>8</v>
      </c>
      <c r="G3" s="1">
        <f t="shared" si="0"/>
        <v>4</v>
      </c>
      <c r="H3" s="1">
        <f t="shared" si="0"/>
        <v>0</v>
      </c>
    </row>
    <row r="4" spans="1:8" x14ac:dyDescent="0.2">
      <c r="A4" s="2" t="str">
        <f>'References - DO NOT CHANGE'!B4</f>
        <v>Done</v>
      </c>
      <c r="B4" s="1">
        <f>COUNTIF('Sprint 3 backlog'!G$4:G$1048576,'Sprint 3 stats - DO NOT CHANGE'!$A4)</f>
        <v>0</v>
      </c>
      <c r="C4" s="1">
        <f>COUNTIF('Sprint 3 backlog'!H$4:H$1048576,'Sprint 3 stats - DO NOT CHANGE'!$A4)</f>
        <v>0</v>
      </c>
      <c r="D4" s="1">
        <f>COUNTIF('Sprint 3 backlog'!I$4:I$1048576,'Sprint 3 stats - DO NOT CHANGE'!$A4)</f>
        <v>0</v>
      </c>
      <c r="E4" s="1">
        <f>COUNTIF('Sprint 3 backlog'!J$4:J$1048576,'Sprint 3 stats - DO NOT CHANGE'!$A4)</f>
        <v>5</v>
      </c>
      <c r="F4" s="1">
        <f>COUNTIF('Sprint 3 backlog'!K$4:K$1048576,'Sprint 3 stats - DO NOT CHANGE'!$A4)</f>
        <v>4</v>
      </c>
      <c r="G4" s="1">
        <f>COUNTIF('Sprint 3 backlog'!L$4:L$1048576,'Sprint 3 stats - DO NOT CHANGE'!$A4)</f>
        <v>7</v>
      </c>
      <c r="H4" s="1">
        <f>COUNTIF('Sprint 3 backlog'!M$4:M$1048576,'Sprint 3 stats - DO NOT CHANGE'!$A4)</f>
        <v>4</v>
      </c>
    </row>
    <row r="5" spans="1:8" x14ac:dyDescent="0.2">
      <c r="A5" s="2" t="s">
        <v>56</v>
      </c>
      <c r="B5" s="1">
        <f>COUNTA('Sprint 3 backlog'!$G$4:$G$1048576)</f>
        <v>14</v>
      </c>
      <c r="C5" s="1">
        <f>COUNTA('Sprint 3 backlog'!$G$4:$G$1048576)-COUNTA('Sprint 3 backlog'!$G$4:$G$1048576)*(1/6)</f>
        <v>11.666666666666668</v>
      </c>
      <c r="D5" s="1">
        <f>COUNTA('Sprint 3 backlog'!$G$4:$G$1048576)-COUNTA('Sprint 3 backlog'!$G$4:$G$1048576)*(2/6)</f>
        <v>9.3333333333333339</v>
      </c>
      <c r="E5" s="1">
        <f>COUNTA('Sprint 3 backlog'!$G$4:$G$1048576)-COUNTA('Sprint 3 backlog'!$G$4:$G$1048576)*(3/6)</f>
        <v>7</v>
      </c>
      <c r="F5" s="1">
        <f>COUNTA('Sprint 3 backlog'!$G$4:$G$1048576)-COUNTA('Sprint 3 backlog'!$G$4:$G$1048576)*(4/6)</f>
        <v>4.6666666666666679</v>
      </c>
      <c r="G5" s="1">
        <f>COUNTA('Sprint 3 backlog'!$G$4:$G$1048576)-COUNTA('Sprint 3 backlog'!$G$4:$G$1048576)*(5/6)</f>
        <v>2.3333333333333321</v>
      </c>
      <c r="H5" s="1">
        <v>0</v>
      </c>
    </row>
    <row r="10" spans="1:8" x14ac:dyDescent="0.2">
      <c r="A10" s="2" t="str">
        <f>'References - DO NOT CHANGE'!B2</f>
        <v>In progress</v>
      </c>
      <c r="B10" s="1">
        <f>COUNTIF('Sprint 3 backlog'!G4:G1048576,'Sprint 3 stats - DO NOT CHANGE'!$A10)</f>
        <v>3</v>
      </c>
      <c r="C10" s="1">
        <f>COUNTIF('Sprint 3 backlog'!H4:H1048576,'Sprint 3 stats - DO NOT CHANGE'!$A10)</f>
        <v>7</v>
      </c>
      <c r="D10" s="1">
        <f>COUNTIF('Sprint 3 backlog'!I4:I1048576,'Sprint 3 stats - DO NOT CHANGE'!$A10)</f>
        <v>5</v>
      </c>
      <c r="E10" s="1">
        <f>COUNTIF('Sprint 3 backlog'!J4:J1048576,'Sprint 3 stats - DO NOT CHANGE'!$A10)</f>
        <v>4</v>
      </c>
      <c r="F10" s="1">
        <f>COUNTIF('Sprint 3 backlog'!K4:K1048576,'Sprint 3 stats - DO NOT CHANGE'!$A10)</f>
        <v>3</v>
      </c>
      <c r="G10" s="1">
        <f>COUNTIF('Sprint 3 backlog'!L4:L1048576,'Sprint 3 stats - DO NOT CHANGE'!$A10)</f>
        <v>3</v>
      </c>
      <c r="H10" s="1">
        <f>COUNTIF('Sprint 3 backlog'!M4:M1048576,'Sprint 3 stats - DO NOT CHANGE'!$A10)</f>
        <v>0</v>
      </c>
    </row>
    <row r="11" spans="1:8" x14ac:dyDescent="0.2">
      <c r="A11" s="2" t="str">
        <f>'References - DO NOT CHANGE'!B3</f>
        <v>Testing</v>
      </c>
      <c r="B11" s="1">
        <f>COUNTIF('Sprint 3 backlog'!G4:G1048576,'Sprint 3 stats - DO NOT CHANGE'!$A11)</f>
        <v>0</v>
      </c>
      <c r="C11" s="1">
        <f>COUNTIF('Sprint 3 backlog'!H4:H1048576,'Sprint 3 stats - DO NOT CHANGE'!$A11)</f>
        <v>0</v>
      </c>
      <c r="D11" s="1">
        <f>COUNTIF('Sprint 3 backlog'!I4:I1048576,'Sprint 3 stats - DO NOT CHANGE'!$A11)</f>
        <v>9</v>
      </c>
      <c r="E11" s="1">
        <f>COUNTIF('Sprint 3 backlog'!J4:J1048576,'Sprint 3 stats - DO NOT CHANGE'!$A11)</f>
        <v>5</v>
      </c>
      <c r="F11" s="1">
        <f>COUNTIF('Sprint 3 backlog'!K4:K1048576,'Sprint 3 stats - DO NOT CHANGE'!$A11)</f>
        <v>5</v>
      </c>
      <c r="G11" s="1">
        <f>COUNTIF('Sprint 3 backlog'!L4:L1048576,'Sprint 3 stats - DO NOT CHANGE'!$A11)</f>
        <v>1</v>
      </c>
      <c r="H11" s="1">
        <f>COUNTIF('Sprint 3 backlog'!M4:M1048576,'Sprint 3 stats - DO NOT CHANGE'!$A11)</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ColWidth="10.875" defaultRowHeight="12.75" x14ac:dyDescent="0.2"/>
  <cols>
    <col min="1" max="16384" width="10.875" style="1"/>
  </cols>
  <sheetData>
    <row r="1" spans="1:2" x14ac:dyDescent="0.2">
      <c r="A1" s="1" t="s">
        <v>10</v>
      </c>
      <c r="B1" s="1" t="s">
        <v>61</v>
      </c>
    </row>
    <row r="2" spans="1:2" x14ac:dyDescent="0.2">
      <c r="A2" s="1" t="s">
        <v>24</v>
      </c>
      <c r="B2" s="1" t="s">
        <v>62</v>
      </c>
    </row>
    <row r="3" spans="1:2" x14ac:dyDescent="0.2">
      <c r="A3" s="1" t="s">
        <v>34</v>
      </c>
      <c r="B3" s="1" t="s">
        <v>68</v>
      </c>
    </row>
    <row r="4" spans="1:2" x14ac:dyDescent="0.2">
      <c r="A4" s="1" t="s">
        <v>41</v>
      </c>
      <c r="B4" s="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workbookViewId="0"/>
  </sheetViews>
  <sheetFormatPr defaultColWidth="10.875" defaultRowHeight="12.75" x14ac:dyDescent="0.2"/>
  <cols>
    <col min="1" max="1" width="10.875" style="2"/>
    <col min="2" max="8" width="10.375" style="1" customWidth="1"/>
    <col min="9" max="16384" width="10.875" style="2"/>
  </cols>
  <sheetData>
    <row r="1" spans="1:8" s="6" customFormat="1" x14ac:dyDescent="0.25">
      <c r="B1" s="6" t="s">
        <v>49</v>
      </c>
      <c r="C1" s="6" t="s">
        <v>50</v>
      </c>
      <c r="D1" s="6" t="s">
        <v>51</v>
      </c>
      <c r="E1" s="6" t="s">
        <v>52</v>
      </c>
      <c r="F1" s="6" t="s">
        <v>53</v>
      </c>
      <c r="G1" s="6" t="s">
        <v>54</v>
      </c>
      <c r="H1" s="6" t="s">
        <v>55</v>
      </c>
    </row>
    <row r="2" spans="1:8" x14ac:dyDescent="0.2">
      <c r="A2" s="2" t="str">
        <f>'References - DO NOT CHANGE'!B1</f>
        <v>To do</v>
      </c>
      <c r="B2" s="1">
        <f>COUNTIF('Sprint 1 backlog'!G$3:G$1048576,'Sprint 1 stats - DO NOT CHANGE'!$A2)</f>
        <v>23</v>
      </c>
      <c r="C2" s="1">
        <f>COUNTIF('Sprint 1 backlog'!H$3:H$1048576,'Sprint 1 stats - DO NOT CHANGE'!$A2)</f>
        <v>20</v>
      </c>
      <c r="D2" s="1">
        <f>COUNTIF('Sprint 1 backlog'!I$3:I$1048576,'Sprint 1 stats - DO NOT CHANGE'!$A2)</f>
        <v>16</v>
      </c>
      <c r="E2" s="1">
        <f>COUNTIF('Sprint 1 backlog'!J$3:J$1048576,'Sprint 1 stats - DO NOT CHANGE'!$A2)</f>
        <v>13</v>
      </c>
      <c r="F2" s="1">
        <f>COUNTIF('Sprint 1 backlog'!K$3:K$1048576,'Sprint 1 stats - DO NOT CHANGE'!$A2)</f>
        <v>0</v>
      </c>
      <c r="G2" s="1">
        <f>COUNTIF('Sprint 1 backlog'!L$3:L$1048576,'Sprint 1 stats - DO NOT CHANGE'!$A2)</f>
        <v>0</v>
      </c>
      <c r="H2" s="1">
        <f>COUNTIF('Sprint 1 backlog'!M$3:M$1048576,'Sprint 1 stats - DO NOT CHANGE'!$A2)</f>
        <v>0</v>
      </c>
    </row>
    <row r="3" spans="1:8" x14ac:dyDescent="0.2">
      <c r="A3" s="2" t="str">
        <f>'References - DO NOT CHANGE'!B2</f>
        <v>In progress</v>
      </c>
      <c r="B3" s="1">
        <f>SUM(B10:B11)</f>
        <v>3</v>
      </c>
      <c r="C3" s="1">
        <f t="shared" ref="C3:H3" si="0">SUM(C10:C11)</f>
        <v>6</v>
      </c>
      <c r="D3" s="1">
        <f t="shared" si="0"/>
        <v>8</v>
      </c>
      <c r="E3" s="1">
        <f t="shared" si="0"/>
        <v>6</v>
      </c>
      <c r="F3" s="1">
        <f t="shared" si="0"/>
        <v>11</v>
      </c>
      <c r="G3" s="1">
        <f t="shared" si="0"/>
        <v>5</v>
      </c>
      <c r="H3" s="1">
        <f t="shared" si="0"/>
        <v>0</v>
      </c>
    </row>
    <row r="4" spans="1:8" x14ac:dyDescent="0.2">
      <c r="A4" s="2" t="str">
        <f>'References - DO NOT CHANGE'!B4</f>
        <v>Done</v>
      </c>
      <c r="B4" s="1">
        <f>COUNTIF('Sprint 1 backlog'!G$3:G$1048576,'Sprint 1 stats - DO NOT CHANGE'!$A4)</f>
        <v>0</v>
      </c>
      <c r="C4" s="1">
        <f>COUNTIF('Sprint 1 backlog'!H$3:H$1048576,'Sprint 1 stats - DO NOT CHANGE'!$A4)</f>
        <v>0</v>
      </c>
      <c r="D4" s="1">
        <f>COUNTIF('Sprint 1 backlog'!I$3:I$1048576,'Sprint 1 stats - DO NOT CHANGE'!$A4)</f>
        <v>2</v>
      </c>
      <c r="E4" s="1">
        <f>COUNTIF('Sprint 1 backlog'!J$3:J$1048576,'Sprint 1 stats - DO NOT CHANGE'!$A4)</f>
        <v>5</v>
      </c>
      <c r="F4" s="1">
        <f>COUNTIF('Sprint 1 backlog'!K$3:K$1048576,'Sprint 1 stats - DO NOT CHANGE'!$A4)</f>
        <v>8</v>
      </c>
      <c r="G4" s="1">
        <f>COUNTIF('Sprint 1 backlog'!L$3:L$1048576,'Sprint 1 stats - DO NOT CHANGE'!$A4)</f>
        <v>6</v>
      </c>
      <c r="H4" s="1">
        <f>COUNTIF('Sprint 1 backlog'!M$3:M$1048576,'Sprint 1 stats - DO NOT CHANGE'!$A4)</f>
        <v>5</v>
      </c>
    </row>
    <row r="5" spans="1:8" x14ac:dyDescent="0.2">
      <c r="A5" s="2" t="s">
        <v>56</v>
      </c>
      <c r="B5" s="1">
        <f>COUNTA('Sprint 1 backlog'!$G$3:$G$1048576)</f>
        <v>26</v>
      </c>
      <c r="C5" s="1">
        <f>COUNTA('Sprint 1 backlog'!$G$3:$G$1048576)-COUNTA('Sprint 1 backlog'!$G$3:$G$1048576)*(1/6)</f>
        <v>21.666666666666668</v>
      </c>
      <c r="D5" s="1">
        <f>COUNTA('Sprint 1 backlog'!$G$3:$G$1048576)-COUNTA('Sprint 1 backlog'!$G$3:$G$1048576)*(2/6)</f>
        <v>17.333333333333336</v>
      </c>
      <c r="E5" s="1">
        <f>COUNTA('Sprint 1 backlog'!$G$3:$G$1048576)-COUNTA('Sprint 1 backlog'!$G$3:$G$1048576)*(3/6)</f>
        <v>13</v>
      </c>
      <c r="F5" s="1">
        <f>COUNTA('Sprint 1 backlog'!$G$3:$G$1048576)-COUNTA('Sprint 1 backlog'!$G$3:$G$1048576)*(4/6)</f>
        <v>8.6666666666666679</v>
      </c>
      <c r="G5" s="1">
        <f>COUNTA('Sprint 1 backlog'!$G$3:$G$1048576)-COUNTA('Sprint 1 backlog'!$G$3:$G$1048576)*(5/6)</f>
        <v>4.3333333333333321</v>
      </c>
      <c r="H5" s="1">
        <v>0</v>
      </c>
    </row>
    <row r="10" spans="1:8" x14ac:dyDescent="0.2">
      <c r="A10" s="2" t="str">
        <f>'References - DO NOT CHANGE'!B2</f>
        <v>In progress</v>
      </c>
      <c r="B10" s="1">
        <f>COUNTIF('Sprint 1 backlog'!G3:G1048576,'Sprint 1 stats - DO NOT CHANGE'!$A10)</f>
        <v>1</v>
      </c>
      <c r="C10" s="1">
        <f>COUNTIF('Sprint 1 backlog'!H3:H1048576,'Sprint 1 stats - DO NOT CHANGE'!$A10)</f>
        <v>4</v>
      </c>
      <c r="D10" s="1">
        <f>COUNTIF('Sprint 1 backlog'!I3:I1048576,'Sprint 1 stats - DO NOT CHANGE'!$A10)</f>
        <v>3</v>
      </c>
      <c r="E10" s="1">
        <f>COUNTIF('Sprint 1 backlog'!J3:J1048576,'Sprint 1 stats - DO NOT CHANGE'!$A10)</f>
        <v>2</v>
      </c>
      <c r="F10" s="1">
        <f>COUNTIF('Sprint 1 backlog'!K3:K1048576,'Sprint 1 stats - DO NOT CHANGE'!$A10)</f>
        <v>6</v>
      </c>
      <c r="G10" s="1">
        <f>COUNTIF('Sprint 1 backlog'!L3:L1048576,'Sprint 1 stats - DO NOT CHANGE'!$A10)</f>
        <v>1</v>
      </c>
      <c r="H10" s="1">
        <f>COUNTIF('Sprint 1 backlog'!M3:M1048576,'Sprint 1 stats - DO NOT CHANGE'!$A10)</f>
        <v>0</v>
      </c>
    </row>
    <row r="11" spans="1:8" x14ac:dyDescent="0.2">
      <c r="A11" s="2" t="str">
        <f>'References - DO NOT CHANGE'!B3</f>
        <v>Testing</v>
      </c>
      <c r="B11" s="1">
        <f>COUNTIF('Sprint 1 backlog'!G3:G1048576,'Sprint 1 stats - DO NOT CHANGE'!$A11)</f>
        <v>2</v>
      </c>
      <c r="C11" s="1">
        <f>COUNTIF('Sprint 1 backlog'!H3:H1048576,'Sprint 1 stats - DO NOT CHANGE'!$A11)</f>
        <v>2</v>
      </c>
      <c r="D11" s="1">
        <f>COUNTIF('Sprint 1 backlog'!I3:I1048576,'Sprint 1 stats - DO NOT CHANGE'!$A11)</f>
        <v>5</v>
      </c>
      <c r="E11" s="1">
        <f>COUNTIF('Sprint 1 backlog'!J3:J1048576,'Sprint 1 stats - DO NOT CHANGE'!$A11)</f>
        <v>4</v>
      </c>
      <c r="F11" s="1">
        <f>COUNTIF('Sprint 1 backlog'!K3:K1048576,'Sprint 1 stats - DO NOT CHANGE'!$A11)</f>
        <v>5</v>
      </c>
      <c r="G11" s="1">
        <f>COUNTIF('Sprint 1 backlog'!L3:L1048576,'Sprint 1 stats - DO NOT CHANGE'!$A11)</f>
        <v>4</v>
      </c>
      <c r="H11" s="1">
        <f>COUNTIF('Sprint 1 backlog'!M3:M1048576,'Sprint 1 stats - DO NOT CHANGE'!$A11)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workbookViewId="0">
      <selection activeCell="D57" sqref="D57"/>
    </sheetView>
  </sheetViews>
  <sheetFormatPr defaultColWidth="10.875" defaultRowHeight="12.75" x14ac:dyDescent="0.2"/>
  <cols>
    <col min="1" max="1" width="16.375" style="2" bestFit="1" customWidth="1"/>
    <col min="2" max="2" width="60.875" style="2" customWidth="1"/>
    <col min="3" max="3" width="14.875" style="2" bestFit="1" customWidth="1"/>
    <col min="4" max="4" width="78.375" style="2" bestFit="1" customWidth="1"/>
    <col min="5" max="5" width="15.875" style="2" customWidth="1"/>
    <col min="6" max="6" width="13.625" style="2" bestFit="1" customWidth="1"/>
    <col min="7" max="13" width="10.375" style="1" customWidth="1"/>
    <col min="14" max="14" width="60.875" style="2" customWidth="1"/>
    <col min="15" max="16384" width="10.875" style="2"/>
  </cols>
  <sheetData>
    <row r="1" spans="1:14" x14ac:dyDescent="0.25">
      <c r="A1" s="152" t="s">
        <v>0</v>
      </c>
      <c r="B1" s="152" t="s">
        <v>1</v>
      </c>
      <c r="C1" s="152" t="s">
        <v>57</v>
      </c>
      <c r="D1" s="152" t="s">
        <v>58</v>
      </c>
      <c r="E1" s="152" t="s">
        <v>59</v>
      </c>
      <c r="F1" s="152" t="s">
        <v>4</v>
      </c>
      <c r="G1" s="154" t="s">
        <v>5</v>
      </c>
      <c r="H1" s="155"/>
      <c r="I1" s="155"/>
      <c r="J1" s="155"/>
      <c r="K1" s="155"/>
      <c r="L1" s="155"/>
      <c r="M1" s="156"/>
      <c r="N1" s="152" t="s">
        <v>7</v>
      </c>
    </row>
    <row r="2" spans="1:14" s="6" customFormat="1" x14ac:dyDescent="0.25">
      <c r="A2" s="153"/>
      <c r="B2" s="153"/>
      <c r="C2" s="153"/>
      <c r="D2" s="153"/>
      <c r="E2" s="153"/>
      <c r="F2" s="153"/>
      <c r="G2" s="13" t="s">
        <v>49</v>
      </c>
      <c r="H2" s="6" t="s">
        <v>50</v>
      </c>
      <c r="I2" s="6" t="s">
        <v>51</v>
      </c>
      <c r="J2" s="6" t="s">
        <v>52</v>
      </c>
      <c r="K2" s="6" t="s">
        <v>53</v>
      </c>
      <c r="L2" s="6" t="s">
        <v>54</v>
      </c>
      <c r="M2" s="14" t="s">
        <v>55</v>
      </c>
      <c r="N2" s="153"/>
    </row>
    <row r="3" spans="1:14" ht="25.5" x14ac:dyDescent="0.2">
      <c r="A3" s="15">
        <v>1</v>
      </c>
      <c r="B3" s="16" t="s">
        <v>163</v>
      </c>
      <c r="C3" s="33">
        <v>1.1000000000000001</v>
      </c>
      <c r="D3" s="15" t="s">
        <v>60</v>
      </c>
      <c r="E3" s="15" t="s">
        <v>9</v>
      </c>
      <c r="F3" s="34">
        <v>1</v>
      </c>
      <c r="G3" s="10" t="s">
        <v>61</v>
      </c>
      <c r="H3" s="10" t="s">
        <v>61</v>
      </c>
      <c r="I3" s="10" t="s">
        <v>61</v>
      </c>
      <c r="J3" s="10" t="s">
        <v>61</v>
      </c>
      <c r="K3" s="10" t="s">
        <v>62</v>
      </c>
      <c r="L3" s="10" t="s">
        <v>11</v>
      </c>
      <c r="M3" s="10"/>
      <c r="N3" s="9" t="s">
        <v>63</v>
      </c>
    </row>
    <row r="4" spans="1:14" x14ac:dyDescent="0.2">
      <c r="A4" s="15">
        <v>1</v>
      </c>
      <c r="B4" s="16"/>
      <c r="C4" s="33">
        <v>1.2</v>
      </c>
      <c r="D4" s="15" t="s">
        <v>64</v>
      </c>
      <c r="E4" s="15" t="s">
        <v>9</v>
      </c>
      <c r="F4" s="34">
        <v>1</v>
      </c>
      <c r="G4" s="10" t="s">
        <v>61</v>
      </c>
      <c r="H4" s="10" t="s">
        <v>61</v>
      </c>
      <c r="I4" s="10" t="s">
        <v>61</v>
      </c>
      <c r="J4" s="10" t="s">
        <v>61</v>
      </c>
      <c r="K4" s="10" t="s">
        <v>62</v>
      </c>
      <c r="L4" s="10" t="s">
        <v>11</v>
      </c>
      <c r="M4" s="10"/>
      <c r="N4" s="9"/>
    </row>
    <row r="5" spans="1:14" x14ac:dyDescent="0.2">
      <c r="A5" s="15">
        <v>1</v>
      </c>
      <c r="B5" s="16"/>
      <c r="C5" s="33">
        <v>1.3</v>
      </c>
      <c r="D5" s="15" t="s">
        <v>65</v>
      </c>
      <c r="E5" s="15" t="s">
        <v>9</v>
      </c>
      <c r="F5" s="34">
        <v>1</v>
      </c>
      <c r="G5" s="10" t="s">
        <v>61</v>
      </c>
      <c r="H5" s="10" t="s">
        <v>61</v>
      </c>
      <c r="I5" s="10" t="s">
        <v>61</v>
      </c>
      <c r="J5" s="10" t="s">
        <v>61</v>
      </c>
      <c r="K5" s="10" t="s">
        <v>62</v>
      </c>
      <c r="L5" s="10" t="s">
        <v>11</v>
      </c>
      <c r="M5" s="10"/>
      <c r="N5" s="9"/>
    </row>
    <row r="6" spans="1:14" x14ac:dyDescent="0.2">
      <c r="A6" s="15">
        <v>1</v>
      </c>
      <c r="B6" s="16"/>
      <c r="C6" s="33">
        <v>1.3</v>
      </c>
      <c r="D6" s="15" t="s">
        <v>66</v>
      </c>
      <c r="E6" s="15" t="s">
        <v>9</v>
      </c>
      <c r="F6" s="34">
        <v>1</v>
      </c>
      <c r="G6" s="10" t="s">
        <v>61</v>
      </c>
      <c r="H6" s="10" t="s">
        <v>61</v>
      </c>
      <c r="I6" s="10" t="s">
        <v>61</v>
      </c>
      <c r="J6" s="10" t="s">
        <v>61</v>
      </c>
      <c r="K6" s="10" t="s">
        <v>62</v>
      </c>
      <c r="L6" s="10" t="s">
        <v>11</v>
      </c>
      <c r="M6" s="10"/>
      <c r="N6" s="9"/>
    </row>
    <row r="7" spans="1:14" ht="25.5" x14ac:dyDescent="0.2">
      <c r="A7" s="17">
        <v>2</v>
      </c>
      <c r="B7" s="18" t="s">
        <v>164</v>
      </c>
      <c r="C7" s="17">
        <v>2.1</v>
      </c>
      <c r="D7" s="19" t="s">
        <v>67</v>
      </c>
      <c r="E7" s="17" t="s">
        <v>14</v>
      </c>
      <c r="F7" s="9">
        <v>1</v>
      </c>
      <c r="G7" s="10" t="s">
        <v>62</v>
      </c>
      <c r="H7" s="10" t="s">
        <v>68</v>
      </c>
      <c r="I7" s="10" t="s">
        <v>11</v>
      </c>
      <c r="J7" s="10"/>
      <c r="K7" s="10"/>
      <c r="L7" s="10"/>
      <c r="M7" s="10"/>
      <c r="N7" s="9"/>
    </row>
    <row r="8" spans="1:14" x14ac:dyDescent="0.2">
      <c r="A8" s="17">
        <v>2</v>
      </c>
      <c r="B8" s="18"/>
      <c r="C8" s="17">
        <v>2.2000000000000002</v>
      </c>
      <c r="D8" s="17" t="s">
        <v>69</v>
      </c>
      <c r="E8" s="17" t="s">
        <v>14</v>
      </c>
      <c r="F8" s="9">
        <v>1</v>
      </c>
      <c r="G8" s="10" t="s">
        <v>61</v>
      </c>
      <c r="H8" s="10" t="s">
        <v>62</v>
      </c>
      <c r="I8" s="10" t="s">
        <v>61</v>
      </c>
      <c r="J8" s="10" t="s">
        <v>11</v>
      </c>
      <c r="K8" s="10"/>
      <c r="L8" s="10"/>
      <c r="M8" s="10"/>
      <c r="N8" s="9"/>
    </row>
    <row r="9" spans="1:14" x14ac:dyDescent="0.2">
      <c r="A9" s="17">
        <v>2</v>
      </c>
      <c r="B9" s="18"/>
      <c r="C9" s="17">
        <v>2.2999999999999998</v>
      </c>
      <c r="D9" s="17" t="s">
        <v>65</v>
      </c>
      <c r="E9" s="17" t="s">
        <v>14</v>
      </c>
      <c r="F9" s="9">
        <v>0.5</v>
      </c>
      <c r="G9" s="10" t="s">
        <v>61</v>
      </c>
      <c r="H9" s="10" t="s">
        <v>61</v>
      </c>
      <c r="I9" s="10" t="s">
        <v>61</v>
      </c>
      <c r="J9" s="10" t="s">
        <v>11</v>
      </c>
      <c r="K9" s="10"/>
      <c r="L9" s="10"/>
      <c r="M9" s="10"/>
      <c r="N9" s="9"/>
    </row>
    <row r="10" spans="1:14" x14ac:dyDescent="0.2">
      <c r="A10" s="17">
        <v>2</v>
      </c>
      <c r="B10" s="18"/>
      <c r="C10" s="17">
        <v>2.4</v>
      </c>
      <c r="D10" s="17" t="s">
        <v>70</v>
      </c>
      <c r="E10" s="17" t="s">
        <v>14</v>
      </c>
      <c r="F10" s="9">
        <v>1.5</v>
      </c>
      <c r="G10" s="10" t="s">
        <v>61</v>
      </c>
      <c r="H10" s="10" t="s">
        <v>61</v>
      </c>
      <c r="I10" s="10" t="s">
        <v>61</v>
      </c>
      <c r="J10" s="10" t="s">
        <v>11</v>
      </c>
      <c r="K10" s="10"/>
      <c r="L10" s="10"/>
      <c r="M10" s="10"/>
      <c r="N10" s="9"/>
    </row>
    <row r="11" spans="1:14" x14ac:dyDescent="0.2">
      <c r="A11" s="22">
        <v>3</v>
      </c>
      <c r="B11" s="23" t="s">
        <v>71</v>
      </c>
      <c r="C11" s="22">
        <v>3.1</v>
      </c>
      <c r="D11" s="22" t="s">
        <v>72</v>
      </c>
      <c r="E11" s="22" t="s">
        <v>31</v>
      </c>
      <c r="F11" s="9">
        <v>1</v>
      </c>
      <c r="G11" s="10" t="s">
        <v>61</v>
      </c>
      <c r="H11" s="10" t="s">
        <v>61</v>
      </c>
      <c r="I11" s="10" t="s">
        <v>11</v>
      </c>
      <c r="J11" s="10"/>
      <c r="K11" s="10"/>
      <c r="L11" s="10"/>
      <c r="M11" s="10"/>
      <c r="N11" s="9"/>
    </row>
    <row r="12" spans="1:14" x14ac:dyDescent="0.2">
      <c r="A12" s="22">
        <v>3</v>
      </c>
      <c r="B12" s="23"/>
      <c r="C12" s="22">
        <v>3.2</v>
      </c>
      <c r="D12" s="22" t="s">
        <v>73</v>
      </c>
      <c r="E12" s="22" t="s">
        <v>17</v>
      </c>
      <c r="F12" s="9">
        <v>2</v>
      </c>
      <c r="G12" s="10" t="s">
        <v>61</v>
      </c>
      <c r="H12" s="10" t="s">
        <v>61</v>
      </c>
      <c r="I12" s="10" t="s">
        <v>62</v>
      </c>
      <c r="J12" s="10" t="s">
        <v>62</v>
      </c>
      <c r="K12" s="10" t="s">
        <v>68</v>
      </c>
      <c r="L12" s="10" t="s">
        <v>11</v>
      </c>
      <c r="M12" s="10"/>
      <c r="N12" s="9"/>
    </row>
    <row r="13" spans="1:14" x14ac:dyDescent="0.2">
      <c r="A13" s="24">
        <v>4</v>
      </c>
      <c r="B13" s="25" t="s">
        <v>19</v>
      </c>
      <c r="C13" s="24">
        <v>4.0999999999999996</v>
      </c>
      <c r="D13" s="24" t="s">
        <v>74</v>
      </c>
      <c r="E13" s="24" t="s">
        <v>14</v>
      </c>
      <c r="F13" s="9">
        <v>2</v>
      </c>
      <c r="G13" s="10" t="s">
        <v>61</v>
      </c>
      <c r="H13" s="10" t="s">
        <v>61</v>
      </c>
      <c r="I13" s="10" t="s">
        <v>61</v>
      </c>
      <c r="J13" s="10" t="s">
        <v>61</v>
      </c>
      <c r="K13" s="10" t="s">
        <v>11</v>
      </c>
      <c r="L13" s="10"/>
      <c r="M13" s="10"/>
      <c r="N13" s="9"/>
    </row>
    <row r="14" spans="1:14" x14ac:dyDescent="0.2">
      <c r="A14" s="26">
        <v>5</v>
      </c>
      <c r="B14" s="27" t="s">
        <v>21</v>
      </c>
      <c r="C14" s="26">
        <v>5.0999999999999996</v>
      </c>
      <c r="D14" s="26" t="s">
        <v>75</v>
      </c>
      <c r="E14" s="26" t="s">
        <v>9</v>
      </c>
      <c r="F14" s="9">
        <v>0.5</v>
      </c>
      <c r="G14" s="10" t="s">
        <v>61</v>
      </c>
      <c r="H14" s="10" t="s">
        <v>61</v>
      </c>
      <c r="I14" s="10" t="s">
        <v>61</v>
      </c>
      <c r="J14" s="10" t="s">
        <v>61</v>
      </c>
      <c r="K14" s="10" t="s">
        <v>11</v>
      </c>
      <c r="L14" s="10"/>
      <c r="M14" s="10"/>
      <c r="N14" s="9" t="s">
        <v>76</v>
      </c>
    </row>
    <row r="15" spans="1:14" x14ac:dyDescent="0.2">
      <c r="A15" s="26">
        <v>5</v>
      </c>
      <c r="B15" s="27"/>
      <c r="C15" s="26">
        <v>5.2</v>
      </c>
      <c r="D15" s="26" t="s">
        <v>77</v>
      </c>
      <c r="E15" s="26" t="s">
        <v>9</v>
      </c>
      <c r="F15" s="9">
        <v>1</v>
      </c>
      <c r="G15" s="10" t="s">
        <v>61</v>
      </c>
      <c r="H15" s="10" t="s">
        <v>61</v>
      </c>
      <c r="I15" s="10" t="s">
        <v>61</v>
      </c>
      <c r="J15" s="10" t="s">
        <v>61</v>
      </c>
      <c r="K15" s="10" t="s">
        <v>11</v>
      </c>
      <c r="L15" s="10"/>
      <c r="M15" s="10"/>
      <c r="N15" s="9"/>
    </row>
    <row r="16" spans="1:14" x14ac:dyDescent="0.2">
      <c r="A16" s="26">
        <v>5</v>
      </c>
      <c r="B16" s="27"/>
      <c r="C16" s="26">
        <v>5.3</v>
      </c>
      <c r="D16" s="26" t="s">
        <v>78</v>
      </c>
      <c r="E16" s="26" t="s">
        <v>31</v>
      </c>
      <c r="F16" s="9" t="s">
        <v>79</v>
      </c>
      <c r="G16" s="10" t="s">
        <v>61</v>
      </c>
      <c r="H16" s="10" t="s">
        <v>61</v>
      </c>
      <c r="I16" s="10" t="s">
        <v>61</v>
      </c>
      <c r="J16" s="10" t="s">
        <v>61</v>
      </c>
      <c r="K16" s="10" t="s">
        <v>11</v>
      </c>
      <c r="L16" s="10"/>
      <c r="M16" s="10"/>
      <c r="N16" s="9"/>
    </row>
    <row r="17" spans="1:14" x14ac:dyDescent="0.2">
      <c r="A17" s="26">
        <v>5</v>
      </c>
      <c r="B17" s="27"/>
      <c r="C17" s="26">
        <v>5.4</v>
      </c>
      <c r="D17" s="28" t="s">
        <v>80</v>
      </c>
      <c r="E17" s="26" t="s">
        <v>31</v>
      </c>
      <c r="F17" s="9">
        <v>0.5</v>
      </c>
      <c r="G17" s="10" t="s">
        <v>61</v>
      </c>
      <c r="H17" s="10" t="s">
        <v>61</v>
      </c>
      <c r="I17" s="10" t="s">
        <v>61</v>
      </c>
      <c r="J17" s="10" t="s">
        <v>61</v>
      </c>
      <c r="K17" s="10" t="s">
        <v>11</v>
      </c>
      <c r="L17" s="10"/>
      <c r="M17" s="10"/>
      <c r="N17" s="9"/>
    </row>
    <row r="18" spans="1:14" x14ac:dyDescent="0.2">
      <c r="A18" s="26">
        <v>5</v>
      </c>
      <c r="B18" s="27"/>
      <c r="C18" s="26">
        <v>5.5</v>
      </c>
      <c r="D18" s="26" t="s">
        <v>81</v>
      </c>
      <c r="E18" s="26" t="s">
        <v>9</v>
      </c>
      <c r="F18" s="9">
        <v>0.5</v>
      </c>
      <c r="G18" s="10" t="s">
        <v>61</v>
      </c>
      <c r="H18" s="10" t="s">
        <v>61</v>
      </c>
      <c r="I18" s="10" t="s">
        <v>61</v>
      </c>
      <c r="J18" s="10" t="s">
        <v>61</v>
      </c>
      <c r="K18" s="10" t="s">
        <v>62</v>
      </c>
      <c r="L18" s="10" t="s">
        <v>11</v>
      </c>
      <c r="M18" s="10"/>
      <c r="N18" s="9"/>
    </row>
    <row r="19" spans="1:14" hidden="1" x14ac:dyDescent="0.2">
      <c r="A19" s="11">
        <v>6</v>
      </c>
      <c r="B19" s="12" t="s">
        <v>82</v>
      </c>
      <c r="C19" s="11"/>
      <c r="D19" s="11" t="s">
        <v>83</v>
      </c>
      <c r="E19" s="9"/>
      <c r="F19" s="9"/>
      <c r="G19" s="10"/>
      <c r="H19" s="10"/>
      <c r="I19" s="10"/>
      <c r="J19" s="10"/>
      <c r="K19" s="10"/>
      <c r="L19" s="10"/>
      <c r="M19" s="10"/>
      <c r="N19" s="9"/>
    </row>
    <row r="20" spans="1:14" hidden="1" x14ac:dyDescent="0.2">
      <c r="A20" s="11">
        <v>7</v>
      </c>
      <c r="B20" s="12" t="s">
        <v>84</v>
      </c>
      <c r="C20" s="11"/>
      <c r="D20" s="11" t="s">
        <v>83</v>
      </c>
      <c r="E20" s="9"/>
      <c r="F20" s="9"/>
      <c r="G20" s="10"/>
      <c r="H20" s="10"/>
      <c r="I20" s="10"/>
      <c r="J20" s="10"/>
      <c r="K20" s="10"/>
      <c r="L20" s="10"/>
      <c r="M20" s="10"/>
      <c r="N20" s="9"/>
    </row>
    <row r="21" spans="1:14" hidden="1" x14ac:dyDescent="0.2">
      <c r="A21" s="11">
        <v>8</v>
      </c>
      <c r="B21" s="12" t="s">
        <v>85</v>
      </c>
      <c r="C21" s="11"/>
      <c r="D21" s="11" t="s">
        <v>83</v>
      </c>
      <c r="E21" s="9"/>
      <c r="F21" s="9"/>
      <c r="G21" s="10"/>
      <c r="H21" s="10"/>
      <c r="I21" s="10"/>
      <c r="J21" s="10"/>
      <c r="K21" s="10"/>
      <c r="L21" s="10"/>
      <c r="M21" s="10"/>
      <c r="N21" s="9"/>
    </row>
    <row r="22" spans="1:14" ht="25.5" hidden="1" x14ac:dyDescent="0.2">
      <c r="A22" s="11">
        <v>9</v>
      </c>
      <c r="B22" s="12" t="s">
        <v>86</v>
      </c>
      <c r="C22" s="11"/>
      <c r="D22" s="11" t="s">
        <v>83</v>
      </c>
      <c r="E22" s="9"/>
      <c r="F22" s="9"/>
      <c r="G22" s="10"/>
      <c r="H22" s="10"/>
      <c r="I22" s="10"/>
      <c r="J22" s="10"/>
      <c r="K22" s="10"/>
      <c r="L22" s="10"/>
      <c r="M22" s="10"/>
      <c r="N22" s="9"/>
    </row>
    <row r="23" spans="1:14" hidden="1" x14ac:dyDescent="0.2">
      <c r="A23" s="11">
        <v>10</v>
      </c>
      <c r="B23" s="12" t="s">
        <v>87</v>
      </c>
      <c r="C23" s="11"/>
      <c r="D23" s="11" t="s">
        <v>83</v>
      </c>
      <c r="E23" s="9"/>
      <c r="F23" s="9"/>
      <c r="G23" s="10"/>
      <c r="H23" s="10"/>
      <c r="I23" s="10"/>
      <c r="J23" s="10"/>
      <c r="K23" s="10"/>
      <c r="L23" s="10"/>
      <c r="M23" s="10"/>
      <c r="N23" s="9"/>
    </row>
    <row r="24" spans="1:14" hidden="1" x14ac:dyDescent="0.2">
      <c r="A24" s="11">
        <v>11</v>
      </c>
      <c r="B24" s="12" t="s">
        <v>88</v>
      </c>
      <c r="C24" s="11"/>
      <c r="D24" s="11" t="s">
        <v>83</v>
      </c>
      <c r="E24" s="9"/>
      <c r="F24" s="9"/>
      <c r="G24" s="10"/>
      <c r="H24" s="10"/>
      <c r="I24" s="10"/>
      <c r="J24" s="10"/>
      <c r="K24" s="10"/>
      <c r="L24" s="10"/>
      <c r="M24" s="10"/>
      <c r="N24" s="9"/>
    </row>
    <row r="25" spans="1:14" ht="25.5" hidden="1" x14ac:dyDescent="0.2">
      <c r="A25" s="11">
        <v>12</v>
      </c>
      <c r="B25" s="12" t="s">
        <v>89</v>
      </c>
      <c r="C25" s="11"/>
      <c r="D25" s="11" t="s">
        <v>83</v>
      </c>
      <c r="E25" s="9"/>
      <c r="F25" s="9"/>
      <c r="G25" s="10"/>
      <c r="H25" s="10"/>
      <c r="I25" s="10"/>
      <c r="J25" s="10"/>
      <c r="K25" s="10"/>
      <c r="L25" s="10"/>
      <c r="M25" s="10"/>
      <c r="N25" s="9"/>
    </row>
    <row r="26" spans="1:14" x14ac:dyDescent="0.2">
      <c r="A26" s="29">
        <v>13</v>
      </c>
      <c r="B26" s="30" t="s">
        <v>165</v>
      </c>
      <c r="C26" s="29">
        <v>13.1</v>
      </c>
      <c r="D26" s="29" t="s">
        <v>90</v>
      </c>
      <c r="E26" s="29" t="s">
        <v>17</v>
      </c>
      <c r="F26" s="9">
        <v>1</v>
      </c>
      <c r="G26" s="10" t="s">
        <v>61</v>
      </c>
      <c r="H26" s="10" t="s">
        <v>61</v>
      </c>
      <c r="I26" s="10" t="s">
        <v>62</v>
      </c>
      <c r="J26" s="10" t="s">
        <v>11</v>
      </c>
      <c r="K26" s="10"/>
      <c r="L26" s="10"/>
      <c r="M26" s="10"/>
      <c r="N26" s="9"/>
    </row>
    <row r="27" spans="1:14" x14ac:dyDescent="0.2">
      <c r="A27" s="29">
        <v>13</v>
      </c>
      <c r="B27" s="29"/>
      <c r="C27" s="29">
        <v>13.2</v>
      </c>
      <c r="D27" s="29" t="s">
        <v>91</v>
      </c>
      <c r="E27" s="29" t="s">
        <v>92</v>
      </c>
      <c r="F27" s="9">
        <v>0.5</v>
      </c>
      <c r="G27" s="10" t="s">
        <v>61</v>
      </c>
      <c r="H27" s="10" t="s">
        <v>62</v>
      </c>
      <c r="I27" s="10" t="s">
        <v>68</v>
      </c>
      <c r="J27" s="10" t="s">
        <v>11</v>
      </c>
      <c r="K27" s="10"/>
      <c r="L27" s="10"/>
      <c r="M27" s="10"/>
      <c r="N27" s="9"/>
    </row>
    <row r="28" spans="1:14" x14ac:dyDescent="0.2">
      <c r="A28" s="29">
        <v>13</v>
      </c>
      <c r="B28" s="29"/>
      <c r="C28" s="29">
        <v>13.3</v>
      </c>
      <c r="D28" s="29" t="s">
        <v>93</v>
      </c>
      <c r="E28" s="29" t="s">
        <v>31</v>
      </c>
      <c r="F28" s="9">
        <v>1</v>
      </c>
      <c r="G28" s="10" t="s">
        <v>61</v>
      </c>
      <c r="H28" s="10" t="s">
        <v>61</v>
      </c>
      <c r="I28" s="10" t="s">
        <v>68</v>
      </c>
      <c r="J28" s="10" t="s">
        <v>68</v>
      </c>
      <c r="K28" s="10" t="s">
        <v>68</v>
      </c>
      <c r="L28" s="10" t="s">
        <v>68</v>
      </c>
      <c r="M28" s="10" t="s">
        <v>11</v>
      </c>
      <c r="N28" s="9"/>
    </row>
    <row r="29" spans="1:14" x14ac:dyDescent="0.2">
      <c r="A29" s="29">
        <v>13</v>
      </c>
      <c r="B29" s="37"/>
      <c r="C29" s="29">
        <v>13.4</v>
      </c>
      <c r="D29" s="29" t="s">
        <v>94</v>
      </c>
      <c r="E29" s="29" t="s">
        <v>31</v>
      </c>
      <c r="F29" s="9">
        <v>1</v>
      </c>
      <c r="G29" s="10" t="s">
        <v>61</v>
      </c>
      <c r="H29" s="36" t="s">
        <v>61</v>
      </c>
      <c r="I29" s="10" t="s">
        <v>68</v>
      </c>
      <c r="J29" s="10" t="s">
        <v>68</v>
      </c>
      <c r="K29" s="10" t="s">
        <v>68</v>
      </c>
      <c r="L29" s="10" t="s">
        <v>68</v>
      </c>
      <c r="M29" s="10" t="s">
        <v>11</v>
      </c>
      <c r="N29" s="9"/>
    </row>
    <row r="30" spans="1:14" x14ac:dyDescent="0.2">
      <c r="A30" s="32">
        <v>14</v>
      </c>
      <c r="B30" s="149" t="s">
        <v>166</v>
      </c>
      <c r="C30" s="31">
        <v>14.1</v>
      </c>
      <c r="D30" s="32" t="s">
        <v>95</v>
      </c>
      <c r="E30" s="32" t="s">
        <v>31</v>
      </c>
      <c r="F30" s="9">
        <v>1</v>
      </c>
      <c r="G30" s="10" t="s">
        <v>68</v>
      </c>
      <c r="H30" s="10" t="s">
        <v>68</v>
      </c>
      <c r="I30" s="10" t="s">
        <v>68</v>
      </c>
      <c r="J30" s="10" t="s">
        <v>68</v>
      </c>
      <c r="K30" s="10" t="s">
        <v>68</v>
      </c>
      <c r="L30" s="10" t="s">
        <v>68</v>
      </c>
      <c r="M30" s="10" t="s">
        <v>11</v>
      </c>
      <c r="N30" s="9"/>
    </row>
    <row r="31" spans="1:14" x14ac:dyDescent="0.2">
      <c r="A31" s="32">
        <v>14</v>
      </c>
      <c r="B31" s="32"/>
      <c r="C31" s="31">
        <v>14.2</v>
      </c>
      <c r="D31" s="32" t="s">
        <v>96</v>
      </c>
      <c r="E31" s="32" t="s">
        <v>31</v>
      </c>
      <c r="F31" s="9">
        <v>3</v>
      </c>
      <c r="G31" s="10" t="s">
        <v>68</v>
      </c>
      <c r="H31" s="10" t="s">
        <v>62</v>
      </c>
      <c r="I31" s="10" t="s">
        <v>68</v>
      </c>
      <c r="J31" s="10" t="s">
        <v>68</v>
      </c>
      <c r="K31" s="10" t="s">
        <v>68</v>
      </c>
      <c r="L31" s="10" t="s">
        <v>68</v>
      </c>
      <c r="M31" s="10" t="s">
        <v>11</v>
      </c>
      <c r="N31" s="9"/>
    </row>
    <row r="32" spans="1:14" x14ac:dyDescent="0.2">
      <c r="A32" s="32">
        <v>14</v>
      </c>
      <c r="B32" s="32"/>
      <c r="C32" s="31">
        <v>14.3</v>
      </c>
      <c r="D32" s="32" t="s">
        <v>97</v>
      </c>
      <c r="E32" s="32" t="s">
        <v>9</v>
      </c>
      <c r="F32" s="9">
        <v>1</v>
      </c>
      <c r="G32" s="10" t="s">
        <v>61</v>
      </c>
      <c r="H32" s="10" t="s">
        <v>61</v>
      </c>
      <c r="I32" s="10" t="s">
        <v>61</v>
      </c>
      <c r="J32" s="10" t="s">
        <v>61</v>
      </c>
      <c r="K32" s="10" t="s">
        <v>11</v>
      </c>
      <c r="L32" s="10"/>
      <c r="M32" s="10"/>
      <c r="N32" s="9"/>
    </row>
    <row r="33" spans="1:14" x14ac:dyDescent="0.2">
      <c r="A33" s="32">
        <v>14</v>
      </c>
      <c r="B33" s="32"/>
      <c r="C33" s="31">
        <v>14.4</v>
      </c>
      <c r="D33" s="32" t="s">
        <v>98</v>
      </c>
      <c r="E33" s="32" t="s">
        <v>9</v>
      </c>
      <c r="F33" s="9">
        <v>1</v>
      </c>
      <c r="G33" s="10" t="s">
        <v>61</v>
      </c>
      <c r="H33" s="10" t="s">
        <v>61</v>
      </c>
      <c r="I33" s="10" t="s">
        <v>61</v>
      </c>
      <c r="J33" s="10" t="s">
        <v>61</v>
      </c>
      <c r="K33" s="10" t="s">
        <v>11</v>
      </c>
      <c r="L33" s="10"/>
      <c r="M33" s="10"/>
      <c r="N33" s="9"/>
    </row>
    <row r="34" spans="1:14" x14ac:dyDescent="0.2">
      <c r="A34" s="32">
        <v>14</v>
      </c>
      <c r="B34" s="32"/>
      <c r="C34" s="31">
        <v>14.5</v>
      </c>
      <c r="D34" s="32" t="s">
        <v>99</v>
      </c>
      <c r="E34" s="32" t="s">
        <v>9</v>
      </c>
      <c r="F34" s="9">
        <v>1</v>
      </c>
      <c r="G34" s="10" t="s">
        <v>61</v>
      </c>
      <c r="H34" s="10" t="s">
        <v>61</v>
      </c>
      <c r="I34" s="10" t="s">
        <v>61</v>
      </c>
      <c r="J34" s="10" t="s">
        <v>61</v>
      </c>
      <c r="K34" s="10" t="s">
        <v>11</v>
      </c>
      <c r="L34" s="10"/>
      <c r="M34" s="10"/>
      <c r="N34" s="9"/>
    </row>
    <row r="35" spans="1:14" x14ac:dyDescent="0.2">
      <c r="A35" s="21">
        <v>16</v>
      </c>
      <c r="B35" s="35" t="s">
        <v>167</v>
      </c>
      <c r="C35" s="20">
        <v>16.100000000000001</v>
      </c>
      <c r="D35" s="21" t="s">
        <v>100</v>
      </c>
      <c r="E35" s="21" t="s">
        <v>31</v>
      </c>
      <c r="F35" s="9">
        <v>4</v>
      </c>
      <c r="G35" s="10" t="s">
        <v>61</v>
      </c>
      <c r="H35" s="10" t="s">
        <v>62</v>
      </c>
      <c r="I35" s="10" t="s">
        <v>62</v>
      </c>
      <c r="J35" s="10" t="s">
        <v>62</v>
      </c>
      <c r="K35" s="10" t="s">
        <v>62</v>
      </c>
      <c r="L35" s="10" t="s">
        <v>62</v>
      </c>
      <c r="M35" s="10" t="s">
        <v>11</v>
      </c>
      <c r="N35" s="9" t="s">
        <v>101</v>
      </c>
    </row>
    <row r="36" spans="1:14" ht="15.75" x14ac:dyDescent="0.2">
      <c r="C36" s="66"/>
    </row>
  </sheetData>
  <mergeCells count="8">
    <mergeCell ref="N1:N2"/>
    <mergeCell ref="G1:M1"/>
    <mergeCell ref="A1:A2"/>
    <mergeCell ref="B1:B2"/>
    <mergeCell ref="C1:C2"/>
    <mergeCell ref="D1:D2"/>
    <mergeCell ref="E1:E2"/>
    <mergeCell ref="F1:F2"/>
  </mergeCells>
  <phoneticPr fontId="4"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'References - DO NOT CHANGE'!$B$1:$B$4</xm:f>
          </x14:formula1>
          <xm:sqref>G37:M1048576 H36:M36 H3:J18 H19:H28 I19:J35 H30:H35 G3:G35 K3:M35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1"/>
  <sheetViews>
    <sheetView workbookViewId="0">
      <selection activeCell="M23" sqref="M23"/>
    </sheetView>
  </sheetViews>
  <sheetFormatPr defaultColWidth="10.875" defaultRowHeight="12.75" x14ac:dyDescent="0.2"/>
  <cols>
    <col min="1" max="1" width="13.5" style="1" customWidth="1"/>
    <col min="2" max="2" width="16.625" style="1" customWidth="1"/>
    <col min="3" max="3" width="11" style="1" bestFit="1" customWidth="1"/>
    <col min="4" max="16384" width="10.875" style="1"/>
  </cols>
  <sheetData>
    <row r="1" spans="1:10" x14ac:dyDescent="0.2">
      <c r="B1" s="98" t="s">
        <v>102</v>
      </c>
      <c r="C1" s="99" t="s">
        <v>103</v>
      </c>
    </row>
    <row r="2" spans="1:10" ht="16.5" thickBot="1" x14ac:dyDescent="0.3">
      <c r="B2" s="46">
        <v>29.5</v>
      </c>
      <c r="C2" s="47">
        <f>B2/7</f>
        <v>4.2142857142857144</v>
      </c>
    </row>
    <row r="3" spans="1:10" x14ac:dyDescent="0.2">
      <c r="B3" s="100"/>
      <c r="C3" s="101" t="s">
        <v>49</v>
      </c>
      <c r="D3" s="101" t="s">
        <v>50</v>
      </c>
      <c r="E3" s="101" t="s">
        <v>51</v>
      </c>
      <c r="F3" s="101" t="s">
        <v>52</v>
      </c>
      <c r="G3" s="101" t="s">
        <v>53</v>
      </c>
      <c r="H3" s="101" t="s">
        <v>54</v>
      </c>
      <c r="I3" s="102" t="s">
        <v>55</v>
      </c>
    </row>
    <row r="4" spans="1:10" ht="13.5" thickBot="1" x14ac:dyDescent="0.25">
      <c r="B4" s="103" t="s">
        <v>104</v>
      </c>
      <c r="C4" s="104">
        <f>B2-C2</f>
        <v>25.285714285714285</v>
      </c>
      <c r="D4" s="104">
        <f>C4-C2</f>
        <v>21.071428571428569</v>
      </c>
      <c r="E4" s="104">
        <f>D4-C2</f>
        <v>16.857142857142854</v>
      </c>
      <c r="F4" s="104">
        <f>E4-C2</f>
        <v>12.642857142857139</v>
      </c>
      <c r="G4" s="104">
        <f>F4-C2</f>
        <v>8.4285714285714235</v>
      </c>
      <c r="H4" s="104">
        <f>G4-C2</f>
        <v>4.2142857142857091</v>
      </c>
      <c r="I4" s="105">
        <f>H4-C2</f>
        <v>0</v>
      </c>
    </row>
    <row r="5" spans="1:10" ht="13.5" thickBot="1" x14ac:dyDescent="0.25"/>
    <row r="6" spans="1:10" x14ac:dyDescent="0.2">
      <c r="A6" s="100" t="s">
        <v>105</v>
      </c>
      <c r="B6" s="101" t="s">
        <v>106</v>
      </c>
      <c r="C6" s="101" t="s">
        <v>49</v>
      </c>
      <c r="D6" s="101" t="s">
        <v>50</v>
      </c>
      <c r="E6" s="101" t="s">
        <v>51</v>
      </c>
      <c r="F6" s="101" t="s">
        <v>52</v>
      </c>
      <c r="G6" s="101" t="s">
        <v>53</v>
      </c>
      <c r="H6" s="101" t="s">
        <v>54</v>
      </c>
      <c r="I6" s="101" t="s">
        <v>55</v>
      </c>
      <c r="J6" s="102" t="s">
        <v>107</v>
      </c>
    </row>
    <row r="7" spans="1:10" x14ac:dyDescent="0.2">
      <c r="A7" s="106" t="s">
        <v>108</v>
      </c>
      <c r="B7" s="107">
        <v>4</v>
      </c>
      <c r="C7" s="107"/>
      <c r="D7" s="107"/>
      <c r="E7" s="107"/>
      <c r="F7" s="107"/>
      <c r="G7" s="107">
        <v>4</v>
      </c>
      <c r="H7" s="107"/>
      <c r="I7" s="107"/>
      <c r="J7" s="108">
        <f t="shared" ref="J7:J15" si="0">SUM(C7:I7)</f>
        <v>4</v>
      </c>
    </row>
    <row r="8" spans="1:10" x14ac:dyDescent="0.2">
      <c r="A8" s="106" t="s">
        <v>109</v>
      </c>
      <c r="B8" s="107">
        <v>4</v>
      </c>
      <c r="C8" s="107">
        <v>1</v>
      </c>
      <c r="D8" s="107">
        <v>1</v>
      </c>
      <c r="E8" s="107"/>
      <c r="F8" s="107">
        <v>2</v>
      </c>
      <c r="G8" s="107"/>
      <c r="H8" s="107"/>
      <c r="I8" s="107"/>
      <c r="J8" s="108">
        <f t="shared" si="0"/>
        <v>4</v>
      </c>
    </row>
    <row r="9" spans="1:10" x14ac:dyDescent="0.2">
      <c r="A9" s="106" t="s">
        <v>110</v>
      </c>
      <c r="B9" s="107">
        <v>3.5</v>
      </c>
      <c r="C9" s="107"/>
      <c r="D9" s="107"/>
      <c r="E9" s="107">
        <v>2</v>
      </c>
      <c r="F9" s="107">
        <v>1</v>
      </c>
      <c r="G9" s="107">
        <v>0.5</v>
      </c>
      <c r="H9" s="107"/>
      <c r="I9" s="107"/>
      <c r="J9" s="108">
        <f t="shared" si="0"/>
        <v>3.5</v>
      </c>
    </row>
    <row r="10" spans="1:10" x14ac:dyDescent="0.2">
      <c r="A10" s="106" t="s">
        <v>111</v>
      </c>
      <c r="B10" s="107">
        <v>2</v>
      </c>
      <c r="C10" s="107"/>
      <c r="D10" s="107"/>
      <c r="E10" s="107"/>
      <c r="F10" s="107"/>
      <c r="G10" s="107">
        <v>2</v>
      </c>
      <c r="H10" s="107"/>
      <c r="I10" s="107"/>
      <c r="J10" s="108">
        <f t="shared" si="0"/>
        <v>2</v>
      </c>
    </row>
    <row r="11" spans="1:10" x14ac:dyDescent="0.2">
      <c r="A11" s="106" t="s">
        <v>112</v>
      </c>
      <c r="B11" s="107">
        <v>4</v>
      </c>
      <c r="C11" s="107"/>
      <c r="D11" s="107"/>
      <c r="E11" s="107"/>
      <c r="F11" s="107"/>
      <c r="G11" s="107">
        <v>4</v>
      </c>
      <c r="H11" s="107"/>
      <c r="I11" s="107"/>
      <c r="J11" s="108">
        <f t="shared" si="0"/>
        <v>4</v>
      </c>
    </row>
    <row r="12" spans="1:10" x14ac:dyDescent="0.2">
      <c r="A12" s="106" t="s">
        <v>113</v>
      </c>
      <c r="B12" s="107">
        <v>4</v>
      </c>
      <c r="C12" s="107"/>
      <c r="D12" s="107">
        <v>0.5</v>
      </c>
      <c r="E12" s="107">
        <v>2</v>
      </c>
      <c r="F12" s="107">
        <v>1</v>
      </c>
      <c r="G12" s="107"/>
      <c r="H12" s="107"/>
      <c r="I12" s="107">
        <v>0.5</v>
      </c>
      <c r="J12" s="108">
        <f t="shared" si="0"/>
        <v>4</v>
      </c>
    </row>
    <row r="13" spans="1:10" x14ac:dyDescent="0.2">
      <c r="A13" s="106" t="s">
        <v>114</v>
      </c>
      <c r="B13" s="107">
        <v>6</v>
      </c>
      <c r="C13" s="107">
        <v>4</v>
      </c>
      <c r="D13" s="107"/>
      <c r="E13" s="107"/>
      <c r="F13" s="107"/>
      <c r="G13" s="107">
        <v>2</v>
      </c>
      <c r="H13" s="107"/>
      <c r="I13" s="107"/>
      <c r="J13" s="108">
        <f t="shared" si="0"/>
        <v>6</v>
      </c>
    </row>
    <row r="14" spans="1:10" x14ac:dyDescent="0.2">
      <c r="A14" s="106" t="s">
        <v>115</v>
      </c>
      <c r="B14" s="107">
        <v>2</v>
      </c>
      <c r="C14" s="107"/>
      <c r="D14" s="107">
        <v>0.25</v>
      </c>
      <c r="E14" s="107">
        <v>0.25</v>
      </c>
      <c r="F14" s="107">
        <v>0.25</v>
      </c>
      <c r="G14" s="107">
        <v>0.25</v>
      </c>
      <c r="H14" s="107">
        <v>0.5</v>
      </c>
      <c r="I14" s="107">
        <v>0.5</v>
      </c>
      <c r="J14" s="108">
        <f t="shared" si="0"/>
        <v>2</v>
      </c>
    </row>
    <row r="15" spans="1:10" ht="13.5" thickBot="1" x14ac:dyDescent="0.25">
      <c r="A15" s="103" t="s">
        <v>107</v>
      </c>
      <c r="B15" s="109">
        <f t="shared" ref="B15:I15" si="1">SUM(B7:B14)</f>
        <v>29.5</v>
      </c>
      <c r="C15" s="109">
        <f t="shared" si="1"/>
        <v>5</v>
      </c>
      <c r="D15" s="109">
        <f t="shared" si="1"/>
        <v>1.75</v>
      </c>
      <c r="E15" s="109">
        <f t="shared" si="1"/>
        <v>4.25</v>
      </c>
      <c r="F15" s="109">
        <f t="shared" si="1"/>
        <v>4.25</v>
      </c>
      <c r="G15" s="109">
        <f t="shared" si="1"/>
        <v>12.75</v>
      </c>
      <c r="H15" s="109">
        <f t="shared" si="1"/>
        <v>0.5</v>
      </c>
      <c r="I15" s="109">
        <f t="shared" si="1"/>
        <v>1</v>
      </c>
      <c r="J15" s="110">
        <f t="shared" si="0"/>
        <v>29.5</v>
      </c>
    </row>
    <row r="16" spans="1:10" ht="13.5" thickBot="1" x14ac:dyDescent="0.25"/>
    <row r="17" spans="1:9" x14ac:dyDescent="0.2">
      <c r="A17" s="111"/>
      <c r="B17" s="112" t="s">
        <v>116</v>
      </c>
      <c r="C17" s="112" t="s">
        <v>49</v>
      </c>
      <c r="D17" s="112" t="s">
        <v>50</v>
      </c>
      <c r="E17" s="112" t="s">
        <v>51</v>
      </c>
      <c r="F17" s="112" t="s">
        <v>52</v>
      </c>
      <c r="G17" s="112" t="s">
        <v>53</v>
      </c>
      <c r="H17" s="112" t="s">
        <v>54</v>
      </c>
      <c r="I17" s="113" t="s">
        <v>55</v>
      </c>
    </row>
    <row r="18" spans="1:9" x14ac:dyDescent="0.2">
      <c r="A18" s="114" t="s">
        <v>117</v>
      </c>
      <c r="B18" s="115">
        <v>0</v>
      </c>
      <c r="C18" s="115">
        <v>0</v>
      </c>
      <c r="D18" s="115">
        <v>0</v>
      </c>
      <c r="E18" s="115">
        <v>2</v>
      </c>
      <c r="F18" s="115">
        <v>5</v>
      </c>
      <c r="G18" s="115">
        <v>8</v>
      </c>
      <c r="H18" s="115">
        <v>6</v>
      </c>
      <c r="I18" s="116">
        <v>5</v>
      </c>
    </row>
    <row r="19" spans="1:9" x14ac:dyDescent="0.2">
      <c r="A19" s="114" t="s">
        <v>118</v>
      </c>
      <c r="B19" s="115">
        <v>0</v>
      </c>
      <c r="C19" s="115">
        <f t="shared" ref="C19:I19" si="2">B19+C18</f>
        <v>0</v>
      </c>
      <c r="D19" s="115">
        <f t="shared" si="2"/>
        <v>0</v>
      </c>
      <c r="E19" s="115">
        <f t="shared" si="2"/>
        <v>2</v>
      </c>
      <c r="F19" s="115">
        <f t="shared" si="2"/>
        <v>7</v>
      </c>
      <c r="G19" s="115">
        <f t="shared" si="2"/>
        <v>15</v>
      </c>
      <c r="H19" s="115">
        <f t="shared" si="2"/>
        <v>21</v>
      </c>
      <c r="I19" s="116">
        <f t="shared" si="2"/>
        <v>26</v>
      </c>
    </row>
    <row r="20" spans="1:9" x14ac:dyDescent="0.2">
      <c r="A20" s="117" t="s">
        <v>119</v>
      </c>
      <c r="B20" s="107">
        <f>B15</f>
        <v>29.5</v>
      </c>
      <c r="C20" s="107">
        <f t="shared" ref="C20:I20" si="3">B20-C15</f>
        <v>24.5</v>
      </c>
      <c r="D20" s="107">
        <f t="shared" si="3"/>
        <v>22.75</v>
      </c>
      <c r="E20" s="107">
        <f t="shared" si="3"/>
        <v>18.5</v>
      </c>
      <c r="F20" s="107">
        <f t="shared" si="3"/>
        <v>14.25</v>
      </c>
      <c r="G20" s="107">
        <f t="shared" si="3"/>
        <v>1.5</v>
      </c>
      <c r="H20" s="107">
        <f t="shared" si="3"/>
        <v>1</v>
      </c>
      <c r="I20" s="118">
        <f t="shared" si="3"/>
        <v>0</v>
      </c>
    </row>
    <row r="21" spans="1:9" x14ac:dyDescent="0.2">
      <c r="A21" s="119" t="s">
        <v>120</v>
      </c>
      <c r="B21" s="120"/>
      <c r="C21" s="120">
        <f t="shared" ref="C21:I21" si="4">C$4</f>
        <v>25.285714285714285</v>
      </c>
      <c r="D21" s="120">
        <f t="shared" si="4"/>
        <v>21.071428571428569</v>
      </c>
      <c r="E21" s="120">
        <f t="shared" si="4"/>
        <v>16.857142857142854</v>
      </c>
      <c r="F21" s="120">
        <f t="shared" si="4"/>
        <v>12.642857142857139</v>
      </c>
      <c r="G21" s="120">
        <f t="shared" si="4"/>
        <v>8.4285714285714235</v>
      </c>
      <c r="H21" s="120">
        <f t="shared" si="4"/>
        <v>4.2142857142857091</v>
      </c>
      <c r="I21" s="121">
        <f t="shared" si="4"/>
        <v>0</v>
      </c>
    </row>
    <row r="22" spans="1:9" ht="13.5" thickBot="1" x14ac:dyDescent="0.25">
      <c r="A22" s="122" t="s">
        <v>121</v>
      </c>
      <c r="B22" s="123">
        <v>26</v>
      </c>
      <c r="C22" s="124">
        <f t="shared" ref="C22:I22" si="5">B22-C18</f>
        <v>26</v>
      </c>
      <c r="D22" s="124">
        <f t="shared" si="5"/>
        <v>26</v>
      </c>
      <c r="E22" s="124">
        <f t="shared" si="5"/>
        <v>24</v>
      </c>
      <c r="F22" s="124">
        <f t="shared" si="5"/>
        <v>19</v>
      </c>
      <c r="G22" s="124">
        <f t="shared" si="5"/>
        <v>11</v>
      </c>
      <c r="H22" s="124">
        <f t="shared" si="5"/>
        <v>5</v>
      </c>
      <c r="I22" s="125">
        <f t="shared" si="5"/>
        <v>0</v>
      </c>
    </row>
    <row r="53" spans="1:10" x14ac:dyDescent="0.2">
      <c r="B53" s="129"/>
      <c r="C53" s="129"/>
    </row>
    <row r="54" spans="1:10" ht="15.75" x14ac:dyDescent="0.25">
      <c r="B54"/>
      <c r="C54"/>
    </row>
    <row r="55" spans="1:10" x14ac:dyDescent="0.2">
      <c r="B55" s="129"/>
      <c r="C55" s="129"/>
      <c r="D55" s="129"/>
      <c r="E55" s="129"/>
      <c r="F55" s="129"/>
      <c r="G55" s="129"/>
      <c r="H55" s="129"/>
      <c r="I55" s="129"/>
    </row>
    <row r="56" spans="1:10" x14ac:dyDescent="0.2">
      <c r="B56" s="129"/>
      <c r="C56" s="130"/>
      <c r="D56" s="130"/>
      <c r="E56" s="130"/>
      <c r="F56" s="130"/>
      <c r="G56" s="130"/>
      <c r="H56" s="130"/>
      <c r="I56" s="130"/>
    </row>
    <row r="58" spans="1:10" x14ac:dyDescent="0.2">
      <c r="A58" s="129"/>
      <c r="B58" s="129"/>
      <c r="C58" s="129"/>
      <c r="D58" s="129"/>
      <c r="E58" s="129"/>
      <c r="F58" s="129"/>
      <c r="G58" s="129"/>
      <c r="H58" s="129"/>
      <c r="I58" s="129"/>
      <c r="J58" s="129"/>
    </row>
    <row r="59" spans="1:10" x14ac:dyDescent="0.2">
      <c r="A59" s="129"/>
    </row>
    <row r="60" spans="1:10" x14ac:dyDescent="0.2">
      <c r="A60" s="129"/>
    </row>
    <row r="61" spans="1:10" x14ac:dyDescent="0.2">
      <c r="A61" s="129"/>
    </row>
    <row r="62" spans="1:10" x14ac:dyDescent="0.2">
      <c r="A62" s="129"/>
    </row>
    <row r="63" spans="1:10" x14ac:dyDescent="0.2">
      <c r="A63" s="129"/>
    </row>
    <row r="64" spans="1:10" x14ac:dyDescent="0.2">
      <c r="A64" s="129"/>
    </row>
    <row r="65" spans="1:9" x14ac:dyDescent="0.2">
      <c r="A65" s="129"/>
    </row>
    <row r="66" spans="1:9" x14ac:dyDescent="0.2">
      <c r="A66" s="129"/>
    </row>
    <row r="67" spans="1:9" x14ac:dyDescent="0.2">
      <c r="A67" s="129"/>
    </row>
    <row r="69" spans="1:9" x14ac:dyDescent="0.2">
      <c r="A69" s="129"/>
      <c r="B69" s="129"/>
      <c r="C69" s="129"/>
      <c r="D69" s="129"/>
      <c r="E69" s="129"/>
      <c r="F69" s="129"/>
      <c r="G69" s="129"/>
      <c r="H69" s="129"/>
      <c r="I69" s="129"/>
    </row>
    <row r="70" spans="1:9" x14ac:dyDescent="0.2">
      <c r="A70" s="129"/>
    </row>
    <row r="71" spans="1:9" x14ac:dyDescent="0.2">
      <c r="A71" s="129"/>
      <c r="C71" s="130"/>
      <c r="D71" s="130"/>
      <c r="E71" s="130"/>
      <c r="F71" s="130"/>
      <c r="G71" s="130"/>
      <c r="H71" s="130"/>
      <c r="I71" s="1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0"/>
  <sheetViews>
    <sheetView workbookViewId="0">
      <selection activeCell="B24" sqref="B24"/>
    </sheetView>
  </sheetViews>
  <sheetFormatPr defaultColWidth="10.875" defaultRowHeight="12.75" x14ac:dyDescent="0.2"/>
  <cols>
    <col min="1" max="1" width="16.375" style="2" customWidth="1"/>
    <col min="2" max="2" width="60.875" style="2" customWidth="1"/>
    <col min="3" max="3" width="14.875" style="2" bestFit="1" customWidth="1"/>
    <col min="4" max="4" width="60.875" style="2" customWidth="1"/>
    <col min="5" max="5" width="15.875" style="2" customWidth="1"/>
    <col min="6" max="6" width="13.625" style="2" bestFit="1" customWidth="1"/>
    <col min="7" max="13" width="10.375" style="1" customWidth="1"/>
    <col min="14" max="14" width="60.875" style="2" customWidth="1"/>
    <col min="15" max="16384" width="10.875" style="2"/>
  </cols>
  <sheetData>
    <row r="1" spans="1:14" x14ac:dyDescent="0.25">
      <c r="A1" s="152" t="s">
        <v>0</v>
      </c>
      <c r="B1" s="152" t="s">
        <v>1</v>
      </c>
      <c r="C1" s="152" t="s">
        <v>57</v>
      </c>
      <c r="D1" s="152" t="s">
        <v>58</v>
      </c>
      <c r="E1" s="152" t="s">
        <v>59</v>
      </c>
      <c r="F1" s="152" t="s">
        <v>4</v>
      </c>
      <c r="G1" s="154" t="s">
        <v>5</v>
      </c>
      <c r="H1" s="155"/>
      <c r="I1" s="155"/>
      <c r="J1" s="155"/>
      <c r="K1" s="155"/>
      <c r="L1" s="155"/>
      <c r="M1" s="156"/>
      <c r="N1" s="152" t="s">
        <v>7</v>
      </c>
    </row>
    <row r="2" spans="1:14" s="6" customFormat="1" ht="13.5" thickBot="1" x14ac:dyDescent="0.3">
      <c r="A2" s="153"/>
      <c r="B2" s="153"/>
      <c r="C2" s="153"/>
      <c r="D2" s="153"/>
      <c r="E2" s="157"/>
      <c r="F2" s="157"/>
      <c r="G2" s="3" t="s">
        <v>49</v>
      </c>
      <c r="H2" s="4" t="s">
        <v>50</v>
      </c>
      <c r="I2" s="4" t="s">
        <v>51</v>
      </c>
      <c r="J2" s="4" t="s">
        <v>52</v>
      </c>
      <c r="K2" s="4" t="s">
        <v>53</v>
      </c>
      <c r="L2" s="4" t="s">
        <v>54</v>
      </c>
      <c r="M2" s="5" t="s">
        <v>55</v>
      </c>
      <c r="N2" s="157"/>
    </row>
    <row r="3" spans="1:14" ht="25.5" x14ac:dyDescent="0.2">
      <c r="A3" s="49">
        <v>6</v>
      </c>
      <c r="B3" s="50" t="s">
        <v>23</v>
      </c>
      <c r="C3" s="49">
        <v>6.1</v>
      </c>
      <c r="D3" s="49" t="s">
        <v>122</v>
      </c>
      <c r="E3" s="2" t="s">
        <v>14</v>
      </c>
      <c r="F3" s="2">
        <v>0.5</v>
      </c>
      <c r="G3" s="1" t="s">
        <v>11</v>
      </c>
    </row>
    <row r="4" spans="1:14" x14ac:dyDescent="0.2">
      <c r="A4" s="49">
        <v>6</v>
      </c>
      <c r="B4" s="50"/>
      <c r="C4" s="49">
        <v>6.2</v>
      </c>
      <c r="D4" s="49" t="s">
        <v>123</v>
      </c>
      <c r="E4" s="2" t="s">
        <v>14</v>
      </c>
      <c r="F4" s="2">
        <v>2</v>
      </c>
      <c r="H4" s="1" t="s">
        <v>68</v>
      </c>
      <c r="I4" s="1" t="s">
        <v>11</v>
      </c>
    </row>
    <row r="5" spans="1:14" x14ac:dyDescent="0.2">
      <c r="A5" s="49">
        <v>6</v>
      </c>
      <c r="B5" s="50"/>
      <c r="C5" s="49">
        <v>6.3</v>
      </c>
      <c r="D5" s="49" t="s">
        <v>124</v>
      </c>
      <c r="E5" s="2" t="s">
        <v>14</v>
      </c>
      <c r="F5" s="2">
        <v>2</v>
      </c>
      <c r="H5" s="1" t="s">
        <v>68</v>
      </c>
      <c r="I5" s="1" t="s">
        <v>11</v>
      </c>
    </row>
    <row r="6" spans="1:14" ht="51" x14ac:dyDescent="0.2">
      <c r="A6" s="51">
        <v>7</v>
      </c>
      <c r="B6" s="52" t="s">
        <v>26</v>
      </c>
      <c r="C6" s="51">
        <v>7.1</v>
      </c>
      <c r="D6" s="51" t="s">
        <v>125</v>
      </c>
      <c r="E6" s="2" t="s">
        <v>9</v>
      </c>
      <c r="F6" s="2">
        <v>6.5</v>
      </c>
      <c r="G6" s="1" t="s">
        <v>62</v>
      </c>
      <c r="H6" s="1" t="s">
        <v>68</v>
      </c>
      <c r="I6" s="1" t="s">
        <v>11</v>
      </c>
    </row>
    <row r="7" spans="1:14" x14ac:dyDescent="0.2">
      <c r="A7" s="51">
        <v>7</v>
      </c>
      <c r="B7" s="52"/>
      <c r="C7" s="51">
        <v>7.2</v>
      </c>
      <c r="D7" s="51" t="s">
        <v>126</v>
      </c>
      <c r="E7" s="2" t="s">
        <v>9</v>
      </c>
      <c r="F7" s="2">
        <v>1.5</v>
      </c>
      <c r="H7" s="1" t="s">
        <v>62</v>
      </c>
      <c r="I7" s="1" t="s">
        <v>11</v>
      </c>
    </row>
    <row r="8" spans="1:14" x14ac:dyDescent="0.2">
      <c r="A8" s="51">
        <v>7</v>
      </c>
      <c r="B8" s="52"/>
      <c r="C8" s="51">
        <v>7.3</v>
      </c>
      <c r="D8" s="51" t="s">
        <v>127</v>
      </c>
      <c r="E8" s="2" t="s">
        <v>9</v>
      </c>
      <c r="F8" s="2">
        <v>2</v>
      </c>
      <c r="G8" s="1" t="s">
        <v>62</v>
      </c>
      <c r="H8" s="1" t="s">
        <v>68</v>
      </c>
      <c r="I8" s="1" t="s">
        <v>11</v>
      </c>
    </row>
    <row r="9" spans="1:14" ht="25.5" x14ac:dyDescent="0.2">
      <c r="A9" s="53">
        <v>8</v>
      </c>
      <c r="B9" s="54" t="s">
        <v>128</v>
      </c>
      <c r="C9" s="53">
        <v>8.1</v>
      </c>
      <c r="D9" s="53" t="s">
        <v>129</v>
      </c>
      <c r="E9" s="2" t="s">
        <v>17</v>
      </c>
      <c r="F9" s="2">
        <v>3.5</v>
      </c>
      <c r="G9" s="1" t="s">
        <v>62</v>
      </c>
      <c r="H9" s="1" t="s">
        <v>62</v>
      </c>
      <c r="I9" s="1" t="s">
        <v>68</v>
      </c>
      <c r="J9" s="1" t="s">
        <v>11</v>
      </c>
    </row>
    <row r="10" spans="1:14" x14ac:dyDescent="0.2">
      <c r="A10" s="53">
        <v>8</v>
      </c>
      <c r="B10" s="54"/>
      <c r="C10" s="53">
        <v>8.1999999999999993</v>
      </c>
      <c r="D10" s="53" t="s">
        <v>130</v>
      </c>
      <c r="E10" s="2" t="s">
        <v>17</v>
      </c>
      <c r="F10" s="2">
        <v>0.5</v>
      </c>
      <c r="G10" s="1" t="s">
        <v>61</v>
      </c>
      <c r="H10" s="1" t="s">
        <v>61</v>
      </c>
      <c r="I10" s="1" t="s">
        <v>62</v>
      </c>
      <c r="J10" s="1" t="s">
        <v>68</v>
      </c>
      <c r="K10" s="1" t="s">
        <v>11</v>
      </c>
    </row>
    <row r="11" spans="1:14" x14ac:dyDescent="0.2">
      <c r="A11" s="53">
        <v>8</v>
      </c>
      <c r="B11" s="54"/>
      <c r="C11" s="53">
        <v>8.3000000000000007</v>
      </c>
      <c r="D11" s="53" t="s">
        <v>131</v>
      </c>
      <c r="E11" s="2" t="s">
        <v>17</v>
      </c>
      <c r="F11" s="2">
        <v>1.5</v>
      </c>
      <c r="G11" s="1" t="s">
        <v>62</v>
      </c>
      <c r="H11" s="1" t="s">
        <v>62</v>
      </c>
      <c r="I11" s="1" t="s">
        <v>62</v>
      </c>
      <c r="J11" s="1" t="s">
        <v>11</v>
      </c>
    </row>
    <row r="12" spans="1:14" x14ac:dyDescent="0.2">
      <c r="A12" s="53">
        <v>8</v>
      </c>
      <c r="B12" s="54"/>
      <c r="C12" s="53">
        <v>8.4</v>
      </c>
      <c r="D12" s="53" t="s">
        <v>132</v>
      </c>
      <c r="E12" s="2" t="s">
        <v>17</v>
      </c>
      <c r="F12" s="2">
        <v>0.5</v>
      </c>
      <c r="G12" s="1" t="s">
        <v>61</v>
      </c>
      <c r="H12" s="1" t="s">
        <v>61</v>
      </c>
      <c r="I12" s="1" t="s">
        <v>62</v>
      </c>
      <c r="J12" s="1" t="s">
        <v>68</v>
      </c>
      <c r="K12" s="1" t="s">
        <v>11</v>
      </c>
    </row>
    <row r="13" spans="1:14" ht="38.25" x14ac:dyDescent="0.2">
      <c r="A13" s="55">
        <v>9</v>
      </c>
      <c r="B13" s="56" t="s">
        <v>30</v>
      </c>
      <c r="C13" s="55">
        <v>9.1</v>
      </c>
      <c r="D13" s="55" t="s">
        <v>133</v>
      </c>
      <c r="E13" s="2" t="s">
        <v>31</v>
      </c>
      <c r="F13" s="2">
        <v>0.5</v>
      </c>
      <c r="H13" s="1" t="s">
        <v>62</v>
      </c>
      <c r="I13" s="1" t="s">
        <v>68</v>
      </c>
      <c r="J13" s="1" t="s">
        <v>68</v>
      </c>
      <c r="K13" s="1" t="s">
        <v>11</v>
      </c>
    </row>
    <row r="14" spans="1:14" ht="25.5" x14ac:dyDescent="0.2">
      <c r="A14" s="55">
        <v>9</v>
      </c>
      <c r="B14" s="56"/>
      <c r="C14" s="55">
        <v>9.1999999999999993</v>
      </c>
      <c r="D14" s="56" t="s">
        <v>134</v>
      </c>
      <c r="E14" s="2" t="s">
        <v>31</v>
      </c>
      <c r="F14" s="2">
        <v>1.5</v>
      </c>
      <c r="I14" s="1" t="s">
        <v>62</v>
      </c>
      <c r="J14" s="1" t="s">
        <v>68</v>
      </c>
      <c r="K14" s="1" t="s">
        <v>11</v>
      </c>
    </row>
    <row r="15" spans="1:14" x14ac:dyDescent="0.2">
      <c r="A15" s="55">
        <v>9</v>
      </c>
      <c r="B15" s="56"/>
      <c r="C15" s="55">
        <v>9.3000000000000007</v>
      </c>
      <c r="D15" s="55" t="s">
        <v>135</v>
      </c>
      <c r="E15" s="2" t="s">
        <v>31</v>
      </c>
      <c r="F15" s="2">
        <v>2</v>
      </c>
      <c r="I15" s="1" t="s">
        <v>62</v>
      </c>
      <c r="J15" s="1" t="s">
        <v>62</v>
      </c>
      <c r="K15" s="1" t="s">
        <v>11</v>
      </c>
    </row>
    <row r="16" spans="1:14" x14ac:dyDescent="0.2">
      <c r="A16" s="59">
        <v>13</v>
      </c>
      <c r="B16" s="58" t="s">
        <v>136</v>
      </c>
      <c r="C16" s="59">
        <v>13.1</v>
      </c>
      <c r="D16" s="59" t="s">
        <v>137</v>
      </c>
      <c r="E16" s="2" t="s">
        <v>9</v>
      </c>
      <c r="F16" s="2">
        <v>1</v>
      </c>
      <c r="K16" s="1" t="s">
        <v>61</v>
      </c>
      <c r="L16" s="1" t="s">
        <v>11</v>
      </c>
    </row>
    <row r="17" spans="1:12" ht="25.5" x14ac:dyDescent="0.2">
      <c r="A17" s="163">
        <v>1</v>
      </c>
      <c r="B17" s="164" t="s">
        <v>138</v>
      </c>
      <c r="C17" s="163">
        <v>1.1000000000000001</v>
      </c>
      <c r="D17" s="165" t="s">
        <v>139</v>
      </c>
      <c r="E17" s="2" t="s">
        <v>9</v>
      </c>
      <c r="F17" s="2">
        <v>0.5</v>
      </c>
      <c r="K17" s="1" t="s">
        <v>61</v>
      </c>
      <c r="L17" s="1" t="s">
        <v>11</v>
      </c>
    </row>
    <row r="20" spans="1:12" x14ac:dyDescent="0.2">
      <c r="F20" s="2">
        <f>SUM(F3:F19)</f>
        <v>26</v>
      </c>
    </row>
  </sheetData>
  <mergeCells count="8">
    <mergeCell ref="G1:M1"/>
    <mergeCell ref="N1:N2"/>
    <mergeCell ref="A1:A2"/>
    <mergeCell ref="B1:B2"/>
    <mergeCell ref="C1:C2"/>
    <mergeCell ref="D1:D2"/>
    <mergeCell ref="E1:E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'References - DO NOT CHANGE'!$B$1:$B$4</xm:f>
          </x14:formula1>
          <xm:sqref>G3:M1048576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ColWidth="10.875" defaultRowHeight="12.75" x14ac:dyDescent="0.2"/>
  <cols>
    <col min="1" max="1" width="10.875" style="2"/>
    <col min="2" max="8" width="10.375" style="1" customWidth="1"/>
    <col min="9" max="16384" width="10.875" style="2"/>
  </cols>
  <sheetData>
    <row r="1" spans="1:8" s="6" customFormat="1" x14ac:dyDescent="0.25">
      <c r="B1" s="6" t="s">
        <v>49</v>
      </c>
      <c r="C1" s="6" t="s">
        <v>50</v>
      </c>
      <c r="D1" s="6" t="s">
        <v>51</v>
      </c>
      <c r="E1" s="6" t="s">
        <v>52</v>
      </c>
      <c r="F1" s="6" t="s">
        <v>53</v>
      </c>
      <c r="G1" s="6" t="s">
        <v>54</v>
      </c>
      <c r="H1" s="6" t="s">
        <v>55</v>
      </c>
    </row>
    <row r="2" spans="1:8" x14ac:dyDescent="0.2">
      <c r="A2" s="2" t="str">
        <f>'References - DO NOT CHANGE'!B1</f>
        <v>To do</v>
      </c>
      <c r="B2" s="1">
        <f>COUNTIF('Sprint 2 backlog'!G$3:G$1048576,'Sprint 2 stats - DO NOT CHANGE'!$A2)</f>
        <v>2</v>
      </c>
      <c r="C2" s="1">
        <f>COUNTIF('Sprint 2 backlog'!H$3:H$1048576,'Sprint 2 stats - DO NOT CHANGE'!$A2)</f>
        <v>2</v>
      </c>
      <c r="D2" s="1">
        <f>COUNTIF('Sprint 2 backlog'!I$3:I$1048576,'Sprint 2 stats - DO NOT CHANGE'!$A2)</f>
        <v>0</v>
      </c>
      <c r="E2" s="1">
        <f>COUNTIF('Sprint 2 backlog'!J$3:J$1048576,'Sprint 2 stats - DO NOT CHANGE'!$A2)</f>
        <v>0</v>
      </c>
      <c r="F2" s="1">
        <f>COUNTIF('Sprint 2 backlog'!K$3:K$1048576,'Sprint 2 stats - DO NOT CHANGE'!$A2)</f>
        <v>2</v>
      </c>
      <c r="G2" s="1">
        <f>COUNTIF('Sprint 2 backlog'!L$3:L$1048576,'Sprint 2 stats - DO NOT CHANGE'!$A2)</f>
        <v>0</v>
      </c>
      <c r="H2" s="1">
        <f>COUNTIF('Sprint 2 backlog'!M$3:M$1048576,'Sprint 2 stats - DO NOT CHANGE'!$A2)</f>
        <v>0</v>
      </c>
    </row>
    <row r="3" spans="1:8" x14ac:dyDescent="0.2">
      <c r="A3" s="2" t="str">
        <f>'References - DO NOT CHANGE'!B2</f>
        <v>In progress</v>
      </c>
      <c r="B3" s="1">
        <f>SUM(B10:B11)</f>
        <v>4</v>
      </c>
      <c r="C3" s="1">
        <f t="shared" ref="C3:H3" si="0">SUM(C10:C11)</f>
        <v>8</v>
      </c>
      <c r="D3" s="1">
        <f t="shared" si="0"/>
        <v>7</v>
      </c>
      <c r="E3" s="1">
        <f t="shared" si="0"/>
        <v>5</v>
      </c>
      <c r="F3" s="1">
        <f t="shared" si="0"/>
        <v>0</v>
      </c>
      <c r="G3" s="1">
        <f t="shared" si="0"/>
        <v>0</v>
      </c>
      <c r="H3" s="1">
        <f t="shared" si="0"/>
        <v>0</v>
      </c>
    </row>
    <row r="4" spans="1:8" x14ac:dyDescent="0.2">
      <c r="A4" s="2" t="str">
        <f>'References - DO NOT CHANGE'!B4</f>
        <v>Done</v>
      </c>
      <c r="B4" s="1">
        <f>COUNTIF('Sprint 2 backlog'!G$3:G$1048576,'Sprint 2 stats - DO NOT CHANGE'!$A4)</f>
        <v>1</v>
      </c>
      <c r="C4" s="1">
        <f>COUNTIF('Sprint 2 backlog'!H$3:H$1048576,'Sprint 2 stats - DO NOT CHANGE'!$A4)</f>
        <v>0</v>
      </c>
      <c r="D4" s="1">
        <f>COUNTIF('Sprint 2 backlog'!I$3:I$1048576,'Sprint 2 stats - DO NOT CHANGE'!$A4)</f>
        <v>5</v>
      </c>
      <c r="E4" s="1">
        <f>COUNTIF('Sprint 2 backlog'!J$3:J$1048576,'Sprint 2 stats - DO NOT CHANGE'!$A4)</f>
        <v>2</v>
      </c>
      <c r="F4" s="1">
        <f>COUNTIF('Sprint 2 backlog'!K$3:K$1048576,'Sprint 2 stats - DO NOT CHANGE'!$A4)</f>
        <v>5</v>
      </c>
      <c r="G4" s="1">
        <f>COUNTIF('Sprint 2 backlog'!L$3:L$1048576,'Sprint 2 stats - DO NOT CHANGE'!$A4)</f>
        <v>2</v>
      </c>
      <c r="H4" s="1">
        <f>COUNTIF('Sprint 2 backlog'!M$3:M$1048576,'Sprint 2 stats - DO NOT CHANGE'!$A4)</f>
        <v>0</v>
      </c>
    </row>
    <row r="5" spans="1:8" x14ac:dyDescent="0.2">
      <c r="A5" s="2" t="s">
        <v>56</v>
      </c>
      <c r="B5" s="1">
        <f>COUNTA('Sprint 2 backlog'!$G$3:$G$1048576)</f>
        <v>7</v>
      </c>
      <c r="C5" s="1">
        <f>COUNTA('Sprint 2 backlog'!$G$3:$G$1048576)-COUNTA('Sprint 2 backlog'!$G$3:$G$1048576)*(1/6)</f>
        <v>5.8333333333333339</v>
      </c>
      <c r="D5" s="1">
        <f>COUNTA('Sprint 2 backlog'!$G$3:$G$1048576)-COUNTA('Sprint 2 backlog'!$G$3:$G$1048576)*(2/6)</f>
        <v>4.666666666666667</v>
      </c>
      <c r="E5" s="1">
        <f>COUNTA('Sprint 2 backlog'!$G$3:$G$1048576)-COUNTA('Sprint 2 backlog'!$G$3:$G$1048576)*(3/6)</f>
        <v>3.5</v>
      </c>
      <c r="F5" s="1">
        <f>COUNTA('Sprint 2 backlog'!$G$3:$G$1048576)-COUNTA('Sprint 2 backlog'!$G$3:$G$1048576)*(4/6)</f>
        <v>2.3333333333333339</v>
      </c>
      <c r="G5" s="1">
        <f>COUNTA('Sprint 2 backlog'!$G$3:$G$1048576)-COUNTA('Sprint 2 backlog'!$G$3:$G$1048576)*(5/6)</f>
        <v>1.1666666666666661</v>
      </c>
      <c r="H5" s="1">
        <v>0</v>
      </c>
    </row>
    <row r="10" spans="1:8" x14ac:dyDescent="0.2">
      <c r="A10" s="2" t="str">
        <f>'References - DO NOT CHANGE'!B2</f>
        <v>In progress</v>
      </c>
      <c r="B10" s="1">
        <f>COUNTIF('Sprint 2 backlog'!G3:G1048576,'Sprint 2 stats - DO NOT CHANGE'!$A10)</f>
        <v>4</v>
      </c>
      <c r="C10" s="1">
        <f>COUNTIF('Sprint 2 backlog'!H3:H1048576,'Sprint 2 stats - DO NOT CHANGE'!$A10)</f>
        <v>4</v>
      </c>
      <c r="D10" s="1">
        <f>COUNTIF('Sprint 2 backlog'!I3:I1048576,'Sprint 2 stats - DO NOT CHANGE'!$A10)</f>
        <v>5</v>
      </c>
      <c r="E10" s="1">
        <f>COUNTIF('Sprint 2 backlog'!J3:J1048576,'Sprint 2 stats - DO NOT CHANGE'!$A10)</f>
        <v>1</v>
      </c>
      <c r="F10" s="1">
        <f>COUNTIF('Sprint 2 backlog'!K3:K1048576,'Sprint 2 stats - DO NOT CHANGE'!$A10)</f>
        <v>0</v>
      </c>
      <c r="G10" s="1">
        <f>COUNTIF('Sprint 2 backlog'!L3:L1048576,'Sprint 2 stats - DO NOT CHANGE'!$A10)</f>
        <v>0</v>
      </c>
      <c r="H10" s="1">
        <f>COUNTIF('Sprint 2 backlog'!M3:M1048576,'Sprint 2 stats - DO NOT CHANGE'!$A10)</f>
        <v>0</v>
      </c>
    </row>
    <row r="11" spans="1:8" x14ac:dyDescent="0.2">
      <c r="A11" s="2" t="str">
        <f>'References - DO NOT CHANGE'!B3</f>
        <v>Testing</v>
      </c>
      <c r="B11" s="1">
        <f>COUNTIF('Sprint 2 backlog'!G3:G1048576,'Sprint 2 stats - DO NOT CHANGE'!$A11)</f>
        <v>0</v>
      </c>
      <c r="C11" s="1">
        <f>COUNTIF('Sprint 2 backlog'!H3:H1048576,'Sprint 2 stats - DO NOT CHANGE'!$A11)</f>
        <v>4</v>
      </c>
      <c r="D11" s="1">
        <f>COUNTIF('Sprint 2 backlog'!I3:I1048576,'Sprint 2 stats - DO NOT CHANGE'!$A11)</f>
        <v>2</v>
      </c>
      <c r="E11" s="1">
        <f>COUNTIF('Sprint 2 backlog'!J3:J1048576,'Sprint 2 stats - DO NOT CHANGE'!$A11)</f>
        <v>4</v>
      </c>
      <c r="F11" s="1">
        <f>COUNTIF('Sprint 2 backlog'!K3:K1048576,'Sprint 2 stats - DO NOT CHANGE'!$A11)</f>
        <v>0</v>
      </c>
      <c r="G11" s="1">
        <f>COUNTIF('Sprint 2 backlog'!L3:L1048576,'Sprint 2 stats - DO NOT CHANGE'!$A11)</f>
        <v>0</v>
      </c>
      <c r="H11" s="1">
        <f>COUNTIF('Sprint 2 backlog'!M3:M1048576,'Sprint 2 stats - DO NOT CHANGE'!$A11)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2"/>
  <sheetViews>
    <sheetView workbookViewId="0">
      <selection activeCell="L40" sqref="L40"/>
    </sheetView>
  </sheetViews>
  <sheetFormatPr defaultColWidth="10.875" defaultRowHeight="12.75" x14ac:dyDescent="0.2"/>
  <cols>
    <col min="1" max="2" width="18.625" style="1" customWidth="1"/>
    <col min="3" max="16384" width="10.875" style="1"/>
  </cols>
  <sheetData>
    <row r="1" spans="1:19" x14ac:dyDescent="0.2">
      <c r="B1" s="38" t="s">
        <v>102</v>
      </c>
      <c r="C1" s="39" t="s">
        <v>103</v>
      </c>
    </row>
    <row r="2" spans="1:19" ht="16.5" thickBot="1" x14ac:dyDescent="0.3">
      <c r="B2" s="132">
        <f>B14</f>
        <v>26</v>
      </c>
      <c r="C2" s="131">
        <f>B2/7</f>
        <v>3.7142857142857144</v>
      </c>
      <c r="J2" s="129"/>
    </row>
    <row r="3" spans="1:19" x14ac:dyDescent="0.2">
      <c r="B3" s="40"/>
      <c r="C3" s="41" t="s">
        <v>49</v>
      </c>
      <c r="D3" s="41" t="s">
        <v>50</v>
      </c>
      <c r="E3" s="41" t="s">
        <v>51</v>
      </c>
      <c r="F3" s="41" t="s">
        <v>52</v>
      </c>
      <c r="G3" s="41" t="s">
        <v>53</v>
      </c>
      <c r="H3" s="41" t="s">
        <v>54</v>
      </c>
      <c r="I3" s="42" t="s">
        <v>55</v>
      </c>
      <c r="J3" s="129"/>
    </row>
    <row r="4" spans="1:19" ht="13.5" thickBot="1" x14ac:dyDescent="0.25">
      <c r="A4" s="129"/>
      <c r="B4" s="43" t="s">
        <v>104</v>
      </c>
      <c r="C4" s="44">
        <f>B2-C2</f>
        <v>22.285714285714285</v>
      </c>
      <c r="D4" s="44">
        <f>C4-C2</f>
        <v>18.571428571428569</v>
      </c>
      <c r="E4" s="44">
        <f>D4-C2</f>
        <v>14.857142857142854</v>
      </c>
      <c r="F4" s="44">
        <f>E4-C2</f>
        <v>11.142857142857139</v>
      </c>
      <c r="G4" s="44">
        <f>F4-C2</f>
        <v>7.4285714285714244</v>
      </c>
      <c r="H4" s="44">
        <f>G4-C2</f>
        <v>3.71428571428571</v>
      </c>
      <c r="I4" s="45">
        <f>H4-C2</f>
        <v>-4.4408920985006262E-15</v>
      </c>
    </row>
    <row r="5" spans="1:19" ht="13.5" thickBot="1" x14ac:dyDescent="0.25"/>
    <row r="6" spans="1:19" x14ac:dyDescent="0.2">
      <c r="A6" s="84" t="s">
        <v>105</v>
      </c>
      <c r="B6" s="85" t="s">
        <v>106</v>
      </c>
      <c r="C6" s="138" t="s">
        <v>49</v>
      </c>
      <c r="D6" s="138" t="s">
        <v>50</v>
      </c>
      <c r="E6" s="138" t="s">
        <v>51</v>
      </c>
      <c r="F6" s="138" t="s">
        <v>52</v>
      </c>
      <c r="G6" s="138" t="s">
        <v>53</v>
      </c>
      <c r="H6" s="138" t="s">
        <v>54</v>
      </c>
      <c r="I6" s="138" t="s">
        <v>55</v>
      </c>
      <c r="J6" s="86" t="s">
        <v>107</v>
      </c>
    </row>
    <row r="7" spans="1:19" x14ac:dyDescent="0.2">
      <c r="A7" s="139">
        <v>1</v>
      </c>
      <c r="B7" s="136">
        <v>1</v>
      </c>
      <c r="C7" s="57"/>
      <c r="D7" s="57"/>
      <c r="E7" s="57"/>
      <c r="F7" s="57"/>
      <c r="G7" s="57"/>
      <c r="H7" s="57">
        <v>1</v>
      </c>
      <c r="I7" s="57"/>
      <c r="J7" s="140">
        <f t="shared" ref="J7:J13" si="0">SUM(C7:I7)</f>
        <v>1</v>
      </c>
    </row>
    <row r="8" spans="1:19" x14ac:dyDescent="0.2">
      <c r="A8" s="87">
        <v>6</v>
      </c>
      <c r="B8" s="136">
        <f>VLOOKUP(A8, 'Product backlog'!A2:E17, 5, FALSE)</f>
        <v>4.5</v>
      </c>
      <c r="C8" s="57">
        <v>2</v>
      </c>
      <c r="D8" s="57"/>
      <c r="E8" s="57">
        <v>2.5</v>
      </c>
      <c r="F8" s="57"/>
      <c r="G8" s="57"/>
      <c r="H8" s="57"/>
      <c r="I8" s="57"/>
      <c r="J8" s="140">
        <f t="shared" si="0"/>
        <v>4.5</v>
      </c>
    </row>
    <row r="9" spans="1:19" x14ac:dyDescent="0.2">
      <c r="A9" s="87">
        <v>7</v>
      </c>
      <c r="B9" s="136">
        <f>VLOOKUP(A9, 'Product backlog'!A3:E18, 5, FALSE)</f>
        <v>10</v>
      </c>
      <c r="C9" s="57">
        <v>4</v>
      </c>
      <c r="D9" s="57">
        <v>4</v>
      </c>
      <c r="E9" s="57">
        <v>2</v>
      </c>
      <c r="F9" s="57"/>
      <c r="G9" s="57"/>
      <c r="H9" s="57"/>
      <c r="I9" s="57"/>
      <c r="J9" s="140">
        <f t="shared" si="0"/>
        <v>10</v>
      </c>
    </row>
    <row r="10" spans="1:19" x14ac:dyDescent="0.2">
      <c r="A10" s="87">
        <v>8</v>
      </c>
      <c r="B10" s="136">
        <f>VLOOKUP(A10, 'Product backlog'!A4:E19, 5, FALSE)</f>
        <v>6</v>
      </c>
      <c r="C10" s="57">
        <v>1</v>
      </c>
      <c r="D10" s="57"/>
      <c r="E10" s="57">
        <v>3</v>
      </c>
      <c r="F10" s="57">
        <v>2</v>
      </c>
      <c r="G10" s="57"/>
      <c r="H10" s="57"/>
      <c r="I10" s="57"/>
      <c r="J10" s="140">
        <f t="shared" si="0"/>
        <v>6</v>
      </c>
    </row>
    <row r="11" spans="1:19" x14ac:dyDescent="0.2">
      <c r="A11" s="87">
        <v>9</v>
      </c>
      <c r="B11" s="136">
        <f>VLOOKUP(A11, 'Product backlog'!A5:E20, 5, FALSE)</f>
        <v>4</v>
      </c>
      <c r="C11" s="57"/>
      <c r="D11" s="57">
        <v>1</v>
      </c>
      <c r="E11" s="57">
        <v>1.5</v>
      </c>
      <c r="F11" s="57">
        <v>1</v>
      </c>
      <c r="G11" s="57">
        <v>0.5</v>
      </c>
      <c r="H11" s="57"/>
      <c r="I11" s="57"/>
      <c r="J11" s="140">
        <f t="shared" si="0"/>
        <v>4</v>
      </c>
    </row>
    <row r="12" spans="1:19" x14ac:dyDescent="0.2">
      <c r="A12" s="87">
        <v>13</v>
      </c>
      <c r="B12" s="136">
        <v>0.5</v>
      </c>
      <c r="C12" s="137"/>
      <c r="D12" s="137"/>
      <c r="E12" s="137"/>
      <c r="F12" s="137"/>
      <c r="G12" s="137"/>
      <c r="H12" s="137">
        <v>0.5</v>
      </c>
      <c r="I12" s="137"/>
      <c r="J12" s="140">
        <f t="shared" si="0"/>
        <v>0.5</v>
      </c>
    </row>
    <row r="13" spans="1:19" x14ac:dyDescent="0.2">
      <c r="A13" s="87"/>
      <c r="B13" s="136"/>
      <c r="C13" s="137"/>
      <c r="D13" s="137"/>
      <c r="E13" s="137"/>
      <c r="F13" s="137"/>
      <c r="G13" s="137"/>
      <c r="H13" s="137"/>
      <c r="I13" s="137"/>
      <c r="J13" s="140">
        <f t="shared" si="0"/>
        <v>0</v>
      </c>
    </row>
    <row r="14" spans="1:19" ht="13.5" thickBot="1" x14ac:dyDescent="0.25">
      <c r="A14" s="88" t="s">
        <v>107</v>
      </c>
      <c r="B14" s="141">
        <f t="shared" ref="B14:I14" si="1">SUM(B7:B13)</f>
        <v>26</v>
      </c>
      <c r="C14" s="142">
        <f t="shared" si="1"/>
        <v>7</v>
      </c>
      <c r="D14" s="142">
        <f t="shared" si="1"/>
        <v>5</v>
      </c>
      <c r="E14" s="142">
        <f t="shared" si="1"/>
        <v>9</v>
      </c>
      <c r="F14" s="142">
        <f t="shared" si="1"/>
        <v>3</v>
      </c>
      <c r="G14" s="142">
        <f t="shared" si="1"/>
        <v>0.5</v>
      </c>
      <c r="H14" s="142">
        <f t="shared" si="1"/>
        <v>1.5</v>
      </c>
      <c r="I14" s="142">
        <f t="shared" si="1"/>
        <v>0</v>
      </c>
      <c r="J14" s="143">
        <f>SUM(J7:J13)</f>
        <v>26</v>
      </c>
    </row>
    <row r="16" spans="1:19" ht="13.5" thickBot="1" x14ac:dyDescent="0.25">
      <c r="L16" s="130"/>
      <c r="M16" s="130"/>
      <c r="N16" s="130"/>
      <c r="O16" s="130"/>
      <c r="P16" s="130"/>
      <c r="Q16" s="130"/>
      <c r="R16" s="130"/>
      <c r="S16" s="130"/>
    </row>
    <row r="17" spans="1:19" x14ac:dyDescent="0.2">
      <c r="A17" s="84"/>
      <c r="B17" s="85" t="s">
        <v>116</v>
      </c>
      <c r="C17" s="85" t="s">
        <v>49</v>
      </c>
      <c r="D17" s="85" t="s">
        <v>50</v>
      </c>
      <c r="E17" s="85" t="s">
        <v>51</v>
      </c>
      <c r="F17" s="85" t="s">
        <v>52</v>
      </c>
      <c r="G17" s="85" t="s">
        <v>53</v>
      </c>
      <c r="H17" s="85" t="s">
        <v>54</v>
      </c>
      <c r="I17" s="86" t="s">
        <v>55</v>
      </c>
    </row>
    <row r="18" spans="1:19" x14ac:dyDescent="0.2">
      <c r="A18" s="92" t="s">
        <v>117</v>
      </c>
      <c r="B18" s="96"/>
      <c r="C18" s="96">
        <f>COUNTIF('Sprint 2 backlog'!G$3:G$23, "Done")</f>
        <v>1</v>
      </c>
      <c r="D18" s="96">
        <f>COUNTIF('Sprint 2 backlog'!H$3:H$23, "Done")</f>
        <v>0</v>
      </c>
      <c r="E18" s="96">
        <f>COUNTIF('Sprint 2 backlog'!I$3:I$23, "Done")</f>
        <v>5</v>
      </c>
      <c r="F18" s="96">
        <f>COUNTIF('Sprint 2 backlog'!J$3:J$23, "Done")</f>
        <v>2</v>
      </c>
      <c r="G18" s="96">
        <f>COUNTIF('Sprint 2 backlog'!K$3:K$23, "Done")</f>
        <v>5</v>
      </c>
      <c r="H18" s="96">
        <f>COUNTIF('Sprint 2 backlog'!L$3:L$23, "Done")</f>
        <v>2</v>
      </c>
      <c r="I18" s="97">
        <f>COUNTIF('Sprint 2 backlog'!M$3:M$23, "Done")</f>
        <v>0</v>
      </c>
    </row>
    <row r="19" spans="1:19" x14ac:dyDescent="0.2">
      <c r="A19" s="92" t="s">
        <v>118</v>
      </c>
      <c r="B19" s="96">
        <v>0</v>
      </c>
      <c r="C19" s="96">
        <f t="shared" ref="C19:I19" si="2">B19+C18</f>
        <v>1</v>
      </c>
      <c r="D19" s="96">
        <f t="shared" si="2"/>
        <v>1</v>
      </c>
      <c r="E19" s="96">
        <f t="shared" si="2"/>
        <v>6</v>
      </c>
      <c r="F19" s="96">
        <f t="shared" si="2"/>
        <v>8</v>
      </c>
      <c r="G19" s="96">
        <f t="shared" si="2"/>
        <v>13</v>
      </c>
      <c r="H19" s="96">
        <f t="shared" si="2"/>
        <v>15</v>
      </c>
      <c r="I19" s="97">
        <f t="shared" si="2"/>
        <v>15</v>
      </c>
      <c r="L19" s="130"/>
      <c r="M19" s="150"/>
      <c r="N19" s="150"/>
      <c r="O19" s="150"/>
      <c r="P19" s="150"/>
      <c r="Q19" s="150"/>
      <c r="R19" s="150"/>
      <c r="S19" s="150"/>
    </row>
    <row r="20" spans="1:19" x14ac:dyDescent="0.2">
      <c r="A20" s="87" t="s">
        <v>119</v>
      </c>
      <c r="B20" s="128">
        <f>B14</f>
        <v>26</v>
      </c>
      <c r="C20" s="128">
        <f>B20-C14</f>
        <v>19</v>
      </c>
      <c r="D20" s="10">
        <f t="shared" ref="D20:I20" si="3">C20-D14</f>
        <v>14</v>
      </c>
      <c r="E20" s="10">
        <f t="shared" si="3"/>
        <v>5</v>
      </c>
      <c r="F20" s="10">
        <f t="shared" si="3"/>
        <v>2</v>
      </c>
      <c r="G20" s="10">
        <f t="shared" si="3"/>
        <v>1.5</v>
      </c>
      <c r="H20" s="10">
        <f t="shared" si="3"/>
        <v>0</v>
      </c>
      <c r="I20" s="144">
        <f t="shared" si="3"/>
        <v>0</v>
      </c>
      <c r="L20" s="130"/>
      <c r="M20" s="150"/>
      <c r="N20" s="150"/>
      <c r="O20" s="150"/>
      <c r="P20" s="150"/>
      <c r="Q20" s="150"/>
      <c r="R20" s="150"/>
      <c r="S20" s="150"/>
    </row>
    <row r="21" spans="1:19" x14ac:dyDescent="0.2">
      <c r="A21" s="93" t="s">
        <v>120</v>
      </c>
      <c r="B21" s="91"/>
      <c r="C21" s="133">
        <f>C$4</f>
        <v>22.285714285714285</v>
      </c>
      <c r="D21" s="133">
        <f t="shared" ref="D21:I21" si="4">D$4</f>
        <v>18.571428571428569</v>
      </c>
      <c r="E21" s="133">
        <f t="shared" si="4"/>
        <v>14.857142857142854</v>
      </c>
      <c r="F21" s="133">
        <f t="shared" si="4"/>
        <v>11.142857142857139</v>
      </c>
      <c r="G21" s="133">
        <f t="shared" si="4"/>
        <v>7.4285714285714244</v>
      </c>
      <c r="H21" s="133">
        <f t="shared" si="4"/>
        <v>3.71428571428571</v>
      </c>
      <c r="I21" s="145">
        <f t="shared" si="4"/>
        <v>-4.4408920985006262E-15</v>
      </c>
      <c r="M21" s="150"/>
      <c r="N21" s="150"/>
      <c r="O21" s="150"/>
      <c r="P21" s="150"/>
      <c r="Q21" s="150"/>
      <c r="R21" s="150"/>
      <c r="S21" s="150"/>
    </row>
    <row r="22" spans="1:19" ht="13.5" thickBot="1" x14ac:dyDescent="0.25">
      <c r="A22" s="88" t="s">
        <v>121</v>
      </c>
      <c r="B22" s="89">
        <f>COUNT('Sprint 2 backlog'!C1:C21)</f>
        <v>15</v>
      </c>
      <c r="C22" s="94">
        <f t="shared" ref="C22:G22" si="5">B22-C18</f>
        <v>14</v>
      </c>
      <c r="D22" s="94">
        <f t="shared" si="5"/>
        <v>14</v>
      </c>
      <c r="E22" s="94">
        <f t="shared" si="5"/>
        <v>9</v>
      </c>
      <c r="F22" s="94">
        <f t="shared" si="5"/>
        <v>7</v>
      </c>
      <c r="G22" s="94">
        <f t="shared" si="5"/>
        <v>2</v>
      </c>
      <c r="H22" s="94">
        <f>G22-H18</f>
        <v>0</v>
      </c>
      <c r="I22" s="95">
        <f>H22-I18</f>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45"/>
  <sheetViews>
    <sheetView workbookViewId="0">
      <selection activeCell="C30" sqref="C30"/>
    </sheetView>
  </sheetViews>
  <sheetFormatPr defaultColWidth="10.875" defaultRowHeight="12.75" x14ac:dyDescent="0.2"/>
  <cols>
    <col min="1" max="1" width="16.375" style="60" bestFit="1" customWidth="1"/>
    <col min="2" max="2" width="60.875" style="68" customWidth="1"/>
    <col min="3" max="3" width="14.875" style="60" bestFit="1" customWidth="1"/>
    <col min="4" max="4" width="60.875" style="68" customWidth="1"/>
    <col min="5" max="5" width="15.875" style="60" customWidth="1"/>
    <col min="6" max="6" width="13.625" style="60" bestFit="1" customWidth="1"/>
    <col min="7" max="13" width="10.375" style="61" customWidth="1"/>
    <col min="14" max="14" width="60.875" style="60" customWidth="1"/>
    <col min="15" max="16384" width="10.875" style="60"/>
  </cols>
  <sheetData>
    <row r="1" spans="1:14" x14ac:dyDescent="0.25">
      <c r="A1" s="158" t="s">
        <v>0</v>
      </c>
      <c r="B1" s="160" t="s">
        <v>1</v>
      </c>
      <c r="C1" s="158" t="s">
        <v>57</v>
      </c>
      <c r="D1" s="160" t="s">
        <v>58</v>
      </c>
      <c r="E1" s="158" t="s">
        <v>59</v>
      </c>
      <c r="F1" s="158" t="s">
        <v>4</v>
      </c>
      <c r="G1" s="158" t="s">
        <v>5</v>
      </c>
      <c r="H1" s="158"/>
      <c r="I1" s="158"/>
      <c r="J1" s="158"/>
      <c r="K1" s="158"/>
      <c r="L1" s="158"/>
      <c r="M1" s="158"/>
      <c r="N1" s="158" t="s">
        <v>7</v>
      </c>
    </row>
    <row r="2" spans="1:14" s="63" customFormat="1" x14ac:dyDescent="0.25">
      <c r="A2" s="159"/>
      <c r="B2" s="161"/>
      <c r="C2" s="159"/>
      <c r="D2" s="161"/>
      <c r="E2" s="158"/>
      <c r="F2" s="158"/>
      <c r="G2" s="63" t="s">
        <v>49</v>
      </c>
      <c r="H2" s="63" t="s">
        <v>50</v>
      </c>
      <c r="I2" s="63" t="s">
        <v>51</v>
      </c>
      <c r="J2" s="63" t="s">
        <v>52</v>
      </c>
      <c r="K2" s="63" t="s">
        <v>53</v>
      </c>
      <c r="L2" s="63" t="s">
        <v>54</v>
      </c>
      <c r="M2" s="63" t="s">
        <v>55</v>
      </c>
      <c r="N2" s="158"/>
    </row>
    <row r="3" spans="1:14" x14ac:dyDescent="0.25">
      <c r="A3" s="82">
        <v>5</v>
      </c>
      <c r="B3" s="83" t="s">
        <v>21</v>
      </c>
      <c r="C3" s="82">
        <v>5.6</v>
      </c>
      <c r="D3" s="83" t="s">
        <v>140</v>
      </c>
      <c r="E3" s="64" t="s">
        <v>9</v>
      </c>
      <c r="F3" s="60">
        <v>1</v>
      </c>
      <c r="G3" s="69"/>
      <c r="H3" s="69"/>
      <c r="I3" s="69"/>
      <c r="J3" s="69"/>
      <c r="K3" s="69" t="s">
        <v>61</v>
      </c>
      <c r="L3" s="69" t="s">
        <v>61</v>
      </c>
      <c r="M3" s="69" t="s">
        <v>11</v>
      </c>
    </row>
    <row r="4" spans="1:14" ht="38.25" x14ac:dyDescent="0.25">
      <c r="A4" s="71">
        <v>10</v>
      </c>
      <c r="B4" s="72" t="s">
        <v>33</v>
      </c>
      <c r="C4" s="71">
        <v>10.1</v>
      </c>
      <c r="D4" s="72" t="s">
        <v>141</v>
      </c>
      <c r="E4" s="64" t="s">
        <v>31</v>
      </c>
      <c r="F4" s="60">
        <v>0.5</v>
      </c>
      <c r="G4" s="69" t="s">
        <v>61</v>
      </c>
      <c r="H4" s="69" t="s">
        <v>62</v>
      </c>
      <c r="I4" s="69" t="s">
        <v>68</v>
      </c>
      <c r="J4" s="69" t="s">
        <v>11</v>
      </c>
      <c r="K4" s="69"/>
      <c r="L4" s="69"/>
      <c r="M4" s="69"/>
    </row>
    <row r="5" spans="1:14" x14ac:dyDescent="0.25">
      <c r="A5" s="71">
        <v>10</v>
      </c>
      <c r="B5" s="54"/>
      <c r="C5" s="71">
        <v>10.199999999999999</v>
      </c>
      <c r="D5" s="72" t="s">
        <v>142</v>
      </c>
      <c r="E5" s="64" t="s">
        <v>31</v>
      </c>
      <c r="F5" s="60">
        <v>0.5</v>
      </c>
      <c r="G5" s="69" t="s">
        <v>61</v>
      </c>
      <c r="H5" s="69" t="s">
        <v>62</v>
      </c>
      <c r="I5" s="69" t="s">
        <v>68</v>
      </c>
      <c r="J5" s="69" t="s">
        <v>11</v>
      </c>
      <c r="K5" s="69"/>
      <c r="L5" s="69"/>
      <c r="M5" s="69"/>
    </row>
    <row r="6" spans="1:14" x14ac:dyDescent="0.25">
      <c r="A6" s="71">
        <v>10</v>
      </c>
      <c r="B6" s="72"/>
      <c r="C6" s="71">
        <v>10.3</v>
      </c>
      <c r="D6" s="72" t="s">
        <v>143</v>
      </c>
      <c r="E6" s="64" t="s">
        <v>31</v>
      </c>
      <c r="F6" s="60">
        <v>1</v>
      </c>
      <c r="G6" s="69" t="s">
        <v>61</v>
      </c>
      <c r="H6" s="69" t="s">
        <v>62</v>
      </c>
      <c r="I6" s="69" t="s">
        <v>68</v>
      </c>
      <c r="J6" s="69" t="s">
        <v>68</v>
      </c>
      <c r="K6" s="69" t="s">
        <v>11</v>
      </c>
      <c r="L6" s="69"/>
      <c r="M6" s="69"/>
    </row>
    <row r="7" spans="1:14" ht="25.5" x14ac:dyDescent="0.25">
      <c r="A7" s="71">
        <v>10</v>
      </c>
      <c r="B7" s="72"/>
      <c r="C7" s="71">
        <v>10.4</v>
      </c>
      <c r="D7" s="72" t="s">
        <v>144</v>
      </c>
      <c r="E7" s="64" t="s">
        <v>31</v>
      </c>
      <c r="F7" s="60">
        <v>2</v>
      </c>
      <c r="G7" s="69" t="s">
        <v>61</v>
      </c>
      <c r="H7" s="69" t="s">
        <v>62</v>
      </c>
      <c r="I7" s="69" t="s">
        <v>62</v>
      </c>
      <c r="J7" s="69" t="s">
        <v>62</v>
      </c>
      <c r="K7" s="69" t="s">
        <v>68</v>
      </c>
      <c r="L7" s="69" t="s">
        <v>11</v>
      </c>
      <c r="M7" s="69"/>
    </row>
    <row r="8" spans="1:14" x14ac:dyDescent="0.25">
      <c r="A8" s="71">
        <v>10</v>
      </c>
      <c r="B8" s="72"/>
      <c r="C8" s="71">
        <v>10.5</v>
      </c>
      <c r="D8" s="72" t="s">
        <v>145</v>
      </c>
      <c r="E8" s="64" t="s">
        <v>31</v>
      </c>
      <c r="F8" s="60">
        <v>0.5</v>
      </c>
      <c r="G8" s="60"/>
      <c r="H8" s="60"/>
      <c r="I8" s="60"/>
      <c r="J8" s="69" t="s">
        <v>61</v>
      </c>
      <c r="K8" s="69" t="s">
        <v>62</v>
      </c>
      <c r="L8" s="69" t="s">
        <v>68</v>
      </c>
      <c r="M8" s="69" t="s">
        <v>11</v>
      </c>
    </row>
    <row r="9" spans="1:14" ht="25.5" x14ac:dyDescent="0.25">
      <c r="A9" s="73">
        <v>11</v>
      </c>
      <c r="B9" s="74" t="s">
        <v>36</v>
      </c>
      <c r="C9" s="73">
        <v>11.1</v>
      </c>
      <c r="D9" s="74" t="s">
        <v>146</v>
      </c>
      <c r="E9" s="65" t="s">
        <v>9</v>
      </c>
      <c r="F9" s="60">
        <v>1</v>
      </c>
      <c r="G9" s="69" t="s">
        <v>61</v>
      </c>
      <c r="H9" s="69" t="s">
        <v>61</v>
      </c>
      <c r="I9" s="69" t="s">
        <v>68</v>
      </c>
      <c r="J9" s="69" t="s">
        <v>68</v>
      </c>
      <c r="K9" s="69" t="s">
        <v>11</v>
      </c>
      <c r="L9" s="69"/>
      <c r="M9" s="69"/>
    </row>
    <row r="10" spans="1:14" x14ac:dyDescent="0.25">
      <c r="A10" s="73">
        <v>11</v>
      </c>
      <c r="B10" s="74"/>
      <c r="C10" s="73">
        <v>11.2</v>
      </c>
      <c r="D10" s="74" t="s">
        <v>147</v>
      </c>
      <c r="E10" s="65" t="s">
        <v>9</v>
      </c>
      <c r="F10" s="60">
        <v>0.5</v>
      </c>
      <c r="G10" s="69" t="s">
        <v>61</v>
      </c>
      <c r="H10" s="69" t="s">
        <v>61</v>
      </c>
      <c r="I10" s="69" t="s">
        <v>68</v>
      </c>
      <c r="J10" s="69" t="s">
        <v>68</v>
      </c>
      <c r="K10" s="69" t="s">
        <v>11</v>
      </c>
      <c r="L10" s="69"/>
      <c r="M10" s="69"/>
    </row>
    <row r="11" spans="1:14" x14ac:dyDescent="0.25">
      <c r="A11" s="73">
        <v>11</v>
      </c>
      <c r="B11" s="74"/>
      <c r="C11" s="73">
        <v>11.3</v>
      </c>
      <c r="D11" s="74" t="s">
        <v>148</v>
      </c>
      <c r="E11" s="65" t="s">
        <v>9</v>
      </c>
      <c r="F11" s="60">
        <v>0.5</v>
      </c>
      <c r="G11" s="69" t="s">
        <v>61</v>
      </c>
      <c r="H11" s="69" t="s">
        <v>61</v>
      </c>
      <c r="I11" s="69" t="s">
        <v>68</v>
      </c>
      <c r="J11" s="69" t="s">
        <v>68</v>
      </c>
      <c r="K11" s="69" t="s">
        <v>11</v>
      </c>
      <c r="L11" s="69"/>
      <c r="M11" s="69"/>
    </row>
    <row r="12" spans="1:14" ht="38.25" x14ac:dyDescent="0.25">
      <c r="A12" s="75">
        <v>12</v>
      </c>
      <c r="B12" s="76" t="s">
        <v>38</v>
      </c>
      <c r="C12" s="75">
        <v>12.1</v>
      </c>
      <c r="D12" s="76" t="s">
        <v>149</v>
      </c>
      <c r="E12" s="65" t="s">
        <v>14</v>
      </c>
      <c r="F12" s="60">
        <v>2</v>
      </c>
      <c r="G12" s="69" t="s">
        <v>61</v>
      </c>
      <c r="H12" s="69" t="s">
        <v>61</v>
      </c>
      <c r="I12" s="69" t="s">
        <v>68</v>
      </c>
      <c r="J12" s="69" t="s">
        <v>11</v>
      </c>
      <c r="K12" s="69"/>
      <c r="L12" s="69"/>
      <c r="M12" s="69"/>
    </row>
    <row r="13" spans="1:14" x14ac:dyDescent="0.25">
      <c r="A13" s="75">
        <v>12</v>
      </c>
      <c r="B13" s="76"/>
      <c r="C13" s="75">
        <v>12.2</v>
      </c>
      <c r="D13" s="76" t="s">
        <v>150</v>
      </c>
      <c r="E13" s="65" t="s">
        <v>14</v>
      </c>
      <c r="F13" s="60">
        <v>1</v>
      </c>
      <c r="G13" s="69" t="s">
        <v>61</v>
      </c>
      <c r="H13" s="69" t="s">
        <v>61</v>
      </c>
      <c r="I13" s="69" t="s">
        <v>68</v>
      </c>
      <c r="J13" s="69" t="s">
        <v>11</v>
      </c>
      <c r="K13" s="69"/>
      <c r="L13" s="69"/>
      <c r="M13" s="69"/>
    </row>
    <row r="14" spans="1:14" x14ac:dyDescent="0.25">
      <c r="A14" s="75">
        <v>12</v>
      </c>
      <c r="B14" s="76"/>
      <c r="C14" s="75">
        <v>12.3</v>
      </c>
      <c r="D14" s="76" t="s">
        <v>151</v>
      </c>
      <c r="E14" s="65" t="s">
        <v>14</v>
      </c>
      <c r="F14" s="60">
        <v>1</v>
      </c>
      <c r="G14" s="69" t="s">
        <v>61</v>
      </c>
      <c r="H14" s="69" t="s">
        <v>61</v>
      </c>
      <c r="I14" s="69" t="s">
        <v>68</v>
      </c>
      <c r="J14" s="69" t="s">
        <v>11</v>
      </c>
      <c r="K14" s="69"/>
      <c r="L14" s="69"/>
      <c r="M14" s="69"/>
    </row>
    <row r="15" spans="1:14" ht="25.5" x14ac:dyDescent="0.25">
      <c r="A15" s="147">
        <v>14</v>
      </c>
      <c r="B15" s="146" t="s">
        <v>43</v>
      </c>
      <c r="C15" s="147">
        <v>13.5</v>
      </c>
      <c r="D15" s="146" t="s">
        <v>152</v>
      </c>
      <c r="E15" s="65" t="s">
        <v>31</v>
      </c>
      <c r="F15" s="60">
        <v>0.5</v>
      </c>
      <c r="G15" s="69"/>
      <c r="H15" s="69"/>
      <c r="I15" s="69"/>
      <c r="J15" s="69" t="s">
        <v>61</v>
      </c>
      <c r="K15" s="69" t="s">
        <v>62</v>
      </c>
      <c r="L15" s="69" t="s">
        <v>11</v>
      </c>
      <c r="M15" s="69"/>
    </row>
    <row r="16" spans="1:14" ht="25.5" x14ac:dyDescent="0.25">
      <c r="A16" s="53">
        <v>14</v>
      </c>
      <c r="B16" s="54"/>
      <c r="C16" s="53">
        <v>13.6</v>
      </c>
      <c r="D16" s="54" t="s">
        <v>153</v>
      </c>
      <c r="E16" s="64" t="s">
        <v>31</v>
      </c>
      <c r="F16" s="60">
        <v>0.5</v>
      </c>
      <c r="G16" s="69"/>
      <c r="H16" s="69"/>
      <c r="I16" s="69"/>
      <c r="J16" s="69"/>
      <c r="K16" s="69" t="s">
        <v>61</v>
      </c>
      <c r="L16" s="69" t="s">
        <v>62</v>
      </c>
      <c r="M16" s="69" t="s">
        <v>11</v>
      </c>
    </row>
    <row r="17" spans="1:14" ht="63.75" x14ac:dyDescent="0.25">
      <c r="A17" s="77">
        <v>15</v>
      </c>
      <c r="B17" s="78" t="s">
        <v>45</v>
      </c>
      <c r="C17" s="77">
        <v>15.1</v>
      </c>
      <c r="D17" s="79" t="s">
        <v>154</v>
      </c>
      <c r="E17" s="64" t="s">
        <v>155</v>
      </c>
      <c r="F17" s="60">
        <v>10</v>
      </c>
      <c r="G17" s="69" t="s">
        <v>62</v>
      </c>
      <c r="H17" s="69" t="s">
        <v>62</v>
      </c>
      <c r="I17" s="69" t="s">
        <v>62</v>
      </c>
      <c r="J17" s="69" t="s">
        <v>62</v>
      </c>
      <c r="K17" s="69" t="s">
        <v>68</v>
      </c>
      <c r="L17" s="69" t="s">
        <v>11</v>
      </c>
      <c r="M17" s="69"/>
    </row>
    <row r="18" spans="1:14" x14ac:dyDescent="0.25">
      <c r="A18" s="77">
        <v>15</v>
      </c>
      <c r="B18" s="78"/>
      <c r="C18" s="77">
        <v>15.2</v>
      </c>
      <c r="D18" s="78" t="s">
        <v>156</v>
      </c>
      <c r="E18" s="64" t="s">
        <v>155</v>
      </c>
      <c r="F18" s="60">
        <v>1</v>
      </c>
      <c r="G18" s="69" t="s">
        <v>62</v>
      </c>
      <c r="H18" s="69" t="s">
        <v>62</v>
      </c>
      <c r="I18" s="69" t="s">
        <v>62</v>
      </c>
      <c r="J18" s="69" t="s">
        <v>68</v>
      </c>
      <c r="K18" s="69" t="s">
        <v>68</v>
      </c>
      <c r="L18" s="69" t="s">
        <v>11</v>
      </c>
      <c r="M18" s="69"/>
    </row>
    <row r="19" spans="1:14" x14ac:dyDescent="0.25">
      <c r="A19" s="77">
        <v>15</v>
      </c>
      <c r="B19" s="78"/>
      <c r="C19" s="77">
        <v>15.3</v>
      </c>
      <c r="D19" s="78" t="s">
        <v>157</v>
      </c>
      <c r="E19" s="64" t="s">
        <v>155</v>
      </c>
      <c r="F19" s="60">
        <v>2</v>
      </c>
      <c r="G19" s="69" t="s">
        <v>62</v>
      </c>
      <c r="H19" s="69" t="s">
        <v>62</v>
      </c>
      <c r="I19" s="69" t="s">
        <v>62</v>
      </c>
      <c r="J19" s="69" t="s">
        <v>62</v>
      </c>
      <c r="K19" s="69" t="s">
        <v>68</v>
      </c>
      <c r="L19" s="69" t="s">
        <v>11</v>
      </c>
      <c r="M19" s="69"/>
    </row>
    <row r="20" spans="1:14" ht="25.5" x14ac:dyDescent="0.2">
      <c r="A20" s="80">
        <v>15</v>
      </c>
      <c r="B20" s="81"/>
      <c r="C20" s="80">
        <v>15.4</v>
      </c>
      <c r="D20" s="81" t="s">
        <v>158</v>
      </c>
      <c r="E20" s="60" t="s">
        <v>155</v>
      </c>
      <c r="F20" s="60">
        <v>3.5</v>
      </c>
      <c r="G20" s="69" t="s">
        <v>61</v>
      </c>
      <c r="H20" s="69" t="s">
        <v>61</v>
      </c>
      <c r="I20" s="69" t="s">
        <v>62</v>
      </c>
      <c r="J20" s="69" t="s">
        <v>62</v>
      </c>
      <c r="K20" s="69" t="s">
        <v>68</v>
      </c>
      <c r="L20" s="69" t="s">
        <v>11</v>
      </c>
    </row>
    <row r="21" spans="1:14" x14ac:dyDescent="0.25">
      <c r="A21" s="77">
        <v>15</v>
      </c>
      <c r="B21" s="78"/>
      <c r="C21" s="77">
        <v>15.5</v>
      </c>
      <c r="D21" s="78" t="s">
        <v>159</v>
      </c>
      <c r="E21" s="64" t="s">
        <v>31</v>
      </c>
      <c r="F21" s="60">
        <v>0.5</v>
      </c>
      <c r="G21" s="69"/>
      <c r="H21" s="69"/>
      <c r="I21" s="69"/>
      <c r="J21" s="69"/>
      <c r="K21" s="69" t="s">
        <v>61</v>
      </c>
      <c r="L21" s="69" t="s">
        <v>62</v>
      </c>
      <c r="M21" s="69" t="s">
        <v>11</v>
      </c>
    </row>
    <row r="22" spans="1:14" x14ac:dyDescent="0.25">
      <c r="A22" s="77">
        <v>15</v>
      </c>
      <c r="B22" s="78"/>
      <c r="C22" s="77">
        <v>15.6</v>
      </c>
      <c r="D22" s="78" t="s">
        <v>160</v>
      </c>
      <c r="E22" s="64" t="s">
        <v>31</v>
      </c>
      <c r="F22" s="60">
        <v>3</v>
      </c>
      <c r="G22" s="69"/>
      <c r="H22" s="69"/>
      <c r="I22" s="69"/>
      <c r="J22" s="69"/>
      <c r="K22" s="69" t="s">
        <v>61</v>
      </c>
      <c r="L22" s="69" t="s">
        <v>62</v>
      </c>
      <c r="M22" s="69" t="s">
        <v>11</v>
      </c>
    </row>
    <row r="23" spans="1:14" x14ac:dyDescent="0.25">
      <c r="A23" s="53">
        <v>16</v>
      </c>
      <c r="B23" s="54" t="s">
        <v>47</v>
      </c>
      <c r="C23" s="53">
        <v>16.2</v>
      </c>
      <c r="D23" s="54" t="s">
        <v>161</v>
      </c>
      <c r="E23" s="64" t="s">
        <v>31</v>
      </c>
      <c r="F23" s="60">
        <v>3</v>
      </c>
      <c r="G23" s="69"/>
      <c r="H23" s="69"/>
      <c r="I23" s="69"/>
      <c r="J23" s="69" t="s">
        <v>61</v>
      </c>
      <c r="K23" s="70" t="s">
        <v>62</v>
      </c>
      <c r="L23" s="69" t="s">
        <v>11</v>
      </c>
      <c r="M23" s="69"/>
      <c r="N23" s="60" t="s">
        <v>162</v>
      </c>
    </row>
    <row r="28" spans="1:14" x14ac:dyDescent="0.25">
      <c r="A28" s="62"/>
      <c r="B28" s="67"/>
      <c r="C28" s="62"/>
      <c r="D28" s="67"/>
      <c r="G28" s="69"/>
      <c r="H28" s="69"/>
      <c r="I28" s="69"/>
      <c r="J28" s="69"/>
      <c r="K28" s="69"/>
      <c r="L28" s="69"/>
      <c r="M28" s="69"/>
    </row>
    <row r="29" spans="1:14" x14ac:dyDescent="0.25">
      <c r="A29" s="62"/>
      <c r="B29" s="67"/>
      <c r="C29" s="62"/>
      <c r="D29" s="67"/>
      <c r="G29" s="69"/>
      <c r="H29" s="69"/>
      <c r="I29" s="69"/>
      <c r="J29" s="69"/>
      <c r="K29" s="69"/>
      <c r="L29" s="69"/>
      <c r="M29" s="69"/>
    </row>
    <row r="30" spans="1:14" x14ac:dyDescent="0.25">
      <c r="A30" s="62"/>
      <c r="B30" s="67"/>
      <c r="C30" s="62"/>
      <c r="D30" s="67"/>
      <c r="G30" s="69"/>
      <c r="H30" s="69"/>
      <c r="I30" s="69"/>
      <c r="J30" s="69"/>
      <c r="K30" s="69"/>
      <c r="L30" s="69"/>
      <c r="M30" s="69"/>
    </row>
    <row r="31" spans="1:14" x14ac:dyDescent="0.25">
      <c r="A31" s="62"/>
      <c r="B31" s="67"/>
      <c r="C31" s="62"/>
      <c r="D31" s="67"/>
      <c r="G31" s="69"/>
      <c r="H31" s="69"/>
      <c r="I31" s="69"/>
      <c r="J31" s="69"/>
      <c r="K31" s="69"/>
      <c r="L31" s="69"/>
      <c r="M31" s="69"/>
    </row>
    <row r="32" spans="1:14" x14ac:dyDescent="0.25">
      <c r="A32" s="62"/>
      <c r="B32" s="67"/>
      <c r="C32" s="62"/>
      <c r="D32" s="67"/>
      <c r="G32" s="69"/>
      <c r="H32" s="69"/>
      <c r="I32" s="69"/>
      <c r="J32" s="69"/>
      <c r="K32" s="69"/>
      <c r="L32" s="69"/>
      <c r="M32" s="69"/>
    </row>
    <row r="33" spans="1:13" x14ac:dyDescent="0.25">
      <c r="A33" s="62"/>
      <c r="B33" s="67"/>
      <c r="C33" s="62"/>
      <c r="D33" s="67"/>
      <c r="G33" s="69"/>
      <c r="H33" s="69"/>
      <c r="I33" s="69"/>
      <c r="J33" s="69"/>
      <c r="K33" s="69"/>
      <c r="L33" s="69"/>
      <c r="M33" s="69"/>
    </row>
    <row r="34" spans="1:13" x14ac:dyDescent="0.25">
      <c r="A34" s="62"/>
      <c r="B34" s="67"/>
      <c r="C34" s="62"/>
      <c r="D34" s="67"/>
      <c r="G34" s="69"/>
      <c r="H34" s="69"/>
      <c r="I34" s="69"/>
      <c r="J34" s="69"/>
      <c r="K34" s="69"/>
      <c r="L34" s="69"/>
      <c r="M34" s="69"/>
    </row>
    <row r="35" spans="1:13" x14ac:dyDescent="0.25">
      <c r="A35" s="62"/>
      <c r="B35" s="67"/>
      <c r="C35" s="62"/>
      <c r="D35" s="67"/>
      <c r="G35" s="69"/>
      <c r="H35" s="69"/>
      <c r="I35" s="69"/>
      <c r="J35" s="69"/>
      <c r="K35" s="69"/>
      <c r="L35" s="69"/>
      <c r="M35" s="69"/>
    </row>
    <row r="36" spans="1:13" x14ac:dyDescent="0.25">
      <c r="A36" s="62"/>
      <c r="B36" s="67"/>
      <c r="C36" s="62"/>
      <c r="D36" s="67"/>
      <c r="G36" s="69"/>
      <c r="H36" s="69"/>
      <c r="I36" s="69"/>
      <c r="J36" s="69"/>
      <c r="K36" s="69"/>
      <c r="L36" s="69"/>
      <c r="M36" s="69"/>
    </row>
    <row r="37" spans="1:13" x14ac:dyDescent="0.25">
      <c r="A37" s="62"/>
      <c r="B37" s="67"/>
      <c r="C37" s="62"/>
      <c r="D37" s="67"/>
      <c r="G37" s="69"/>
      <c r="H37" s="69"/>
      <c r="I37" s="69"/>
      <c r="J37" s="69"/>
      <c r="K37" s="69"/>
      <c r="L37" s="69"/>
      <c r="M37" s="69"/>
    </row>
    <row r="38" spans="1:13" x14ac:dyDescent="0.25">
      <c r="A38" s="62"/>
      <c r="B38" s="67"/>
      <c r="C38" s="62"/>
      <c r="D38" s="67"/>
      <c r="G38" s="69"/>
      <c r="H38" s="69"/>
      <c r="I38" s="69"/>
      <c r="J38" s="69"/>
      <c r="K38" s="69"/>
      <c r="L38" s="69"/>
      <c r="M38" s="69"/>
    </row>
    <row r="39" spans="1:13" x14ac:dyDescent="0.25">
      <c r="G39" s="69"/>
      <c r="H39" s="69"/>
      <c r="I39" s="69"/>
      <c r="J39" s="69"/>
      <c r="K39" s="69"/>
      <c r="L39" s="69"/>
      <c r="M39" s="69"/>
    </row>
    <row r="40" spans="1:13" x14ac:dyDescent="0.25">
      <c r="G40" s="69"/>
      <c r="H40" s="69"/>
      <c r="I40" s="69"/>
      <c r="J40" s="69"/>
      <c r="K40" s="69"/>
      <c r="L40" s="69"/>
      <c r="M40" s="69"/>
    </row>
    <row r="41" spans="1:13" x14ac:dyDescent="0.25">
      <c r="G41" s="69"/>
      <c r="H41" s="69"/>
      <c r="I41" s="69"/>
      <c r="J41" s="69"/>
      <c r="K41" s="69"/>
      <c r="L41" s="69"/>
      <c r="M41" s="69"/>
    </row>
    <row r="42" spans="1:13" x14ac:dyDescent="0.25">
      <c r="G42" s="69"/>
      <c r="H42" s="69"/>
      <c r="I42" s="69"/>
      <c r="J42" s="69"/>
      <c r="K42" s="69"/>
      <c r="L42" s="69"/>
      <c r="M42" s="69"/>
    </row>
    <row r="43" spans="1:13" x14ac:dyDescent="0.25">
      <c r="G43" s="69"/>
      <c r="H43" s="69"/>
      <c r="I43" s="69"/>
      <c r="J43" s="69"/>
      <c r="K43" s="69"/>
      <c r="L43" s="69"/>
      <c r="M43" s="69"/>
    </row>
    <row r="44" spans="1:13" x14ac:dyDescent="0.25">
      <c r="G44" s="69"/>
      <c r="H44" s="69"/>
      <c r="I44" s="69"/>
      <c r="J44" s="69"/>
      <c r="K44" s="69"/>
      <c r="L44" s="69"/>
      <c r="M44" s="69"/>
    </row>
    <row r="45" spans="1:13" x14ac:dyDescent="0.25">
      <c r="G45" s="69"/>
      <c r="H45" s="69"/>
      <c r="I45" s="69"/>
      <c r="J45" s="69"/>
      <c r="K45" s="69"/>
      <c r="L45" s="69"/>
      <c r="M45" s="69"/>
    </row>
  </sheetData>
  <mergeCells count="8">
    <mergeCell ref="G1:M1"/>
    <mergeCell ref="N1:N2"/>
    <mergeCell ref="A1:A2"/>
    <mergeCell ref="B1:B2"/>
    <mergeCell ref="C1:C2"/>
    <mergeCell ref="D1:D2"/>
    <mergeCell ref="E1:E2"/>
    <mergeCell ref="F1:F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'References - DO NOT CHANGE'!$B$1:$B$4</xm:f>
          </x14:formula1>
          <xm:sqref>L4:M19 J4:J8 L20 G3:M3 G16:M16 G28:M1048576 G4:I7 G21:M23 G9:J20 K4:K20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tabSelected="1" topLeftCell="A3" workbookViewId="0">
      <selection activeCell="M39" sqref="M39"/>
    </sheetView>
  </sheetViews>
  <sheetFormatPr defaultColWidth="10.875" defaultRowHeight="12.75" x14ac:dyDescent="0.2"/>
  <cols>
    <col min="1" max="1" width="15.375" style="1" bestFit="1" customWidth="1"/>
    <col min="2" max="2" width="17.375" style="1" bestFit="1" customWidth="1"/>
    <col min="3" max="9" width="10.875" style="1"/>
    <col min="10" max="10" width="11.875" style="1" bestFit="1" customWidth="1"/>
    <col min="11" max="16384" width="10.875" style="1"/>
  </cols>
  <sheetData>
    <row r="1" spans="1:10" s="90" customFormat="1" x14ac:dyDescent="0.2">
      <c r="A1" s="1"/>
      <c r="B1" s="38" t="s">
        <v>102</v>
      </c>
      <c r="C1" s="39" t="s">
        <v>103</v>
      </c>
      <c r="D1" s="1"/>
      <c r="E1" s="1"/>
      <c r="F1" s="1"/>
      <c r="G1" s="1"/>
      <c r="H1" s="1"/>
      <c r="I1" s="1"/>
      <c r="J1" s="1"/>
    </row>
    <row r="2" spans="1:10" ht="16.5" thickBot="1" x14ac:dyDescent="0.3">
      <c r="B2" s="132">
        <f>B14</f>
        <v>35.5</v>
      </c>
      <c r="C2" s="131">
        <f>B2/7</f>
        <v>5.0714285714285712</v>
      </c>
    </row>
    <row r="3" spans="1:10" x14ac:dyDescent="0.2">
      <c r="B3" s="40"/>
      <c r="C3" s="41" t="s">
        <v>49</v>
      </c>
      <c r="D3" s="41" t="s">
        <v>50</v>
      </c>
      <c r="E3" s="41" t="s">
        <v>51</v>
      </c>
      <c r="F3" s="41" t="s">
        <v>52</v>
      </c>
      <c r="G3" s="41" t="s">
        <v>53</v>
      </c>
      <c r="H3" s="41" t="s">
        <v>54</v>
      </c>
      <c r="I3" s="42" t="s">
        <v>55</v>
      </c>
    </row>
    <row r="4" spans="1:10" ht="13.5" thickBot="1" x14ac:dyDescent="0.25">
      <c r="B4" s="43" t="s">
        <v>104</v>
      </c>
      <c r="C4" s="44">
        <f>B2-C2</f>
        <v>30.428571428571431</v>
      </c>
      <c r="D4" s="44">
        <f>C4-C2</f>
        <v>25.357142857142861</v>
      </c>
      <c r="E4" s="44">
        <f>D4-C2</f>
        <v>20.285714285714292</v>
      </c>
      <c r="F4" s="44">
        <f>E4-C2</f>
        <v>15.214285714285721</v>
      </c>
      <c r="G4" s="44">
        <f>F4-C2</f>
        <v>10.142857142857149</v>
      </c>
      <c r="H4" s="44">
        <f>G4-C2</f>
        <v>5.0714285714285783</v>
      </c>
      <c r="I4" s="45">
        <f>H4-C2</f>
        <v>7.1054273576010019E-15</v>
      </c>
    </row>
    <row r="5" spans="1:10" ht="13.5" thickBot="1" x14ac:dyDescent="0.25"/>
    <row r="6" spans="1:10" x14ac:dyDescent="0.2">
      <c r="A6" s="40" t="s">
        <v>105</v>
      </c>
      <c r="B6" s="41" t="s">
        <v>106</v>
      </c>
      <c r="C6" s="41" t="s">
        <v>49</v>
      </c>
      <c r="D6" s="41" t="s">
        <v>50</v>
      </c>
      <c r="E6" s="41" t="s">
        <v>51</v>
      </c>
      <c r="F6" s="41" t="s">
        <v>52</v>
      </c>
      <c r="G6" s="41" t="s">
        <v>53</v>
      </c>
      <c r="H6" s="41" t="s">
        <v>54</v>
      </c>
      <c r="I6" s="41" t="s">
        <v>55</v>
      </c>
      <c r="J6" s="42" t="s">
        <v>107</v>
      </c>
    </row>
    <row r="7" spans="1:10" x14ac:dyDescent="0.2">
      <c r="A7" s="48">
        <v>5</v>
      </c>
      <c r="B7" s="128">
        <f>SUMIF('Sprint 3 backlog'!A3:A22, 'Sprint 3 burndown'!A7, 'Sprint 3 backlog'!F3:F23)</f>
        <v>1</v>
      </c>
      <c r="C7" s="134"/>
      <c r="D7" s="134"/>
      <c r="E7" s="134"/>
      <c r="F7" s="134"/>
      <c r="G7" s="134"/>
      <c r="H7" s="134"/>
      <c r="I7" s="134">
        <v>1</v>
      </c>
      <c r="J7" s="135">
        <f>SUM(C7:I7)</f>
        <v>1</v>
      </c>
    </row>
    <row r="8" spans="1:10" x14ac:dyDescent="0.2">
      <c r="A8" s="48">
        <v>10</v>
      </c>
      <c r="B8" s="128">
        <f>SUMIF('Sprint 3 backlog'!A4:A23, 'Sprint 3 burndown'!A8, 'Sprint 3 backlog'!F4:F24)</f>
        <v>4.5</v>
      </c>
      <c r="C8" s="134"/>
      <c r="D8" s="134">
        <v>1</v>
      </c>
      <c r="E8" s="134">
        <v>1</v>
      </c>
      <c r="F8" s="134">
        <v>1</v>
      </c>
      <c r="G8" s="134">
        <v>1</v>
      </c>
      <c r="H8" s="134">
        <v>0.25</v>
      </c>
      <c r="I8" s="134">
        <v>0.25</v>
      </c>
      <c r="J8" s="135">
        <f>SUM(C8:I8)</f>
        <v>4.5</v>
      </c>
    </row>
    <row r="9" spans="1:10" x14ac:dyDescent="0.2">
      <c r="A9" s="48">
        <v>11</v>
      </c>
      <c r="B9" s="128">
        <f>SUMIF('Sprint 3 backlog'!A5:A24, 'Sprint 3 burndown'!A9, 'Sprint 3 backlog'!F5:F25)</f>
        <v>2</v>
      </c>
      <c r="C9" s="134"/>
      <c r="D9" s="134"/>
      <c r="E9" s="134"/>
      <c r="F9" s="134">
        <v>2</v>
      </c>
      <c r="G9" s="134"/>
      <c r="H9" s="134"/>
      <c r="I9" s="134"/>
      <c r="J9" s="135">
        <f t="shared" ref="J9:J13" si="0">SUM(C9:I9)</f>
        <v>2</v>
      </c>
    </row>
    <row r="10" spans="1:10" x14ac:dyDescent="0.2">
      <c r="A10" s="48">
        <v>12</v>
      </c>
      <c r="B10" s="128">
        <f>SUMIF('Sprint 3 backlog'!A6:A25, 'Sprint 3 burndown'!A10, 'Sprint 3 backlog'!F6:F26)</f>
        <v>4</v>
      </c>
      <c r="C10" s="134"/>
      <c r="D10" s="134"/>
      <c r="E10" s="134">
        <v>2</v>
      </c>
      <c r="F10" s="134">
        <v>2</v>
      </c>
      <c r="G10" s="134"/>
      <c r="H10" s="134"/>
      <c r="I10" s="134"/>
      <c r="J10" s="135">
        <f t="shared" si="0"/>
        <v>4</v>
      </c>
    </row>
    <row r="11" spans="1:10" x14ac:dyDescent="0.2">
      <c r="A11" s="48">
        <v>14</v>
      </c>
      <c r="B11" s="128">
        <f>SUMIF('Sprint 3 backlog'!A7:A26, 'Sprint 3 burndown'!A11, 'Sprint 3 backlog'!F7:F27)</f>
        <v>1</v>
      </c>
      <c r="C11" s="134"/>
      <c r="D11" s="134"/>
      <c r="E11" s="134"/>
      <c r="F11" s="134">
        <v>0.25</v>
      </c>
      <c r="G11" s="134">
        <v>0.25</v>
      </c>
      <c r="H11" s="134">
        <v>0.25</v>
      </c>
      <c r="I11" s="134">
        <v>0.25</v>
      </c>
      <c r="J11" s="135">
        <f t="shared" si="0"/>
        <v>1</v>
      </c>
    </row>
    <row r="12" spans="1:10" x14ac:dyDescent="0.2">
      <c r="A12" s="48">
        <v>15</v>
      </c>
      <c r="B12" s="128">
        <f>SUMIF('Sprint 3 backlog'!A8:A27, 'Sprint 3 burndown'!A12, 'Sprint 3 backlog'!F8:F28)</f>
        <v>20</v>
      </c>
      <c r="C12" s="134">
        <v>6</v>
      </c>
      <c r="D12" s="134">
        <v>4</v>
      </c>
      <c r="E12" s="134"/>
      <c r="F12" s="134">
        <v>4</v>
      </c>
      <c r="G12" s="134">
        <v>4</v>
      </c>
      <c r="H12" s="134"/>
      <c r="I12" s="134">
        <v>2</v>
      </c>
      <c r="J12" s="135">
        <f>SUM(C12:I12)</f>
        <v>20</v>
      </c>
    </row>
    <row r="13" spans="1:10" x14ac:dyDescent="0.2">
      <c r="A13" s="48">
        <v>16</v>
      </c>
      <c r="B13" s="128">
        <f>SUMIF('Sprint 3 backlog'!A9:A28, 'Sprint 3 burndown'!A13, 'Sprint 3 backlog'!F9:F29)</f>
        <v>3</v>
      </c>
      <c r="C13" s="134"/>
      <c r="D13" s="134"/>
      <c r="E13" s="134"/>
      <c r="F13" s="134"/>
      <c r="G13" s="134"/>
      <c r="H13" s="134">
        <v>1</v>
      </c>
      <c r="I13" s="134">
        <v>2</v>
      </c>
      <c r="J13" s="135">
        <f t="shared" si="0"/>
        <v>3</v>
      </c>
    </row>
    <row r="14" spans="1:10" ht="13.5" thickBot="1" x14ac:dyDescent="0.25">
      <c r="A14" s="43" t="s">
        <v>107</v>
      </c>
      <c r="B14" s="44">
        <f t="shared" ref="B14:I14" si="1">SUM(B7:B13)</f>
        <v>35.5</v>
      </c>
      <c r="C14" s="44">
        <f t="shared" si="1"/>
        <v>6</v>
      </c>
      <c r="D14" s="44">
        <f t="shared" si="1"/>
        <v>5</v>
      </c>
      <c r="E14" s="44">
        <f t="shared" si="1"/>
        <v>3</v>
      </c>
      <c r="F14" s="44">
        <f t="shared" si="1"/>
        <v>9.25</v>
      </c>
      <c r="G14" s="44">
        <f t="shared" si="1"/>
        <v>5.25</v>
      </c>
      <c r="H14" s="44">
        <f t="shared" si="1"/>
        <v>1.5</v>
      </c>
      <c r="I14" s="44">
        <f t="shared" si="1"/>
        <v>5.5</v>
      </c>
      <c r="J14" s="45">
        <f>SUM(C14:I14)</f>
        <v>35.5</v>
      </c>
    </row>
    <row r="15" spans="1:10" ht="13.5" thickBot="1" x14ac:dyDescent="0.25"/>
    <row r="16" spans="1:10" x14ac:dyDescent="0.2">
      <c r="A16" s="84"/>
      <c r="B16" s="85" t="s">
        <v>171</v>
      </c>
      <c r="C16" s="85" t="s">
        <v>49</v>
      </c>
      <c r="D16" s="85" t="s">
        <v>50</v>
      </c>
      <c r="E16" s="85" t="s">
        <v>51</v>
      </c>
      <c r="F16" s="85" t="s">
        <v>52</v>
      </c>
      <c r="G16" s="85" t="s">
        <v>53</v>
      </c>
      <c r="H16" s="85" t="s">
        <v>54</v>
      </c>
      <c r="I16" s="86" t="s">
        <v>55</v>
      </c>
    </row>
    <row r="17" spans="1:9" x14ac:dyDescent="0.2">
      <c r="A17" s="92" t="s">
        <v>117</v>
      </c>
      <c r="B17" s="96">
        <v>0</v>
      </c>
      <c r="C17" s="115">
        <f>COUNTIF('Sprint 3 backlog'!G$3:G$23, "Done")</f>
        <v>0</v>
      </c>
      <c r="D17" s="115">
        <f>COUNTIF('Sprint 3 backlog'!H$3:H$23, "Done")</f>
        <v>0</v>
      </c>
      <c r="E17" s="115">
        <f>COUNTIF('Sprint 3 backlog'!I$3:I$23, "Done")</f>
        <v>0</v>
      </c>
      <c r="F17" s="115">
        <f>COUNTIF('Sprint 3 backlog'!J$3:J$23, "Done")</f>
        <v>5</v>
      </c>
      <c r="G17" s="115">
        <f>COUNTIF('Sprint 3 backlog'!K$3:K$23, "Done")</f>
        <v>4</v>
      </c>
      <c r="H17" s="115">
        <f>COUNTIF('Sprint 3 backlog'!L$3:L$23, "Done")</f>
        <v>7</v>
      </c>
      <c r="I17" s="116">
        <f>COUNTIF('Sprint 3 backlog'!M$3:M$23, "Done")</f>
        <v>5</v>
      </c>
    </row>
    <row r="18" spans="1:9" x14ac:dyDescent="0.2">
      <c r="A18" s="92" t="s">
        <v>118</v>
      </c>
      <c r="B18" s="96">
        <v>0</v>
      </c>
      <c r="C18" s="115">
        <f t="shared" ref="C18:I18" si="2">B18+C17</f>
        <v>0</v>
      </c>
      <c r="D18" s="115">
        <f t="shared" si="2"/>
        <v>0</v>
      </c>
      <c r="E18" s="115">
        <f t="shared" si="2"/>
        <v>0</v>
      </c>
      <c r="F18" s="115">
        <f t="shared" si="2"/>
        <v>5</v>
      </c>
      <c r="G18" s="115">
        <f t="shared" si="2"/>
        <v>9</v>
      </c>
      <c r="H18" s="115">
        <f t="shared" si="2"/>
        <v>16</v>
      </c>
      <c r="I18" s="116">
        <f t="shared" si="2"/>
        <v>21</v>
      </c>
    </row>
    <row r="19" spans="1:9" x14ac:dyDescent="0.2">
      <c r="A19" s="87" t="s">
        <v>119</v>
      </c>
      <c r="B19" s="128">
        <f>$B$14</f>
        <v>35.5</v>
      </c>
      <c r="C19" s="128">
        <f>B19-C14</f>
        <v>29.5</v>
      </c>
      <c r="D19" s="128">
        <f t="shared" ref="D19:E19" si="3">C19-D14</f>
        <v>24.5</v>
      </c>
      <c r="E19" s="128">
        <f t="shared" si="3"/>
        <v>21.5</v>
      </c>
      <c r="F19" s="128">
        <f>E19-F14</f>
        <v>12.25</v>
      </c>
      <c r="G19" s="128">
        <f>F19-G14</f>
        <v>7</v>
      </c>
      <c r="H19" s="128">
        <f>G19-H14</f>
        <v>5.5</v>
      </c>
      <c r="I19" s="151">
        <f>H19-I14</f>
        <v>0</v>
      </c>
    </row>
    <row r="20" spans="1:9" x14ac:dyDescent="0.2">
      <c r="A20" s="93" t="s">
        <v>120</v>
      </c>
      <c r="B20" s="128">
        <f>$B$14</f>
        <v>35.5</v>
      </c>
      <c r="C20" s="126">
        <f>C$4</f>
        <v>30.428571428571431</v>
      </c>
      <c r="D20" s="126">
        <f t="shared" ref="D20:I20" si="4">D$4</f>
        <v>25.357142857142861</v>
      </c>
      <c r="E20" s="126">
        <f t="shared" si="4"/>
        <v>20.285714285714292</v>
      </c>
      <c r="F20" s="126">
        <f t="shared" si="4"/>
        <v>15.214285714285721</v>
      </c>
      <c r="G20" s="126">
        <f t="shared" si="4"/>
        <v>10.142857142857149</v>
      </c>
      <c r="H20" s="126">
        <f t="shared" si="4"/>
        <v>5.0714285714285783</v>
      </c>
      <c r="I20" s="127">
        <f t="shared" si="4"/>
        <v>7.1054273576010019E-15</v>
      </c>
    </row>
    <row r="21" spans="1:9" ht="13.5" thickBot="1" x14ac:dyDescent="0.25">
      <c r="A21" s="88" t="s">
        <v>121</v>
      </c>
      <c r="B21" s="89">
        <f>COUNT('Sprint 3 backlog'!C3:C23)</f>
        <v>21</v>
      </c>
      <c r="C21" s="94">
        <f t="shared" ref="C21:I21" si="5">B21-C17</f>
        <v>21</v>
      </c>
      <c r="D21" s="94">
        <f t="shared" si="5"/>
        <v>21</v>
      </c>
      <c r="E21" s="94">
        <f t="shared" si="5"/>
        <v>21</v>
      </c>
      <c r="F21" s="94">
        <f t="shared" si="5"/>
        <v>16</v>
      </c>
      <c r="G21" s="94">
        <f t="shared" si="5"/>
        <v>12</v>
      </c>
      <c r="H21" s="94">
        <f t="shared" si="5"/>
        <v>5</v>
      </c>
      <c r="I21" s="95">
        <f t="shared" si="5"/>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 backlog</vt:lpstr>
      <vt:lpstr>Sprint 1 stats - DO NOT CHANGE</vt:lpstr>
      <vt:lpstr>Sprint 1 backlog</vt:lpstr>
      <vt:lpstr>Sprint 1 burndown</vt:lpstr>
      <vt:lpstr>Sprint 2 backlog</vt:lpstr>
      <vt:lpstr>Sprint 2 stats - DO NOT CHANGE</vt:lpstr>
      <vt:lpstr>Sprint 2 burndown</vt:lpstr>
      <vt:lpstr>Sprint 3 backlog</vt:lpstr>
      <vt:lpstr>Sprint 3 burndown</vt:lpstr>
      <vt:lpstr>Sprint 3 stats - DO NOT CHANGE</vt:lpstr>
      <vt:lpstr>References - DO NOT 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Nebojsa Pajkic</dc:creator>
  <cp:keywords/>
  <dc:description/>
  <cp:lastModifiedBy>James Haig</cp:lastModifiedBy>
  <cp:revision/>
  <dcterms:created xsi:type="dcterms:W3CDTF">2019-04-15T16:28:58Z</dcterms:created>
  <dcterms:modified xsi:type="dcterms:W3CDTF">2021-10-24T09:54:30Z</dcterms:modified>
  <cp:category/>
  <cp:contentStatus/>
</cp:coreProperties>
</file>