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4a9abb39f5ebe5/EEUU/UC Berkeley Extension/Module 1/Challenge/"/>
    </mc:Choice>
  </mc:AlternateContent>
  <xr:revisionPtr revIDLastSave="0" documentId="8_{5AE8ACCC-3C0F-4BB1-B098-27B4499F53C2}" xr6:coauthVersionLast="47" xr6:coauthVersionMax="47" xr10:uidLastSave="{00000000-0000-0000-0000-000000000000}"/>
  <bookViews>
    <workbookView xWindow="8060" yWindow="180" windowWidth="11030" windowHeight="9380" xr2:uid="{00000000-000D-0000-FFFF-FFFF00000000}"/>
  </bookViews>
  <sheets>
    <sheet name="PivotTable- ParentCategory" sheetId="2" r:id="rId1"/>
    <sheet name="PivotTable- SubCategory" sheetId="3" r:id="rId2"/>
    <sheet name="PT- Date Created Conversion" sheetId="4" r:id="rId3"/>
    <sheet name="Crowdfunding" sheetId="1" r:id="rId4"/>
    <sheet name="Statistical Analysis" sheetId="6" r:id="rId5"/>
    <sheet name="Goal Analysis" sheetId="5" r:id="rId6"/>
  </sheets>
  <definedNames>
    <definedName name="_xlnm._FilterDatabase" localSheetId="3" hidden="1">Crowdfunding!$A$1:$V$1001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N3" i="6"/>
  <c r="M7" i="6"/>
  <c r="M3" i="6"/>
  <c r="N7" i="6"/>
  <c r="L7" i="6"/>
  <c r="K7" i="6"/>
  <c r="J7" i="6"/>
  <c r="L3" i="6"/>
  <c r="K3" i="6"/>
  <c r="J3" i="6"/>
  <c r="I7" i="6"/>
  <c r="I3" i="6"/>
  <c r="E14" i="5"/>
  <c r="E13" i="5"/>
  <c r="E12" i="5"/>
  <c r="E11" i="5"/>
  <c r="E10" i="5"/>
  <c r="E9" i="5"/>
  <c r="E8" i="5"/>
  <c r="E7" i="5"/>
  <c r="E6" i="5"/>
  <c r="E5" i="5"/>
  <c r="E4" i="5"/>
  <c r="D14" i="5"/>
  <c r="D13" i="5"/>
  <c r="D12" i="5"/>
  <c r="D11" i="5"/>
  <c r="D10" i="5"/>
  <c r="D9" i="5"/>
  <c r="D8" i="5"/>
  <c r="D7" i="5"/>
  <c r="D6" i="5"/>
  <c r="D5" i="5"/>
  <c r="D4" i="5"/>
  <c r="E3" i="5"/>
  <c r="D3" i="5"/>
  <c r="C13" i="5"/>
  <c r="C12" i="5"/>
  <c r="C11" i="5"/>
  <c r="C10" i="5"/>
  <c r="C9" i="5"/>
  <c r="C8" i="5"/>
  <c r="C7" i="5"/>
  <c r="C6" i="5"/>
  <c r="C5" i="5"/>
  <c r="C4" i="5"/>
  <c r="C3" i="5"/>
  <c r="C14" i="5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P2" i="1"/>
  <c r="Q2" i="1" s="1"/>
  <c r="M2" i="1"/>
  <c r="N2" i="1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12" i="5" l="1"/>
  <c r="I12" i="5" s="1"/>
  <c r="F8" i="5"/>
  <c r="I8" i="5" s="1"/>
  <c r="F10" i="5"/>
  <c r="G10" i="5" s="1"/>
  <c r="F11" i="5"/>
  <c r="I11" i="5" s="1"/>
  <c r="F3" i="5"/>
  <c r="H3" i="5" s="1"/>
  <c r="F7" i="5"/>
  <c r="G7" i="5" s="1"/>
  <c r="F14" i="5"/>
  <c r="I14" i="5" s="1"/>
  <c r="F6" i="5"/>
  <c r="G6" i="5" s="1"/>
  <c r="F13" i="5"/>
  <c r="H13" i="5" s="1"/>
  <c r="F5" i="5"/>
  <c r="H5" i="5" s="1"/>
  <c r="F4" i="5"/>
  <c r="G4" i="5" s="1"/>
  <c r="G8" i="5"/>
  <c r="F9" i="5"/>
  <c r="G9" i="5" s="1"/>
  <c r="H8" i="5" l="1"/>
  <c r="I4" i="5"/>
  <c r="H4" i="5"/>
  <c r="G12" i="5"/>
  <c r="G11" i="5"/>
  <c r="H12" i="5"/>
  <c r="G5" i="5"/>
  <c r="H11" i="5"/>
  <c r="I9" i="5"/>
  <c r="I5" i="5"/>
  <c r="I3" i="5"/>
  <c r="H7" i="5"/>
  <c r="G3" i="5"/>
  <c r="I6" i="5"/>
  <c r="H10" i="5"/>
  <c r="I10" i="5"/>
  <c r="H9" i="5"/>
  <c r="H6" i="5"/>
  <c r="I7" i="5"/>
  <c r="I13" i="5"/>
  <c r="H14" i="5"/>
  <c r="G14" i="5"/>
  <c r="G13" i="5"/>
</calcChain>
</file>

<file path=xl/sharedStrings.xml><?xml version="1.0" encoding="utf-8"?>
<sst xmlns="http://schemas.openxmlformats.org/spreadsheetml/2006/main" count="7045" uniqueCount="2092">
  <si>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</si>
  <si>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</si>
  <si>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</si>
  <si>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</si>
  <si>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</si>
  <si>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</si>
  <si>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</si>
  <si>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</si>
  <si>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</si>
  <si>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</si>
  <si>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</si>
  <si>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</si>
  <si>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</si>
  <si>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</si>
  <si>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</si>
  <si>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</si>
  <si>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</si>
  <si>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</si>
  <si>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</si>
  <si>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</si>
  <si>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</si>
  <si>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</si>
  <si>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</si>
  <si>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</si>
  <si>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</si>
  <si>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</si>
  <si>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</si>
  <si>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</si>
  <si>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</si>
  <si>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</si>
  <si>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</si>
  <si>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</si>
  <si>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</si>
  <si>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</si>
  <si>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</si>
  <si>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</si>
  <si>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</si>
  <si>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</si>
  <si>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</si>
  <si>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</si>
  <si>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</si>
  <si>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</si>
  <si>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</si>
  <si>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</si>
  <si>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</si>
  <si>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</si>
  <si>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</si>
  <si>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</si>
  <si>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</si>
  <si>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</si>
  <si>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</si>
  <si>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</si>
  <si>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</si>
  <si>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</si>
  <si>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</si>
  <si>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</si>
  <si>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</si>
  <si>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</si>
  <si>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</si>
  <si>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</si>
  <si>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</si>
  <si>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</si>
  <si>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</si>
  <si>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</si>
  <si>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</si>
  <si>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</si>
  <si>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</si>
  <si>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</si>
  <si>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</si>
  <si>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</si>
  <si>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</si>
  <si>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</si>
  <si>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</si>
  <si>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</si>
  <si>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</si>
  <si>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</si>
  <si>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</si>
  <si>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</si>
  <si>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</si>
  <si>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</si>
  <si>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</si>
  <si>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</si>
  <si>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</si>
  <si>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</si>
  <si>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</si>
  <si>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</si>
  <si>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</si>
  <si>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</si>
  <si>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</si>
  <si>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</si>
  <si>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</si>
  <si>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</si>
  <si>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</si>
  <si>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</si>
  <si>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</si>
  <si>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</si>
  <si>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</si>
  <si>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</si>
  <si>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</si>
  <si>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</si>
  <si>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</si>
  <si>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</si>
  <si>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</si>
  <si>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</si>
  <si>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</si>
  <si>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</si>
  <si>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</si>
  <si>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</si>
  <si>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</si>
  <si>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</si>
  <si>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</si>
  <si>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</si>
  <si>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</si>
  <si>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</si>
  <si>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</si>
  <si>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</si>
  <si>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</si>
  <si>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</si>
  <si>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</si>
  <si>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</si>
  <si>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</si>
  <si>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</si>
  <si>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</si>
  <si>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</si>
  <si>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</si>
  <si>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</si>
  <si>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</si>
  <si>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</si>
  <si>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</si>
  <si>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</si>
  <si>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</si>
  <si>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</si>
  <si>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</si>
  <si>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</si>
  <si>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</si>
  <si>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</si>
  <si>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</si>
  <si>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</si>
  <si>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</si>
  <si>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</si>
  <si>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</si>
  <si>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</si>
  <si>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</si>
  <si>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</si>
  <si>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</si>
  <si>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</si>
  <si>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</si>
  <si>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</si>
  <si>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</si>
  <si>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</si>
  <si>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</si>
  <si>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</si>
  <si>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</si>
  <si>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</si>
  <si>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</si>
  <si>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</si>
  <si>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</si>
  <si>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</si>
  <si>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</si>
  <si>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</si>
  <si>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</si>
  <si>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</si>
  <si>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</si>
  <si>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</si>
  <si>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</si>
  <si>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</si>
  <si>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</si>
  <si>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</si>
  <si>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</si>
  <si>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</si>
  <si>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</si>
  <si>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</si>
  <si>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</si>
  <si>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</si>
  <si>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</si>
  <si>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</si>
  <si>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</si>
  <si>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</si>
  <si>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</si>
  <si>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</si>
  <si>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</si>
  <si>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</si>
  <si>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</si>
  <si>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</si>
  <si>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</si>
  <si>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</si>
  <si>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</si>
  <si>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</si>
  <si>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</si>
  <si>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</si>
  <si>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</si>
  <si>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</si>
  <si>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</si>
  <si>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</si>
  <si>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</si>
  <si>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</si>
  <si>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</si>
  <si>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</si>
  <si>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</si>
  <si>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</si>
  <si>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</si>
  <si>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</si>
  <si>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</si>
  <si>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</si>
  <si>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</si>
  <si>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</si>
  <si>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</si>
  <si>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</si>
  <si>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</si>
  <si>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</si>
  <si>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</si>
  <si>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</si>
  <si>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</si>
  <si>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</si>
  <si>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</si>
  <si>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</si>
  <si>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</si>
  <si>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</si>
  <si>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</si>
  <si>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</si>
  <si>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</si>
  <si>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</si>
  <si>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</si>
  <si>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</si>
  <si>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</si>
  <si>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</si>
  <si>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</si>
  <si>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</si>
  <si>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</si>
  <si>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</si>
  <si>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</si>
  <si>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</si>
  <si>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</si>
  <si>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</si>
  <si>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</si>
  <si>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</si>
  <si>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</si>
  <si>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</si>
  <si>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</si>
  <si>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</si>
  <si>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</si>
  <si>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</si>
  <si>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</si>
  <si>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</si>
  <si>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</si>
  <si>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</si>
  <si>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</si>
  <si>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</si>
  <si>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</si>
  <si>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</si>
  <si>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</si>
  <si>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</si>
  <si>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</si>
  <si>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</si>
  <si>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</si>
  <si>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</si>
  <si>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</si>
  <si>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</si>
  <si>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</si>
  <si>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</si>
  <si>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</si>
  <si>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</si>
  <si>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</si>
  <si>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</si>
  <si>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</si>
  <si>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</si>
  <si>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</si>
  <si>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</si>
  <si>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</si>
  <si>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</si>
  <si>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</si>
  <si>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</si>
  <si>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</si>
  <si>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</si>
  <si>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</si>
  <si>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</si>
  <si>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</si>
  <si>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</si>
  <si>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</si>
  <si>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</si>
  <si>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</si>
  <si>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</si>
  <si>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</si>
  <si>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</si>
  <si>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</si>
  <si>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</si>
  <si>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</si>
  <si>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</si>
  <si>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</si>
  <si>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</si>
  <si>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</si>
  <si>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</si>
  <si>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</si>
  <si>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</si>
  <si>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</si>
  <si>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</si>
  <si>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</si>
  <si>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</si>
  <si>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</si>
  <si>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</si>
  <si>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</si>
  <si>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</si>
  <si>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</si>
  <si>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</si>
  <si>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</si>
  <si>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</si>
  <si>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</si>
  <si>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</si>
  <si>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</si>
  <si>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</si>
  <si>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</si>
  <si>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</si>
  <si>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</si>
  <si>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</si>
  <si>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</si>
  <si>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</si>
  <si>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</si>
  <si>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</si>
  <si>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</si>
  <si>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</si>
  <si>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</si>
  <si>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</si>
  <si>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</si>
  <si>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</si>
  <si>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</si>
  <si>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</si>
  <si>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</si>
  <si>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</si>
  <si>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</si>
  <si>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</si>
  <si>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</si>
  <si>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</si>
  <si>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</si>
  <si>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</si>
  <si>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</si>
  <si>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</si>
  <si>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</si>
  <si>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</si>
  <si>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</si>
  <si>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</si>
  <si>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</si>
  <si>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</si>
  <si>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</si>
  <si>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</si>
  <si>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</si>
  <si>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</si>
  <si>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</si>
  <si>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</si>
  <si>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</si>
  <si>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</si>
  <si>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</si>
  <si>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</si>
  <si>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</si>
  <si>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</si>
  <si>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</si>
  <si>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</si>
  <si>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</si>
  <si>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</si>
  <si>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</si>
  <si>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</si>
  <si>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</si>
  <si>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</si>
  <si>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</si>
  <si>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</si>
  <si>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</si>
  <si>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</si>
  <si>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</si>
  <si>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</si>
  <si>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</si>
  <si>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</si>
  <si>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</si>
  <si>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</si>
  <si>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</si>
  <si>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</si>
  <si>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</si>
  <si>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</si>
  <si>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</si>
  <si>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</si>
  <si>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</si>
  <si>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</si>
  <si>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</si>
  <si>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</si>
  <si>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</si>
  <si>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</si>
  <si>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</si>
  <si>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</si>
  <si>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</si>
  <si>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</si>
  <si>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</si>
  <si>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</si>
  <si>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</si>
  <si>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</si>
  <si>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</si>
  <si>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</si>
  <si>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</si>
  <si>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</si>
  <si>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</si>
  <si>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</si>
  <si>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</si>
  <si>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</si>
  <si>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</si>
  <si>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</si>
  <si>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</si>
  <si>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</si>
  <si>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</si>
  <si>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</si>
  <si>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</si>
  <si>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</si>
  <si>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</si>
  <si>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</si>
  <si>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</si>
  <si>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</si>
  <si>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</si>
  <si>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</si>
  <si>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</si>
  <si>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</si>
  <si>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</si>
  <si>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</si>
  <si>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</si>
  <si>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</si>
  <si>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</si>
  <si>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</si>
  <si>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</si>
  <si>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</si>
  <si>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</si>
  <si>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</si>
  <si>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</si>
  <si>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</si>
  <si>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</si>
  <si>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</si>
  <si>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</si>
  <si>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</si>
  <si>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</si>
  <si>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</si>
  <si>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</si>
  <si>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</si>
  <si>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</si>
  <si>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</si>
  <si>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</si>
  <si>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</si>
  <si>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</si>
  <si>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</si>
  <si>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</si>
  <si>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</si>
  <si>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</si>
  <si>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</si>
  <si>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</si>
  <si>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</si>
  <si>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</si>
  <si>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</si>
  <si>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</si>
  <si>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</si>
  <si>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</si>
  <si>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</si>
  <si>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</si>
  <si>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</si>
  <si>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</si>
  <si>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</si>
  <si>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</si>
  <si>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</si>
  <si>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</si>
  <si>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</si>
  <si>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</si>
  <si>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</si>
  <si>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</si>
  <si>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</si>
  <si>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</si>
  <si>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</si>
  <si>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</si>
  <si>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</si>
  <si>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</si>
  <si>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</si>
  <si>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</si>
  <si>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</si>
  <si>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</si>
  <si>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</si>
  <si>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</si>
  <si>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</si>
  <si>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</si>
  <si>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</si>
  <si>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</si>
  <si>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</si>
  <si>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</si>
  <si>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</si>
  <si>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</si>
  <si>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</si>
  <si>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</si>
  <si>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</si>
  <si>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</si>
  <si>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</si>
  <si>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</si>
  <si>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</si>
  <si>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</si>
  <si>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</si>
  <si>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</si>
  <si>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</si>
  <si>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</si>
  <si>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</si>
  <si>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</si>
  <si>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</si>
  <si>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</si>
  <si>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</si>
  <si>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</si>
  <si>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</si>
  <si>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</si>
  <si>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</si>
  <si>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</si>
  <si>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</si>
  <si>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</si>
  <si>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</si>
  <si>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</si>
  <si>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</si>
  <si>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</si>
  <si>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</si>
  <si>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</si>
  <si>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</si>
  <si>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</si>
  <si>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</si>
  <si>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</si>
  <si>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</si>
  <si>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</si>
  <si>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</si>
  <si>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</si>
  <si>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</si>
  <si>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</si>
  <si>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</si>
  <si>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</si>
  <si>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</si>
  <si>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</si>
  <si>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</si>
  <si>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</si>
  <si>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</si>
  <si>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</si>
  <si>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</si>
  <si>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</si>
  <si>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</si>
  <si>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</si>
  <si>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</si>
  <si>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</si>
  <si>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</si>
  <si>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</si>
  <si>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</si>
  <si>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</si>
  <si>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</si>
  <si>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</si>
  <si>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</si>
  <si>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</si>
  <si>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</si>
  <si>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</si>
  <si>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</si>
  <si>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</si>
  <si>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</si>
  <si>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</si>
  <si>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</si>
  <si>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</si>
  <si>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</si>
  <si>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</si>
  <si>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</si>
  <si>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</si>
  <si>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</si>
  <si>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</si>
  <si>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</si>
  <si>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</si>
  <si>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</si>
  <si>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</si>
  <si>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</si>
  <si>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</si>
  <si>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</si>
  <si>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</si>
  <si>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</si>
  <si>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</si>
  <si>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</si>
  <si>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</si>
  <si>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</si>
  <si>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</si>
  <si>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</si>
  <si>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</si>
  <si>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</si>
  <si>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</si>
  <si>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</si>
  <si>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</si>
  <si>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</si>
  <si>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</si>
  <si>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</si>
  <si>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</si>
  <si>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</si>
  <si>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</si>
  <si>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</si>
  <si>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</si>
  <si>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</si>
  <si>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</si>
  <si>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</si>
  <si>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</si>
  <si>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</si>
  <si>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</si>
  <si>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</si>
  <si>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</si>
  <si>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</si>
  <si>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</si>
  <si>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</si>
  <si>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</si>
  <si>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</si>
  <si>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</si>
  <si>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</si>
  <si>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</si>
  <si>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</si>
  <si>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</si>
  <si>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</si>
  <si>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</si>
  <si>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</si>
  <si>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</si>
  <si>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</si>
  <si>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</si>
  <si>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</si>
  <si>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</si>
  <si>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</si>
  <si>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</si>
  <si>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</si>
  <si>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</si>
  <si>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</si>
  <si>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</si>
  <si>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</si>
  <si>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</si>
  <si>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</si>
  <si>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</si>
  <si>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</si>
  <si>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</si>
  <si>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</si>
  <si>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</si>
  <si>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</si>
  <si>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</si>
  <si>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</si>
  <si>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</si>
  <si>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</si>
  <si>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</si>
  <si>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</si>
  <si>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</si>
  <si>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</si>
  <si>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</si>
  <si>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</si>
  <si>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</si>
  <si>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</si>
  <si>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</si>
  <si>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</si>
  <si>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</si>
  <si>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</si>
  <si>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</si>
  <si>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</si>
  <si>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</si>
  <si>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</si>
  <si>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</si>
  <si>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</si>
  <si>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</si>
  <si>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</si>
  <si>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</si>
  <si>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</si>
  <si>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</si>
  <si>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</si>
  <si>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</si>
  <si>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</si>
  <si>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</si>
  <si>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</si>
  <si>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</si>
  <si>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</si>
  <si>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</si>
  <si>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</si>
  <si>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</si>
  <si>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</si>
  <si>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</si>
  <si>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</si>
  <si>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</si>
  <si>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</si>
  <si>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</si>
  <si>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</si>
  <si>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</si>
  <si>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</si>
  <si>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</si>
  <si>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</si>
  <si>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</si>
  <si>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</si>
  <si>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</si>
  <si>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</si>
  <si>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</si>
  <si>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</si>
  <si>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</si>
  <si>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</si>
  <si>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</si>
  <si>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</si>
  <si>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</si>
  <si>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</si>
  <si>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</si>
  <si>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</si>
  <si>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</si>
  <si>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</si>
  <si>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</si>
  <si>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</si>
  <si>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</si>
  <si>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</si>
  <si>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</si>
  <si>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</si>
  <si>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</si>
  <si>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</si>
  <si>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</si>
  <si>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</si>
  <si>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</si>
  <si>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</si>
  <si>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</si>
  <si>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</si>
  <si>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</si>
  <si>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</si>
  <si>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</si>
  <si>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</si>
  <si>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</si>
  <si>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</si>
  <si>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</si>
  <si>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</si>
  <si>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</si>
  <si>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</si>
  <si>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</si>
  <si>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</si>
  <si>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</si>
  <si>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</si>
  <si>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</si>
  <si>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</si>
  <si>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</si>
  <si>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</si>
  <si>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</si>
  <si>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</si>
  <si>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</si>
  <si>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</si>
  <si>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</si>
  <si>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</si>
  <si>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</si>
  <si>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</si>
  <si>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</si>
  <si>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</si>
  <si>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</si>
  <si>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</si>
  <si>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</si>
  <si>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</si>
  <si>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</si>
  <si>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</si>
  <si>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</si>
  <si>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</si>
  <si>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</si>
  <si>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</si>
  <si>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</si>
  <si>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</si>
  <si>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</si>
  <si>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</si>
  <si>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</si>
  <si>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</si>
  <si>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</si>
  <si>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</si>
  <si>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</si>
  <si>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</si>
  <si>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</si>
  <si>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</si>
  <si>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</si>
  <si>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</si>
  <si>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</si>
  <si>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</si>
  <si>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</si>
  <si>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</si>
  <si>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</si>
  <si>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</si>
  <si>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</si>
  <si>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</si>
  <si>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</si>
  <si>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</si>
  <si>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</si>
  <si>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</si>
  <si>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</si>
  <si>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</si>
  <si>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</si>
  <si>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</si>
  <si>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</si>
  <si>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</si>
  <si>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</si>
  <si>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</si>
  <si>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</si>
  <si>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</si>
  <si>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</si>
  <si>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</si>
  <si>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</si>
  <si>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</si>
  <si>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</si>
  <si>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</si>
  <si>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</si>
  <si>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</si>
  <si>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</si>
  <si>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</si>
  <si>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</si>
  <si>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</si>
  <si>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</si>
  <si>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</si>
  <si>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</si>
  <si>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</si>
  <si>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</si>
  <si>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</si>
  <si>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</si>
  <si>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</si>
  <si>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</si>
  <si>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</si>
  <si>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</si>
  <si>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</si>
  <si>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</si>
  <si>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</si>
  <si>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</si>
  <si>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</si>
  <si>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</si>
  <si>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</si>
  <si>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</si>
  <si>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</si>
  <si>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</si>
  <si>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</si>
  <si>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</si>
  <si>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</si>
  <si>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</si>
  <si>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</si>
  <si>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</si>
  <si>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</si>
  <si>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</si>
  <si>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</si>
  <si>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</si>
  <si>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</si>
  <si>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</si>
  <si>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</si>
  <si>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</si>
  <si>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</si>
  <si>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</si>
  <si>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</si>
  <si>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</si>
  <si>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</si>
  <si>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</si>
  <si>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</si>
  <si>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</si>
  <si>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</si>
  <si>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</si>
  <si>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</si>
  <si>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</si>
  <si>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</si>
  <si>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</si>
  <si>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</si>
  <si>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</si>
  <si>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</si>
  <si>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</si>
  <si>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</si>
  <si>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</si>
  <si>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</si>
  <si>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</si>
  <si>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</si>
  <si>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</si>
  <si>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</si>
  <si>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</si>
  <si>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</si>
  <si>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</si>
  <si>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</si>
  <si>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</si>
  <si>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</si>
  <si>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</si>
  <si>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</si>
  <si>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</si>
  <si>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</si>
  <si>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</si>
  <si>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</si>
  <si>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</si>
  <si>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</si>
  <si>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</si>
  <si>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</si>
  <si>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</si>
  <si>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</si>
  <si>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</si>
  <si>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</si>
  <si>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</si>
  <si>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</si>
  <si>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</si>
  <si>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</si>
  <si>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</si>
  <si>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</si>
  <si>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</si>
  <si>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</si>
  <si>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</si>
  <si>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</si>
  <si>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</si>
  <si>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</si>
  <si>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</si>
  <si>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</si>
  <si>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</si>
  <si>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</si>
  <si>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</si>
  <si>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</si>
  <si>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</si>
  <si>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</si>
  <si>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</si>
  <si>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</si>
  <si>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</si>
  <si>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</si>
  <si>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</si>
  <si>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</si>
  <si>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</si>
  <si>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</si>
  <si>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</si>
  <si>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</si>
  <si>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</si>
  <si>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</si>
  <si>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</si>
  <si>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</si>
  <si>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</si>
  <si>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</si>
  <si>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</si>
  <si>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</si>
  <si>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</si>
  <si>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</si>
  <si>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</si>
  <si>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</si>
  <si>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</si>
  <si>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</si>
  <si>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</si>
  <si>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</si>
  <si>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</si>
  <si>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</si>
  <si>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</si>
  <si>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</si>
  <si>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</si>
  <si>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</si>
  <si>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</si>
  <si>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</si>
  <si>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</si>
  <si>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</si>
  <si>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</si>
  <si>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</si>
  <si>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</si>
  <si>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</si>
  <si>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</si>
  <si>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</si>
  <si>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</si>
  <si>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</si>
  <si>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</si>
  <si>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</si>
  <si>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</si>
  <si>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</si>
  <si>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</si>
  <si>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</si>
  <si>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</si>
  <si>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</si>
  <si>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</si>
  <si>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</si>
  <si>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</si>
  <si>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</si>
  <si>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</si>
  <si>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</si>
  <si>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</si>
  <si>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</si>
  <si>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</si>
  <si>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</si>
  <si>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</si>
  <si>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</si>
  <si>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</si>
  <si>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</si>
  <si>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</si>
  <si>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</si>
  <si>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</si>
  <si>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</si>
  <si>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</si>
  <si>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</si>
  <si>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</si>
  <si>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</si>
  <si>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</si>
  <si>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</si>
  <si>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</si>
  <si>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</si>
  <si>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</si>
  <si>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</si>
  <si>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</si>
  <si>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</si>
  <si>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</si>
  <si>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</si>
  <si>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</si>
  <si>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</si>
  <si>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</si>
  <si>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</si>
  <si>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</si>
  <si>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</si>
  <si>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</si>
  <si>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</si>
  <si>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</si>
  <si>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</si>
  <si>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</si>
  <si>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</si>
  <si>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</si>
  <si>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</si>
  <si>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</si>
  <si>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</si>
  <si>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</si>
  <si>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</si>
  <si>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</si>
  <si>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</si>
  <si>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</si>
  <si>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</si>
  <si>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</si>
  <si>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</si>
  <si>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</si>
  <si>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</si>
  <si>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</si>
  <si>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</si>
  <si>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</si>
  <si>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</si>
  <si>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</si>
  <si>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</si>
  <si>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</si>
  <si>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</si>
  <si>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</si>
  <si>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</si>
  <si>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</si>
  <si>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</si>
  <si>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</si>
  <si>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</si>
  <si>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</si>
  <si>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</si>
  <si>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</si>
  <si>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</si>
  <si>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</si>
  <si>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</si>
  <si>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</si>
  <si>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</si>
  <si>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</si>
  <si>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</si>
  <si>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</si>
  <si>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</si>
  <si>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</si>
  <si>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</si>
  <si>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</si>
  <si>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</si>
  <si>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</si>
  <si>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</si>
  <si>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</si>
  <si>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</si>
  <si>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</si>
  <si>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</si>
  <si>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</si>
  <si>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</si>
  <si>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</si>
  <si>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</si>
  <si>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</si>
  <si>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</si>
  <si>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</si>
  <si>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</si>
  <si>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</si>
  <si>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</si>
  <si>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</si>
  <si>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</si>
  <si>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</si>
  <si>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</si>
  <si>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</si>
  <si>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</si>
  <si>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</si>
  <si>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</si>
  <si>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</si>
  <si>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</si>
  <si>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</si>
  <si>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</si>
  <si>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</si>
  <si>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</si>
  <si>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</si>
  <si>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</si>
  <si>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</si>
  <si>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</si>
  <si>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</si>
  <si>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</si>
  <si>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</si>
  <si>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</si>
  <si>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</si>
  <si>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</si>
  <si>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</si>
  <si>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</si>
  <si>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</si>
  <si>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</si>
  <si>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</si>
  <si>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</si>
  <si>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</si>
  <si>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</si>
  <si>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</si>
  <si>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</si>
  <si>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</si>
  <si>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</si>
  <si>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</si>
  <si>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</si>
  <si>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</si>
  <si>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</si>
  <si>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</si>
  <si>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</si>
  <si>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</si>
  <si>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</si>
  <si>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</si>
  <si>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</si>
  <si>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</si>
  <si>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</si>
  <si>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</si>
  <si>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</si>
  <si>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</si>
  <si>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</si>
  <si>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</si>
  <si>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</si>
  <si>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</si>
  <si>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</si>
  <si>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</si>
  <si>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</si>
  <si>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</si>
  <si>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</si>
  <si>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</si>
  <si>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</si>
  <si>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</si>
  <si>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</si>
  <si>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</si>
  <si>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</si>
  <si>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</si>
  <si>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</si>
  <si>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</si>
  <si>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</si>
  <si>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</si>
  <si>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</si>
  <si>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</si>
  <si>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</si>
  <si>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</si>
  <si>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</si>
  <si>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</si>
  <si>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</si>
  <si>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</si>
  <si>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</si>
  <si>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</si>
  <si>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</si>
  <si>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</si>
  <si>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</si>
  <si>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</si>
  <si>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</si>
  <si>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</si>
  <si>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</si>
  <si>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</si>
  <si>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</si>
  <si>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</si>
  <si>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</si>
  <si>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</si>
  <si>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</si>
  <si>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</si>
  <si>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</si>
  <si>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</si>
  <si>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</si>
  <si>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</si>
  <si>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</si>
  <si>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</si>
  <si>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</si>
  <si>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</si>
  <si>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</si>
  <si>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</si>
  <si>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</si>
  <si>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</si>
  <si>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</si>
  <si>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</si>
  <si>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</si>
  <si>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</si>
  <si>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</si>
  <si>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</si>
  <si>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</si>
  <si>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</si>
  <si>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</si>
  <si>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</si>
  <si>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</si>
  <si>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</si>
  <si>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</si>
  <si>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</si>
  <si>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</si>
  <si>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</si>
  <si>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</si>
  <si>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</si>
  <si>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</si>
  <si>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</si>
  <si>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</si>
  <si>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</si>
  <si>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</si>
  <si>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</si>
  <si>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</si>
  <si>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</si>
  <si>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</si>
  <si>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</si>
  <si>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</si>
  <si>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</si>
  <si>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</si>
  <si>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</si>
  <si>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</si>
  <si>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</si>
  <si>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</si>
  <si>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</si>
  <si>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</si>
  <si>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</si>
  <si>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</si>
  <si>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</si>
  <si>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</si>
  <si>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</si>
  <si>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</si>
  <si>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</si>
  <si>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</si>
  <si>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</si>
  <si>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</si>
  <si>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</si>
  <si>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</si>
  <si>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</si>
  <si>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</si>
  <si>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</si>
  <si>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</si>
  <si>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</si>
  <si>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</si>
  <si>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</si>
  <si>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</si>
  <si>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</si>
  <si>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</si>
  <si>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</si>
  <si>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</si>
  <si>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</si>
  <si>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</si>
  <si>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</si>
  <si>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</si>
  <si>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</si>
  <si>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</si>
  <si>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</si>
  <si>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</si>
  <si>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</si>
  <si>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</si>
  <si>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</si>
  <si>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</si>
  <si>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</si>
  <si>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</si>
  <si>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</si>
  <si>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</si>
  <si>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</si>
  <si>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</si>
  <si>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</si>
  <si>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</si>
  <si>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</si>
  <si>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</si>
  <si>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</si>
  <si>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</si>
  <si>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</si>
  <si>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</si>
  <si>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</si>
  <si>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</si>
  <si>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</si>
  <si>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</si>
  <si>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</si>
  <si>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</si>
  <si>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</si>
  <si>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</si>
  <si>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</si>
  <si>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</si>
  <si>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</si>
  <si>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</si>
  <si>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</si>
  <si>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</si>
  <si>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</si>
  <si>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</si>
  <si>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</si>
  <si>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</si>
  <si>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</si>
  <si>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</si>
  <si>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</si>
  <si>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</si>
  <si>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</si>
  <si>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</si>
  <si>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</si>
  <si>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</si>
  <si>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</si>
  <si>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</si>
  <si>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</si>
  <si>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</si>
  <si>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</si>
  <si>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</si>
  <si>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</si>
  <si>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</si>
  <si>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</si>
  <si>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</si>
  <si>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</si>
  <si>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</si>
  <si>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</si>
  <si>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</si>
  <si>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</si>
  <si>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</si>
  <si>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</si>
  <si>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</si>
  <si>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</si>
  <si>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</si>
  <si>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</si>
  <si>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</si>
  <si>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</si>
  <si>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</si>
  <si>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</si>
  <si>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</si>
  <si>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</si>
  <si>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</si>
  <si>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</si>
  <si>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</si>
  <si>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</si>
  <si>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</si>
  <si>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</si>
  <si>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</si>
  <si>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</si>
  <si>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</si>
  <si>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</si>
  <si>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</si>
  <si>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</si>
  <si>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</si>
  <si>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</si>
  <si>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</si>
  <si>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</si>
  <si>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</si>
  <si>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</si>
  <si>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</si>
  <si>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</si>
  <si>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</si>
  <si>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</si>
  <si>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</si>
  <si>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</si>
  <si>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</si>
  <si>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</si>
  <si>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</si>
  <si>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</si>
  <si>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</si>
  <si>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</si>
  <si>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</si>
  <si>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</si>
  <si>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</si>
  <si>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</si>
  <si>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</si>
  <si>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</si>
  <si>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</si>
  <si>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</si>
  <si>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</si>
  <si>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</si>
  <si>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</si>
  <si>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</si>
  <si>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</si>
  <si>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</si>
  <si>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</si>
  <si>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</si>
  <si>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</si>
  <si>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</si>
  <si>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</si>
  <si>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</si>
  <si>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</si>
  <si>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</si>
  <si>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</si>
  <si>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</si>
  <si>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</si>
  <si>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</si>
  <si>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</si>
  <si>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</si>
  <si>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</si>
  <si>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</si>
  <si>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</si>
  <si>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</si>
  <si>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</si>
  <si>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</si>
  <si>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</si>
  <si>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</si>
  <si>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</si>
  <si>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</si>
  <si>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</si>
  <si>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</si>
  <si>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</si>
  <si>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</si>
  <si>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</si>
  <si>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</si>
  <si>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</si>
  <si>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</si>
  <si>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</si>
  <si>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</si>
  <si>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</si>
  <si>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</si>
  <si>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</si>
  <si>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</si>
  <si>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</si>
  <si>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</si>
  <si>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</si>
  <si>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</si>
  <si>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</si>
  <si>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</si>
  <si>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</si>
  <si>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</si>
  <si>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</si>
  <si>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</si>
  <si>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</si>
  <si>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</si>
  <si>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</si>
  <si>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</si>
  <si>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</si>
  <si>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</si>
  <si>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</si>
  <si>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</si>
  <si>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</si>
  <si>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</si>
  <si>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</si>
  <si>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</si>
  <si>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</si>
  <si>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</si>
  <si>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</si>
  <si>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</si>
  <si>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</si>
  <si>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</si>
  <si>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</si>
  <si>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</si>
  <si>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</si>
  <si>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</si>
  <si>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</si>
  <si>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</si>
  <si>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</si>
  <si>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</si>
  <si>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</si>
  <si>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</si>
  <si>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</si>
  <si>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</si>
  <si>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</si>
  <si>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</si>
  <si>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</si>
  <si>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</si>
  <si>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</si>
  <si>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</si>
  <si>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</si>
  <si>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</si>
  <si>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</si>
  <si>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</si>
  <si>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</si>
  <si>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</si>
  <si>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</si>
  <si>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</si>
  <si>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</si>
  <si>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</si>
  <si>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</si>
  <si>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</si>
  <si>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</si>
  <si>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</si>
  <si>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</si>
  <si>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</si>
  <si>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</si>
  <si>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</si>
  <si>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</si>
  <si>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</si>
  <si>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</si>
  <si>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</si>
  <si>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</si>
  <si>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</si>
  <si>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</si>
  <si>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</si>
  <si>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</si>
  <si>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</si>
  <si>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</si>
  <si>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</si>
  <si>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</si>
  <si>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</si>
  <si>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</si>
  <si>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</si>
  <si>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</si>
  <si>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</si>
  <si>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</si>
  <si>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</si>
  <si>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</si>
  <si>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</si>
  <si>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</si>
  <si>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</si>
  <si>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</si>
  <si>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</si>
  <si>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</si>
  <si>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</si>
  <si>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</si>
  <si>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</si>
  <si>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</si>
  <si>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</si>
  <si>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</si>
  <si>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</si>
  <si>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</si>
  <si>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</si>
  <si>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</si>
  <si>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</si>
  <si>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</si>
  <si>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</si>
  <si>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</si>
  <si>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</si>
  <si>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</si>
  <si>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</si>
  <si>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</si>
  <si>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</si>
  <si>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</si>
  <si>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</si>
  <si>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</si>
  <si>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</si>
  <si>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</si>
  <si>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</si>
  <si>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</si>
  <si>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</si>
  <si>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</si>
  <si>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</si>
  <si>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</si>
  <si>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</si>
  <si>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</si>
  <si>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</si>
  <si>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</si>
  <si>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</si>
  <si>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</si>
  <si>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</si>
  <si>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</si>
  <si>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</si>
  <si>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</si>
  <si>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</si>
  <si>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</si>
  <si>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</si>
  <si>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</si>
  <si>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</si>
  <si>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</si>
  <si>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</si>
  <si>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</si>
  <si>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</si>
  <si>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</si>
  <si>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</si>
  <si>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</si>
  <si>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</si>
  <si>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</si>
  <si>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</si>
  <si>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</si>
  <si>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</si>
  <si>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</si>
  <si>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</si>
  <si>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</si>
  <si>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</si>
  <si>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</si>
  <si>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</si>
  <si>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</si>
  <si>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</si>
  <si>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</si>
  <si>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</si>
  <si>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</si>
  <si>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</si>
  <si>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</si>
  <si>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</si>
  <si>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</si>
  <si>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</si>
  <si>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</si>
  <si>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</si>
  <si>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</si>
  <si>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</si>
  <si>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</si>
  <si>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</si>
  <si>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</si>
  <si>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</si>
  <si>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</si>
  <si>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</si>
  <si>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</si>
  <si>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</si>
  <si>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</si>
  <si>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</si>
  <si>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</si>
  <si>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</si>
  <si>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</si>
  <si>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</si>
  <si>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</si>
  <si>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</si>
  <si>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</si>
  <si>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</si>
  <si>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</si>
  <si>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</si>
  <si>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</si>
  <si>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</si>
  <si>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</si>
  <si>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</si>
  <si>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</si>
  <si>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</si>
  <si>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</si>
  <si>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</si>
  <si>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</si>
  <si>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</si>
  <si>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</si>
  <si>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</si>
  <si>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</si>
  <si>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</si>
  <si>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</si>
  <si>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</si>
  <si>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</si>
  <si>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</si>
  <si>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</si>
  <si>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</si>
  <si>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</si>
  <si>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</si>
  <si>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</si>
  <si>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</si>
  <si>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</si>
  <si>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</si>
  <si>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</si>
  <si>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</si>
  <si>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</si>
  <si>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</si>
  <si>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</si>
  <si>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</si>
  <si>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</si>
  <si>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</si>
  <si>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</si>
  <si>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</si>
  <si>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</si>
  <si>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</si>
  <si>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</si>
  <si>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</si>
  <si>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</si>
  <si>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</si>
  <si>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</si>
  <si>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</si>
  <si>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</si>
  <si>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</si>
  <si>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</si>
  <si>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</si>
  <si>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</si>
  <si>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</si>
  <si>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</si>
  <si>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</si>
  <si>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</si>
  <si>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</si>
  <si>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</si>
  <si>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</si>
  <si>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</si>
  <si>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</si>
  <si>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</si>
  <si>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</si>
  <si>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</si>
  <si>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</si>
  <si>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</si>
  <si>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</si>
  <si>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</si>
  <si>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</si>
  <si>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</si>
  <si>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</si>
  <si>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</si>
  <si>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</si>
  <si>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</si>
  <si>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</si>
  <si>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</si>
  <si>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</si>
  <si>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</si>
  <si>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</si>
  <si>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</si>
  <si>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</si>
  <si>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</si>
  <si>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</si>
  <si>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</si>
  <si>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</si>
  <si>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</si>
  <si>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</si>
  <si>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</si>
  <si>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</si>
  <si>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</si>
  <si>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</si>
  <si>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</si>
  <si>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</si>
  <si>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</si>
  <si>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</si>
  <si>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</si>
  <si>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</si>
  <si>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</si>
  <si>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</si>
  <si>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</si>
  <si>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</si>
  <si>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</si>
  <si>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</si>
  <si>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</si>
  <si>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</si>
  <si>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</si>
  <si>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</si>
  <si>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</si>
  <si>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</si>
  <si>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</si>
  <si>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</si>
  <si>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</si>
  <si>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</si>
  <si>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</si>
  <si>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</si>
  <si>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</si>
  <si>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</si>
  <si>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</si>
  <si>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</si>
  <si>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</si>
  <si>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</si>
  <si>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</si>
  <si>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</si>
  <si>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</si>
  <si>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</si>
  <si>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</si>
  <si>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</si>
  <si>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</si>
  <si>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</si>
  <si>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</si>
  <si>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</si>
  <si>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</si>
  <si>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</si>
  <si>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</si>
  <si>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</si>
  <si>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</si>
  <si>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</si>
  <si>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</si>
  <si>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</si>
  <si>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</si>
  <si>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</si>
  <si>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</si>
  <si>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</si>
  <si>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</si>
  <si>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</si>
  <si>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</si>
  <si>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</si>
  <si>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</si>
  <si>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</si>
  <si>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</si>
  <si>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</si>
  <si>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</si>
  <si>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</si>
  <si>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</si>
  <si>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</si>
  <si>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</si>
  <si>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</si>
  <si>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</si>
  <si>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</si>
  <si>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</si>
  <si>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</si>
  <si>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</si>
  <si>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</si>
  <si>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</si>
  <si>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</si>
  <si>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</si>
  <si>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</si>
  <si>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</si>
  <si>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</si>
  <si>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</si>
  <si>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</si>
  <si>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</si>
  <si>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</si>
  <si>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</si>
  <si>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</si>
  <si>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</si>
  <si>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</si>
  <si>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</si>
  <si>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</si>
  <si>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</si>
  <si>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</si>
  <si>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</si>
  <si>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</si>
  <si>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</si>
  <si>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</si>
  <si>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</si>
  <si>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</si>
  <si>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</si>
  <si>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</si>
  <si>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</si>
  <si>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</si>
  <si>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</si>
  <si>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</si>
  <si>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</si>
  <si>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</si>
  <si>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</si>
  <si>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</si>
  <si>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</si>
  <si>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</si>
  <si>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</si>
  <si>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</si>
  <si>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</si>
  <si>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</si>
  <si>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</si>
  <si>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</si>
  <si>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</si>
  <si>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</si>
  <si>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</si>
  <si>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</si>
  <si>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</si>
  <si>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</si>
  <si>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</si>
  <si>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</si>
  <si>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</si>
  <si>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</si>
  <si>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</si>
  <si>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</si>
  <si>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</si>
  <si>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</si>
  <si>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</si>
  <si>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</si>
  <si>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</si>
  <si>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</si>
  <si>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</si>
  <si>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</si>
  <si>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</si>
  <si>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</si>
  <si>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</si>
  <si>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</si>
  <si>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</si>
  <si>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</si>
  <si>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</si>
  <si>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</si>
  <si>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</si>
  <si>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</si>
  <si>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</si>
  <si>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</si>
  <si>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</si>
  <si>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</si>
  <si>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</si>
  <si>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</si>
  <si>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</si>
  <si>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</si>
  <si>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</si>
  <si>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</si>
  <si>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</si>
  <si>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</si>
  <si>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</si>
  <si>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</si>
  <si>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</si>
  <si>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</si>
  <si>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</si>
  <si>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</si>
  <si>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</si>
  <si>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</si>
  <si>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</si>
  <si>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</si>
  <si>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</si>
  <si>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</si>
  <si>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</si>
  <si>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</si>
  <si>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</si>
  <si>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</si>
  <si>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</si>
  <si>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</si>
  <si>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</si>
  <si>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</si>
  <si>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</si>
  <si>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</si>
  <si>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</si>
  <si>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</si>
  <si>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</si>
  <si>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</si>
  <si>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</si>
  <si>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</si>
  <si>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</si>
  <si>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</si>
  <si>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</si>
  <si>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</si>
  <si>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</si>
  <si>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</si>
  <si>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</si>
  <si>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</si>
  <si>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</si>
  <si>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</si>
  <si>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</si>
  <si>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</si>
  <si>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</si>
  <si>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</si>
  <si>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</si>
  <si>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</si>
  <si>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</si>
  <si>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</si>
  <si>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</si>
  <si>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</si>
  <si>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</si>
  <si>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</si>
  <si>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</si>
  <si>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</si>
  <si>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</si>
  <si>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</si>
  <si>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</si>
  <si>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</si>
  <si>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</si>
  <si>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</si>
  <si>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</si>
  <si>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</si>
  <si>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</si>
  <si>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</si>
  <si>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</si>
  <si>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</si>
  <si>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</si>
  <si>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</si>
  <si>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</si>
  <si>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</si>
  <si>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</si>
  <si>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</si>
  <si>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</si>
  <si>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</si>
  <si>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</si>
  <si>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</si>
  <si>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</si>
  <si>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</si>
  <si>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</si>
  <si>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</si>
  <si>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</si>
  <si>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</si>
  <si>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</si>
  <si>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</si>
  <si>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</si>
  <si>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</si>
  <si>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</si>
  <si>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</si>
  <si>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</si>
  <si>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</si>
  <si>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</si>
  <si>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</si>
  <si>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</si>
  <si>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</si>
  <si>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</si>
  <si>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</si>
  <si>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</si>
  <si>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</si>
  <si>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</si>
  <si>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</si>
  <si>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</si>
  <si>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</si>
  <si>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</si>
  <si>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</si>
  <si>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</si>
  <si>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</si>
  <si>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</si>
  <si>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</si>
  <si>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</si>
  <si>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</si>
  <si>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</si>
  <si>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</si>
  <si>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</si>
  <si>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</si>
  <si>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</si>
  <si>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</si>
  <si>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</si>
  <si>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</si>
  <si>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</si>
  <si>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</si>
  <si>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</si>
  <si>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</si>
  <si>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</si>
  <si>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</si>
  <si>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</si>
  <si>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</si>
  <si>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</si>
  <si>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</si>
  <si>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</si>
  <si>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</si>
  <si>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</si>
  <si>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</si>
  <si>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</si>
  <si>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</si>
  <si>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</si>
  <si>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</si>
  <si>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</si>
  <si>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</si>
  <si>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</si>
  <si>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</si>
  <si>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</si>
  <si>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</si>
  <si>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</si>
  <si>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</si>
  <si>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</si>
  <si>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</si>
  <si>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</si>
  <si>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</si>
  <si>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</si>
  <si>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</si>
  <si>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</si>
  <si>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</si>
  <si>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</si>
  <si>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</si>
  <si>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</si>
  <si>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</si>
  <si>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</si>
  <si>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</si>
  <si>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</si>
  <si>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</si>
  <si>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</si>
  <si>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</si>
  <si>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</si>
  <si>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</si>
  <si>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</si>
  <si>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</si>
  <si>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</si>
  <si>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</si>
  <si>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</si>
  <si>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</si>
  <si>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</si>
  <si>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</si>
  <si>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</si>
  <si>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</si>
  <si>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</si>
  <si>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</si>
  <si>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</si>
  <si>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</si>
  <si>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</si>
  <si>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</si>
  <si>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</si>
  <si>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</si>
  <si>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</si>
  <si>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</si>
  <si>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</si>
  <si>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</si>
  <si>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</si>
  <si>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</si>
  <si>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</si>
  <si>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</si>
  <si>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</si>
  <si>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</si>
  <si>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</si>
  <si>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</si>
  <si>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</si>
  <si>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</si>
  <si>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</si>
  <si>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</si>
  <si>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</si>
  <si>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</si>
  <si>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</si>
  <si>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</si>
  <si>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</si>
  <si>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</si>
  <si>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</si>
  <si>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</si>
  <si>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</si>
  <si>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</si>
  <si>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</si>
  <si>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</si>
  <si>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</si>
  <si>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</si>
  <si>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</si>
  <si>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</si>
  <si>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</si>
  <si>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</si>
  <si>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</si>
  <si>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</si>
  <si>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Launched</t>
  </si>
  <si>
    <t>Date Created Conversion</t>
  </si>
  <si>
    <t>deadline te</t>
  </si>
  <si>
    <t>Date Ended Conversion</t>
  </si>
  <si>
    <t>Parent Category</t>
  </si>
  <si>
    <t>Sub-Category</t>
  </si>
  <si>
    <t>Percent Funded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</si>
  <si>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</si>
  <si>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</si>
  <si>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</si>
  <si>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</si>
  <si>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</si>
  <si>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</si>
  <si>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</si>
  <si>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</si>
  <si>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</si>
  <si>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</si>
  <si>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</si>
  <si>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</si>
  <si>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</si>
  <si>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</si>
  <si>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(Multiple Items)</t>
  </si>
  <si>
    <t>plays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</si>
  <si>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</si>
  <si>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</si>
  <si>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</si>
  <si>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</si>
  <si>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</si>
  <si>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</si>
  <si>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</si>
  <si>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</si>
  <si>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</si>
  <si>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</si>
  <si>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</si>
  <si>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</si>
  <si>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</si>
  <si>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</si>
  <si>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</si>
  <si>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</si>
  <si>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</si>
  <si>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</si>
  <si>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</si>
  <si>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</si>
  <si>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</si>
  <si>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</si>
  <si>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</si>
  <si>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</si>
  <si>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</si>
  <si>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</si>
  <si>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</si>
  <si>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</si>
  <si>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</si>
  <si>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</si>
  <si>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</si>
  <si>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</si>
  <si>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</si>
  <si>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Average Donation</t>
  </si>
  <si>
    <t>Successful</t>
  </si>
  <si>
    <t>Mean</t>
  </si>
  <si>
    <t>Median</t>
  </si>
  <si>
    <t>Maximun</t>
  </si>
  <si>
    <t>Minimun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</si>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</sst>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16" fillId="33" borderId="0" xfId="42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9" fillId="34" borderId="0" xfId="0" applyFont="1" applyFill="1"/>
    <xf numFmtId="0" fontId="16" fillId="35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0066"/>
      <color rgb="FFCC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[CrowdfundingBook.xlsx]PivotTable- ParentCategory!PivotTable1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'PivotTable- ParentCategory'!$B$3:$B$4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'PivotTable-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'PivotTable- ParentCategory'!$B$5:$B$14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C-4FD7-AE67-068253C03963}"/>
            </c:ext>
          </c:extLst>
        </c:ser>
        <c:ser>
          <c:idx val="1"/>
          <c:order val="1"/>
          <c:tx>
            <c:strRef>
              <c:f>'PivotTable- ParentCategory'!$C$3:$C$4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'PivotTable-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'PivotTable- ParentCategory'!$C$5:$C$14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C-4FD7-AE67-068253C03963}"/>
            </c:ext>
          </c:extLst>
        </c:ser>
        <c:ser>
          <c:idx val="2"/>
          <c:order val="2"/>
          <c:tx>
            <c:strRef>
              <c:f>'PivotTable- ParentCategory'!$D$3:$D$4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'PivotTable-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'PivotTable- ParentCategory'!$D$5:$D$14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C-4FD7-AE67-068253C03963}"/>
            </c:ext>
          </c:extLst>
        </c:ser>
        <c:ser>
          <c:idx val="3"/>
          <c:order val="3"/>
          <c:tx>
            <c:strRef>
              <c:f>'PivotTable- ParentCategory'!$E$3:$E$4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'PivotTable-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'PivotTable- ParentCategory'!$E$5:$E$14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C-4FD7-AE67-068253C0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061904"/>
        <c:axId val="743094352"/>
      </c:barChart>
      <c:catAx>
        <c:axId val="7460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094352"/>
        <c:crosses val="autoZero"/>
        <c:auto val="1"/>
        <c:lblAlgn val="ctr"/>
        <c:lblOffset val="100"/>
        <c:noMultiLvlLbl val="0"/>
      </c:catAx>
      <c:valAx>
        <c:axId val="7430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6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[CrowdfundingBook.xlsx]PivotTable- 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'PivotTable- SubCategory'!$A$6:$A$7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'PivotTable- SubCategory'!$B$6:$B$7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4-4EE4-AAAC-FBD83B2A423A}"/>
            </c:ext>
          </c:extLst>
        </c:ser>
        <c:ser>
          <c:idx val="1"/>
          <c:order val="1"/>
          <c:tx>
            <c:strRef>
              <c:f>'PivotTable-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'PivotTable- SubCategory'!$A$6:$A$7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'PivotTable- SubCategory'!$C$6:$C$7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4-4EE4-AAAC-FBD83B2A423A}"/>
            </c:ext>
          </c:extLst>
        </c:ser>
        <c:ser>
          <c:idx val="2"/>
          <c:order val="2"/>
          <c:tx>
            <c:strRef>
              <c:f>'PivotTable-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'PivotTable- SubCategory'!$A$6:$A$7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'PivotTable- SubCategory'!$D$6:$D$7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4-4EE4-AAAC-FBD83B2A423A}"/>
            </c:ext>
          </c:extLst>
        </c:ser>
        <c:ser>
          <c:idx val="3"/>
          <c:order val="3"/>
          <c:tx>
            <c:strRef>
              <c:f>'PivotTable-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'PivotTable- SubCategory'!$A$6:$A$7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'PivotTable- SubCategory'!$E$6:$E$7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4-4EE4-AAAC-FBD83B2A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369400"/>
        <c:axId val="746360544"/>
      </c:barChart>
      <c:catAx>
        <c:axId val="7463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6360544"/>
        <c:crosses val="autoZero"/>
        <c:auto val="1"/>
        <c:lblAlgn val="ctr"/>
        <c:lblOffset val="100"/>
        <c:noMultiLvlLbl val="0"/>
      </c:catAx>
      <c:valAx>
        <c:axId val="746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63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[CrowdfundingBook.xlsx]PT- Date Created Conversion!PivotTable3</c:name>
    <c:fmtId val="9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'PT- Date Created Conversion'!$B$5:$B$6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'PT-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'PT- Date Created Conversion'!$B$7:$B$19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27A-916C-08BB92639217}"/>
            </c:ext>
          </c:extLst>
        </c:ser>
        <c:ser>
          <c:idx val="1"/>
          <c:order val="1"/>
          <c:tx>
            <c:strRef>
              <c:f>'PT- Date Created Conversion'!$C$5:$C$6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'PT-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'PT- Date Created Conversion'!$C$7:$C$19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7-427A-916C-08BB92639217}"/>
            </c:ext>
          </c:extLst>
        </c:ser>
        <c:ser>
          <c:idx val="2"/>
          <c:order val="2"/>
          <c:tx>
            <c:strRef>
              <c:f>'PT- Date Created Conversion'!$D$5:$D$6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'PT- 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'PT- Date Created Conversion'!$D$7:$D$19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7-427A-916C-08BB9263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74784"/>
        <c:axId val="657574456"/>
      </c:lineChart>
      <c:catAx>
        <c:axId val="657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574456"/>
        <c:crosses val="autoZero"/>
        <c:auto val="1"/>
        <c:lblAlgn val="ctr"/>
        <c:lblOffset val="100"/>
        <c:noMultiLvlLbl val="0"/>
      </c:catAx>
      <c:valAx>
        <c:axId val="657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5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Outcomes Based</a:t>
            </a:r>
            <a:r>
              <a:rPr lang="es-ES" baseline="0"/>
              <a:t> on Goal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0-401C-9200-66D190CBE030}"/>
            </c:ext>
          </c:extLst>
        </c:ser>
        <c:ser>
          <c:idx val="1"/>
          <c:order val="1"/>
          <c:tx>
            <c:strRef>
              <c:f>'Goal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0-401C-9200-66D190CBE030}"/>
            </c:ext>
          </c:extLst>
        </c:ser>
        <c:ser>
          <c:idx val="2"/>
          <c:order val="2"/>
          <c:tx>
            <c:strRef>
              <c:f>'Goal Analysis'!$I$2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0-401C-9200-66D190CB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18944"/>
        <c:axId val="594522224"/>
      </c:lineChart>
      <c:catAx>
        <c:axId val="5945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22224"/>
        <c:crosses val="autoZero"/>
        <c:auto val="1"/>
        <c:lblAlgn val="ctr"/>
        <c:lblOffset val="100"/>
        <c:noMultiLvlLbl val="0"/>
      </c:catAx>
      <c:valAx>
        <c:axId val="594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5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4</xdr:row>
      <xdr:rowOff>104775</xdr:rowOff>
    </xdr:from>
    <xdr:to>
      <xdr:col>15</xdr:col>
      <xdr:colOff>285750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D7DC9-A22F-C8F8-4F4C-2197C669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190499</xdr:rowOff>
    </xdr:from>
    <xdr:to>
      <xdr:col>16</xdr:col>
      <xdr:colOff>314325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6C997-6F93-961D-DE2E-57DBA04B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823911</xdr:colOff>
      <xdr:row>4</xdr:row>
      <xdr:rowOff>9525</xdr:rowOff>
    </xdr:from>
    <xdr:to>
      <xdr:col>14</xdr:col>
      <xdr:colOff>428624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62366-1478-EAFB-3CBF-C2A090DD3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15</xdr:row>
      <xdr:rowOff>79374</xdr:rowOff>
    </xdr:from>
    <xdr:to>
      <xdr:col>7</xdr:col>
      <xdr:colOff>977900</xdr:colOff>
      <xdr:row>30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F5A55-8F3A-D4A7-AD3F-97E53AED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anova, Mirian" refreshedDate="44961.683543287036" createdVersion="8" refreshedVersion="8" minRefreshableVersion="3" recordCount="1001" xr:uid="{E2E0488D-0DDF-4522-8C67-1C0839755E5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" numFmtId="0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Launched" numFmtId="0">
      <sharedItems containsString="0" containsBlank="1" containsNumber="1" minValue="14618.25" maxValue="18288.25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eadline te" numFmtId="0">
      <sharedItems containsString="0" containsBlank="1" containsNumber="1" minValue="14618.25" maxValue="18302.25"/>
    </cacheField>
    <cacheField name="Date Ended Conversion" numFmtId="0">
      <sharedItems containsNonDate="0" containsDate="1" containsString="0" containsBlank="1" minDate="2010-01-09T06:00:00" maxDate="2020-02-10T06:00:00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n v="16767.25"/>
    <x v="0"/>
    <n v="1450159200"/>
    <n v="16784.25"/>
    <d v="2015-12-15T06:00:0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n v="16301.208333333334"/>
    <x v="1"/>
    <n v="1408597200"/>
    <n v="16303.208333333334"/>
    <d v="2014-08-21T05:00:00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n v="16026.25"/>
    <x v="2"/>
    <n v="1384840800"/>
    <n v="16028.25"/>
    <d v="2013-11-19T06:00:0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n v="18119.208333333332"/>
    <x v="3"/>
    <n v="1568955600"/>
    <n v="18159.208333333332"/>
    <d v="2019-09-20T05:00:0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n v="17916.25"/>
    <x v="4"/>
    <n v="1548309600"/>
    <n v="17920.25"/>
    <d v="2019-01-24T06:00:0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n v="15580.208333333334"/>
    <x v="5"/>
    <n v="1347080400"/>
    <n v="15591.208333333334"/>
    <d v="2012-09-08T05:00:0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n v="17422.208333333332"/>
    <x v="6"/>
    <n v="1505365200"/>
    <n v="17423.208333333332"/>
    <d v="2017-09-14T05:00:0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n v="16660.208333333332"/>
    <x v="7"/>
    <n v="1439614800"/>
    <n v="16662.208333333332"/>
    <d v="2015-08-15T05:00:0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n v="14830.208333333334"/>
    <x v="8"/>
    <n v="1281502800"/>
    <n v="14832.208333333334"/>
    <d v="2010-08-11T05:00:0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n v="15967.208333333334"/>
    <x v="9"/>
    <n v="1383804000"/>
    <n v="16016.25"/>
    <d v="2013-11-07T06:00:0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n v="14835.208333333334"/>
    <x v="10"/>
    <n v="1285909200"/>
    <n v="14883.208333333334"/>
    <d v="2010-10-01T05:00:0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n v="14873.208333333334"/>
    <x v="11"/>
    <n v="1285563600"/>
    <n v="14879.208333333334"/>
    <d v="2010-09-27T05:00:00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n v="18191.208333333332"/>
    <x v="12"/>
    <n v="1572411600"/>
    <n v="18199.208333333332"/>
    <d v="2019-10-30T05:00:0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n v="16963.208333333332"/>
    <x v="13"/>
    <n v="1466658000"/>
    <n v="16975.208333333332"/>
    <d v="2016-06-23T05:00:0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n v="15405.25"/>
    <x v="14"/>
    <n v="1333342800"/>
    <n v="15432.208333333334"/>
    <d v="2012-04-02T05:00:0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n v="18240.25"/>
    <x v="15"/>
    <n v="1576303200"/>
    <n v="18244.25"/>
    <d v="2019-12-14T06:00:0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n v="16092.25"/>
    <x v="16"/>
    <n v="1392271200"/>
    <n v="16114.25"/>
    <d v="2014-02-13T06:00:0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n v="14986.25"/>
    <x v="17"/>
    <n v="1294898400"/>
    <n v="14987.25"/>
    <d v="2011-01-13T06:00:0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n v="17782.208333333332"/>
    <x v="18"/>
    <n v="1537074000"/>
    <n v="17790.208333333332"/>
    <d v="2018-09-16T05:00:0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n v="17959.25"/>
    <x v="19"/>
    <n v="1553490000"/>
    <n v="17980.208333333332"/>
    <d v="2019-03-25T05:00:00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n v="16279.208333333334"/>
    <x v="20"/>
    <n v="1406523600"/>
    <n v="16279.208333333334"/>
    <d v="2014-07-28T05:00:0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n v="15201.208333333334"/>
    <x v="21"/>
    <n v="1316322000"/>
    <n v="15235.208333333334"/>
    <d v="2011-09-18T05:00:0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n v="17624.208333333332"/>
    <x v="22"/>
    <n v="1524027600"/>
    <n v="17639.208333333332"/>
    <d v="2018-04-18T05:00:0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n v="17941.25"/>
    <x v="23"/>
    <n v="1554699600"/>
    <n v="17994.208333333332"/>
    <d v="2019-04-08T05:00:0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n v="16242.208333333334"/>
    <x v="24"/>
    <n v="1403499600"/>
    <n v="16244.208333333334"/>
    <d v="2014-06-23T05:00:0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n v="15112.208333333334"/>
    <x v="25"/>
    <n v="1307422800"/>
    <n v="15132.208333333334"/>
    <d v="2011-06-07T05:00:00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n v="17743.208333333332"/>
    <x v="26"/>
    <n v="1535346000"/>
    <n v="17770.208333333332"/>
    <d v="2018-08-27T05:00:0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n v="16711.208333333332"/>
    <x v="27"/>
    <n v="1444539600"/>
    <n v="16719.208333333332"/>
    <d v="2015-10-11T05:00:0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n v="14649.25"/>
    <x v="28"/>
    <n v="1267682400"/>
    <n v="14672.25"/>
    <d v="2010-03-04T06:00:00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n v="17732.208333333332"/>
    <x v="29"/>
    <n v="1535518800"/>
    <n v="17772.208333333332"/>
    <d v="2018-08-29T05:00:0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n v="18040.208333333332"/>
    <x v="30"/>
    <n v="1559106000"/>
    <n v="18045.208333333332"/>
    <d v="2019-05-29T05:00:0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n v="16805.25"/>
    <x v="31"/>
    <n v="1454392800"/>
    <n v="16833.25"/>
    <d v="2016-02-02T06:00:0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n v="17541.25"/>
    <x v="32"/>
    <n v="1517896800"/>
    <n v="17568.25"/>
    <d v="2018-02-06T06:00:0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n v="16348.208333333334"/>
    <x v="33"/>
    <n v="1415685600"/>
    <n v="16385.25"/>
    <d v="2014-11-11T06:00:0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n v="17248.208333333332"/>
    <x v="34"/>
    <n v="1490677200"/>
    <n v="17253.208333333332"/>
    <d v="2017-03-28T05:00:0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n v="17915.25"/>
    <x v="35"/>
    <n v="1551506400"/>
    <n v="17957.25"/>
    <d v="2019-03-02T06:00:00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n v="15031.25"/>
    <x v="36"/>
    <n v="1300856400"/>
    <n v="15056.208333333334"/>
    <d v="2011-03-23T05:00:0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n v="18175.208333333332"/>
    <x v="37"/>
    <n v="1573192800"/>
    <n v="18208.25"/>
    <d v="2019-11-08T06:00:00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n v="14900.208333333334"/>
    <x v="38"/>
    <n v="1287810000"/>
    <n v="14905.208333333334"/>
    <d v="2010-10-23T05:00:0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n v="15761.25"/>
    <x v="39"/>
    <n v="1362978000"/>
    <n v="15775.208333333334"/>
    <d v="2013-03-11T05:00:0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n v="14765.208333333334"/>
    <x v="40"/>
    <n v="1277355600"/>
    <n v="14784.208333333334"/>
    <d v="2010-06-24T05:00:00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n v="15587.208333333334"/>
    <x v="41"/>
    <n v="1348981200"/>
    <n v="15613.208333333334"/>
    <d v="2012-09-30T05:00:00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n v="15159.208333333334"/>
    <x v="42"/>
    <n v="1310533200"/>
    <n v="15168.208333333334"/>
    <d v="2011-07-13T05:00:0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n v="16275.208333333334"/>
    <x v="43"/>
    <n v="1407560400"/>
    <n v="16291.208333333334"/>
    <d v="2014-08-09T05:00:0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n v="17972.208333333332"/>
    <x v="44"/>
    <n v="1552885200"/>
    <n v="17973.208333333332"/>
    <d v="2019-03-18T05:00:0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n v="17107.208333333332"/>
    <x v="45"/>
    <n v="1479362400"/>
    <n v="17122.25"/>
    <d v="2016-11-17T06:00:00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n v="14798.208333333334"/>
    <x v="46"/>
    <n v="1280552400"/>
    <n v="14821.208333333334"/>
    <d v="2010-07-31T05:00:0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n v="16158.208333333334"/>
    <x v="47"/>
    <n v="1398661200"/>
    <n v="16188.208333333334"/>
    <d v="2014-04-28T05:00:0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n v="16611.208333333332"/>
    <x v="48"/>
    <n v="1436245200"/>
    <n v="16623.208333333332"/>
    <d v="2015-07-07T05:00:0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n v="18189.208333333332"/>
    <x v="49"/>
    <n v="1575439200"/>
    <n v="18234.25"/>
    <d v="2019-12-04T06:00:0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n v="15918.208333333334"/>
    <x v="50"/>
    <n v="1377752400"/>
    <n v="15946.208333333334"/>
    <d v="2013-08-29T05:00:0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n v="15426.208333333334"/>
    <x v="51"/>
    <n v="1334206800"/>
    <n v="15442.208333333334"/>
    <d v="2012-04-12T05:00:00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n v="14867.208333333334"/>
    <x v="52"/>
    <n v="1284872400"/>
    <n v="14871.208333333334"/>
    <d v="2010-09-19T05:00:0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n v="16210.208333333334"/>
    <x v="53"/>
    <n v="1403931600"/>
    <n v="16249.208333333334"/>
    <d v="2014-06-28T05:00:0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n v="17601.25"/>
    <x v="54"/>
    <n v="1521262800"/>
    <n v="17607.208333333332"/>
    <d v="2018-03-17T05:00:0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n v="17742.208333333332"/>
    <x v="55"/>
    <n v="1533358800"/>
    <n v="17747.208333333332"/>
    <d v="2018-08-04T05:00:0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n v="16445.25"/>
    <x v="56"/>
    <n v="1421474400"/>
    <n v="16452.25"/>
    <d v="2015-01-17T06:00:0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n v="17410.208333333332"/>
    <x v="57"/>
    <n v="1505278800"/>
    <n v="17422.208333333332"/>
    <d v="2017-09-13T05:00:0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n v="16699.208333333332"/>
    <x v="58"/>
    <n v="1443934800"/>
    <n v="16712.208333333332"/>
    <d v="2015-10-04T05:00:0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n v="17329.208333333332"/>
    <x v="59"/>
    <n v="1498539600"/>
    <n v="17344.208333333332"/>
    <d v="2017-06-27T05:00:00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n v="15538.208333333334"/>
    <x v="60"/>
    <n v="1342760400"/>
    <n v="15541.208333333334"/>
    <d v="2012-07-20T05:00:0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n v="15026.25"/>
    <x v="61"/>
    <n v="1301720400"/>
    <n v="15066.208333333334"/>
    <d v="2011-04-02T05:00:0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n v="16591.208333333332"/>
    <x v="62"/>
    <n v="1433566800"/>
    <n v="16592.208333333332"/>
    <d v="2015-06-06T05:00:0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n v="17284.208333333332"/>
    <x v="63"/>
    <n v="1493874000"/>
    <n v="17290.208333333332"/>
    <d v="2017-05-04T05:00:0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n v="17714.208333333332"/>
    <x v="64"/>
    <n v="1531803600"/>
    <n v="17729.208333333332"/>
    <d v="2018-07-17T05:00:00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n v="15001.25"/>
    <x v="65"/>
    <n v="1296712800"/>
    <n v="15008.25"/>
    <d v="2011-02-03T06:00:0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n v="16533.208333333332"/>
    <x v="66"/>
    <n v="1428901200"/>
    <n v="16538.208333333332"/>
    <d v="2015-04-13T05:00:00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n v="14634.25"/>
    <x v="67"/>
    <n v="1264831200"/>
    <n v="14639.25"/>
    <d v="2010-01-30T06:00:00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n v="17374.208333333332"/>
    <x v="68"/>
    <n v="1505192400"/>
    <n v="17421.208333333332"/>
    <d v="2017-09-12T05:00:00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n v="14962.25"/>
    <x v="69"/>
    <n v="1295676000"/>
    <n v="14996.25"/>
    <d v="2011-01-22T06:00:0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n v="14915.208333333334"/>
    <x v="70"/>
    <n v="1292911200"/>
    <n v="14964.25"/>
    <d v="2010-12-21T06:00:00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n v="18230.25"/>
    <x v="71"/>
    <n v="1575439200"/>
    <n v="18234.25"/>
    <d v="2019-12-04T06:00:0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n v="16617.208333333332"/>
    <x v="72"/>
    <n v="1438837200"/>
    <n v="16653.208333333332"/>
    <d v="2015-08-06T05:00:0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n v="17132.25"/>
    <x v="73"/>
    <n v="1480485600"/>
    <n v="17135.25"/>
    <d v="2016-11-30T06:00:0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n v="16887.208333333332"/>
    <x v="74"/>
    <n v="1459141200"/>
    <n v="16888.208333333332"/>
    <d v="2016-03-28T05:00:0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n v="17727.208333333332"/>
    <x v="75"/>
    <n v="1532322000"/>
    <n v="17735.208333333332"/>
    <d v="2018-07-23T05:00:0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n v="16458.25"/>
    <x v="76"/>
    <n v="1426222800"/>
    <n v="16507.208333333332"/>
    <d v="2015-03-13T05:00:00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n v="14879.208333333334"/>
    <x v="77"/>
    <n v="1286773200"/>
    <n v="14893.208333333334"/>
    <d v="2010-10-11T05:00:00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n v="17637.208333333332"/>
    <x v="78"/>
    <n v="1523941200"/>
    <n v="17638.208333333332"/>
    <d v="2018-04-17T05:00:0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n v="17698.208333333332"/>
    <x v="79"/>
    <n v="1529557200"/>
    <n v="17703.208333333332"/>
    <d v="2018-06-21T05:00:0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n v="17407.208333333332"/>
    <x v="80"/>
    <n v="1506574800"/>
    <n v="17437.208333333332"/>
    <d v="2017-09-28T05:00:0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n v="17493.25"/>
    <x v="81"/>
    <n v="1513576800"/>
    <n v="17518.25"/>
    <d v="2017-12-18T06:00:0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n v="17913.25"/>
    <x v="82"/>
    <n v="1548309600"/>
    <n v="17920.25"/>
    <d v="2019-01-24T06:00:00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n v="17010.208333333332"/>
    <x v="83"/>
    <n v="1471582800"/>
    <n v="17032.208333333332"/>
    <d v="2016-08-19T05:00:0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n v="15549.208333333334"/>
    <x v="84"/>
    <n v="1344315600"/>
    <n v="15559.208333333334"/>
    <d v="2012-08-07T05:00:0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n v="15228.208333333334"/>
    <x v="85"/>
    <n v="1316408400"/>
    <n v="15236.208333333334"/>
    <d v="2011-09-19T05:00:0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n v="16559.208333333332"/>
    <x v="86"/>
    <n v="1431838800"/>
    <n v="16572.208333333332"/>
    <d v="2015-05-17T05:00:0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n v="15041.25"/>
    <x v="87"/>
    <n v="1300510800"/>
    <n v="15052.208333333334"/>
    <d v="2011-03-19T05:00:00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n v="16541.208333333332"/>
    <x v="88"/>
    <n v="1431061200"/>
    <n v="16563.208333333332"/>
    <d v="2015-05-08T05:00:0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n v="14714.208333333334"/>
    <x v="89"/>
    <n v="1271480400"/>
    <n v="14716.208333333334"/>
    <d v="2010-04-17T05:00:0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n v="16856.25"/>
    <x v="90"/>
    <n v="1456380000"/>
    <n v="16856.25"/>
    <d v="2016-02-25T06:00:00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n v="17019.208333333332"/>
    <x v="91"/>
    <n v="1472878800"/>
    <n v="17047.208333333332"/>
    <d v="2016-09-03T05:00:0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n v="14783.208333333334"/>
    <x v="92"/>
    <n v="1277355600"/>
    <n v="14784.208333333334"/>
    <d v="2010-06-24T05:00:00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n v="15633.208333333334"/>
    <x v="93"/>
    <n v="1351054800"/>
    <n v="15637.208333333334"/>
    <d v="2012-10-24T05:00:00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n v="17993.208333333332"/>
    <x v="94"/>
    <n v="1555563600"/>
    <n v="18004.208333333332"/>
    <d v="2019-04-18T05:00:0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n v="18183.208333333332"/>
    <x v="95"/>
    <n v="1571634000"/>
    <n v="18190.208333333332"/>
    <d v="2019-10-21T05:00:0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n v="15043.25"/>
    <x v="96"/>
    <n v="1300856400"/>
    <n v="15056.208333333334"/>
    <d v="2011-03-23T05:00:0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n v="16611.208333333332"/>
    <x v="48"/>
    <n v="1439874000"/>
    <n v="16665.208333333332"/>
    <d v="2015-08-18T05:00:0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n v="16643.208333333332"/>
    <x v="97"/>
    <n v="1438318800"/>
    <n v="16647.208333333332"/>
    <d v="2015-07-31T05:00:0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n v="16399.25"/>
    <x v="98"/>
    <n v="1419400800"/>
    <n v="16428.25"/>
    <d v="2014-12-24T06:00:0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5266.208333333334"/>
    <x v="99"/>
    <n v="1320555600"/>
    <n v="15284.208333333334"/>
    <d v="2011-11-06T05:00:0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n v="16487.25"/>
    <x v="100"/>
    <n v="1425103200"/>
    <n v="16494.25"/>
    <d v="2015-02-28T06:00:00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n v="17665.208333333332"/>
    <x v="101"/>
    <n v="1526878800"/>
    <n v="17672.208333333332"/>
    <d v="2018-05-21T05:00:00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n v="14906.208333333334"/>
    <x v="102"/>
    <n v="1288674000"/>
    <n v="14915.208333333334"/>
    <d v="2010-11-02T05:00:0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n v="17309.208333333332"/>
    <x v="103"/>
    <n v="1495602000"/>
    <n v="17310.208333333332"/>
    <d v="2017-05-24T05:00:0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n v="15797.208333333334"/>
    <x v="104"/>
    <n v="1366434000"/>
    <n v="15815.208333333334"/>
    <d v="2013-04-20T05:00:0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n v="18147.208333333332"/>
    <x v="105"/>
    <n v="1568350800"/>
    <n v="18152.208333333332"/>
    <d v="2019-09-13T05:00:0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n v="17644.208333333332"/>
    <x v="106"/>
    <n v="1525928400"/>
    <n v="17661.208333333332"/>
    <d v="2018-05-10T05:00:00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n v="15436.208333333334"/>
    <x v="107"/>
    <n v="1336885200"/>
    <n v="15473.208333333334"/>
    <d v="2012-05-13T05:00:0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n v="16082.25"/>
    <x v="108"/>
    <n v="1389679200"/>
    <n v="16084.25"/>
    <d v="2014-01-14T06:00:0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n v="17785.208333333332"/>
    <x v="109"/>
    <n v="1538283600"/>
    <n v="17804.208333333332"/>
    <d v="2018-09-30T05:00:0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n v="15605.208333333334"/>
    <x v="110"/>
    <n v="1348808400"/>
    <n v="15611.208333333334"/>
    <d v="2012-09-28T05:00:0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n v="16306.208333333334"/>
    <x v="111"/>
    <n v="1410152400"/>
    <n v="16321.208333333334"/>
    <d v="2014-09-08T05:00:0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n v="17421.208333333332"/>
    <x v="112"/>
    <n v="1505797200"/>
    <n v="17428.208333333332"/>
    <d v="2017-09-19T05:00:0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n v="17995.208333333332"/>
    <x v="113"/>
    <n v="1554872400"/>
    <n v="17996.208333333332"/>
    <d v="2019-04-10T05:00:00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n v="17487.25"/>
    <x v="114"/>
    <n v="1513922400"/>
    <n v="17522.25"/>
    <d v="2017-12-22T06:00:0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n v="16696.208333333332"/>
    <x v="115"/>
    <n v="1442638800"/>
    <n v="16697.208333333332"/>
    <d v="2015-09-19T05:00:0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n v="15239.208333333334"/>
    <x v="116"/>
    <n v="1317186000"/>
    <n v="15245.208333333334"/>
    <d v="2011-09-28T05:00:0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n v="16096.25"/>
    <x v="117"/>
    <n v="1391234400"/>
    <n v="16102.25"/>
    <d v="2014-02-01T06:00:0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n v="16237.208333333334"/>
    <x v="118"/>
    <n v="1404363600"/>
    <n v="16254.208333333334"/>
    <d v="2014-07-03T05:00:00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n v="16542.208333333332"/>
    <x v="119"/>
    <n v="1429592400"/>
    <n v="16546.208333333332"/>
    <d v="2015-04-21T05:00:00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n v="16348.208333333334"/>
    <x v="33"/>
    <n v="1413608400"/>
    <n v="16361.208333333334"/>
    <d v="2014-10-18T05:00:0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n v="16401.25"/>
    <x v="120"/>
    <n v="1419400800"/>
    <n v="16428.25"/>
    <d v="2014-12-24T06:00:0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n v="16763.25"/>
    <x v="121"/>
    <n v="1448604000"/>
    <n v="16766.25"/>
    <d v="2015-11-27T06:00:0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n v="18029.208333333332"/>
    <x v="122"/>
    <n v="1562302800"/>
    <n v="18082.208333333332"/>
    <d v="2019-07-05T05:00:0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n v="17793.208333333332"/>
    <x v="123"/>
    <n v="1537678800"/>
    <n v="17797.208333333332"/>
    <d v="2018-09-23T05:00:0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n v="17027.208333333332"/>
    <x v="124"/>
    <n v="1473570000"/>
    <n v="17055.208333333332"/>
    <d v="2016-09-11T05:00:00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n v="14741.208333333334"/>
    <x v="125"/>
    <n v="1273899600"/>
    <n v="14744.208333333334"/>
    <d v="2010-05-15T05:00:0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n v="14848.208333333334"/>
    <x v="126"/>
    <n v="1284008400"/>
    <n v="14861.208333333334"/>
    <d v="2010-09-09T05:00:0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n v="16469.25"/>
    <x v="127"/>
    <n v="1425103200"/>
    <n v="16494.25"/>
    <d v="2015-02-28T06:00:0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n v="15273.208333333334"/>
    <x v="128"/>
    <n v="1320991200"/>
    <n v="15289.25"/>
    <d v="2011-11-11T06:00:0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n v="16038.25"/>
    <x v="129"/>
    <n v="1386828000"/>
    <n v="16051.25"/>
    <d v="2013-12-12T06:00:0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n v="17543.25"/>
    <x v="130"/>
    <n v="1517119200"/>
    <n v="17559.25"/>
    <d v="2018-01-28T06:00:00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n v="15198.208333333334"/>
    <x v="131"/>
    <n v="1315026000"/>
    <n v="15220.208333333334"/>
    <d v="2011-09-03T05:00:0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n v="15144.208333333334"/>
    <x v="132"/>
    <n v="1312693200"/>
    <n v="15193.208333333334"/>
    <d v="2011-08-07T05:00:00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n v="15771.25"/>
    <x v="133"/>
    <n v="1363064400"/>
    <n v="15776.208333333334"/>
    <d v="2013-03-12T05:00:00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n v="16228.208333333334"/>
    <x v="134"/>
    <n v="1403154000"/>
    <n v="16240.208333333334"/>
    <d v="2014-06-19T05:00:00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n v="14888.208333333334"/>
    <x v="135"/>
    <n v="1286859600"/>
    <n v="14894.208333333334"/>
    <d v="2010-10-12T05:00:0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n v="15611.208333333334"/>
    <x v="136"/>
    <n v="1349326800"/>
    <n v="15617.208333333334"/>
    <d v="2012-10-04T05:00:0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n v="16546.208333333332"/>
    <x v="137"/>
    <n v="1430974800"/>
    <n v="16562.208333333332"/>
    <d v="2015-05-07T05:00:00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n v="17587.25"/>
    <x v="138"/>
    <n v="1519970400"/>
    <n v="17592.25"/>
    <d v="2018-03-02T06:00:0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n v="16598.208333333332"/>
    <x v="139"/>
    <n v="1434603600"/>
    <n v="16604.208333333332"/>
    <d v="2015-06-18T05:00:0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n v="15436.208333333334"/>
    <x v="107"/>
    <n v="1337230800"/>
    <n v="15477.208333333334"/>
    <d v="2012-05-17T05:00:0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n v="14788.208333333334"/>
    <x v="140"/>
    <n v="1279429200"/>
    <n v="14808.208333333334"/>
    <d v="2010-07-18T05:00:0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n v="18064.208333333332"/>
    <x v="141"/>
    <n v="1561438800"/>
    <n v="18072.208333333332"/>
    <d v="2019-06-25T05:00:0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n v="16320.208333333334"/>
    <x v="142"/>
    <n v="1410498000"/>
    <n v="16325.208333333334"/>
    <d v="2014-09-12T05:00:0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n v="15286.25"/>
    <x v="143"/>
    <n v="1322460000"/>
    <n v="15306.25"/>
    <d v="2011-11-28T06:00:0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n v="16965.208333333332"/>
    <x v="144"/>
    <n v="1466312400"/>
    <n v="16971.208333333332"/>
    <d v="2016-06-19T05:00:00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n v="17372.208333333332"/>
    <x v="145"/>
    <n v="1501736400"/>
    <n v="17381.208333333332"/>
    <d v="2017-08-03T05:00:0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n v="15706.25"/>
    <x v="146"/>
    <n v="1361512800"/>
    <n v="15758.25"/>
    <d v="2013-02-22T06:00:0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7881.25"/>
    <x v="147"/>
    <n v="1545026400"/>
    <n v="17882.25"/>
    <d v="2018-12-17T06:00:0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n v="16230.208333333334"/>
    <x v="148"/>
    <n v="1406696400"/>
    <n v="16281.208333333334"/>
    <d v="2014-07-30T05:00:0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n v="17214.25"/>
    <x v="149"/>
    <n v="1487916000"/>
    <n v="17221.25"/>
    <d v="2017-02-24T06:00:0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n v="15632.208333333334"/>
    <x v="150"/>
    <n v="1351141200"/>
    <n v="15638.208333333334"/>
    <d v="2012-10-25T05:00:0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n v="16933.208333333332"/>
    <x v="151"/>
    <n v="1465016400"/>
    <n v="16956.208333333332"/>
    <d v="2016-06-04T05:00:00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n v="14693.208333333334"/>
    <x v="152"/>
    <n v="1270789200"/>
    <n v="14708.208333333334"/>
    <d v="2010-04-09T05:00:0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n v="18174.208333333332"/>
    <x v="153"/>
    <n v="1572325200"/>
    <n v="18198.208333333332"/>
    <d v="2019-10-29T05:00:0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n v="16069.25"/>
    <x v="154"/>
    <n v="1389420000"/>
    <n v="16081.25"/>
    <d v="2014-01-11T06:00:0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n v="16777.25"/>
    <x v="155"/>
    <n v="1449640800"/>
    <n v="16778.25"/>
    <d v="2015-12-09T06:00:0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n v="17982.208333333332"/>
    <x v="156"/>
    <n v="1555218000"/>
    <n v="18000.208333333332"/>
    <d v="2019-04-14T05:00:00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n v="18013.208333333332"/>
    <x v="157"/>
    <n v="1557723600"/>
    <n v="18029.208333333332"/>
    <d v="2019-05-13T05:00:0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n v="16701.208333333332"/>
    <x v="158"/>
    <n v="1443502800"/>
    <n v="16707.208333333332"/>
    <d v="2015-09-29T05:00:00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n v="17873.25"/>
    <x v="159"/>
    <n v="1546840800"/>
    <n v="17903.25"/>
    <d v="2019-01-07T06:00:0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n v="17459.208333333332"/>
    <x v="160"/>
    <n v="1512712800"/>
    <n v="17508.25"/>
    <d v="2017-12-08T06:00:00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n v="17447.208333333332"/>
    <x v="161"/>
    <n v="1507525200"/>
    <n v="17448.208333333332"/>
    <d v="2017-10-09T05:00:0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n v="17379.208333333332"/>
    <x v="162"/>
    <n v="1504328400"/>
    <n v="17411.208333333332"/>
    <d v="2017-09-02T05:00:0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n v="14965.25"/>
    <x v="163"/>
    <n v="1293343200"/>
    <n v="14969.25"/>
    <d v="2010-12-26T06:00:0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n v="15866.208333333334"/>
    <x v="164"/>
    <n v="1371704400"/>
    <n v="15876.208333333334"/>
    <d v="2013-06-20T05:00:0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n v="17949.25"/>
    <x v="165"/>
    <n v="1552798800"/>
    <n v="17972.208333333332"/>
    <d v="2019-03-17T05:00:00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n v="15508.208333333334"/>
    <x v="166"/>
    <n v="1342328400"/>
    <n v="15536.208333333334"/>
    <d v="2012-07-15T05:00:00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n v="17381.208333333332"/>
    <x v="167"/>
    <n v="1502341200"/>
    <n v="17388.208333333332"/>
    <d v="2017-08-10T05:00:0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n v="16149.208333333334"/>
    <x v="168"/>
    <n v="1397192400"/>
    <n v="16171.208333333334"/>
    <d v="2014-04-11T05:00:0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n v="16270.208333333334"/>
    <x v="169"/>
    <n v="1407042000"/>
    <n v="16285.208333333334"/>
    <d v="2014-08-03T05:00:00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n v="15843.208333333334"/>
    <x v="170"/>
    <n v="1369371600"/>
    <n v="15849.208333333334"/>
    <d v="2013-05-24T05:00:0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n v="16713.208333333332"/>
    <x v="171"/>
    <n v="1444107600"/>
    <n v="16714.208333333332"/>
    <d v="2015-10-06T05:00:00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n v="17044.208333333332"/>
    <x v="172"/>
    <n v="1474261200"/>
    <n v="17063.208333333332"/>
    <d v="2016-09-19T05:00:0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n v="17047.208333333332"/>
    <x v="173"/>
    <n v="1473656400"/>
    <n v="17056.208333333332"/>
    <d v="2016-09-12T05:00:0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n v="14928.25"/>
    <x v="174"/>
    <n v="1291960800"/>
    <n v="14953.25"/>
    <d v="2010-12-10T06:00:0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n v="17430.208333333332"/>
    <x v="175"/>
    <n v="1506747600"/>
    <n v="17439.208333333332"/>
    <d v="2017-09-30T05:00:0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n v="15781.208333333334"/>
    <x v="176"/>
    <n v="1363582800"/>
    <n v="15782.208333333334"/>
    <d v="2013-03-18T05:00:00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n v="14690.208333333334"/>
    <x v="177"/>
    <n v="1269666000"/>
    <n v="14695.208333333334"/>
    <d v="2010-03-27T05:00:0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n v="17443.208333333332"/>
    <x v="178"/>
    <n v="1508648400"/>
    <n v="17461.208333333332"/>
    <d v="2017-10-22T05:00:0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n v="18062.208333333332"/>
    <x v="179"/>
    <n v="1561957200"/>
    <n v="18078.208333333332"/>
    <d v="2019-07-01T05:00:0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n v="14861.208333333334"/>
    <x v="180"/>
    <n v="1285131600"/>
    <n v="14874.208333333334"/>
    <d v="2010-09-22T05:00:0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n v="18019.208333333332"/>
    <x v="181"/>
    <n v="1556946000"/>
    <n v="18020.208333333332"/>
    <d v="2019-05-04T05:00:0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n v="17664.208333333332"/>
    <x v="182"/>
    <n v="1527138000"/>
    <n v="17675.208333333332"/>
    <d v="2018-05-24T05:00:0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n v="16213.208333333334"/>
    <x v="183"/>
    <n v="1402117200"/>
    <n v="16228.208333333334"/>
    <d v="2014-06-07T05:00:0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n v="15759.25"/>
    <x v="184"/>
    <n v="1364014800"/>
    <n v="15787.208333333334"/>
    <d v="2013-03-23T05:00:00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n v="16406.25"/>
    <x v="185"/>
    <n v="1417586400"/>
    <n v="16407.25"/>
    <d v="2014-12-03T06:00:0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n v="16864.25"/>
    <x v="186"/>
    <n v="1457071200"/>
    <n v="16864.25"/>
    <d v="2016-03-04T06:00:0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n v="15860.208333333334"/>
    <x v="187"/>
    <n v="1370408400"/>
    <n v="15861.208333333334"/>
    <d v="2013-06-05T05:00:00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n v="17967.208333333332"/>
    <x v="188"/>
    <n v="1552626000"/>
    <n v="17970.208333333332"/>
    <d v="2019-03-15T05:00:0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n v="16248.208333333334"/>
    <x v="189"/>
    <n v="1404190800"/>
    <n v="16252.208333333334"/>
    <d v="2014-07-01T05:00:0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n v="17629.208333333332"/>
    <x v="190"/>
    <n v="1523509200"/>
    <n v="17633.208333333332"/>
    <d v="2018-04-12T05:00:0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n v="16692.208333333332"/>
    <x v="191"/>
    <n v="1443589200"/>
    <n v="16708.208333333332"/>
    <d v="2015-09-30T05:00:0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n v="17741.208333333332"/>
    <x v="192"/>
    <n v="1533445200"/>
    <n v="17748.208333333332"/>
    <d v="2018-08-05T05:00:0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n v="17047.208333333332"/>
    <x v="173"/>
    <n v="1474520400"/>
    <n v="17066.208333333332"/>
    <d v="2016-09-22T05:00:0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n v="17340.208333333332"/>
    <x v="193"/>
    <n v="1499403600"/>
    <n v="17354.208333333332"/>
    <d v="2017-07-07T05:00:0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n v="14827.208333333334"/>
    <x v="194"/>
    <n v="1283576400"/>
    <n v="14856.208333333334"/>
    <d v="2010-09-04T05:00:0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n v="16623.208333333332"/>
    <x v="195"/>
    <n v="1436590800"/>
    <n v="16627.208333333332"/>
    <d v="2015-07-11T05:00:0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n v="14693.208333333334"/>
    <x v="152"/>
    <n v="1270443600"/>
    <n v="14704.208333333334"/>
    <d v="2010-04-05T05:00:0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n v="16276.208333333334"/>
    <x v="196"/>
    <n v="1407819600"/>
    <n v="16294.208333333334"/>
    <d v="2014-08-12T05:00:0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n v="15249.208333333334"/>
    <x v="197"/>
    <n v="1317877200"/>
    <n v="15253.208333333334"/>
    <d v="2011-10-06T05:00:0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n v="17183.25"/>
    <x v="198"/>
    <n v="1484805600"/>
    <n v="17185.25"/>
    <d v="2017-01-19T06:00:0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n v="15067.208333333334"/>
    <x v="199"/>
    <n v="1302670800"/>
    <n v="15077.208333333334"/>
    <d v="2011-04-13T05:00:0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n v="17821.208333333332"/>
    <x v="200"/>
    <n v="1540789200"/>
    <n v="17833.208333333332"/>
    <d v="2018-10-29T05:00:0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n v="14667.25"/>
    <x v="201"/>
    <n v="1268028000"/>
    <n v="14676.25"/>
    <d v="2010-03-08T06:00:0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n v="17771.208333333332"/>
    <x v="202"/>
    <n v="1537160400"/>
    <n v="17791.208333333332"/>
    <d v="2018-09-17T05:00:00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n v="17479.25"/>
    <x v="203"/>
    <n v="1512280800"/>
    <n v="17503.25"/>
    <d v="2017-12-03T06:00:0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n v="16927.208333333332"/>
    <x v="204"/>
    <n v="1463115600"/>
    <n v="16934.208333333332"/>
    <d v="2016-05-13T05:00:0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n v="17228.25"/>
    <x v="205"/>
    <n v="1490850000"/>
    <n v="17255.208333333332"/>
    <d v="2017-03-30T05:00:0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n v="15944.208333333334"/>
    <x v="206"/>
    <n v="1379653200"/>
    <n v="15968.208333333334"/>
    <d v="2013-09-20T05:00:0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n v="18245.25"/>
    <x v="207"/>
    <n v="1580364000"/>
    <n v="18291.25"/>
    <d v="2020-01-30T06:00:0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n v="14919.208333333334"/>
    <x v="208"/>
    <n v="1289714400"/>
    <n v="14927.25"/>
    <d v="2010-11-14T06:00:00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n v="14840.208333333334"/>
    <x v="209"/>
    <n v="1282712400"/>
    <n v="14846.208333333334"/>
    <d v="2010-08-25T05:00:0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n v="17940.25"/>
    <x v="210"/>
    <n v="1550210400"/>
    <n v="17942.25"/>
    <d v="2019-02-15T06:00:0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n v="15300.25"/>
    <x v="211"/>
    <n v="1322114400"/>
    <n v="15302.25"/>
    <d v="2011-11-24T06:00:0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n v="18014.208333333332"/>
    <x v="212"/>
    <n v="1557205200"/>
    <n v="18023.208333333332"/>
    <d v="2019-05-07T05:00:0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n v="15289.25"/>
    <x v="213"/>
    <n v="1323928800"/>
    <n v="15323.25"/>
    <d v="2011-12-15T06:00:00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n v="15568.208333333334"/>
    <x v="214"/>
    <n v="1346130000"/>
    <n v="15580.208333333334"/>
    <d v="2012-08-28T05:00:0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n v="15156.208333333334"/>
    <x v="215"/>
    <n v="1311051600"/>
    <n v="15174.208333333334"/>
    <d v="2011-07-19T05:00:0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n v="15512.208333333334"/>
    <x v="216"/>
    <n v="1340427600"/>
    <n v="15514.208333333334"/>
    <d v="2012-06-23T05:00:0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n v="16345.208333333334"/>
    <x v="217"/>
    <n v="1412312400"/>
    <n v="16346.208333333334"/>
    <d v="2014-10-03T05:00:0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n v="16876.208333333332"/>
    <x v="218"/>
    <n v="1459314000"/>
    <n v="16890.208333333332"/>
    <d v="2016-03-30T05:00:0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n v="16337.208333333334"/>
    <x v="219"/>
    <n v="1415426400"/>
    <n v="16382.25"/>
    <d v="2014-11-08T06:00:0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n v="16193.208333333334"/>
    <x v="220"/>
    <n v="1399093200"/>
    <n v="16193.208333333334"/>
    <d v="2014-05-03T05:00:0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n v="14707.208333333334"/>
    <x v="221"/>
    <n v="1273899600"/>
    <n v="14744.208333333334"/>
    <d v="2010-05-15T05:00:0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n v="16570.208333333332"/>
    <x v="222"/>
    <n v="1432184400"/>
    <n v="16576.208333333332"/>
    <d v="2015-05-21T05:00:0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n v="17044.208333333332"/>
    <x v="172"/>
    <n v="1474779600"/>
    <n v="17069.208333333332"/>
    <d v="2016-09-25T05:00:0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n v="17318.208333333332"/>
    <x v="223"/>
    <n v="1500440400"/>
    <n v="17366.208333333332"/>
    <d v="2017-07-19T05:00:00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n v="18236.25"/>
    <x v="224"/>
    <n v="1575612000"/>
    <n v="18236.25"/>
    <d v="2019-12-06T06:00:0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n v="15846.208333333334"/>
    <x v="225"/>
    <n v="1374123600"/>
    <n v="15904.208333333334"/>
    <d v="2013-07-18T05:00:0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n v="17007.208333333332"/>
    <x v="226"/>
    <n v="1469509200"/>
    <n v="17008.208333333332"/>
    <d v="2016-07-26T05:00:0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n v="15137.208333333334"/>
    <x v="227"/>
    <n v="1309237200"/>
    <n v="15153.208333333334"/>
    <d v="2011-06-28T05:00:0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n v="17400.208333333332"/>
    <x v="228"/>
    <n v="1503982800"/>
    <n v="17407.208333333332"/>
    <d v="2017-08-29T05:00:00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n v="17210.25"/>
    <x v="229"/>
    <n v="1487397600"/>
    <n v="17215.25"/>
    <d v="2017-02-18T06:00:0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n v="18072.208333333332"/>
    <x v="230"/>
    <n v="1562043600"/>
    <n v="18079.208333333332"/>
    <d v="2019-07-02T05:00:00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n v="16185.208333333334"/>
    <x v="231"/>
    <n v="1398574800"/>
    <n v="16187.208333333334"/>
    <d v="2014-04-27T05:00:0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n v="17514.25"/>
    <x v="232"/>
    <n v="1515391200"/>
    <n v="17539.25"/>
    <d v="2018-01-08T06:00:00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n v="16676.208333333332"/>
    <x v="233"/>
    <n v="1441170000"/>
    <n v="16680.208333333332"/>
    <d v="2015-09-02T05:00:0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n v="14827.208333333334"/>
    <x v="194"/>
    <n v="1281157200"/>
    <n v="14828.208333333334"/>
    <d v="2010-08-07T05:00:0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n v="16173.208333333334"/>
    <x v="234"/>
    <n v="1398229200"/>
    <n v="16183.208333333334"/>
    <d v="2014-04-23T05:00:00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n v="17296.208333333332"/>
    <x v="235"/>
    <n v="1495256400"/>
    <n v="17306.208333333332"/>
    <d v="2017-05-20T05:00:00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n v="17594.25"/>
    <x v="236"/>
    <n v="1520402400"/>
    <n v="17597.25"/>
    <d v="2018-03-07T06:00:0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n v="16265.208333333334"/>
    <x v="237"/>
    <n v="1409806800"/>
    <n v="16317.208333333334"/>
    <d v="2014-09-04T05:00:0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n v="16167.208333333334"/>
    <x v="238"/>
    <n v="1396933200"/>
    <n v="16168.208333333334"/>
    <d v="2014-04-08T05:00:0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n v="15922.208333333334"/>
    <x v="239"/>
    <n v="1376024400"/>
    <n v="15926.208333333334"/>
    <d v="2013-08-09T05:00:0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n v="17157.25"/>
    <x v="240"/>
    <n v="1483682400"/>
    <n v="17172.25"/>
    <d v="2017-01-06T06:00:00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n v="16435.25"/>
    <x v="241"/>
    <n v="1420437600"/>
    <n v="16440.25"/>
    <d v="2015-01-05T06:00:0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n v="16437.25"/>
    <x v="242"/>
    <n v="1420783200"/>
    <n v="16444.25"/>
    <d v="2015-01-09T06:00:0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n v="14634.25"/>
    <x v="67"/>
    <n v="1267423200"/>
    <n v="14669.25"/>
    <d v="2010-03-01T06:00:0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n v="15683.25"/>
    <x v="243"/>
    <n v="1355205600"/>
    <n v="15685.25"/>
    <d v="2012-12-11T06:00:0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n v="16003.208333333334"/>
    <x v="244"/>
    <n v="1383109200"/>
    <n v="16008.208333333334"/>
    <d v="2013-10-30T05:00:0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n v="15072.208333333334"/>
    <x v="245"/>
    <n v="1303275600"/>
    <n v="15084.208333333334"/>
    <d v="2011-04-20T05:00:0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n v="17218.25"/>
    <x v="246"/>
    <n v="1487829600"/>
    <n v="17220.25"/>
    <d v="2017-02-23T06:00:0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n v="15021.25"/>
    <x v="247"/>
    <n v="1298268000"/>
    <n v="15026.25"/>
    <d v="2011-02-21T06:00:00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n v="16824.25"/>
    <x v="248"/>
    <n v="1456812000"/>
    <n v="16861.25"/>
    <d v="2016-03-01T06:00:0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n v="15769.25"/>
    <x v="249"/>
    <n v="1363669200"/>
    <n v="15783.208333333334"/>
    <d v="2013-03-19T05:00:0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n v="17143.25"/>
    <x v="250"/>
    <n v="1482904800"/>
    <n v="17163.25"/>
    <d v="2016-12-28T06:00:00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n v="15682.25"/>
    <x v="251"/>
    <n v="1356588000"/>
    <n v="15701.25"/>
    <d v="2012-12-27T06:00:0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n v="15611.208333333334"/>
    <x v="136"/>
    <n v="1349845200"/>
    <n v="15623.208333333334"/>
    <d v="2012-10-10T05:00:0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n v="14846.208333333334"/>
    <x v="252"/>
    <n v="1283058000"/>
    <n v="14850.208333333334"/>
    <d v="2010-08-29T05:00:00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n v="15069.208333333334"/>
    <x v="253"/>
    <n v="1304226000"/>
    <n v="15095.208333333334"/>
    <d v="2011-05-01T05:00:00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n v="14618.25"/>
    <x v="254"/>
    <n v="1263016800"/>
    <n v="14618.25"/>
    <d v="2010-01-09T06:00:0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n v="15748.25"/>
    <x v="255"/>
    <n v="1362031200"/>
    <n v="15764.25"/>
    <d v="2013-02-28T06:00:0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n v="16803.25"/>
    <x v="256"/>
    <n v="1455602400"/>
    <n v="16847.25"/>
    <d v="2016-02-16T06:00:0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n v="16381.25"/>
    <x v="257"/>
    <n v="1418191200"/>
    <n v="16414.25"/>
    <d v="2014-12-10T06:00:00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n v="15637.208333333334"/>
    <x v="258"/>
    <n v="1352440800"/>
    <n v="15653.25"/>
    <d v="2012-11-09T06:00:0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n v="15617.208333333334"/>
    <x v="259"/>
    <n v="1353304800"/>
    <n v="15663.25"/>
    <d v="2012-11-19T06:00:0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n v="17927.25"/>
    <x v="260"/>
    <n v="1550728800"/>
    <n v="17948.25"/>
    <d v="2019-02-21T06:00:0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n v="14945.25"/>
    <x v="261"/>
    <n v="1291442400"/>
    <n v="14947.25"/>
    <d v="2010-12-04T06:00:0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n v="16776.25"/>
    <x v="262"/>
    <n v="1452146400"/>
    <n v="16807.25"/>
    <d v="2016-01-07T06:00:0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n v="18087.208333333332"/>
    <x v="263"/>
    <n v="1564894800"/>
    <n v="18112.208333333332"/>
    <d v="2019-08-04T05:00:00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n v="17426.208333333332"/>
    <x v="264"/>
    <n v="1505883600"/>
    <n v="17429.208333333332"/>
    <d v="2017-09-20T05:00:0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n v="17476.25"/>
    <x v="265"/>
    <n v="1510380000"/>
    <n v="17481.25"/>
    <d v="2017-11-11T06:00:0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n v="17992.208333333332"/>
    <x v="266"/>
    <n v="1555218000"/>
    <n v="18000.208333333332"/>
    <d v="2019-04-14T05:00:0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n v="15449.208333333334"/>
    <x v="267"/>
    <n v="1335243600"/>
    <n v="15454.208333333334"/>
    <d v="2012-04-24T05:00:00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n v="14809.208333333334"/>
    <x v="268"/>
    <n v="1279688400"/>
    <n v="14811.208333333334"/>
    <d v="2010-07-21T05:00:0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n v="15670.25"/>
    <x v="269"/>
    <n v="1356069600"/>
    <n v="15695.25"/>
    <d v="2012-12-21T06:00:0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n v="17777.208333333332"/>
    <x v="270"/>
    <n v="1536210000"/>
    <n v="17780.208333333332"/>
    <d v="2018-09-06T05:00:0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n v="17491.25"/>
    <x v="271"/>
    <n v="1511762400"/>
    <n v="17497.25"/>
    <d v="2017-11-27T06:00:0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n v="15410.25"/>
    <x v="272"/>
    <n v="1333256400"/>
    <n v="15431.208333333334"/>
    <d v="2012-04-01T05:00:00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n v="17132.25"/>
    <x v="73"/>
    <n v="1480744800"/>
    <n v="17138.25"/>
    <d v="2016-12-03T06:00:00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n v="16951.208333333332"/>
    <x v="273"/>
    <n v="1465016400"/>
    <n v="16956.208333333332"/>
    <d v="2016-06-04T05:00:0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n v="15461.208333333334"/>
    <x v="274"/>
    <n v="1336280400"/>
    <n v="15466.208333333334"/>
    <d v="2012-05-06T05:00:0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n v="17054.208333333332"/>
    <x v="275"/>
    <n v="1476766800"/>
    <n v="17092.208333333332"/>
    <d v="2016-10-18T05:00:0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n v="17128.25"/>
    <x v="276"/>
    <n v="1480485600"/>
    <n v="17135.25"/>
    <d v="2016-11-30T06:00:0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n v="16553.208333333332"/>
    <x v="277"/>
    <n v="1430197200"/>
    <n v="16553.208333333332"/>
    <d v="2015-04-28T05:00:0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n v="15413.208333333334"/>
    <x v="278"/>
    <n v="1331787600"/>
    <n v="15414.208333333334"/>
    <d v="2012-03-15T05:00:00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n v="16650.208333333332"/>
    <x v="279"/>
    <n v="1438837200"/>
    <n v="16653.208333333332"/>
    <d v="2015-08-06T05:00:0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n v="15835.208333333334"/>
    <x v="280"/>
    <n v="1370926800"/>
    <n v="15867.208333333334"/>
    <d v="2013-06-11T05:00:00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n v="15262.208333333334"/>
    <x v="281"/>
    <n v="1319000400"/>
    <n v="15266.208333333334"/>
    <d v="2011-10-19T05:00:0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n v="15415.208333333334"/>
    <x v="282"/>
    <n v="1333429200"/>
    <n v="15433.208333333334"/>
    <d v="2012-04-03T05:00:0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n v="14887.208333333334"/>
    <x v="283"/>
    <n v="1287032400"/>
    <n v="14896.208333333334"/>
    <d v="2010-10-14T05:00:0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n v="17830.208333333332"/>
    <x v="284"/>
    <n v="1541570400"/>
    <n v="17842.25"/>
    <d v="2018-11-07T06:00:0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n v="15993.208333333334"/>
    <x v="285"/>
    <n v="1383976800"/>
    <n v="16018.25"/>
    <d v="2013-11-09T06:00:0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n v="17924.25"/>
    <x v="286"/>
    <n v="1550556000"/>
    <n v="17946.25"/>
    <d v="2019-02-19T06:00:0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n v="16084.25"/>
    <x v="287"/>
    <n v="1390456800"/>
    <n v="16093.25"/>
    <d v="2014-01-23T06:00:00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n v="16857.25"/>
    <x v="288"/>
    <n v="1458018000"/>
    <n v="16875.208333333332"/>
    <d v="2016-03-15T05:00:00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n v="16863.25"/>
    <x v="289"/>
    <n v="1461819600"/>
    <n v="16919.208333333332"/>
    <d v="2016-04-28T05:00:0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504069200"/>
    <n v="17408.208333333332"/>
    <x v="290"/>
    <n v="1504155600"/>
    <n v="17409.208333333332"/>
    <d v="2017-08-31T05:00:00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n v="16492.25"/>
    <x v="291"/>
    <n v="1426395600"/>
    <n v="16509.208333333332"/>
    <d v="2015-03-15T05:00:0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n v="17776.208333333332"/>
    <x v="292"/>
    <n v="1537074000"/>
    <n v="17790.208333333332"/>
    <d v="2018-09-16T05:00:0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n v="16807.25"/>
    <x v="293"/>
    <n v="1452578400"/>
    <n v="16812.25"/>
    <d v="2016-01-12T06:00:0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n v="17020.208333333332"/>
    <x v="294"/>
    <n v="1474088400"/>
    <n v="17061.208333333332"/>
    <d v="2016-09-17T05:00:0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n v="16879.208333333332"/>
    <x v="295"/>
    <n v="1461906000"/>
    <n v="16920.208333333332"/>
    <d v="2016-04-29T05:00:0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n v="17361.208333333332"/>
    <x v="296"/>
    <n v="1500267600"/>
    <n v="17364.208333333332"/>
    <d v="2017-07-17T05:00:00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n v="15497.208333333334"/>
    <x v="297"/>
    <n v="1340686800"/>
    <n v="15517.208333333334"/>
    <d v="2012-06-26T05:00:00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n v="15082.208333333334"/>
    <x v="298"/>
    <n v="1303189200"/>
    <n v="15083.208333333334"/>
    <d v="2011-04-19T05:00:0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n v="15238.208333333334"/>
    <x v="299"/>
    <n v="1318309200"/>
    <n v="15258.208333333334"/>
    <d v="2011-10-11T05:00:00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n v="14708.208333333334"/>
    <x v="300"/>
    <n v="1272171600"/>
    <n v="14724.208333333334"/>
    <d v="2010-04-25T05:00:0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n v="15021.25"/>
    <x v="247"/>
    <n v="1298872800"/>
    <n v="15033.25"/>
    <d v="2011-02-28T06:00:0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n v="16003.208333333334"/>
    <x v="244"/>
    <n v="1383282000"/>
    <n v="16010.208333333334"/>
    <d v="2013-11-01T05:00:0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n v="15397.25"/>
    <x v="301"/>
    <n v="1330495200"/>
    <n v="15399.25"/>
    <d v="2012-02-29T06:00:0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n v="17967.208333333332"/>
    <x v="188"/>
    <n v="1552798800"/>
    <n v="17972.208333333332"/>
    <d v="2019-03-17T05:00:00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n v="16214.208333333334"/>
    <x v="302"/>
    <n v="1403413200"/>
    <n v="16243.208333333334"/>
    <d v="2014-06-22T05:00:0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n v="18219.25"/>
    <x v="303"/>
    <n v="1574229600"/>
    <n v="18220.25"/>
    <d v="2019-11-20T06:00:00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n v="17300.208333333332"/>
    <x v="304"/>
    <n v="1495861200"/>
    <n v="17313.208333333332"/>
    <d v="2017-05-27T05:00:0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n v="16115.25"/>
    <x v="305"/>
    <n v="1392530400"/>
    <n v="16117.25"/>
    <d v="2014-02-16T06:00:0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n v="14833.208333333334"/>
    <x v="306"/>
    <n v="1283662800"/>
    <n v="14857.208333333334"/>
    <d v="2010-09-05T05:00:0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n v="15104.208333333334"/>
    <x v="307"/>
    <n v="1305781200"/>
    <n v="15113.208333333334"/>
    <d v="2011-05-19T05:00:0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n v="15065.208333333334"/>
    <x v="308"/>
    <n v="1302325200"/>
    <n v="15073.208333333334"/>
    <d v="2011-04-09T05:00:0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n v="14938.25"/>
    <x v="309"/>
    <n v="1291788000"/>
    <n v="14951.25"/>
    <d v="2010-12-08T06:00:0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n v="16156.208333333334"/>
    <x v="310"/>
    <n v="1396069200"/>
    <n v="16158.208333333334"/>
    <d v="2014-03-29T05:00:0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n v="16607.208333333332"/>
    <x v="311"/>
    <n v="1435899600"/>
    <n v="16619.208333333332"/>
    <d v="2015-07-03T05:00:00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n v="17698.208333333332"/>
    <x v="79"/>
    <n v="1531112400"/>
    <n v="17721.208333333332"/>
    <d v="2018-07-09T05:00:00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n v="16795.25"/>
    <x v="312"/>
    <n v="1451628000"/>
    <n v="16801.25"/>
    <d v="2016-01-01T06:00:0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n v="18136.208333333332"/>
    <x v="313"/>
    <n v="1567314000"/>
    <n v="18140.208333333332"/>
    <d v="2019-09-01T05:00:00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n v="17865.25"/>
    <x v="314"/>
    <n v="1544508000"/>
    <n v="17876.25"/>
    <d v="2018-12-11T06:00:0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n v="17147.25"/>
    <x v="315"/>
    <n v="1482472800"/>
    <n v="17158.25"/>
    <d v="2016-12-23T06:00:0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n v="17508.25"/>
    <x v="316"/>
    <n v="1512799200"/>
    <n v="17509.25"/>
    <d v="2017-12-09T06:00:0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n v="15327.25"/>
    <x v="317"/>
    <n v="1324360800"/>
    <n v="15328.25"/>
    <d v="2011-12-20T06:00:0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n v="15792.208333333334"/>
    <x v="318"/>
    <n v="1364533200"/>
    <n v="15793.208333333334"/>
    <d v="2013-03-29T05:00:0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n v="17855.25"/>
    <x v="319"/>
    <n v="1545112800"/>
    <n v="17883.25"/>
    <d v="2018-12-18T06:00:0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n v="17541.25"/>
    <x v="32"/>
    <n v="1516168800"/>
    <n v="17548.25"/>
    <d v="2018-01-17T06:00:0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n v="18215.25"/>
    <x v="320"/>
    <n v="1574920800"/>
    <n v="18228.25"/>
    <d v="2019-11-28T06:00:0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n v="14958.25"/>
    <x v="321"/>
    <n v="1292479200"/>
    <n v="14959.25"/>
    <d v="2010-12-16T06:00:00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n v="18211.25"/>
    <x v="322"/>
    <n v="1573538400"/>
    <n v="18212.25"/>
    <d v="2019-11-12T06:00:0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n v="15252.208333333334"/>
    <x v="323"/>
    <n v="1320382800"/>
    <n v="15282.208333333334"/>
    <d v="2011-11-04T05:00:0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n v="17380.208333333332"/>
    <x v="324"/>
    <n v="1502859600"/>
    <n v="17394.208333333332"/>
    <d v="2017-08-16T05:00:0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n v="15320.25"/>
    <x v="325"/>
    <n v="1323756000"/>
    <n v="15321.25"/>
    <d v="2011-12-13T06:00:0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n v="16675.208333333332"/>
    <x v="326"/>
    <n v="1441342800"/>
    <n v="16682.208333333332"/>
    <d v="2015-09-04T05:00:0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n v="15906.208333333334"/>
    <x v="327"/>
    <n v="1375333200"/>
    <n v="15918.208333333334"/>
    <d v="2013-08-01T05:00:0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n v="16028.25"/>
    <x v="328"/>
    <n v="1389420000"/>
    <n v="16081.25"/>
    <d v="2014-01-11T06:00:0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n v="17553.25"/>
    <x v="329"/>
    <n v="1520056800"/>
    <n v="17593.25"/>
    <d v="2018-03-03T06:00:0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n v="16625.208333333332"/>
    <x v="330"/>
    <n v="1436504400"/>
    <n v="16626.208333333332"/>
    <d v="2015-07-10T05:00:0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n v="17402.208333333332"/>
    <x v="331"/>
    <n v="1508302800"/>
    <n v="17457.208333333332"/>
    <d v="2017-10-18T05:00:00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n v="16477.25"/>
    <x v="332"/>
    <n v="1425708000"/>
    <n v="16501.25"/>
    <d v="2015-03-07T06:00:0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n v="17213.25"/>
    <x v="333"/>
    <n v="1488348000"/>
    <n v="17226.25"/>
    <d v="2017-03-01T06:00:0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n v="17361.208333333332"/>
    <x v="296"/>
    <n v="1502600400"/>
    <n v="17391.208333333332"/>
    <d v="2017-08-13T05:00:0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n v="16575.208333333332"/>
    <x v="334"/>
    <n v="1433653200"/>
    <n v="16593.208333333332"/>
    <d v="2015-06-07T05:00:00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n v="16671.208333333332"/>
    <x v="335"/>
    <n v="1441602000"/>
    <n v="16685.208333333332"/>
    <d v="2015-09-07T05:00:0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n v="16746.25"/>
    <x v="336"/>
    <n v="1447567200"/>
    <n v="16754.25"/>
    <d v="2015-11-15T06:00:0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n v="18082.208333333332"/>
    <x v="337"/>
    <n v="1562389200"/>
    <n v="18083.208333333332"/>
    <d v="2019-07-06T05:00:0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n v="15951.208333333334"/>
    <x v="338"/>
    <n v="1378789200"/>
    <n v="15958.208333333334"/>
    <d v="2013-09-10T05:00:0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n v="17188.25"/>
    <x v="339"/>
    <n v="1488520800"/>
    <n v="17228.25"/>
    <d v="2017-03-03T06:00:0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n v="15353.25"/>
    <x v="340"/>
    <n v="1327298400"/>
    <n v="15362.25"/>
    <d v="2012-01-23T06:00:0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n v="16681.208333333332"/>
    <x v="341"/>
    <n v="1443416400"/>
    <n v="16706.208333333332"/>
    <d v="2015-09-28T05:00:0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n v="17753.208333333332"/>
    <x v="342"/>
    <n v="1534136400"/>
    <n v="17756.208333333332"/>
    <d v="2018-08-13T05:00:0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n v="15213.208333333334"/>
    <x v="343"/>
    <n v="1315026000"/>
    <n v="15220.208333333334"/>
    <d v="2011-09-03T05:00:0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n v="14975.25"/>
    <x v="344"/>
    <n v="1295071200"/>
    <n v="14989.25"/>
    <d v="2011-01-15T06:00:00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n v="17446.208333333332"/>
    <x v="345"/>
    <n v="1509426000"/>
    <n v="17470.208333333332"/>
    <d v="2017-10-31T05:00:0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n v="15001.25"/>
    <x v="65"/>
    <n v="1299391200"/>
    <n v="15039.25"/>
    <d v="2011-03-06T06:00:0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n v="15335.25"/>
    <x v="346"/>
    <n v="1325052000"/>
    <n v="15336.25"/>
    <d v="2011-12-28T06:00:0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n v="17595.25"/>
    <x v="347"/>
    <n v="1522818000"/>
    <n v="17625.208333333332"/>
    <d v="2018-04-04T05:00:0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n v="17164.25"/>
    <x v="348"/>
    <n v="1485324000"/>
    <n v="17191.25"/>
    <d v="2017-01-25T06:00:0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n v="14977.25"/>
    <x v="349"/>
    <n v="1294120800"/>
    <n v="14978.25"/>
    <d v="2011-01-04T06:00:00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n v="16361.208333333334"/>
    <x v="350"/>
    <n v="1415685600"/>
    <n v="16385.25"/>
    <d v="2014-11-11T06:00:00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n v="14895.208333333334"/>
    <x v="351"/>
    <n v="1288933200"/>
    <n v="14918.208333333334"/>
    <d v="2010-11-05T05:00:00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n v="15739.25"/>
    <x v="352"/>
    <n v="1363237200"/>
    <n v="15778.208333333334"/>
    <d v="2013-03-14T05:00:00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n v="18001.208333333332"/>
    <x v="353"/>
    <n v="1555822800"/>
    <n v="18007.208333333332"/>
    <d v="2019-04-21T05:00:0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n v="16474.25"/>
    <x v="354"/>
    <n v="1427778000"/>
    <n v="16525.208333333332"/>
    <d v="2015-03-31T05:00:0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n v="16443.25"/>
    <x v="355"/>
    <n v="1422424800"/>
    <n v="16463.25"/>
    <d v="2015-01-28T06:00:00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n v="17395.208333333332"/>
    <x v="356"/>
    <n v="1503637200"/>
    <n v="17403.208333333332"/>
    <d v="2017-08-25T05:00:0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n v="17907.25"/>
    <x v="357"/>
    <n v="1547618400"/>
    <n v="17912.25"/>
    <d v="2019-01-16T06:00:00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n v="16724.208333333332"/>
    <x v="358"/>
    <n v="1449900000"/>
    <n v="16781.25"/>
    <d v="2015-12-12T06:00:0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n v="16257.208333333334"/>
    <x v="359"/>
    <n v="1405141200"/>
    <n v="16263.208333333334"/>
    <d v="2014-07-12T05:00:0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n v="18191.208333333332"/>
    <x v="12"/>
    <n v="1572933600"/>
    <n v="18205.25"/>
    <d v="2019-11-05T06:00:0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n v="17672.208333333332"/>
    <x v="360"/>
    <n v="1530162000"/>
    <n v="17710.208333333332"/>
    <d v="2018-06-28T05:00:0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n v="15274.208333333334"/>
    <x v="361"/>
    <n v="1320904800"/>
    <n v="15288.25"/>
    <d v="2011-11-10T06:00:0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n v="15879.208333333334"/>
    <x v="362"/>
    <n v="1372395600"/>
    <n v="15884.208333333334"/>
    <d v="2013-06-28T05:00:0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n v="16594.208333333332"/>
    <x v="363"/>
    <n v="1437714000"/>
    <n v="16640.208333333332"/>
    <d v="2015-07-24T05:00:0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n v="17455.208333333332"/>
    <x v="364"/>
    <n v="1509771600"/>
    <n v="17474.208333333332"/>
    <d v="2017-11-04T05:00:0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n v="17940.25"/>
    <x v="210"/>
    <n v="1550556000"/>
    <n v="17946.25"/>
    <d v="2019-02-19T06:00:00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n v="17207.25"/>
    <x v="365"/>
    <n v="1489039200"/>
    <n v="17234.25"/>
    <d v="2017-03-09T06:00:00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n v="17984.208333333332"/>
    <x v="366"/>
    <n v="1556600400"/>
    <n v="18016.208333333332"/>
    <d v="2019-04-30T05:00:0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n v="14786.208333333334"/>
    <x v="367"/>
    <n v="1278565200"/>
    <n v="14798.208333333334"/>
    <d v="2010-07-08T05:00:0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n v="15503.208333333334"/>
    <x v="368"/>
    <n v="1339909200"/>
    <n v="15508.208333333334"/>
    <d v="2012-06-17T05:00:0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n v="15343.25"/>
    <x v="369"/>
    <n v="1325829600"/>
    <n v="15345.25"/>
    <d v="2012-01-06T06:00:0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n v="14910.208333333334"/>
    <x v="370"/>
    <n v="1290578400"/>
    <n v="14937.25"/>
    <d v="2010-11-24T06:00:0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n v="15961.208333333334"/>
    <x v="371"/>
    <n v="1380344400"/>
    <n v="15976.208333333334"/>
    <d v="2013-09-28T05:00:0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n v="16084.25"/>
    <x v="287"/>
    <n v="1389852000"/>
    <n v="16086.25"/>
    <d v="2014-01-16T06:00:0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n v="14980.25"/>
    <x v="372"/>
    <n v="1294466400"/>
    <n v="14982.25"/>
    <d v="2011-01-08T06:00:0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n v="17364.208333333332"/>
    <x v="373"/>
    <n v="1500354000"/>
    <n v="17365.208333333332"/>
    <d v="2017-07-18T05:00:0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n v="15915.208333333334"/>
    <x v="374"/>
    <n v="1375938000"/>
    <n v="15925.208333333334"/>
    <d v="2013-08-08T05:00:00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n v="15316.25"/>
    <x v="375"/>
    <n v="1323410400"/>
    <n v="15317.25"/>
    <d v="2011-12-09T06:00:0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n v="17809.208333333332"/>
    <x v="376"/>
    <n v="1539406800"/>
    <n v="17817.208333333332"/>
    <d v="2018-10-13T05:00:0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n v="15848.208333333334"/>
    <x v="377"/>
    <n v="1369803600"/>
    <n v="15854.208333333334"/>
    <d v="2013-05-29T05:00:0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n v="17659.208333333332"/>
    <x v="378"/>
    <n v="1525928400"/>
    <n v="17661.208333333332"/>
    <d v="2018-05-10T05:00:00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n v="15007.25"/>
    <x v="379"/>
    <n v="1297231200"/>
    <n v="15014.25"/>
    <d v="2011-02-09T06:00:0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n v="15933.208333333334"/>
    <x v="380"/>
    <n v="1378530000"/>
    <n v="15955.208333333334"/>
    <d v="2013-09-07T05:00:00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n v="18196.208333333332"/>
    <x v="381"/>
    <n v="1572152400"/>
    <n v="18196.208333333332"/>
    <d v="2019-10-27T05:00:0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n v="15345.25"/>
    <x v="382"/>
    <n v="1329890400"/>
    <n v="15392.25"/>
    <d v="2012-02-22T06:00:00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n v="14741.208333333334"/>
    <x v="125"/>
    <n v="1276750800"/>
    <n v="14777.208333333334"/>
    <d v="2010-06-17T05:00:00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n v="17484.25"/>
    <x v="383"/>
    <n v="1510898400"/>
    <n v="17487.25"/>
    <d v="2017-11-17T06:00:0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n v="17686.208333333332"/>
    <x v="384"/>
    <n v="1532408400"/>
    <n v="17736.208333333332"/>
    <d v="2018-07-24T05:00:0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n v="15735.25"/>
    <x v="385"/>
    <n v="1360562400"/>
    <n v="15747.25"/>
    <d v="2013-02-11T06:00:0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n v="18182.208333333332"/>
    <x v="386"/>
    <n v="1571547600"/>
    <n v="18189.208333333332"/>
    <d v="2019-10-20T05:00:0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n v="16972.208333333332"/>
    <x v="387"/>
    <n v="1468126800"/>
    <n v="16992.208333333332"/>
    <d v="2016-07-10T05:00:0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n v="17274.208333333332"/>
    <x v="388"/>
    <n v="1492837200"/>
    <n v="17278.208333333332"/>
    <d v="2017-04-22T05:00:0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n v="16553.208333333332"/>
    <x v="277"/>
    <n v="1430197200"/>
    <n v="16553.208333333332"/>
    <d v="2015-04-28T05:00:0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n v="17315.208333333332"/>
    <x v="389"/>
    <n v="1496206800"/>
    <n v="17317.208333333332"/>
    <d v="2017-05-31T05:00:0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n v="16073.25"/>
    <x v="390"/>
    <n v="1389592800"/>
    <n v="16083.25"/>
    <d v="2014-01-13T06:00:0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n v="17862.25"/>
    <x v="391"/>
    <n v="1545631200"/>
    <n v="17889.25"/>
    <d v="2018-12-24T06:00:0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n v="14719.208333333334"/>
    <x v="392"/>
    <n v="1272430800"/>
    <n v="14727.208333333334"/>
    <d v="2010-04-28T05:00:00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n v="15352.25"/>
    <x v="393"/>
    <n v="1327903200"/>
    <n v="15369.25"/>
    <d v="2012-01-30T06:00:0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n v="14991.25"/>
    <x v="394"/>
    <n v="1296021600"/>
    <n v="15000.25"/>
    <d v="2011-01-26T06:00:00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n v="17838.208333333332"/>
    <x v="395"/>
    <n v="1543298400"/>
    <n v="17862.25"/>
    <d v="2018-11-27T06:00:0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n v="15466.208333333334"/>
    <x v="396"/>
    <n v="1336366800"/>
    <n v="15467.208333333334"/>
    <d v="2012-05-07T05:00:0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n v="15330.25"/>
    <x v="397"/>
    <n v="1325052000"/>
    <n v="15336.25"/>
    <d v="2011-12-28T06:00:0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n v="17342.208333333332"/>
    <x v="398"/>
    <n v="1499576400"/>
    <n v="17356.208333333332"/>
    <d v="2017-07-09T05:00:0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n v="17346.208333333332"/>
    <x v="399"/>
    <n v="1501304400"/>
    <n v="17376.208333333332"/>
    <d v="2017-07-29T05:00:00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n v="14716.208333333334"/>
    <x v="400"/>
    <n v="1273208400"/>
    <n v="14736.208333333334"/>
    <d v="2010-05-07T05:00:00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n v="15239.208333333334"/>
    <x v="116"/>
    <n v="1316840400"/>
    <n v="15241.208333333334"/>
    <d v="2011-09-24T05:00:00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n v="17639.208333333332"/>
    <x v="401"/>
    <n v="1524546000"/>
    <n v="17645.208333333332"/>
    <d v="2018-04-24T05:00:0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n v="16644.208333333332"/>
    <x v="402"/>
    <n v="1438578000"/>
    <n v="16650.208333333332"/>
    <d v="2015-08-03T05:00:0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n v="15763.25"/>
    <x v="403"/>
    <n v="1362549600"/>
    <n v="15770.25"/>
    <d v="2013-03-06T06:00:0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n v="16326.208333333334"/>
    <x v="404"/>
    <n v="1413349200"/>
    <n v="16358.208333333334"/>
    <d v="2014-10-15T05:00:00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n v="15016.25"/>
    <x v="405"/>
    <n v="1298008800"/>
    <n v="15023.25"/>
    <d v="2011-02-18T06:00:0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n v="16111.25"/>
    <x v="406"/>
    <n v="1394427600"/>
    <n v="16139.208333333334"/>
    <d v="2014-03-10T05:00:00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n v="18168.208333333332"/>
    <x v="407"/>
    <n v="1572670800"/>
    <n v="18202.208333333332"/>
    <d v="2019-11-02T05:00:0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n v="17704.208333333332"/>
    <x v="408"/>
    <n v="1531112400"/>
    <n v="17721.208333333332"/>
    <d v="2018-07-09T05:00:0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n v="16192.208333333334"/>
    <x v="409"/>
    <n v="1400734800"/>
    <n v="16212.208333333334"/>
    <d v="2014-05-22T05:00:0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n v="16034.25"/>
    <x v="410"/>
    <n v="1386741600"/>
    <n v="16050.25"/>
    <d v="2013-12-11T06:00:00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n v="17136.25"/>
    <x v="411"/>
    <n v="1481781600"/>
    <n v="17150.25"/>
    <d v="2016-12-15T06:00:0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n v="16419.25"/>
    <x v="412"/>
    <n v="1419660000"/>
    <n v="16431.25"/>
    <d v="2014-12-27T06:00:00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n v="18006.208333333332"/>
    <x v="413"/>
    <n v="1555822800"/>
    <n v="18007.208333333332"/>
    <d v="2019-04-21T05:00:0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n v="16691.208333333332"/>
    <x v="414"/>
    <n v="1442379600"/>
    <n v="16694.208333333332"/>
    <d v="2015-09-16T05:00:00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n v="15768.25"/>
    <x v="415"/>
    <n v="1364965200"/>
    <n v="15798.208333333334"/>
    <d v="2013-04-03T05:00:0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n v="17111.208333333332"/>
    <x v="416"/>
    <n v="1479016800"/>
    <n v="17118.25"/>
    <d v="2016-11-13T06:00:0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n v="17347.208333333332"/>
    <x v="417"/>
    <n v="1499662800"/>
    <n v="17357.208333333332"/>
    <d v="2017-07-10T05:00:0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n v="15456.208333333334"/>
    <x v="418"/>
    <n v="1337835600"/>
    <n v="15484.208333333334"/>
    <d v="2012-05-24T05:00:0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n v="17411.208333333332"/>
    <x v="419"/>
    <n v="1505710800"/>
    <n v="17427.208333333332"/>
    <d v="2017-09-18T05:00:0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n v="14882.208333333334"/>
    <x v="420"/>
    <n v="1287464400"/>
    <n v="14901.208333333334"/>
    <d v="2010-10-19T05:00:0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n v="15179.208333333334"/>
    <x v="421"/>
    <n v="1311656400"/>
    <n v="15181.208333333334"/>
    <d v="2011-07-26T05:00:00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n v="14946.25"/>
    <x v="422"/>
    <n v="1293170400"/>
    <n v="14967.25"/>
    <d v="2010-12-24T06:00:00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n v="15692.25"/>
    <x v="423"/>
    <n v="1355983200"/>
    <n v="15694.25"/>
    <d v="2012-12-20T06:00:0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n v="17519.25"/>
    <x v="424"/>
    <n v="1515045600"/>
    <n v="17535.25"/>
    <d v="2018-01-04T06:00:0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n v="15809.208333333334"/>
    <x v="425"/>
    <n v="1366088400"/>
    <n v="15811.208333333334"/>
    <d v="2013-04-16T05:00:00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n v="17961.25"/>
    <x v="426"/>
    <n v="1553317200"/>
    <n v="17978.208333333332"/>
    <d v="2019-03-23T05:00:0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540098000"/>
    <n v="17825.208333333332"/>
    <x v="427"/>
    <n v="1542088800"/>
    <n v="17848.25"/>
    <d v="2018-11-13T06:00:0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n v="17366.208333333332"/>
    <x v="428"/>
    <n v="1503118800"/>
    <n v="17397.208333333332"/>
    <d v="2017-08-19T05:00:0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n v="14796.208333333334"/>
    <x v="429"/>
    <n v="1278478800"/>
    <n v="14797.208333333334"/>
    <d v="2010-07-07T05:00:0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n v="17136.25"/>
    <x v="411"/>
    <n v="1484114400"/>
    <n v="17177.25"/>
    <d v="2017-01-11T06:00:0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n v="15999.208333333334"/>
    <x v="430"/>
    <n v="1385445600"/>
    <n v="16035.25"/>
    <d v="2013-11-26T06:00:00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n v="15240.208333333334"/>
    <x v="431"/>
    <n v="1318741200"/>
    <n v="15263.208333333334"/>
    <d v="2011-10-16T05:00:0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n v="17572.25"/>
    <x v="432"/>
    <n v="1518242400"/>
    <n v="17572.25"/>
    <d v="2018-02-10T06:00:00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n v="17088.208333333332"/>
    <x v="433"/>
    <n v="1476594000"/>
    <n v="17090.208333333332"/>
    <d v="2016-10-16T05:00:0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n v="14696.208333333334"/>
    <x v="434"/>
    <n v="1273554000"/>
    <n v="14740.208333333334"/>
    <d v="2010-05-11T05:00:0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n v="16432.25"/>
    <x v="435"/>
    <n v="1421906400"/>
    <n v="16457.25"/>
    <d v="2015-01-22T06:00:0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n v="14830.208333333334"/>
    <x v="8"/>
    <n v="1281589200"/>
    <n v="14833.208333333334"/>
    <d v="2010-08-12T05:00:0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n v="16188.208333333334"/>
    <x v="436"/>
    <n v="1400389200"/>
    <n v="16208.208333333334"/>
    <d v="2014-05-18T05:00:0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n v="15735.25"/>
    <x v="385"/>
    <n v="1362808800"/>
    <n v="15773.25"/>
    <d v="2013-03-09T06:00:0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n v="16070.25"/>
    <x v="437"/>
    <n v="1388815200"/>
    <n v="16074.25"/>
    <d v="2014-01-04T06:00:0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n v="17573.25"/>
    <x v="438"/>
    <n v="1519538400"/>
    <n v="17587.25"/>
    <d v="2018-02-25T06:00:0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n v="17558.25"/>
    <x v="439"/>
    <n v="1517810400"/>
    <n v="17567.25"/>
    <d v="2018-02-05T06:00:0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n v="15840.208333333334"/>
    <x v="440"/>
    <n v="1370581200"/>
    <n v="15863.208333333334"/>
    <d v="2013-06-07T05:00:00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n v="16762.25"/>
    <x v="441"/>
    <n v="1448863200"/>
    <n v="16769.25"/>
    <d v="2015-11-30T06:00:00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n v="18000.208333333332"/>
    <x v="442"/>
    <n v="1556600400"/>
    <n v="18016.208333333332"/>
    <d v="2019-04-30T05:00:0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n v="16573.208333333332"/>
    <x v="443"/>
    <n v="1432098000"/>
    <n v="16575.208333333332"/>
    <d v="2015-05-20T05:00:0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n v="17147.25"/>
    <x v="315"/>
    <n v="1482127200"/>
    <n v="17154.25"/>
    <d v="2016-12-19T06:00:0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n v="15462.208333333334"/>
    <x v="444"/>
    <n v="1335934800"/>
    <n v="15462.208333333334"/>
    <d v="2012-05-02T05:00:00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n v="17966.208333333332"/>
    <x v="445"/>
    <n v="1556946000"/>
    <n v="18020.208333333332"/>
    <d v="2019-05-04T05:00:0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n v="17708.208333333332"/>
    <x v="446"/>
    <n v="1530075600"/>
    <n v="17709.208333333332"/>
    <d v="2018-06-27T05:00:0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n v="16420.25"/>
    <x v="447"/>
    <n v="1418796000"/>
    <n v="16421.25"/>
    <d v="2014-12-17T06:00:0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n v="15881.208333333334"/>
    <x v="448"/>
    <n v="1372482000"/>
    <n v="15885.208333333334"/>
    <d v="2013-06-29T05:00:00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n v="17753.208333333332"/>
    <x v="342"/>
    <n v="1534395600"/>
    <n v="17759.208333333332"/>
    <d v="2018-08-16T05:00:0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n v="15151.208333333334"/>
    <x v="449"/>
    <n v="1311397200"/>
    <n v="15178.208333333334"/>
    <d v="2011-07-23T05:00:0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n v="16503.208333333332"/>
    <x v="450"/>
    <n v="1426914000"/>
    <n v="16515.208333333332"/>
    <d v="2015-03-21T05:00:0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n v="17376.208333333332"/>
    <x v="451"/>
    <n v="1501477200"/>
    <n v="17378.208333333332"/>
    <d v="2017-07-31T05:00:0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n v="14679.25"/>
    <x v="452"/>
    <n v="1269061200"/>
    <n v="14688.208333333334"/>
    <d v="2010-03-20T05:00:00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n v="16344.208333333334"/>
    <x v="453"/>
    <n v="1415772000"/>
    <n v="16386.25"/>
    <d v="2014-11-12T06:00:00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n v="15394.25"/>
    <x v="454"/>
    <n v="1331013600"/>
    <n v="15405.25"/>
    <d v="2012-03-06T06:00:00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n v="18242.25"/>
    <x v="455"/>
    <n v="1576735200"/>
    <n v="18249.25"/>
    <d v="2019-12-19T06:00:0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n v="16286.208333333334"/>
    <x v="456"/>
    <n v="1411362000"/>
    <n v="16335.208333333334"/>
    <d v="2014-09-22T05:00:00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n v="18057.208333333332"/>
    <x v="457"/>
    <n v="1563685200"/>
    <n v="18098.208333333332"/>
    <d v="2019-07-21T05:00:0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n v="17599.25"/>
    <x v="458"/>
    <n v="1521867600"/>
    <n v="17614.208333333332"/>
    <d v="2018-03-24T05:00:00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n v="17276.208333333332"/>
    <x v="459"/>
    <n v="1495515600"/>
    <n v="17309.208333333332"/>
    <d v="2017-05-23T05:00:0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n v="16834.25"/>
    <x v="460"/>
    <n v="1455948000"/>
    <n v="16851.25"/>
    <d v="2016-02-20T06:00:0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n v="14837.208333333334"/>
    <x v="461"/>
    <n v="1282366800"/>
    <n v="14842.208333333334"/>
    <d v="2010-08-21T05:00:0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n v="18217.25"/>
    <x v="462"/>
    <n v="1574575200"/>
    <n v="18224.25"/>
    <d v="2019-11-24T06:00:0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n v="15887.208333333334"/>
    <x v="463"/>
    <n v="1374901200"/>
    <n v="15913.208333333334"/>
    <d v="2013-07-27T05:00:00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n v="14767.208333333334"/>
    <x v="464"/>
    <n v="1278910800"/>
    <n v="14802.208333333334"/>
    <d v="2010-07-12T05:00:00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n v="18076.208333333332"/>
    <x v="465"/>
    <n v="1562907600"/>
    <n v="18089.208333333332"/>
    <d v="2019-07-12T05:00:0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n v="15421.208333333334"/>
    <x v="466"/>
    <n v="1332478800"/>
    <n v="15422.208333333334"/>
    <d v="2012-03-23T05:00:0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n v="16231.208333333334"/>
    <x v="467"/>
    <n v="1402722000"/>
    <n v="16235.208333333334"/>
    <d v="2014-06-14T05:00:0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n v="17307.208333333332"/>
    <x v="468"/>
    <n v="1496811600"/>
    <n v="17324.208333333332"/>
    <d v="2017-06-07T05:00:0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n v="17155.25"/>
    <x v="469"/>
    <n v="1482213600"/>
    <n v="17155.25"/>
    <d v="2016-12-20T06:00:00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n v="16436.25"/>
    <x v="470"/>
    <n v="1420264800"/>
    <n v="16438.25"/>
    <d v="2015-01-03T06:00:0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n v="16875.208333333332"/>
    <x v="471"/>
    <n v="1458450000"/>
    <n v="16880.208333333332"/>
    <d v="2016-03-20T05:00:00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5826.208333333334"/>
    <x v="472"/>
    <n v="1369803600"/>
    <n v="15854.208333333334"/>
    <d v="2013-05-29T05:00:00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n v="15776.208333333334"/>
    <x v="473"/>
    <n v="1363237200"/>
    <n v="15778.208333333334"/>
    <d v="2013-03-14T05:00:0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n v="15548.208333333334"/>
    <x v="474"/>
    <n v="1345870800"/>
    <n v="15577.208333333334"/>
    <d v="2012-08-25T05:00:00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n v="16617.208333333332"/>
    <x v="72"/>
    <n v="1437454800"/>
    <n v="16637.208333333332"/>
    <d v="2015-07-21T05:00:0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n v="16573.208333333332"/>
    <x v="443"/>
    <n v="1432011600"/>
    <n v="16574.208333333332"/>
    <d v="2015-05-19T05:00:0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n v="15772.25"/>
    <x v="475"/>
    <n v="1366347600"/>
    <n v="15814.208333333334"/>
    <d v="2013-04-19T05:00:00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n v="17493.25"/>
    <x v="81"/>
    <n v="1512885600"/>
    <n v="17510.25"/>
    <d v="2017-12-10T06:00:00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n v="15804.208333333334"/>
    <x v="476"/>
    <n v="1369717200"/>
    <n v="15853.208333333334"/>
    <d v="2013-05-28T05:00:00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n v="17741.208333333332"/>
    <x v="192"/>
    <n v="1534654800"/>
    <n v="17762.208333333332"/>
    <d v="2018-08-19T05:00:0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n v="15465.208333333334"/>
    <x v="477"/>
    <n v="1337058000"/>
    <n v="15475.208333333334"/>
    <d v="2012-05-15T05:00:0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n v="17682.208333333332"/>
    <x v="478"/>
    <n v="1529816400"/>
    <n v="17706.208333333332"/>
    <d v="2018-06-24T05:00:0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n v="18102.208333333332"/>
    <x v="479"/>
    <n v="1564894800"/>
    <n v="18112.208333333332"/>
    <d v="2019-08-04T05:00:0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n v="16256.208333333334"/>
    <x v="480"/>
    <n v="1404622800"/>
    <n v="16257.208333333334"/>
    <d v="2014-07-06T05:00:00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n v="14861.208333333334"/>
    <x v="180"/>
    <n v="1284181200"/>
    <n v="14863.208333333334"/>
    <d v="2010-09-11T05:00:0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n v="16045.25"/>
    <x v="481"/>
    <n v="1386741600"/>
    <n v="16050.25"/>
    <d v="2013-12-11T06:00:00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n v="15331.25"/>
    <x v="482"/>
    <n v="1324792800"/>
    <n v="15333.25"/>
    <d v="2011-12-25T06:00:00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n v="14827.208333333334"/>
    <x v="194"/>
    <n v="1284354000"/>
    <n v="14865.208333333334"/>
    <d v="2010-09-13T05:00:0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n v="17291.208333333332"/>
    <x v="483"/>
    <n v="1494392400"/>
    <n v="17296.208333333332"/>
    <d v="2017-05-10T05:00:0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n v="17585.25"/>
    <x v="484"/>
    <n v="1519538400"/>
    <n v="17587.25"/>
    <d v="2018-02-25T06:00:00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n v="16443.25"/>
    <x v="355"/>
    <n v="1421906400"/>
    <n v="16457.25"/>
    <d v="2015-01-22T06:00:00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n v="18005.208333333332"/>
    <x v="485"/>
    <n v="1555909200"/>
    <n v="18008.208333333332"/>
    <d v="2019-04-22T05:00:0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n v="17036.208333333332"/>
    <x v="486"/>
    <n v="1472446800"/>
    <n v="17042.208333333332"/>
    <d v="2016-08-29T05:00:00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n v="15524.208333333334"/>
    <x v="487"/>
    <n v="1342328400"/>
    <n v="15536.208333333334"/>
    <d v="2012-07-15T05:00:0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n v="14672.25"/>
    <x v="488"/>
    <n v="1268114400"/>
    <n v="14677.25"/>
    <d v="2010-03-09T06:00:0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n v="14725.208333333334"/>
    <x v="489"/>
    <n v="1273381200"/>
    <n v="14738.208333333334"/>
    <d v="2010-05-09T05:00:0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n v="14936.25"/>
    <x v="490"/>
    <n v="1290837600"/>
    <n v="14940.25"/>
    <d v="2010-11-27T06:00:0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n v="16795.25"/>
    <x v="312"/>
    <n v="1454306400"/>
    <n v="16832.25"/>
    <d v="2016-02-01T06:00:00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n v="16836.25"/>
    <x v="491"/>
    <n v="1457762400"/>
    <n v="16872.25"/>
    <d v="2016-03-12T06:00:0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n v="16032.25"/>
    <x v="492"/>
    <n v="1389074400"/>
    <n v="16077.25"/>
    <d v="2014-01-07T06:00:0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n v="16200.208333333334"/>
    <x v="493"/>
    <n v="1402117200"/>
    <n v="16228.208333333334"/>
    <d v="2014-06-07T05:00:0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n v="14852.208333333334"/>
    <x v="494"/>
    <n v="1284440400"/>
    <n v="14866.208333333334"/>
    <d v="2010-09-14T05:00:00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n v="16020.25"/>
    <x v="495"/>
    <n v="1388988000"/>
    <n v="16076.25"/>
    <d v="2014-01-06T06:00:0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n v="17556.25"/>
    <x v="496"/>
    <n v="1516946400"/>
    <n v="17557.25"/>
    <d v="2018-01-26T06:00:0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n v="15910.208333333334"/>
    <x v="497"/>
    <n v="1377752400"/>
    <n v="15946.208333333334"/>
    <d v="2013-08-29T05:00:0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n v="17760.208333333332"/>
    <x v="498"/>
    <n v="1534568400"/>
    <n v="17761.208333333332"/>
    <d v="2018-08-18T05:00:00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n v="17690.208333333332"/>
    <x v="499"/>
    <n v="1528606800"/>
    <n v="17692.208333333332"/>
    <d v="2018-06-10T05:00:00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n v="14845.208333333334"/>
    <x v="500"/>
    <n v="1284872400"/>
    <n v="14871.208333333334"/>
    <d v="2010-09-19T05:00:0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n v="17773.208333333332"/>
    <x v="501"/>
    <n v="1537592400"/>
    <n v="17796.208333333332"/>
    <d v="2018-09-22T05:00:00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n v="15970.208333333334"/>
    <x v="502"/>
    <n v="1381208400"/>
    <n v="15986.208333333334"/>
    <d v="2013-10-08T05:00:0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n v="18078.208333333332"/>
    <x v="503"/>
    <n v="1562475600"/>
    <n v="18084.208333333332"/>
    <d v="2019-07-07T05:00:00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n v="17656.208333333332"/>
    <x v="504"/>
    <n v="1527397200"/>
    <n v="17678.208333333332"/>
    <d v="2018-05-27T05:00:0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n v="16596.208333333332"/>
    <x v="505"/>
    <n v="1436158800"/>
    <n v="16622.208333333332"/>
    <d v="2015-07-06T05:00:0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n v="16822.25"/>
    <x v="506"/>
    <n v="1456034400"/>
    <n v="16852.25"/>
    <d v="2016-02-21T06:00:0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n v="15959.208333333334"/>
    <x v="507"/>
    <n v="1380171600"/>
    <n v="15974.208333333334"/>
    <d v="2013-09-26T05:00:0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n v="16808.25"/>
    <x v="508"/>
    <n v="1453356000"/>
    <n v="16821.25"/>
    <d v="2016-01-21T06:00:0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n v="18255.25"/>
    <x v="509"/>
    <n v="1578981600"/>
    <n v="18275.25"/>
    <d v="2020-01-14T06:00:0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n v="17791.208333333332"/>
    <x v="510"/>
    <n v="1537419600"/>
    <n v="17794.208333333332"/>
    <d v="2018-09-20T05:00:00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n v="16460.25"/>
    <x v="511"/>
    <n v="1423202400"/>
    <n v="16472.25"/>
    <d v="2015-02-06T06:00:0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n v="16892.208333333332"/>
    <x v="512"/>
    <n v="1460610000"/>
    <n v="16905.208333333332"/>
    <d v="2016-04-14T05:00:0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n v="15853.208333333334"/>
    <x v="513"/>
    <n v="1370494800"/>
    <n v="15862.208333333334"/>
    <d v="2013-06-06T05:00:0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n v="15399.25"/>
    <x v="514"/>
    <n v="1332306000"/>
    <n v="15420.208333333334"/>
    <d v="2012-03-21T05:00:0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n v="16424.25"/>
    <x v="515"/>
    <n v="1422511200"/>
    <n v="16464.25"/>
    <d v="2015-01-29T06:00:00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n v="17131.25"/>
    <x v="516"/>
    <n v="1480312800"/>
    <n v="17133.25"/>
    <d v="2016-11-28T06:00:0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n v="14976.25"/>
    <x v="517"/>
    <n v="1294034400"/>
    <n v="14977.25"/>
    <d v="2011-01-03T06:00:0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n v="17154.25"/>
    <x v="518"/>
    <n v="1482645600"/>
    <n v="17160.25"/>
    <d v="2016-12-25T06:00:0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n v="16162.208333333334"/>
    <x v="519"/>
    <n v="1399093200"/>
    <n v="16193.208333333334"/>
    <d v="2014-05-03T05:00:0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n v="15223.208333333334"/>
    <x v="520"/>
    <n v="1315890000"/>
    <n v="15230.208333333334"/>
    <d v="2011-09-13T05:00:00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n v="16710.208333333332"/>
    <x v="521"/>
    <n v="1444021200"/>
    <n v="16713.208333333332"/>
    <d v="2015-10-05T05:00:00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n v="16855.25"/>
    <x v="522"/>
    <n v="1460005200"/>
    <n v="16898.208333333332"/>
    <d v="2016-04-07T05:00:0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n v="17015.208333333332"/>
    <x v="523"/>
    <n v="1470718800"/>
    <n v="17022.208333333332"/>
    <d v="2016-08-09T05:00:0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n v="15296.25"/>
    <x v="524"/>
    <n v="1325052000"/>
    <n v="15336.25"/>
    <d v="2011-12-28T06:00:0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n v="15264.208333333334"/>
    <x v="525"/>
    <n v="1319000400"/>
    <n v="15266.208333333334"/>
    <d v="2011-10-19T05:00:0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n v="17967.208333333332"/>
    <x v="188"/>
    <n v="1552539600"/>
    <n v="17969.208333333332"/>
    <d v="2019-03-14T05:00:0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n v="17848.25"/>
    <x v="526"/>
    <n v="1543816800"/>
    <n v="17868.25"/>
    <d v="2018-12-03T06:00:0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n v="16509.208333333332"/>
    <x v="527"/>
    <n v="1427086800"/>
    <n v="16517.208333333332"/>
    <d v="2015-03-23T05:00:0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n v="15293.25"/>
    <x v="528"/>
    <n v="1323064800"/>
    <n v="15313.25"/>
    <d v="2011-12-05T06:00:0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n v="16855.25"/>
    <x v="522"/>
    <n v="1458277200"/>
    <n v="16878.208333333332"/>
    <d v="2016-03-18T05:00:00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n v="16261.208333333334"/>
    <x v="529"/>
    <n v="1405141200"/>
    <n v="16263.208333333334"/>
    <d v="2014-07-12T05:00:0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n v="14805.208333333334"/>
    <x v="530"/>
    <n v="1283058000"/>
    <n v="14850.208333333334"/>
    <d v="2010-08-29T05:00:0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n v="14985.25"/>
    <x v="531"/>
    <n v="1295762400"/>
    <n v="14997.25"/>
    <d v="2011-01-23T06:00:0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n v="16424.25"/>
    <x v="515"/>
    <n v="1419573600"/>
    <n v="16430.25"/>
    <d v="2014-12-26T06:00:00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n v="16605.208333333332"/>
    <x v="532"/>
    <n v="1438750800"/>
    <n v="16652.208333333332"/>
    <d v="2015-08-05T05:00:0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n v="16706.208333333332"/>
    <x v="533"/>
    <n v="1444798800"/>
    <n v="16722.208333333332"/>
    <d v="2015-10-14T05:00:00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n v="16192.208333333334"/>
    <x v="409"/>
    <n v="1399179600"/>
    <n v="16194.208333333334"/>
    <d v="2014-05-04T05:00:0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n v="18237.25"/>
    <x v="534"/>
    <n v="1576562400"/>
    <n v="18247.25"/>
    <d v="2019-12-17T06:00:00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n v="16210.208333333334"/>
    <x v="53"/>
    <n v="1400821200"/>
    <n v="16213.208333333334"/>
    <d v="2014-05-23T05:00:00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n v="17471.208333333332"/>
    <x v="535"/>
    <n v="1510984800"/>
    <n v="17488.25"/>
    <d v="2017-11-18T06:00:0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n v="15044.25"/>
    <x v="536"/>
    <n v="1302066000"/>
    <n v="15070.208333333334"/>
    <d v="2011-04-06T05:00:0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n v="15309.25"/>
    <x v="537"/>
    <n v="1322978400"/>
    <n v="15312.25"/>
    <d v="2011-12-04T06:00:0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n v="15193.208333333334"/>
    <x v="538"/>
    <n v="1313730000"/>
    <n v="15205.208333333334"/>
    <d v="2011-08-19T05:00:0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n v="16127.25"/>
    <x v="539"/>
    <n v="1394085600"/>
    <n v="16135.25"/>
    <d v="2014-03-06T06:00:0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n v="15093.208333333334"/>
    <x v="540"/>
    <n v="1305349200"/>
    <n v="15108.208333333334"/>
    <d v="2011-05-14T05:00:0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n v="16596.208333333332"/>
    <x v="505"/>
    <n v="1434344400"/>
    <n v="16601.208333333332"/>
    <d v="2015-06-15T05:00:00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n v="15390.25"/>
    <x v="541"/>
    <n v="1331186400"/>
    <n v="15407.25"/>
    <d v="2012-03-08T06:00:0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n v="15455.208333333334"/>
    <x v="542"/>
    <n v="1336539600"/>
    <n v="15469.208333333334"/>
    <d v="2012-05-09T05:00:0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n v="14686.208333333334"/>
    <x v="543"/>
    <n v="1269752400"/>
    <n v="14696.208333333334"/>
    <d v="2010-03-28T05:00:0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n v="14930.25"/>
    <x v="544"/>
    <n v="1291615200"/>
    <n v="14949.25"/>
    <d v="2010-12-06T06:00:0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n v="17915.25"/>
    <x v="35"/>
    <n v="1552366800"/>
    <n v="17967.208333333332"/>
    <d v="2019-03-12T05:00:00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n v="14693.208333333334"/>
    <x v="152"/>
    <n v="1272171600"/>
    <n v="14724.208333333334"/>
    <d v="2010-04-25T05:00:0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n v="16621.208333333332"/>
    <x v="545"/>
    <n v="1436677200"/>
    <n v="16628.208333333332"/>
    <d v="2015-07-12T05:00:0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n v="16425.25"/>
    <x v="546"/>
    <n v="1420092000"/>
    <n v="16436.25"/>
    <d v="2015-01-01T06:00:0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n v="14804.208333333334"/>
    <x v="547"/>
    <n v="1279947600"/>
    <n v="14814.208333333334"/>
    <d v="2010-07-24T05:00:0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n v="16220.208333333334"/>
    <x v="548"/>
    <n v="1402203600"/>
    <n v="16229.208333333334"/>
    <d v="2014-06-08T05:00:0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n v="16155.208333333334"/>
    <x v="549"/>
    <n v="1396933200"/>
    <n v="16168.208333333334"/>
    <d v="2014-04-08T05:00:0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n v="16979.208333333332"/>
    <x v="550"/>
    <n v="1467262800"/>
    <n v="16982.208333333332"/>
    <d v="2016-06-30T05:00:00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n v="14684.208333333334"/>
    <x v="551"/>
    <n v="1270530000"/>
    <n v="14705.208333333334"/>
    <d v="2010-04-06T05:00:00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n v="16865.25"/>
    <x v="552"/>
    <n v="1457762400"/>
    <n v="16872.25"/>
    <d v="2016-03-12T06:00:00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n v="18217.25"/>
    <x v="462"/>
    <n v="1575525600"/>
    <n v="18235.25"/>
    <d v="2019-12-05T06:00:0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n v="14775.208333333334"/>
    <x v="553"/>
    <n v="1279083600"/>
    <n v="14804.208333333334"/>
    <d v="2010-07-14T05:00:0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n v="16478.25"/>
    <x v="554"/>
    <n v="1424412000"/>
    <n v="16486.25"/>
    <d v="2015-02-20T06:00:0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n v="15916.208333333334"/>
    <x v="555"/>
    <n v="1376197200"/>
    <n v="15928.208333333334"/>
    <d v="2013-08-11T05:00:0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n v="16220.208333333334"/>
    <x v="548"/>
    <n v="1402894800"/>
    <n v="16237.208333333334"/>
    <d v="2014-06-16T05:00:0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n v="16591.208333333332"/>
    <x v="62"/>
    <n v="1434430800"/>
    <n v="16602.208333333332"/>
    <d v="2015-06-16T05:00:0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n v="18004.208333333332"/>
    <x v="556"/>
    <n v="1557896400"/>
    <n v="18031.208333333332"/>
    <d v="2019-05-15T05:00:0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n v="14996.25"/>
    <x v="557"/>
    <n v="1297490400"/>
    <n v="15017.25"/>
    <d v="2011-02-12T06:00:0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n v="16711.208333333332"/>
    <x v="27"/>
    <n v="1447394400"/>
    <n v="16752.25"/>
    <d v="2015-11-13T06:00:0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n v="16867.25"/>
    <x v="558"/>
    <n v="1458277200"/>
    <n v="16878.208333333332"/>
    <d v="2016-03-18T05:00:0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n v="16152.208333333334"/>
    <x v="559"/>
    <n v="1395723600"/>
    <n v="16154.208333333334"/>
    <d v="2014-03-25T05:00:0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n v="17961.25"/>
    <x v="426"/>
    <n v="1552197600"/>
    <n v="17965.25"/>
    <d v="2019-03-10T06:00:00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n v="17912.25"/>
    <x v="560"/>
    <n v="1549087200"/>
    <n v="17929.25"/>
    <d v="2019-02-02T06:00:0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n v="15690.25"/>
    <x v="561"/>
    <n v="1356847200"/>
    <n v="15704.25"/>
    <d v="2012-12-30T06:00:0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n v="15911.208333333334"/>
    <x v="562"/>
    <n v="1375765200"/>
    <n v="15923.208333333334"/>
    <d v="2013-08-06T05:00:0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n v="14905.208333333334"/>
    <x v="563"/>
    <n v="1289800800"/>
    <n v="14928.25"/>
    <d v="2010-11-15T06:00:0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n v="17404.208333333332"/>
    <x v="564"/>
    <n v="1504501200"/>
    <n v="17413.208333333332"/>
    <d v="2017-09-04T05:00:0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n v="17177.25"/>
    <x v="565"/>
    <n v="1485669600"/>
    <n v="17195.25"/>
    <d v="2017-01-29T06:00:0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n v="16920.208333333332"/>
    <x v="566"/>
    <n v="1462770000"/>
    <n v="16930.208333333332"/>
    <d v="2016-05-09T05:00:0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n v="15968.208333333334"/>
    <x v="567"/>
    <n v="1379739600"/>
    <n v="15969.208333333334"/>
    <d v="2013-09-21T05:00:00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n v="16225.208333333334"/>
    <x v="568"/>
    <n v="1402722000"/>
    <n v="16235.208333333334"/>
    <d v="2014-06-14T05:00:0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n v="15827.208333333334"/>
    <x v="569"/>
    <n v="1369285200"/>
    <n v="15848.208333333334"/>
    <d v="2013-05-23T05:00:0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n v="15100.208333333334"/>
    <x v="570"/>
    <n v="1304744400"/>
    <n v="15101.208333333334"/>
    <d v="2011-05-07T05:00:00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n v="16990.208333333332"/>
    <x v="571"/>
    <n v="1468299600"/>
    <n v="16994.208333333332"/>
    <d v="2016-07-12T05:00:0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n v="17057.208333333332"/>
    <x v="572"/>
    <n v="1474174800"/>
    <n v="17062.208333333332"/>
    <d v="2016-09-18T05:00:0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n v="17636.208333333332"/>
    <x v="573"/>
    <n v="1526014800"/>
    <n v="17662.208333333332"/>
    <d v="2018-05-11T05:00:0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n v="16632.208333333332"/>
    <x v="574"/>
    <n v="1437454800"/>
    <n v="16637.208333333332"/>
    <d v="2015-07-21T05:00:0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n v="16460.25"/>
    <x v="511"/>
    <n v="1422684000"/>
    <n v="16466.25"/>
    <d v="2015-01-31T06:00:0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n v="18288.25"/>
    <x v="575"/>
    <n v="1581314400"/>
    <n v="18302.25"/>
    <d v="2020-02-10T06:00:0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n v="14880.208333333334"/>
    <x v="576"/>
    <n v="1286427600"/>
    <n v="14889.208333333334"/>
    <d v="2010-10-07T05:00:00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n v="14776.208333333334"/>
    <x v="577"/>
    <n v="1278738000"/>
    <n v="14800.208333333334"/>
    <d v="2010-07-10T05:00:0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n v="14886.208333333334"/>
    <x v="578"/>
    <n v="1286427600"/>
    <n v="14889.208333333334"/>
    <d v="2010-10-07T05:00:0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n v="16988.208333333332"/>
    <x v="579"/>
    <n v="1467954000"/>
    <n v="16990.208333333332"/>
    <d v="2016-07-08T05:00:00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n v="18017.208333333332"/>
    <x v="580"/>
    <n v="1557637200"/>
    <n v="18028.208333333332"/>
    <d v="2019-05-12T05:00:00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n v="17981.208333333332"/>
    <x v="581"/>
    <n v="1553922000"/>
    <n v="17985.208333333332"/>
    <d v="2019-03-30T05:00:0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n v="16376.208333333334"/>
    <x v="582"/>
    <n v="1416463200"/>
    <n v="16394.25"/>
    <d v="2014-11-20T06:00:0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n v="16746.25"/>
    <x v="336"/>
    <n v="1447221600"/>
    <n v="16750.25"/>
    <d v="2015-11-11T06:00:0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n v="17250.208333333332"/>
    <x v="583"/>
    <n v="1491627600"/>
    <n v="17264.208333333332"/>
    <d v="2017-04-08T05:00:0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n v="15745.25"/>
    <x v="584"/>
    <n v="1363150800"/>
    <n v="15777.208333333334"/>
    <d v="2013-03-13T05:00:0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n v="15357.25"/>
    <x v="585"/>
    <n v="1330754400"/>
    <n v="15402.25"/>
    <d v="2012-03-03T06:00:00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n v="17119.25"/>
    <x v="586"/>
    <n v="1479794400"/>
    <n v="17127.25"/>
    <d v="2016-11-22T06:00:0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n v="14817.208333333334"/>
    <x v="587"/>
    <n v="1281243600"/>
    <n v="14829.208333333334"/>
    <d v="2010-08-08T05:00:00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n v="17740.208333333332"/>
    <x v="588"/>
    <n v="1532754000"/>
    <n v="17740.208333333332"/>
    <d v="2018-07-28T05:00:00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n v="16818.25"/>
    <x v="589"/>
    <n v="1453356000"/>
    <n v="16821.25"/>
    <d v="2016-01-21T06:00:0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n v="17217.25"/>
    <x v="590"/>
    <n v="1489986000"/>
    <n v="17245.208333333332"/>
    <d v="2017-03-20T05:00:0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n v="17882.25"/>
    <x v="591"/>
    <n v="1545804000"/>
    <n v="17891.25"/>
    <d v="2018-12-26T06:00:0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n v="17226.25"/>
    <x v="592"/>
    <n v="1489899600"/>
    <n v="17244.208333333332"/>
    <d v="2017-03-19T05:00:0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n v="17883.25"/>
    <x v="593"/>
    <n v="1546495200"/>
    <n v="17899.25"/>
    <d v="2019-01-03T06:00:0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n v="17800.208333333332"/>
    <x v="594"/>
    <n v="1539752400"/>
    <n v="17821.208333333332"/>
    <d v="2018-10-17T05:00:00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n v="15777.208333333334"/>
    <x v="595"/>
    <n v="1364101200"/>
    <n v="15788.208333333334"/>
    <d v="2013-03-24T05:00:0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n v="17630.208333333332"/>
    <x v="596"/>
    <n v="1525323600"/>
    <n v="17654.208333333332"/>
    <d v="2018-05-03T05:00:0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n v="17353.208333333332"/>
    <x v="597"/>
    <n v="1500872400"/>
    <n v="17371.208333333332"/>
    <d v="2017-07-24T05:00:0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n v="14902.208333333334"/>
    <x v="598"/>
    <n v="1288501200"/>
    <n v="14913.208333333334"/>
    <d v="2010-10-31T05:00:00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n v="16259.208333333334"/>
    <x v="599"/>
    <n v="1407128400"/>
    <n v="16286.208333333334"/>
    <d v="2014-08-04T05:00:0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n v="16123.25"/>
    <x v="600"/>
    <n v="1394344800"/>
    <n v="16138.25"/>
    <d v="2014-03-09T06:00:0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n v="17018.208333333332"/>
    <x v="601"/>
    <n v="1474088400"/>
    <n v="17061.208333333332"/>
    <d v="2016-09-17T05:00:0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n v="16899.208333333332"/>
    <x v="602"/>
    <n v="1460264400"/>
    <n v="16901.208333333332"/>
    <d v="2016-04-10T05:00:0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n v="16671.208333333332"/>
    <x v="335"/>
    <n v="1440824400"/>
    <n v="16676.208333333332"/>
    <d v="2015-08-29T05:00:0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n v="17227.25"/>
    <x v="603"/>
    <n v="1489554000"/>
    <n v="17240.208333333332"/>
    <d v="2017-03-15T05:00:0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n v="17528.25"/>
    <x v="604"/>
    <n v="1514872800"/>
    <n v="17533.25"/>
    <d v="2018-01-02T06:00:0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n v="17527.25"/>
    <x v="605"/>
    <n v="1515736800"/>
    <n v="17543.25"/>
    <d v="2018-01-12T06:00:0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n v="16677.208333333332"/>
    <x v="606"/>
    <n v="1442898000"/>
    <n v="16700.208333333332"/>
    <d v="2015-09-22T05:00:0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n v="15001.25"/>
    <x v="65"/>
    <n v="1296194400"/>
    <n v="15002.25"/>
    <d v="2011-01-28T06:00:0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n v="16668.208333333332"/>
    <x v="607"/>
    <n v="1440910800"/>
    <n v="16677.208333333332"/>
    <d v="2015-08-30T05:00:0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n v="15427.208333333334"/>
    <x v="608"/>
    <n v="1335502800"/>
    <n v="15457.208333333334"/>
    <d v="2012-04-27T05:00:0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n v="17874.25"/>
    <x v="609"/>
    <n v="1544680800"/>
    <n v="17878.25"/>
    <d v="2018-12-13T06:00:0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n v="14889.208333333334"/>
    <x v="610"/>
    <n v="1288414800"/>
    <n v="14912.208333333334"/>
    <d v="2010-10-30T05:00:0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n v="15390.25"/>
    <x v="541"/>
    <n v="1330581600"/>
    <n v="15400.25"/>
    <d v="2012-03-01T06:00:0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n v="15164.208333333334"/>
    <x v="611"/>
    <n v="1311397200"/>
    <n v="15178.208333333334"/>
    <d v="2011-07-23T05:00:00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n v="15947.208333333334"/>
    <x v="612"/>
    <n v="1378357200"/>
    <n v="15953.208333333334"/>
    <d v="2013-09-05T05:00:00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n v="16323.208333333334"/>
    <x v="613"/>
    <n v="1411102800"/>
    <n v="16332.208333333334"/>
    <d v="2014-09-19T05:00:0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n v="15553.208333333334"/>
    <x v="614"/>
    <n v="1344834000"/>
    <n v="15565.208333333334"/>
    <d v="2012-08-13T05:00:0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n v="17343.208333333332"/>
    <x v="615"/>
    <n v="1499230800"/>
    <n v="17352.208333333332"/>
    <d v="2017-07-05T05:00:0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n v="16856.25"/>
    <x v="90"/>
    <n v="1457416800"/>
    <n v="16868.25"/>
    <d v="2016-03-08T06:00:0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n v="14821.208333333334"/>
    <x v="616"/>
    <n v="1280898000"/>
    <n v="14825.208333333334"/>
    <d v="2010-08-04T05:00:00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n v="17611.208333333332"/>
    <x v="617"/>
    <n v="1522472400"/>
    <n v="17621.208333333332"/>
    <d v="2018-03-31T05:00:0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n v="16906.208333333332"/>
    <x v="618"/>
    <n v="1462510800"/>
    <n v="16927.208333333332"/>
    <d v="2016-05-06T05:00:0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n v="15205.208333333334"/>
    <x v="619"/>
    <n v="1317790800"/>
    <n v="15252.208333333334"/>
    <d v="2011-10-05T05:00:0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n v="18150.208333333332"/>
    <x v="620"/>
    <n v="1568782800"/>
    <n v="18157.208333333332"/>
    <d v="2019-09-18T05:00:0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n v="15609.208333333334"/>
    <x v="621"/>
    <n v="1349413200"/>
    <n v="15618.208333333334"/>
    <d v="2012-10-05T05:00:0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n v="16992.208333333332"/>
    <x v="622"/>
    <n v="1472446800"/>
    <n v="17042.208333333332"/>
    <d v="2016-08-29T05:00:0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n v="17915.25"/>
    <x v="35"/>
    <n v="1548050400"/>
    <n v="17917.25"/>
    <d v="2019-01-21T06:00:0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n v="18187.208333333332"/>
    <x v="623"/>
    <n v="1571806800"/>
    <n v="18192.208333333332"/>
    <d v="2019-10-23T05:00:00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n v="18244.25"/>
    <x v="624"/>
    <n v="1576476000"/>
    <n v="18246.25"/>
    <d v="2019-12-16T06:00:00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n v="15329.25"/>
    <x v="625"/>
    <n v="1324965600"/>
    <n v="15335.25"/>
    <d v="2011-12-27T06:00:0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n v="16050.25"/>
    <x v="626"/>
    <n v="1387519200"/>
    <n v="16059.25"/>
    <d v="2013-12-20T06:00:0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n v="17790.208333333332"/>
    <x v="627"/>
    <n v="1537246800"/>
    <n v="17792.208333333332"/>
    <d v="2018-09-18T05:00:0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n v="14789.208333333334"/>
    <x v="628"/>
    <n v="1279515600"/>
    <n v="14809.208333333334"/>
    <d v="2010-07-19T05:00:0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n v="16670.208333333332"/>
    <x v="629"/>
    <n v="1442379600"/>
    <n v="16694.208333333332"/>
    <d v="2015-09-16T05:00:0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n v="17617.208333333332"/>
    <x v="630"/>
    <n v="1523077200"/>
    <n v="17628.208333333332"/>
    <d v="2018-04-07T05:00:0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n v="17237.25"/>
    <x v="631"/>
    <n v="1489554000"/>
    <n v="17240.208333333332"/>
    <d v="2017-03-15T05:00:0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n v="17906.25"/>
    <x v="632"/>
    <n v="1548482400"/>
    <n v="17922.25"/>
    <d v="2019-01-26T06:00:00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n v="16007.208333333334"/>
    <x v="633"/>
    <n v="1384063200"/>
    <n v="16019.25"/>
    <d v="2013-11-10T06:00:0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n v="15305.25"/>
    <x v="634"/>
    <n v="1322892000"/>
    <n v="15311.25"/>
    <d v="2011-12-03T06:00:00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n v="15616.208333333334"/>
    <x v="635"/>
    <n v="1350709200"/>
    <n v="15633.208333333334"/>
    <d v="2012-10-20T05:00:00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n v="18086.208333333332"/>
    <x v="636"/>
    <n v="1564203600"/>
    <n v="18104.208333333332"/>
    <d v="2019-07-27T05:00:0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n v="17456.208333333332"/>
    <x v="637"/>
    <n v="1509685200"/>
    <n v="17473.208333333332"/>
    <d v="2017-11-03T05:00:0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n v="17497.25"/>
    <x v="638"/>
    <n v="1514959200"/>
    <n v="17534.25"/>
    <d v="2018-01-03T06:00:0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n v="16753.25"/>
    <x v="639"/>
    <n v="1448863200"/>
    <n v="16769.25"/>
    <d v="2015-11-30T06:00:0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n v="16545.208333333332"/>
    <x v="640"/>
    <n v="1429592400"/>
    <n v="16546.208333333332"/>
    <d v="2015-04-21T05:00:00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n v="17621.208333333332"/>
    <x v="641"/>
    <n v="1522645200"/>
    <n v="17623.208333333332"/>
    <d v="2018-04-02T05:00:0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n v="15302.25"/>
    <x v="642"/>
    <n v="1323324000"/>
    <n v="15316.25"/>
    <d v="2011-12-08T06:00:0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n v="18072.208333333332"/>
    <x v="230"/>
    <n v="1561525200"/>
    <n v="18073.208333333332"/>
    <d v="2019-06-26T05:00:0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n v="14634.25"/>
    <x v="67"/>
    <n v="1265695200"/>
    <n v="14649.25"/>
    <d v="2010-02-09T06:00:0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n v="15060.208333333334"/>
    <x v="643"/>
    <n v="1301806800"/>
    <n v="15067.208333333334"/>
    <d v="2011-04-03T05:00:0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n v="15908.208333333334"/>
    <x v="644"/>
    <n v="1374901200"/>
    <n v="15913.208333333334"/>
    <d v="2013-07-27T05:00:0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n v="15451.208333333334"/>
    <x v="645"/>
    <n v="1336453200"/>
    <n v="15468.208333333334"/>
    <d v="2012-05-08T05:00:00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n v="16986.208333333332"/>
    <x v="646"/>
    <n v="1468904400"/>
    <n v="17001.208333333332"/>
    <d v="2016-07-19T05:00:0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n v="16050.25"/>
    <x v="626"/>
    <n v="1387087200"/>
    <n v="16054.25"/>
    <d v="2013-12-15T06:00:0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n v="17902.25"/>
    <x v="647"/>
    <n v="1547445600"/>
    <n v="17910.25"/>
    <d v="2019-01-14T06:00:00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n v="17873.25"/>
    <x v="159"/>
    <n v="1547359200"/>
    <n v="17909.25"/>
    <d v="2019-01-13T06:00:0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n v="17308.208333333332"/>
    <x v="648"/>
    <n v="1496293200"/>
    <n v="17318.208333333332"/>
    <d v="2017-06-01T05:00:0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n v="15449.208333333334"/>
    <x v="267"/>
    <n v="1335416400"/>
    <n v="15456.208333333334"/>
    <d v="2012-04-26T05:00:0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n v="17726.208333333332"/>
    <x v="649"/>
    <n v="1532149200"/>
    <n v="17733.208333333332"/>
    <d v="2018-07-21T05:00:00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n v="16824.25"/>
    <x v="248"/>
    <n v="1453788000"/>
    <n v="16826.25"/>
    <d v="2016-01-26T06:00:00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n v="16990.208333333332"/>
    <x v="571"/>
    <n v="1471496400"/>
    <n v="17031.208333333332"/>
    <d v="2016-08-18T05:00:0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n v="17035.208333333332"/>
    <x v="650"/>
    <n v="1472878800"/>
    <n v="17047.208333333332"/>
    <d v="2016-09-03T05:00:0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n v="16301.208333333334"/>
    <x v="1"/>
    <n v="1408510800"/>
    <n v="16302.208333333334"/>
    <d v="2014-08-20T05:00:0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n v="14828.208333333334"/>
    <x v="651"/>
    <n v="1281589200"/>
    <n v="14833.208333333334"/>
    <d v="2010-08-12T05:00:0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n v="15896.208333333334"/>
    <x v="652"/>
    <n v="1375851600"/>
    <n v="15924.208333333334"/>
    <d v="2013-08-07T05:00:00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n v="15208.208333333334"/>
    <x v="653"/>
    <n v="1315803600"/>
    <n v="15229.208333333334"/>
    <d v="2011-09-12T05:00:0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n v="15873.208333333334"/>
    <x v="654"/>
    <n v="1373691600"/>
    <n v="15899.208333333334"/>
    <d v="2013-07-13T05:00:0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n v="15489.208333333334"/>
    <x v="655"/>
    <n v="1339218000"/>
    <n v="15500.208333333334"/>
    <d v="2012-06-09T05:00:0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n v="17583.25"/>
    <x v="656"/>
    <n v="1520402400"/>
    <n v="17597.25"/>
    <d v="2018-03-07T06:00:00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n v="17625.208333333332"/>
    <x v="657"/>
    <n v="1523336400"/>
    <n v="17631.208333333332"/>
    <d v="2018-04-10T05:00:0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n v="17476.25"/>
    <x v="265"/>
    <n v="1512280800"/>
    <n v="17503.25"/>
    <d v="2017-12-03T06:00:0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n v="16862.25"/>
    <x v="658"/>
    <n v="1458709200"/>
    <n v="16883.208333333332"/>
    <d v="2016-03-23T05:00:0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n v="16365.208333333334"/>
    <x v="659"/>
    <n v="1414126800"/>
    <n v="16367.208333333334"/>
    <d v="2014-10-24T05:00:00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n v="16389.25"/>
    <x v="660"/>
    <n v="1416204000"/>
    <n v="16391.25"/>
    <d v="2014-11-17T06:00:0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n v="14907.208333333334"/>
    <x v="661"/>
    <n v="1288501200"/>
    <n v="14913.208333333334"/>
    <d v="2010-10-31T05:00:00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n v="17916.25"/>
    <x v="4"/>
    <n v="1552971600"/>
    <n v="17974.208333333332"/>
    <d v="2019-03-19T05:00:0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n v="16946.208333333332"/>
    <x v="662"/>
    <n v="1465102800"/>
    <n v="16957.208333333332"/>
    <d v="2016-06-05T05:00:0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n v="15740.25"/>
    <x v="663"/>
    <n v="1360130400"/>
    <n v="15742.25"/>
    <d v="2013-02-06T06:00:0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n v="16578.208333333332"/>
    <x v="664"/>
    <n v="1432875600"/>
    <n v="16584.208333333332"/>
    <d v="2015-05-29T05:00:0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n v="17370.208333333332"/>
    <x v="665"/>
    <n v="1500872400"/>
    <n v="17371.208333333332"/>
    <d v="2017-07-24T05:00:0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n v="17247.208333333332"/>
    <x v="666"/>
    <n v="1492146000"/>
    <n v="17270.208333333332"/>
    <d v="2017-04-14T05:00:00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n v="16275.208333333334"/>
    <x v="43"/>
    <n v="1407301200"/>
    <n v="16288.208333333334"/>
    <d v="2014-08-06T05:00:0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n v="17194.25"/>
    <x v="667"/>
    <n v="1486620000"/>
    <n v="17206.25"/>
    <d v="2017-02-09T06:00:00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n v="16890.208333333332"/>
    <x v="668"/>
    <n v="1459918800"/>
    <n v="16897.208333333332"/>
    <d v="2016-04-06T05:00:0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n v="16486.25"/>
    <x v="669"/>
    <n v="1424757600"/>
    <n v="16490.25"/>
    <d v="2015-02-24T06:00:0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n v="17116.25"/>
    <x v="670"/>
    <n v="1479880800"/>
    <n v="17128.25"/>
    <d v="2016-11-23T06:00:0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n v="16390.25"/>
    <x v="671"/>
    <n v="1418018400"/>
    <n v="16412.25"/>
    <d v="2014-12-08T06:00:00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n v="15520.208333333334"/>
    <x v="672"/>
    <n v="1341032400"/>
    <n v="15521.208333333334"/>
    <d v="2012-06-30T05:00:0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n v="17200.25"/>
    <x v="673"/>
    <n v="1486360800"/>
    <n v="17203.25"/>
    <d v="2017-02-06T06:00:0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n v="14752.208333333334"/>
    <x v="674"/>
    <n v="1274677200"/>
    <n v="14753.208333333334"/>
    <d v="2010-05-24T05:00:0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n v="14628.25"/>
    <x v="675"/>
    <n v="1267509600"/>
    <n v="14670.25"/>
    <d v="2010-03-02T06:00:0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n v="16729.208333333332"/>
    <x v="676"/>
    <n v="1445922000"/>
    <n v="16735.208333333332"/>
    <d v="2015-10-27T05:00:00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n v="17753.208333333332"/>
    <x v="342"/>
    <n v="1534050000"/>
    <n v="17755.208333333332"/>
    <d v="2018-08-12T05:00:00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n v="14759.208333333334"/>
    <x v="677"/>
    <n v="1277528400"/>
    <n v="14786.208333333334"/>
    <d v="2010-06-26T05:00:0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n v="15256.208333333334"/>
    <x v="678"/>
    <n v="1318568400"/>
    <n v="15261.208333333334"/>
    <d v="2011-10-14T05:00:0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n v="14854.208333333334"/>
    <x v="679"/>
    <n v="1284354000"/>
    <n v="14865.208333333334"/>
    <d v="2010-09-13T05:00:0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n v="14669.25"/>
    <x v="680"/>
    <n v="1269579600"/>
    <n v="14694.208333333334"/>
    <d v="2010-03-26T05:00:00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n v="16351.208333333334"/>
    <x v="681"/>
    <n v="1413781200"/>
    <n v="16363.208333333334"/>
    <d v="2014-10-20T05:00:00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4791.208333333334"/>
    <x v="682"/>
    <n v="1280120400"/>
    <n v="14816.208333333334"/>
    <d v="2010-07-26T05:00:0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n v="16877.208333333332"/>
    <x v="683"/>
    <n v="1459486800"/>
    <n v="16892.208333333332"/>
    <d v="2016-04-01T05:00:00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n v="14826.208333333334"/>
    <x v="684"/>
    <n v="1282539600"/>
    <n v="14844.208333333334"/>
    <d v="2010-08-23T05:00:00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n v="14752.208333333334"/>
    <x v="674"/>
    <n v="1275886800"/>
    <n v="14767.208333333334"/>
    <d v="2010-06-07T05:00:0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n v="15641.208333333334"/>
    <x v="685"/>
    <n v="1355983200"/>
    <n v="15694.25"/>
    <d v="2012-12-20T06:00:0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n v="17527.25"/>
    <x v="605"/>
    <n v="1515391200"/>
    <n v="17539.25"/>
    <d v="2018-01-08T06:00:00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n v="16455.25"/>
    <x v="686"/>
    <n v="1422252000"/>
    <n v="16461.25"/>
    <d v="2015-01-26T06:00:0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n v="15106.208333333334"/>
    <x v="687"/>
    <n v="1305522000"/>
    <n v="15110.208333333334"/>
    <d v="2011-05-16T05:00:0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n v="16367.208333333334"/>
    <x v="688"/>
    <n v="1414904400"/>
    <n v="16376.208333333334"/>
    <d v="2014-11-02T05:00:0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n v="17567.25"/>
    <x v="689"/>
    <n v="1520402400"/>
    <n v="17597.25"/>
    <d v="2018-03-07T06:00:0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n v="18109.208333333332"/>
    <x v="690"/>
    <n v="1567141200"/>
    <n v="18138.208333333332"/>
    <d v="2019-08-30T05:00:00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n v="17369.208333333332"/>
    <x v="691"/>
    <n v="1501131600"/>
    <n v="17374.208333333332"/>
    <d v="2017-07-27T05:00:0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n v="15672.25"/>
    <x v="692"/>
    <n v="1355032800"/>
    <n v="15683.25"/>
    <d v="2012-12-09T06:00:0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n v="15468.208333333334"/>
    <x v="693"/>
    <n v="1339477200"/>
    <n v="15503.208333333334"/>
    <d v="2012-06-12T05:00:00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n v="15107.208333333334"/>
    <x v="694"/>
    <n v="1305954000"/>
    <n v="15115.208333333334"/>
    <d v="2011-05-21T05:00:0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n v="17271.208333333332"/>
    <x v="695"/>
    <n v="1494392400"/>
    <n v="17296.208333333332"/>
    <d v="2017-05-10T05:00:00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n v="17793.208333333332"/>
    <x v="123"/>
    <n v="1537419600"/>
    <n v="17794.208333333332"/>
    <d v="2018-09-20T05:00:0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n v="16714.208333333332"/>
    <x v="696"/>
    <n v="1447999200"/>
    <n v="16759.25"/>
    <d v="2015-11-20T06:00:0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n v="16050.25"/>
    <x v="626"/>
    <n v="1388037600"/>
    <n v="16065.25"/>
    <d v="2013-12-26T06:00:0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n v="15932.208333333334"/>
    <x v="697"/>
    <n v="1378789200"/>
    <n v="15958.208333333334"/>
    <d v="2013-09-10T05:00:0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n v="16174.208333333334"/>
    <x v="698"/>
    <n v="1398056400"/>
    <n v="16181.208333333334"/>
    <d v="2014-04-21T05:00:00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n v="17922.25"/>
    <x v="699"/>
    <n v="1550815200"/>
    <n v="17949.25"/>
    <d v="2019-02-22T06:00:0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n v="17936.25"/>
    <x v="700"/>
    <n v="1550037600"/>
    <n v="17940.25"/>
    <d v="2019-02-13T06:00:0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n v="17269.208333333332"/>
    <x v="701"/>
    <n v="1492923600"/>
    <n v="17279.208333333332"/>
    <d v="2017-04-23T05:00:0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n v="16944.208333333332"/>
    <x v="702"/>
    <n v="1467522000"/>
    <n v="16985.208333333332"/>
    <d v="2016-07-03T05:00:0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n v="16380.25"/>
    <x v="703"/>
    <n v="1416117600"/>
    <n v="16390.25"/>
    <d v="2014-11-16T06:00:0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n v="18081.208333333332"/>
    <x v="704"/>
    <n v="1563771600"/>
    <n v="18099.208333333332"/>
    <d v="2019-07-22T05:00:0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n v="15240.208333333334"/>
    <x v="431"/>
    <n v="1319259600"/>
    <n v="15269.208333333334"/>
    <d v="2011-10-22T05:00:0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n v="15199.208333333334"/>
    <x v="705"/>
    <n v="1313643600"/>
    <n v="15204.208333333334"/>
    <d v="2011-08-18T05:00:0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n v="16661.208333333332"/>
    <x v="706"/>
    <n v="1440306000"/>
    <n v="16670.208333333332"/>
    <d v="2015-08-23T05:00:00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n v="17004.208333333332"/>
    <x v="707"/>
    <n v="1470805200"/>
    <n v="17023.208333333332"/>
    <d v="2016-08-10T05:00:00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n v="14913.208333333334"/>
    <x v="708"/>
    <n v="1292911200"/>
    <n v="14964.25"/>
    <d v="2010-12-21T06:00:0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n v="15034.25"/>
    <x v="709"/>
    <n v="1301374800"/>
    <n v="15062.208333333334"/>
    <d v="2011-03-29T05:00:00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n v="16056.25"/>
    <x v="710"/>
    <n v="1387864800"/>
    <n v="16063.25"/>
    <d v="2013-12-24T06:00:0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n v="16866.25"/>
    <x v="711"/>
    <n v="1458190800"/>
    <n v="16877.208333333332"/>
    <d v="2016-03-17T05:00:0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n v="18013.208333333332"/>
    <x v="157"/>
    <n v="1559278800"/>
    <n v="18047.208333333332"/>
    <d v="2019-05-31T05:00:00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n v="17617.208333333332"/>
    <x v="630"/>
    <n v="1522731600"/>
    <n v="17624.208333333332"/>
    <d v="2018-04-03T05:00:00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n v="15115.208333333334"/>
    <x v="712"/>
    <n v="1306731600"/>
    <n v="15124.208333333334"/>
    <d v="2011-05-30T05:00:0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n v="15633.208333333334"/>
    <x v="93"/>
    <n v="1352527200"/>
    <n v="15654.25"/>
    <d v="2012-11-10T06:00:0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n v="16217.208333333334"/>
    <x v="713"/>
    <n v="1404363600"/>
    <n v="16254.208333333334"/>
    <d v="2014-07-03T05:00:0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n v="14654.25"/>
    <x v="714"/>
    <n v="1266645600"/>
    <n v="14660.25"/>
    <d v="2010-02-20T06:00:0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n v="17146.25"/>
    <x v="715"/>
    <n v="1482818400"/>
    <n v="17162.25"/>
    <d v="2016-12-27T06:00:0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n v="15882.208333333334"/>
    <x v="716"/>
    <n v="1374642000"/>
    <n v="15910.208333333334"/>
    <d v="2013-07-24T05:00:00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n v="15881.208333333334"/>
    <x v="448"/>
    <n v="1372482000"/>
    <n v="15885.208333333334"/>
    <d v="2013-06-29T05:00:0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n v="17522.25"/>
    <x v="717"/>
    <n v="1514959200"/>
    <n v="17534.25"/>
    <d v="2018-01-03T06:00:0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n v="17106.208333333332"/>
    <x v="718"/>
    <n v="1478235600"/>
    <n v="17109.208333333332"/>
    <d v="2016-11-04T05:00:0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n v="16290.208333333334"/>
    <x v="719"/>
    <n v="1408078800"/>
    <n v="16297.208333333334"/>
    <d v="2014-08-15T05:00:00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n v="17895.25"/>
    <x v="720"/>
    <n v="1548136800"/>
    <n v="17918.25"/>
    <d v="2019-01-22T06:00:0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n v="15491.208333333334"/>
    <x v="721"/>
    <n v="1340859600"/>
    <n v="15519.208333333334"/>
    <d v="2012-06-28T05:00:00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n v="16830.25"/>
    <x v="722"/>
    <n v="1454479200"/>
    <n v="16834.25"/>
    <d v="2016-02-03T06:00:0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6598.208333333332"/>
    <x v="139"/>
    <n v="1434430800"/>
    <n v="16602.208333333332"/>
    <d v="2015-06-16T05:00:0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n v="18261.25"/>
    <x v="723"/>
    <n v="1579672800"/>
    <n v="18283.25"/>
    <d v="2020-01-22T06:00:00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n v="18081.208333333332"/>
    <x v="704"/>
    <n v="1562389200"/>
    <n v="18083.208333333332"/>
    <d v="2019-07-06T05:00:0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n v="17923.25"/>
    <x v="724"/>
    <n v="1551506400"/>
    <n v="17957.25"/>
    <d v="2019-03-02T06:00:0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n v="17533.25"/>
    <x v="725"/>
    <n v="1516600800"/>
    <n v="17553.25"/>
    <d v="2018-01-22T06:00:0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n v="16389.25"/>
    <x v="660"/>
    <n v="1420437600"/>
    <n v="16440.25"/>
    <d v="2015-01-05T06:00:0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n v="15404.25"/>
    <x v="726"/>
    <n v="1332997200"/>
    <n v="15428.208333333334"/>
    <d v="2012-03-29T05:00:00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n v="18184.208333333332"/>
    <x v="727"/>
    <n v="1574920800"/>
    <n v="18228.25"/>
    <d v="2019-11-28T06:00:00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n v="16938.208333333332"/>
    <x v="728"/>
    <n v="1464930000"/>
    <n v="16955.208333333332"/>
    <d v="2016-06-03T05:00:0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n v="15566.208333333334"/>
    <x v="729"/>
    <n v="1345006800"/>
    <n v="15567.208333333334"/>
    <d v="2012-08-15T05:00:0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n v="17498.25"/>
    <x v="730"/>
    <n v="1512712800"/>
    <n v="17508.25"/>
    <d v="2017-12-08T06:00:00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n v="16809.25"/>
    <x v="731"/>
    <n v="1452492000"/>
    <n v="16811.25"/>
    <d v="2016-01-11T06:00:00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n v="17637.208333333332"/>
    <x v="78"/>
    <n v="1524286800"/>
    <n v="17642.208333333332"/>
    <d v="2018-04-21T05:00:0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n v="15579.208333333334"/>
    <x v="732"/>
    <n v="1346907600"/>
    <n v="15589.208333333334"/>
    <d v="2012-09-06T05:00:0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n v="16948.208333333332"/>
    <x v="733"/>
    <n v="1464498000"/>
    <n v="16950.208333333332"/>
    <d v="2016-05-29T05:00:00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n v="17499.25"/>
    <x v="734"/>
    <n v="1514181600"/>
    <n v="17525.25"/>
    <d v="2017-12-25T06:00:0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n v="16111.25"/>
    <x v="406"/>
    <n v="1392184800"/>
    <n v="16113.25"/>
    <d v="2014-02-12T06:00:00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n v="18020.208333333332"/>
    <x v="735"/>
    <n v="1559365200"/>
    <n v="18048.208333333332"/>
    <d v="2019-06-01T05:00:00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n v="17917.25"/>
    <x v="736"/>
    <n v="1549173600"/>
    <n v="17930.25"/>
    <d v="2019-02-03T06:00:00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n v="15668.25"/>
    <x v="737"/>
    <n v="1355032800"/>
    <n v="15683.25"/>
    <d v="2012-12-09T06:00:0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n v="17741.208333333332"/>
    <x v="192"/>
    <n v="1533963600"/>
    <n v="17754.208333333332"/>
    <d v="2018-08-11T05:00:00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n v="17225.25"/>
    <x v="738"/>
    <n v="1489381200"/>
    <n v="17238.208333333332"/>
    <d v="2017-03-13T05:00:0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n v="16129.25"/>
    <x v="739"/>
    <n v="1395032400"/>
    <n v="16146.208333333334"/>
    <d v="2014-03-17T05:00:0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n v="16323.208333333334"/>
    <x v="613"/>
    <n v="1412485200"/>
    <n v="16348.208333333334"/>
    <d v="2014-10-05T05:00:00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n v="14779.208333333334"/>
    <x v="740"/>
    <n v="1279688400"/>
    <n v="14811.208333333334"/>
    <d v="2010-07-21T05:00:00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n v="17372.208333333332"/>
    <x v="145"/>
    <n v="1501995600"/>
    <n v="17384.208333333332"/>
    <d v="2017-08-06T05:00:0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n v="14956.25"/>
    <x v="741"/>
    <n v="1294639200"/>
    <n v="14984.25"/>
    <d v="2011-01-10T06:00:00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n v="15097.208333333334"/>
    <x v="742"/>
    <n v="1305435600"/>
    <n v="15109.208333333334"/>
    <d v="2011-05-15T05:00:00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n v="17771.208333333332"/>
    <x v="202"/>
    <n v="1537592400"/>
    <n v="17796.208333333332"/>
    <d v="2018-09-22T05:00:0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n v="16595.208333333332"/>
    <x v="743"/>
    <n v="1435122000"/>
    <n v="16610.208333333332"/>
    <d v="2015-06-24T05:00:0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n v="17534.25"/>
    <x v="744"/>
    <n v="1520056800"/>
    <n v="17593.25"/>
    <d v="2018-03-03T06:00:0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n v="15425.208333333334"/>
    <x v="745"/>
    <n v="1335675600"/>
    <n v="15459.208333333334"/>
    <d v="2012-04-29T05:00:0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n v="16730.208333333332"/>
    <x v="746"/>
    <n v="1448431200"/>
    <n v="16764.25"/>
    <d v="2015-11-25T06:00:0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n v="15019.25"/>
    <x v="747"/>
    <n v="1298613600"/>
    <n v="15030.25"/>
    <d v="2011-02-25T06:00:0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n v="15879.208333333334"/>
    <x v="362"/>
    <n v="1372482000"/>
    <n v="15885.208333333334"/>
    <d v="2013-06-29T05:00:0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n v="16494.25"/>
    <x v="748"/>
    <n v="1425621600"/>
    <n v="16500.25"/>
    <d v="2015-03-06T06:00:0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n v="14645.25"/>
    <x v="749"/>
    <n v="1266300000"/>
    <n v="14656.25"/>
    <d v="2010-02-16T06:00:0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n v="15060.208333333334"/>
    <x v="643"/>
    <n v="1305867600"/>
    <n v="15114.208333333334"/>
    <d v="2011-05-20T05:00:0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n v="17801.208333333332"/>
    <x v="750"/>
    <n v="1538802000"/>
    <n v="17810.208333333332"/>
    <d v="2018-10-06T05:00:0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n v="16146.208333333334"/>
    <x v="751"/>
    <n v="1398920400"/>
    <n v="16191.208333333334"/>
    <d v="2014-05-01T05:00:00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n v="16267.208333333334"/>
    <x v="752"/>
    <n v="1405659600"/>
    <n v="16269.208333333334"/>
    <d v="2014-07-18T05:00:00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n v="16850.25"/>
    <x v="753"/>
    <n v="1457244000"/>
    <n v="16866.25"/>
    <d v="2016-03-06T06:00:0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n v="17697.208333333332"/>
    <x v="754"/>
    <n v="1529298000"/>
    <n v="17700.208333333332"/>
    <d v="2018-06-18T05:00:0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n v="17769.208333333332"/>
    <x v="755"/>
    <n v="1535778000"/>
    <n v="17775.208333333332"/>
    <d v="2018-09-01T05:00:0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n v="15361.25"/>
    <x v="756"/>
    <n v="1327471200"/>
    <n v="15364.25"/>
    <d v="2012-01-25T06:00:0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n v="17666.208333333332"/>
    <x v="757"/>
    <n v="1529557200"/>
    <n v="17703.208333333332"/>
    <d v="2018-06-21T05:00:0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n v="17733.208333333332"/>
    <x v="758"/>
    <n v="1535259600"/>
    <n v="17769.208333333332"/>
    <d v="2018-08-26T05:00:00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n v="17538.25"/>
    <x v="759"/>
    <n v="1515564000"/>
    <n v="17541.25"/>
    <d v="2018-01-10T06:00:0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n v="14772.208333333334"/>
    <x v="760"/>
    <n v="1277096400"/>
    <n v="14781.208333333334"/>
    <d v="2010-06-21T05:00:0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n v="15379.25"/>
    <x v="761"/>
    <n v="1329026400"/>
    <n v="15382.25"/>
    <d v="2012-02-12T06:00:00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5297.25"/>
    <x v="762"/>
    <n v="1322978400"/>
    <n v="15312.25"/>
    <d v="2011-12-04T06:00:0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n v="15462.208333333334"/>
    <x v="444"/>
    <n v="1338786000"/>
    <n v="15495.208333333334"/>
    <d v="2012-06-04T05:00:0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n v="15171.208333333334"/>
    <x v="763"/>
    <n v="1311656400"/>
    <n v="15181.208333333334"/>
    <d v="2011-07-26T05:00:00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n v="15145.208333333334"/>
    <x v="764"/>
    <n v="1308978000"/>
    <n v="15150.208333333334"/>
    <d v="2011-06-25T05:00:00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n v="18218.25"/>
    <x v="765"/>
    <n v="1576389600"/>
    <n v="18245.25"/>
    <d v="2019-12-15T06:00:0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n v="15143.208333333334"/>
    <x v="766"/>
    <n v="1311051600"/>
    <n v="15174.208333333334"/>
    <d v="2011-07-19T05:00:0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n v="15454.208333333334"/>
    <x v="767"/>
    <n v="1336712400"/>
    <n v="15471.208333333334"/>
    <d v="2012-05-11T05:00:0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n v="15375.25"/>
    <x v="768"/>
    <n v="1330408800"/>
    <n v="15398.25"/>
    <d v="2012-02-28T06:00:0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n v="17642.208333333332"/>
    <x v="769"/>
    <n v="1524891600"/>
    <n v="17649.208333333332"/>
    <d v="2018-04-28T05:00:0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n v="15765.25"/>
    <x v="770"/>
    <n v="1363669200"/>
    <n v="15783.208333333334"/>
    <d v="2013-03-19T05:00:00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n v="17946.25"/>
    <x v="771"/>
    <n v="1551420000"/>
    <n v="17956.25"/>
    <d v="2019-03-01T06:00:00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n v="14689.208333333334"/>
    <x v="772"/>
    <n v="1269838800"/>
    <n v="14697.208333333334"/>
    <d v="2010-03-29T05:00:0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n v="15187.208333333334"/>
    <x v="773"/>
    <n v="1312520400"/>
    <n v="15191.208333333334"/>
    <d v="2011-08-05T05:00:0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n v="16603.208333333332"/>
    <x v="774"/>
    <n v="1436504400"/>
    <n v="16626.208333333332"/>
    <d v="2015-07-10T05:00:00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n v="17032.208333333332"/>
    <x v="775"/>
    <n v="1472014800"/>
    <n v="17037.208333333332"/>
    <d v="2016-08-24T05:00:0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n v="16328.208333333334"/>
    <x v="776"/>
    <n v="1411534800"/>
    <n v="16337.208333333334"/>
    <d v="2014-09-24T05:00:0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n v="15102.208333333334"/>
    <x v="777"/>
    <n v="1304917200"/>
    <n v="15103.208333333334"/>
    <d v="2011-05-09T05:00:0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n v="17813.208333333332"/>
    <x v="778"/>
    <n v="1539579600"/>
    <n v="17819.208333333332"/>
    <d v="2018-10-15T05:00:0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n v="15990.208333333334"/>
    <x v="779"/>
    <n v="1382504400"/>
    <n v="16001.208333333334"/>
    <d v="2013-10-23T05:00:0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n v="14781.208333333334"/>
    <x v="780"/>
    <n v="1278306000"/>
    <n v="14795.208333333334"/>
    <d v="2010-07-05T05:00:0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n v="16671.208333333332"/>
    <x v="335"/>
    <n v="1442552400"/>
    <n v="16696.208333333332"/>
    <d v="2015-09-18T05:00:0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n v="17471.208333333332"/>
    <x v="535"/>
    <n v="1511071200"/>
    <n v="17489.25"/>
    <d v="2017-11-19T06:00:00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n v="17777.208333333332"/>
    <x v="270"/>
    <n v="1536382800"/>
    <n v="17782.208333333332"/>
    <d v="2018-09-08T05:00:0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n v="16078.25"/>
    <x v="781"/>
    <n v="1389592800"/>
    <n v="16083.25"/>
    <d v="2014-01-13T06:00:0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n v="14722.208333333334"/>
    <x v="782"/>
    <n v="1275282000"/>
    <n v="14760.208333333334"/>
    <d v="2010-05-31T05:00:00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n v="14987.25"/>
    <x v="783"/>
    <n v="1294984800"/>
    <n v="14988.25"/>
    <d v="2011-01-14T06:00:0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n v="18055.208333333332"/>
    <x v="784"/>
    <n v="1562043600"/>
    <n v="18079.208333333332"/>
    <d v="2019-07-02T05:00:0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n v="17008.208333333332"/>
    <x v="785"/>
    <n v="1469595600"/>
    <n v="17009.208333333332"/>
    <d v="2016-07-27T05:00:0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n v="18276.25"/>
    <x v="786"/>
    <n v="1581141600"/>
    <n v="18300.25"/>
    <d v="2020-02-08T06:00:0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n v="17219.25"/>
    <x v="787"/>
    <n v="1488520800"/>
    <n v="17228.25"/>
    <d v="2017-03-03T06:00:0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n v="18098.208333333332"/>
    <x v="788"/>
    <n v="1563858000"/>
    <n v="18100.208333333332"/>
    <d v="2019-07-23T05:00:0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n v="16625.208333333332"/>
    <x v="330"/>
    <n v="1438923600"/>
    <n v="16654.208333333332"/>
    <d v="2015-08-07T05:00:00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n v="16456.25"/>
    <x v="789"/>
    <n v="1422165600"/>
    <n v="16460.25"/>
    <d v="2015-01-25T06:00:0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n v="14754.208333333334"/>
    <x v="790"/>
    <n v="1277874000"/>
    <n v="14790.208333333334"/>
    <d v="2010-06-30T05:00:0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n v="16194.208333333334"/>
    <x v="791"/>
    <n v="1399352400"/>
    <n v="16196.208333333334"/>
    <d v="2014-05-06T05:00:00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n v="14766.208333333334"/>
    <x v="792"/>
    <n v="1279083600"/>
    <n v="14804.208333333334"/>
    <d v="2010-07-14T05:00:0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n v="14847.208333333334"/>
    <x v="793"/>
    <n v="1284354000"/>
    <n v="14865.208333333334"/>
    <d v="2010-09-13T05:00:0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n v="16633.208333333332"/>
    <x v="794"/>
    <n v="1441170000"/>
    <n v="16680.208333333332"/>
    <d v="2015-09-02T05:00:00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n v="17267.208333333332"/>
    <x v="795"/>
    <n v="1493528400"/>
    <n v="17286.208333333332"/>
    <d v="2017-04-30T05:00:0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n v="16141.208333333334"/>
    <x v="796"/>
    <n v="1395205200"/>
    <n v="16148.208333333334"/>
    <d v="2014-03-19T05:00:00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n v="18071.208333333332"/>
    <x v="797"/>
    <n v="1561438800"/>
    <n v="18072.208333333332"/>
    <d v="2019-06-25T05:00:0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n v="15311.25"/>
    <x v="798"/>
    <n v="1326693600"/>
    <n v="15355.25"/>
    <d v="2012-01-16T06:00:0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n v="14750.208333333334"/>
    <x v="799"/>
    <n v="1277960400"/>
    <n v="14791.208333333334"/>
    <d v="2010-07-01T05:00:0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n v="16601.208333333332"/>
    <x v="800"/>
    <n v="1434690000"/>
    <n v="16605.208333333332"/>
    <d v="2015-06-19T05:00:00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n v="15897.208333333334"/>
    <x v="801"/>
    <n v="1376110800"/>
    <n v="15927.208333333334"/>
    <d v="2013-08-10T05:00:00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n v="17565.25"/>
    <x v="802"/>
    <n v="1518415200"/>
    <n v="17574.25"/>
    <d v="2018-02-12T06:00:0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n v="15169.208333333334"/>
    <x v="803"/>
    <n v="1310878800"/>
    <n v="15172.208333333334"/>
    <d v="2011-07-17T05:00:00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n v="18014.208333333332"/>
    <x v="212"/>
    <n v="1556600400"/>
    <n v="18016.208333333332"/>
    <d v="2019-04-30T05:00:0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n v="18246.25"/>
    <x v="804"/>
    <n v="1576994400"/>
    <n v="18252.25"/>
    <d v="2019-12-22T06:00:0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n v="15985.208333333334"/>
    <x v="805"/>
    <n v="1382677200"/>
    <n v="16003.208333333334"/>
    <d v="2013-10-25T05:00:0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n v="16332.208333333334"/>
    <x v="806"/>
    <n v="1411189200"/>
    <n v="16333.208333333334"/>
    <d v="2014-09-20T05:00:00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n v="17729.208333333332"/>
    <x v="807"/>
    <n v="1534654800"/>
    <n v="17762.208333333332"/>
    <d v="2018-08-19T05:00:00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n v="16830.25"/>
    <x v="722"/>
    <n v="1457762400"/>
    <n v="16872.25"/>
    <d v="2016-03-12T06:00:0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n v="15465.208333333334"/>
    <x v="477"/>
    <n v="1337490000"/>
    <n v="15480.208333333334"/>
    <d v="2012-05-20T05:00:00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n v="15617.208333333334"/>
    <x v="259"/>
    <n v="1349672400"/>
    <n v="15621.208333333334"/>
    <d v="2012-10-08T05:00:0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n v="15967.208333333334"/>
    <x v="9"/>
    <n v="1379826000"/>
    <n v="15970.208333333334"/>
    <d v="2013-09-22T05:00:0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n v="17299.208333333332"/>
    <x v="808"/>
    <n v="1497762000"/>
    <n v="17335.208333333332"/>
    <d v="2017-06-18T05:00:00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n v="15091.208333333334"/>
    <x v="809"/>
    <n v="1304485200"/>
    <n v="15098.208333333334"/>
    <d v="2011-05-04T05:00:0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n v="15462.208333333334"/>
    <x v="444"/>
    <n v="1336885200"/>
    <n v="15473.208333333334"/>
    <d v="2012-05-13T05:00:0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n v="17686.208333333332"/>
    <x v="384"/>
    <n v="1530421200"/>
    <n v="17713.208333333332"/>
    <d v="2018-07-01T05:00:00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n v="16457.25"/>
    <x v="810"/>
    <n v="1421992800"/>
    <n v="16458.25"/>
    <d v="2015-01-23T06:00:0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n v="18148.208333333332"/>
    <x v="811"/>
    <n v="1568178000"/>
    <n v="18150.208333333332"/>
    <d v="2019-09-11T05:00:0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n v="15588.208333333334"/>
    <x v="812"/>
    <n v="1347944400"/>
    <n v="15601.208333333334"/>
    <d v="2012-09-18T05:00:0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n v="18028.208333333332"/>
    <x v="813"/>
    <n v="1558760400"/>
    <n v="18041.208333333332"/>
    <d v="2019-05-25T05:00:0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n v="15921.208333333334"/>
    <x v="814"/>
    <n v="1376629200"/>
    <n v="15933.208333333334"/>
    <d v="2013-08-16T05:00:0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n v="17407.208333333332"/>
    <x v="80"/>
    <n v="1504760400"/>
    <n v="17416.208333333332"/>
    <d v="2017-09-07T05:00:0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n v="16422.25"/>
    <x v="815"/>
    <n v="1419660000"/>
    <n v="16431.25"/>
    <d v="2014-12-27T06:00:0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n v="15153.208333333334"/>
    <x v="816"/>
    <n v="1311310800"/>
    <n v="15177.208333333334"/>
    <d v="2011-07-22T05:00:00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n v="15548.208333333334"/>
    <x v="474"/>
    <n v="1344315600"/>
    <n v="15559.208333333334"/>
    <d v="2012-08-07T05:00:0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n v="17453.208333333332"/>
    <x v="817"/>
    <n v="1510725600"/>
    <n v="17485.25"/>
    <d v="2017-11-15T06:00:00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n v="17934.25"/>
    <x v="818"/>
    <n v="1551247200"/>
    <n v="17954.25"/>
    <d v="2019-02-27T06:00:0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n v="15382.25"/>
    <x v="819"/>
    <n v="1330236000"/>
    <n v="15396.25"/>
    <d v="2012-02-26T06:00:0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n v="17874.25"/>
    <x v="609"/>
    <n v="1545112800"/>
    <n v="17883.25"/>
    <d v="2018-12-18T06:00:00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n v="14804.208333333334"/>
    <x v="547"/>
    <n v="1279170000"/>
    <n v="14805.208333333334"/>
    <d v="2010-07-15T05:00:0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n v="18200.208333333332"/>
    <x v="820"/>
    <n v="1573452000"/>
    <n v="18211.25"/>
    <d v="2019-11-11T06:00:0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n v="17431.208333333332"/>
    <x v="821"/>
    <n v="1507093200"/>
    <n v="17443.208333333332"/>
    <d v="2017-10-04T05:00:0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n v="16933.208333333332"/>
    <x v="151"/>
    <n v="1463374800"/>
    <n v="16937.208333333332"/>
    <d v="2016-05-16T05:00:0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n v="15533.208333333334"/>
    <x v="822"/>
    <n v="1344574800"/>
    <n v="15562.208333333334"/>
    <d v="2012-08-10T05:00:0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n v="16068.25"/>
    <x v="823"/>
    <n v="1389074400"/>
    <n v="16077.25"/>
    <d v="2014-01-07T06:00:0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n v="17289.208333333332"/>
    <x v="824"/>
    <n v="1494997200"/>
    <n v="17303.208333333332"/>
    <d v="2017-05-17T05:00:0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n v="16491.25"/>
    <x v="825"/>
    <n v="1425448800"/>
    <n v="16498.25"/>
    <d v="2015-03-04T06:00:00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n v="16249.208333333334"/>
    <x v="826"/>
    <n v="1404104400"/>
    <n v="16251.208333333334"/>
    <d v="2014-06-30T05:00:00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n v="16140.208333333334"/>
    <x v="827"/>
    <n v="1394773200"/>
    <n v="16143.208333333334"/>
    <d v="2014-03-14T05:00:0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n v="15803.208333333334"/>
    <x v="828"/>
    <n v="1366520400"/>
    <n v="15816.208333333334"/>
    <d v="2013-04-21T05:00:0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n v="16853.25"/>
    <x v="829"/>
    <n v="1456639200"/>
    <n v="16859.25"/>
    <d v="2016-02-28T06:00:0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n v="16640.208333333332"/>
    <x v="830"/>
    <n v="1438318800"/>
    <n v="16647.208333333332"/>
    <d v="2015-07-31T05:00:0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n v="18099.208333333332"/>
    <x v="831"/>
    <n v="1564030800"/>
    <n v="18102.208333333332"/>
    <d v="2019-07-25T05:00:0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n v="16765.25"/>
    <x v="832"/>
    <n v="1449295200"/>
    <n v="16774.25"/>
    <d v="2015-12-05T06:00:0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n v="17694.208333333332"/>
    <x v="833"/>
    <n v="1531890000"/>
    <n v="17730.208333333332"/>
    <d v="2018-07-18T05:00:00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n v="15101.208333333334"/>
    <x v="834"/>
    <n v="1306213200"/>
    <n v="15118.208333333334"/>
    <d v="2011-05-24T05:00:00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n v="15675.25"/>
    <x v="835"/>
    <n v="1356242400"/>
    <n v="15697.25"/>
    <d v="2012-12-23T06:00:0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n v="14983.25"/>
    <x v="836"/>
    <n v="1297576800"/>
    <n v="15018.25"/>
    <d v="2011-02-13T06:00:0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n v="14999.25"/>
    <x v="837"/>
    <n v="1296194400"/>
    <n v="15002.25"/>
    <d v="2011-01-28T06:00:0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n v="16337.208333333334"/>
    <x v="219"/>
    <n v="1414558800"/>
    <n v="16372.208333333334"/>
    <d v="2014-10-29T05:00:0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n v="17207.25"/>
    <x v="365"/>
    <n v="1488348000"/>
    <n v="17226.25"/>
    <d v="2017-03-01T06:00:0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n v="15435.208333333334"/>
    <x v="838"/>
    <n v="1334898000"/>
    <n v="15450.208333333334"/>
    <d v="2012-04-20T05:00:0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n v="15141.208333333334"/>
    <x v="839"/>
    <n v="1308373200"/>
    <n v="15143.208333333334"/>
    <d v="2011-06-18T05:00:0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n v="16339.208333333334"/>
    <x v="840"/>
    <n v="1412312400"/>
    <n v="16346.208333333334"/>
    <d v="2014-10-03T05:00:0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n v="16416.25"/>
    <x v="841"/>
    <n v="1419228000"/>
    <n v="16426.25"/>
    <d v="2014-12-22T06:00:00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n v="16543.208333333332"/>
    <x v="842"/>
    <n v="1430974800"/>
    <n v="16562.208333333332"/>
    <d v="2015-05-07T05:00:0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n v="18002.208333333332"/>
    <x v="843"/>
    <n v="1555822800"/>
    <n v="18007.208333333332"/>
    <d v="2019-04-21T05:00:00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n v="17161.25"/>
    <x v="844"/>
    <n v="1482818400"/>
    <n v="17162.25"/>
    <d v="2016-12-27T06:00:00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n v="17022.208333333332"/>
    <x v="845"/>
    <n v="1471928400"/>
    <n v="17036.208333333332"/>
    <d v="2016-08-23T05:00:0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n v="16789.25"/>
    <x v="846"/>
    <n v="1453701600"/>
    <n v="16825.25"/>
    <d v="2016-01-25T06:00:00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n v="15605.208333333334"/>
    <x v="110"/>
    <n v="1350363600"/>
    <n v="15629.208333333334"/>
    <d v="2012-10-16T05:00:0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n v="15669.25"/>
    <x v="847"/>
    <n v="1353996000"/>
    <n v="15671.25"/>
    <d v="2012-11-27T06:00:0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n v="16791.25"/>
    <x v="848"/>
    <n v="1451109600"/>
    <n v="16795.25"/>
    <d v="2015-12-26T06:00:0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n v="15386.25"/>
    <x v="849"/>
    <n v="1329631200"/>
    <n v="15389.25"/>
    <d v="2012-02-19T06:00:0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n v="14781.208333333334"/>
    <x v="780"/>
    <n v="1278997200"/>
    <n v="14803.208333333334"/>
    <d v="2010-07-13T05:00:0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n v="14788.208333333334"/>
    <x v="140"/>
    <n v="1280120400"/>
    <n v="14816.208333333334"/>
    <d v="2010-07-26T05:00:0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n v="16839.25"/>
    <x v="850"/>
    <n v="1458104400"/>
    <n v="16876.208333333332"/>
    <d v="2016-03-16T05:00:0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n v="15022.25"/>
    <x v="851"/>
    <n v="1298268000"/>
    <n v="15026.25"/>
    <d v="2011-02-21T06:00:0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n v="16023.25"/>
    <x v="852"/>
    <n v="1386223200"/>
    <n v="16044.25"/>
    <d v="2013-12-05T06:00:0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n v="15038.25"/>
    <x v="853"/>
    <n v="1299823200"/>
    <n v="15044.25"/>
    <d v="2011-03-11T06:00:00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n v="16566.208333333332"/>
    <x v="854"/>
    <n v="1431752400"/>
    <n v="16571.208333333332"/>
    <d v="2015-05-16T05:00:0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n v="14634.25"/>
    <x v="67"/>
    <n v="1267855200"/>
    <n v="14674.25"/>
    <d v="2010-03-06T06:00:0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n v="17332.208333333332"/>
    <x v="855"/>
    <n v="1497675600"/>
    <n v="17334.208333333332"/>
    <d v="2017-06-17T05:00:0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n v="15436.208333333334"/>
    <x v="107"/>
    <n v="1336885200"/>
    <n v="15473.208333333334"/>
    <d v="2012-05-13T05:00:0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n v="14975.25"/>
    <x v="344"/>
    <n v="1295157600"/>
    <n v="14990.25"/>
    <d v="2011-01-16T06:00:0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n v="18252.25"/>
    <x v="856"/>
    <n v="1577599200"/>
    <n v="18259.25"/>
    <d v="2019-12-29T06:00:0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n v="15103.208333333334"/>
    <x v="857"/>
    <n v="1305003600"/>
    <n v="15104.208333333334"/>
    <d v="2011-05-10T05:00:0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n v="15986.208333333334"/>
    <x v="858"/>
    <n v="1381726800"/>
    <n v="15992.208333333334"/>
    <d v="2013-10-14T05:00:0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n v="16223.208333333334"/>
    <x v="859"/>
    <n v="1402462800"/>
    <n v="16232.208333333334"/>
    <d v="2014-06-11T05:00:00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n v="14953.25"/>
    <x v="860"/>
    <n v="1292133600"/>
    <n v="14955.25"/>
    <d v="2010-12-12T06:00:00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n v="15843.208333333334"/>
    <x v="170"/>
    <n v="1368939600"/>
    <n v="15844.208333333334"/>
    <d v="2013-05-19T05:00:0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n v="16768.25"/>
    <x v="861"/>
    <n v="1452146400"/>
    <n v="16807.25"/>
    <d v="2016-01-07T06:00:00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n v="15002.25"/>
    <x v="862"/>
    <n v="1296712800"/>
    <n v="15008.25"/>
    <d v="2011-02-03T06:00:00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n v="17569.25"/>
    <x v="863"/>
    <n v="1520748000"/>
    <n v="17601.25"/>
    <d v="2018-03-11T06:00:0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n v="17117.25"/>
    <x v="864"/>
    <n v="1480831200"/>
    <n v="17139.25"/>
    <d v="2016-12-04T06:00:0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n v="16509.208333333332"/>
    <x v="527"/>
    <n v="1426914000"/>
    <n v="16515.208333333332"/>
    <d v="2015-03-21T05:00:0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n v="16738.208333333332"/>
    <x v="865"/>
    <n v="1446616800"/>
    <n v="16743.25"/>
    <d v="2015-11-04T06:00:0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n v="17525.25"/>
    <x v="866"/>
    <n v="1517032800"/>
    <n v="17558.25"/>
    <d v="2018-01-27T06:00:0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n v="15174.208333333334"/>
    <x v="867"/>
    <n v="1311224400"/>
    <n v="15176.208333333334"/>
    <d v="2011-07-21T05:00:00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n v="18112.208333333332"/>
    <x v="868"/>
    <n v="1566190800"/>
    <n v="18127.208333333332"/>
    <d v="2019-08-19T05:00:0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n v="18147.208333333332"/>
    <x v="105"/>
    <n v="1570165200"/>
    <n v="18173.208333333332"/>
    <d v="2019-10-04T05:00:0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n v="16045.25"/>
    <x v="481"/>
    <n v="1388556000"/>
    <n v="16071.25"/>
    <d v="2014-01-01T06:00:00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n v="15069.208333333334"/>
    <x v="253"/>
    <n v="1303189200"/>
    <n v="15083.208333333334"/>
    <d v="2011-04-19T05:00:0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n v="17283.208333333332"/>
    <x v="869"/>
    <n v="1494478800"/>
    <n v="17297.208333333332"/>
    <d v="2017-05-11T05:00:0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n v="17117.25"/>
    <x v="864"/>
    <n v="1480744800"/>
    <n v="17138.25"/>
    <d v="2016-12-03T06:00:0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n v="18002.208333333332"/>
    <x v="843"/>
    <n v="1555822800"/>
    <n v="18007.208333333332"/>
    <d v="2019-04-21T05:00:0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n v="16863.25"/>
    <x v="289"/>
    <n v="1458882000"/>
    <n v="16885.208333333332"/>
    <d v="2016-03-25T05:00:00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n v="16338.208333333334"/>
    <x v="870"/>
    <n v="1411966800"/>
    <n v="16342.208333333334"/>
    <d v="2014-09-29T05:00:00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n v="17658.208333333332"/>
    <x v="871"/>
    <n v="1526878800"/>
    <n v="17672.208333333332"/>
    <d v="2018-05-21T05:00:00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n v="16793.25"/>
    <x v="872"/>
    <n v="1452405600"/>
    <n v="16810.25"/>
    <d v="2016-01-10T06:00:00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n v="16360.208333333334"/>
    <x v="873"/>
    <n v="1414040400"/>
    <n v="16366.208333333334"/>
    <d v="2014-10-23T05:00:00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n v="17839.208333333332"/>
    <x v="874"/>
    <n v="1543816800"/>
    <n v="17868.25"/>
    <d v="2018-12-03T06:00:00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n v="15707.25"/>
    <x v="875"/>
    <n v="1359698400"/>
    <n v="15737.25"/>
    <d v="2013-02-01T06:00:0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n v="16090.25"/>
    <x v="876"/>
    <n v="1390629600"/>
    <n v="16095.25"/>
    <d v="2014-01-25T06:00:0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n v="14651.25"/>
    <x v="877"/>
    <n v="1267077600"/>
    <n v="14665.25"/>
    <d v="2010-02-25T06:00:00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n v="16981.208333333332"/>
    <x v="878"/>
    <n v="1467781200"/>
    <n v="16988.208333333332"/>
    <d v="2016-07-06T05:00:00"/>
    <s v="food/food trucks"/>
    <x v="0"/>
    <x v="0"/>
  </r>
  <r>
    <m/>
    <m/>
    <m/>
    <m/>
    <m/>
    <x v="4"/>
    <m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929ED-01EA-4576-8558-CE64C7EAB6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52DFE-B77A-427F-9FCD-A27B3AD1F3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h="1" x="7"/>
        <item h="1" x="5"/>
        <item h="1"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"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9225B-6128-48EF-9579-17352A31C4C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1F7D-A7A3-498D-9EC0-F48DA5E8DDD2}">
  <dimension ref="A1:F14"/>
  <sheetViews>
    <sheetView tabSelected="1" workbookViewId="0">
      <selection activeCell="G13" sqref="G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1" bestFit="1" customWidth="1"/>
  </cols>
  <sheetData>
    <row r="1" spans="1:6" x14ac:dyDescent="0.35">
      <c r="A1" s="7" t="s">
        <v>6</v>
      </c>
      <c r="B1" t="s">
        <v>2034</v>
      </c>
    </row>
    <row r="3" spans="1:6" x14ac:dyDescent="0.35">
      <c r="A3" s="7" t="s">
        <v>2037</v>
      </c>
      <c r="B3" s="7" t="s">
        <v>2035</v>
      </c>
    </row>
    <row r="4" spans="1:6" x14ac:dyDescent="0.35">
      <c r="A4" s="7" t="s">
        <v>2038</v>
      </c>
      <c r="B4" t="s">
        <v>72</v>
      </c>
      <c r="C4" t="s">
        <v>12</v>
      </c>
      <c r="D4" t="s">
        <v>45</v>
      </c>
      <c r="E4" t="s">
        <v>18</v>
      </c>
      <c r="F4" t="s">
        <v>2036</v>
      </c>
    </row>
    <row r="5" spans="1:6" x14ac:dyDescent="0.35">
      <c r="A5" s="8" t="s">
        <v>2039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5">
      <c r="A6" s="8" t="s">
        <v>2040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5">
      <c r="A7" s="8" t="s">
        <v>2041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5">
      <c r="A8" s="8" t="s">
        <v>2042</v>
      </c>
      <c r="B8" s="13"/>
      <c r="C8" s="13"/>
      <c r="D8" s="13"/>
      <c r="E8" s="13">
        <v>4</v>
      </c>
      <c r="F8" s="13">
        <v>4</v>
      </c>
    </row>
    <row r="9" spans="1:6" x14ac:dyDescent="0.35">
      <c r="A9" s="8" t="s">
        <v>2043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5">
      <c r="A10" s="8" t="s">
        <v>2044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5">
      <c r="A11" s="8" t="s">
        <v>2045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5">
      <c r="A12" s="8" t="s">
        <v>2046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5">
      <c r="A13" s="8" t="s">
        <v>2047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5">
      <c r="A14" s="8" t="s">
        <v>2036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B95B-82D1-4459-AC0C-1D345F28EF97}">
  <dimension ref="A1:F7"/>
  <sheetViews>
    <sheetView zoomScale="59" workbookViewId="0">
      <selection activeCell="F19" sqref="F19"/>
    </sheetView>
  </sheetViews>
  <sheetFormatPr defaultRowHeight="15.5" x14ac:dyDescent="0.35"/>
  <cols>
    <col min="1" max="1" width="16.1640625" bestFit="1" customWidth="1"/>
    <col min="2" max="2" width="16.58203125" bestFit="1" customWidth="1"/>
    <col min="3" max="3" width="5.5" bestFit="1" customWidth="1"/>
    <col min="4" max="4" width="3.75" bestFit="1" customWidth="1"/>
    <col min="5" max="5" width="9.4140625" bestFit="1" customWidth="1"/>
    <col min="6" max="6" width="10.83203125" bestFit="1" customWidth="1"/>
    <col min="7" max="7" width="11" bestFit="1" customWidth="1"/>
  </cols>
  <sheetData>
    <row r="1" spans="1:6" x14ac:dyDescent="0.35">
      <c r="A1" s="7" t="s">
        <v>6</v>
      </c>
      <c r="B1" t="s">
        <v>2034</v>
      </c>
    </row>
    <row r="2" spans="1:6" x14ac:dyDescent="0.35">
      <c r="A2" s="7" t="s">
        <v>2031</v>
      </c>
      <c r="B2" t="s">
        <v>2047</v>
      </c>
    </row>
    <row r="4" spans="1:6" x14ac:dyDescent="0.35">
      <c r="A4" s="7" t="s">
        <v>2037</v>
      </c>
      <c r="B4" s="7" t="s">
        <v>2035</v>
      </c>
    </row>
    <row r="5" spans="1:6" x14ac:dyDescent="0.35">
      <c r="A5" s="7" t="s">
        <v>2038</v>
      </c>
      <c r="B5" t="s">
        <v>72</v>
      </c>
      <c r="C5" t="s">
        <v>12</v>
      </c>
      <c r="D5" t="s">
        <v>45</v>
      </c>
      <c r="E5" t="s">
        <v>18</v>
      </c>
      <c r="F5" t="s">
        <v>2036</v>
      </c>
    </row>
    <row r="6" spans="1:6" x14ac:dyDescent="0.35">
      <c r="A6" s="8" t="s">
        <v>2049</v>
      </c>
      <c r="B6" s="13">
        <v>23</v>
      </c>
      <c r="C6" s="13">
        <v>132</v>
      </c>
      <c r="D6" s="13">
        <v>2</v>
      </c>
      <c r="E6" s="13">
        <v>187</v>
      </c>
      <c r="F6" s="13">
        <v>344</v>
      </c>
    </row>
    <row r="7" spans="1:6" x14ac:dyDescent="0.35">
      <c r="A7" s="8" t="s">
        <v>2036</v>
      </c>
      <c r="B7" s="13">
        <v>23</v>
      </c>
      <c r="C7" s="13">
        <v>132</v>
      </c>
      <c r="D7" s="13">
        <v>2</v>
      </c>
      <c r="E7" s="13">
        <v>187</v>
      </c>
      <c r="F7" s="13">
        <v>344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9BB6-F038-4775-AFCE-CB7EE6D8279E}">
  <dimension ref="A2:E19"/>
  <sheetViews>
    <sheetView workbookViewId="0">
      <selection activeCell="L2" sqref="L2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9.25" bestFit="1" customWidth="1"/>
    <col min="5" max="5" width="10.58203125" bestFit="1" customWidth="1"/>
    <col min="6" max="7" width="11" bestFit="1" customWidth="1"/>
  </cols>
  <sheetData>
    <row r="2" spans="1:5" x14ac:dyDescent="0.35">
      <c r="A2" s="7" t="s">
        <v>2031</v>
      </c>
      <c r="B2" t="s">
        <v>2048</v>
      </c>
    </row>
    <row r="3" spans="1:5" x14ac:dyDescent="0.35">
      <c r="A3" s="7" t="s">
        <v>2062</v>
      </c>
      <c r="B3" t="s">
        <v>2048</v>
      </c>
    </row>
    <row r="5" spans="1:5" x14ac:dyDescent="0.35">
      <c r="A5" s="7" t="s">
        <v>2037</v>
      </c>
      <c r="B5" s="7" t="s">
        <v>2035</v>
      </c>
    </row>
    <row r="6" spans="1:5" x14ac:dyDescent="0.35">
      <c r="A6" s="7" t="s">
        <v>2038</v>
      </c>
      <c r="B6" t="s">
        <v>72</v>
      </c>
      <c r="C6" t="s">
        <v>12</v>
      </c>
      <c r="D6" t="s">
        <v>18</v>
      </c>
      <c r="E6" t="s">
        <v>2036</v>
      </c>
    </row>
    <row r="7" spans="1:5" x14ac:dyDescent="0.35">
      <c r="A7" s="8" t="s">
        <v>2050</v>
      </c>
      <c r="B7" s="13">
        <v>6</v>
      </c>
      <c r="C7" s="13">
        <v>36</v>
      </c>
      <c r="D7" s="13">
        <v>49</v>
      </c>
      <c r="E7" s="13">
        <v>91</v>
      </c>
    </row>
    <row r="8" spans="1:5" x14ac:dyDescent="0.35">
      <c r="A8" s="8" t="s">
        <v>2051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35">
      <c r="A9" s="8" t="s">
        <v>2052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35">
      <c r="A10" s="8" t="s">
        <v>2053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35">
      <c r="A11" s="8" t="s">
        <v>2054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35">
      <c r="A12" s="8" t="s">
        <v>2055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35">
      <c r="A13" s="8" t="s">
        <v>2056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35">
      <c r="A14" s="8" t="s">
        <v>2057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35">
      <c r="A15" s="8" t="s">
        <v>2058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35">
      <c r="A16" s="8" t="s">
        <v>2059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35">
      <c r="A17" s="8" t="s">
        <v>2060</v>
      </c>
      <c r="B17" s="13">
        <v>3</v>
      </c>
      <c r="C17" s="13">
        <v>27</v>
      </c>
      <c r="D17" s="13">
        <v>45</v>
      </c>
      <c r="E17" s="13">
        <v>75</v>
      </c>
    </row>
    <row r="18" spans="1:5" x14ac:dyDescent="0.35">
      <c r="A18" s="8" t="s">
        <v>2061</v>
      </c>
      <c r="B18" s="13">
        <v>7</v>
      </c>
      <c r="C18" s="13">
        <v>32</v>
      </c>
      <c r="D18" s="13">
        <v>42</v>
      </c>
      <c r="E18" s="13">
        <v>81</v>
      </c>
    </row>
    <row r="19" spans="1:5" x14ac:dyDescent="0.35">
      <c r="A19" s="8" t="s">
        <v>2036</v>
      </c>
      <c r="B19" s="13">
        <v>57</v>
      </c>
      <c r="C19" s="13">
        <v>364</v>
      </c>
      <c r="D19" s="13">
        <v>565</v>
      </c>
      <c r="E19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48" workbookViewId="0">
      <selection activeCell="H5" sqref="H5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7" max="7" width="14.5" style="4" bestFit="1" customWidth="1"/>
    <col min="8" max="8" width="20" bestFit="1" customWidth="1"/>
    <col min="9" max="9" width="13" bestFit="1" customWidth="1"/>
    <col min="12" max="12" width="11.5" bestFit="1" customWidth="1"/>
    <col min="13" max="13" width="11.5" customWidth="1"/>
    <col min="14" max="14" width="22.33203125" bestFit="1" customWidth="1"/>
    <col min="15" max="15" width="11.08203125" bestFit="1" customWidth="1"/>
    <col min="16" max="16" width="11.08203125" customWidth="1"/>
    <col min="17" max="17" width="21" bestFit="1" customWidth="1"/>
    <col min="18" max="18" width="28" bestFit="1" customWidth="1"/>
    <col min="19" max="19" width="14.83203125" bestFit="1" customWidth="1"/>
    <col min="20" max="20" width="16.33203125" bestFit="1" customWidth="1"/>
  </cols>
  <sheetData>
    <row r="1" spans="1:20" s="1" customFormat="1" x14ac:dyDescent="0.35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9" t="s">
        <v>2033</v>
      </c>
      <c r="H1" s="10" t="s">
        <v>2083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2027</v>
      </c>
      <c r="N1" s="10" t="s">
        <v>2028</v>
      </c>
      <c r="O1" s="1" t="s">
        <v>9</v>
      </c>
      <c r="P1" s="1" t="s">
        <v>2029</v>
      </c>
      <c r="Q1" s="10" t="s">
        <v>2030</v>
      </c>
      <c r="R1" s="1" t="s">
        <v>2026</v>
      </c>
      <c r="S1" s="10" t="s">
        <v>2031</v>
      </c>
      <c r="T1" s="10" t="s">
        <v>2032</v>
      </c>
    </row>
    <row r="2" spans="1:20" x14ac:dyDescent="0.35">
      <c r="A2">
        <v>0</v>
      </c>
      <c r="B2" t="s">
        <v>10</v>
      </c>
      <c r="C2" s="3" t="s">
        <v>11</v>
      </c>
      <c r="D2">
        <v>100</v>
      </c>
      <c r="E2">
        <v>0</v>
      </c>
      <c r="F2" t="s">
        <v>12</v>
      </c>
      <c r="G2" s="4">
        <f>E2/D2</f>
        <v>0</v>
      </c>
      <c r="H2" s="5">
        <v>0</v>
      </c>
      <c r="I2">
        <v>0</v>
      </c>
      <c r="J2" t="s">
        <v>13</v>
      </c>
      <c r="K2" t="s">
        <v>14</v>
      </c>
      <c r="L2">
        <v>1448690400</v>
      </c>
      <c r="M2">
        <f>(((L2/60)/60)/24)</f>
        <v>16767.25</v>
      </c>
      <c r="N2" s="6">
        <f>M2+DATE(1970,1,1)</f>
        <v>42336.25</v>
      </c>
      <c r="O2">
        <v>1450159200</v>
      </c>
      <c r="P2">
        <f>(((O2/60)/60)/24)</f>
        <v>16784.25</v>
      </c>
      <c r="Q2" s="6">
        <f>P2+DATE(1970,1,1)</f>
        <v>42353.25</v>
      </c>
      <c r="R2" t="s">
        <v>15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16</v>
      </c>
      <c r="C3" s="3" t="s">
        <v>17</v>
      </c>
      <c r="D3">
        <v>1400</v>
      </c>
      <c r="E3">
        <v>14560</v>
      </c>
      <c r="F3" t="s">
        <v>18</v>
      </c>
      <c r="G3" s="4">
        <f>E3/D3</f>
        <v>10.4</v>
      </c>
      <c r="H3" s="5">
        <f t="shared" ref="H3:H66" si="0">E3/I3</f>
        <v>92.151898734177209</v>
      </c>
      <c r="I3">
        <v>158</v>
      </c>
      <c r="J3" t="s">
        <v>19</v>
      </c>
      <c r="K3" t="s">
        <v>20</v>
      </c>
      <c r="L3">
        <v>1408424400</v>
      </c>
      <c r="M3">
        <f t="shared" ref="M3:M66" si="1">(((L3/60)/60)/24)</f>
        <v>16301.208333333334</v>
      </c>
      <c r="N3" s="6">
        <f t="shared" ref="N3:N66" si="2">M3+DATE(1970,1,1)</f>
        <v>41870.208333333336</v>
      </c>
      <c r="O3">
        <v>1408597200</v>
      </c>
      <c r="P3">
        <f t="shared" ref="P3:P66" si="3">(((O3/60)/60)/24)</f>
        <v>16303.208333333334</v>
      </c>
      <c r="Q3" s="6">
        <f t="shared" ref="Q3:Q66" si="4">P3+DATE(1970,1,1)</f>
        <v>41872.208333333336</v>
      </c>
      <c r="R3" t="s">
        <v>21</v>
      </c>
      <c r="S3" t="str">
        <f t="shared" ref="S3:S66" si="5">LEFT(R3,SEARCH("/",R3)-1)</f>
        <v>music</v>
      </c>
      <c r="T3" t="str">
        <f t="shared" ref="T3:T66" si="6">RIGHT(R3,LEN(R3)-SEARCH("/",R3))</f>
        <v>rock</v>
      </c>
    </row>
    <row r="4" spans="1:20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18</v>
      </c>
      <c r="G4" s="4">
        <f t="shared" ref="G4:G66" si="7">E4/D4</f>
        <v>1.3147878228782288</v>
      </c>
      <c r="H4" s="5">
        <f t="shared" si="0"/>
        <v>100.01614035087719</v>
      </c>
      <c r="I4">
        <v>1425</v>
      </c>
      <c r="J4" t="s">
        <v>24</v>
      </c>
      <c r="K4" t="s">
        <v>25</v>
      </c>
      <c r="L4">
        <v>1384668000</v>
      </c>
      <c r="M4">
        <f t="shared" si="1"/>
        <v>16026.25</v>
      </c>
      <c r="N4" s="6">
        <f t="shared" si="2"/>
        <v>41595.25</v>
      </c>
      <c r="O4">
        <v>1384840800</v>
      </c>
      <c r="P4">
        <f t="shared" si="3"/>
        <v>16028.25</v>
      </c>
      <c r="Q4" s="6">
        <f t="shared" si="4"/>
        <v>41597.25</v>
      </c>
      <c r="R4" t="s">
        <v>26</v>
      </c>
      <c r="S4" t="str">
        <f t="shared" si="5"/>
        <v>technology</v>
      </c>
      <c r="T4" t="str">
        <f t="shared" si="6"/>
        <v>web</v>
      </c>
    </row>
    <row r="5" spans="1:20" ht="31" x14ac:dyDescent="0.35">
      <c r="A5">
        <v>3</v>
      </c>
      <c r="B5" t="s">
        <v>27</v>
      </c>
      <c r="C5" s="3" t="s">
        <v>28</v>
      </c>
      <c r="D5">
        <v>4200</v>
      </c>
      <c r="E5">
        <v>2477</v>
      </c>
      <c r="F5" t="s">
        <v>12</v>
      </c>
      <c r="G5" s="4">
        <f t="shared" si="7"/>
        <v>0.58976190476190471</v>
      </c>
      <c r="H5" s="5">
        <f t="shared" si="0"/>
        <v>103.20833333333333</v>
      </c>
      <c r="I5">
        <v>24</v>
      </c>
      <c r="J5" t="s">
        <v>19</v>
      </c>
      <c r="K5" t="s">
        <v>20</v>
      </c>
      <c r="L5">
        <v>1565499600</v>
      </c>
      <c r="M5">
        <f t="shared" si="1"/>
        <v>18119.208333333332</v>
      </c>
      <c r="N5" s="6">
        <f t="shared" si="2"/>
        <v>43688.208333333328</v>
      </c>
      <c r="O5">
        <v>1568955600</v>
      </c>
      <c r="P5">
        <f t="shared" si="3"/>
        <v>18159.208333333332</v>
      </c>
      <c r="Q5" s="6">
        <f t="shared" si="4"/>
        <v>43728.208333333328</v>
      </c>
      <c r="R5" t="s">
        <v>21</v>
      </c>
      <c r="S5" t="str">
        <f t="shared" si="5"/>
        <v>music</v>
      </c>
      <c r="T5" t="str">
        <f t="shared" si="6"/>
        <v>rock</v>
      </c>
    </row>
    <row r="6" spans="1:20" x14ac:dyDescent="0.35">
      <c r="A6">
        <v>4</v>
      </c>
      <c r="B6" t="s">
        <v>29</v>
      </c>
      <c r="C6" s="3" t="s">
        <v>30</v>
      </c>
      <c r="D6">
        <v>7600</v>
      </c>
      <c r="E6">
        <v>5265</v>
      </c>
      <c r="F6" t="s">
        <v>12</v>
      </c>
      <c r="G6" s="4">
        <f t="shared" si="7"/>
        <v>0.69276315789473686</v>
      </c>
      <c r="H6" s="5">
        <f t="shared" si="0"/>
        <v>99.339622641509436</v>
      </c>
      <c r="I6">
        <v>53</v>
      </c>
      <c r="J6" t="s">
        <v>19</v>
      </c>
      <c r="K6" t="s">
        <v>20</v>
      </c>
      <c r="L6">
        <v>1547964000</v>
      </c>
      <c r="M6">
        <f t="shared" si="1"/>
        <v>17916.25</v>
      </c>
      <c r="N6" s="6">
        <f t="shared" si="2"/>
        <v>43485.25</v>
      </c>
      <c r="O6">
        <v>1548309600</v>
      </c>
      <c r="P6">
        <f t="shared" si="3"/>
        <v>17920.25</v>
      </c>
      <c r="Q6" s="6">
        <f t="shared" si="4"/>
        <v>43489.25</v>
      </c>
      <c r="R6" t="s">
        <v>31</v>
      </c>
      <c r="S6" t="str">
        <f t="shared" si="5"/>
        <v>theater</v>
      </c>
      <c r="T6" t="str">
        <f t="shared" si="6"/>
        <v>plays</v>
      </c>
    </row>
    <row r="7" spans="1:20" x14ac:dyDescent="0.35">
      <c r="A7">
        <v>5</v>
      </c>
      <c r="B7" t="s">
        <v>32</v>
      </c>
      <c r="C7" s="3" t="s">
        <v>33</v>
      </c>
      <c r="D7">
        <v>7600</v>
      </c>
      <c r="E7">
        <v>13195</v>
      </c>
      <c r="F7" t="s">
        <v>18</v>
      </c>
      <c r="G7" s="4">
        <f t="shared" si="7"/>
        <v>1.7361842105263159</v>
      </c>
      <c r="H7" s="5">
        <f t="shared" si="0"/>
        <v>75.833333333333329</v>
      </c>
      <c r="I7">
        <v>174</v>
      </c>
      <c r="J7" t="s">
        <v>34</v>
      </c>
      <c r="K7" t="s">
        <v>35</v>
      </c>
      <c r="L7">
        <v>1346130000</v>
      </c>
      <c r="M7">
        <f t="shared" si="1"/>
        <v>15580.208333333334</v>
      </c>
      <c r="N7" s="6">
        <f t="shared" si="2"/>
        <v>41149.208333333336</v>
      </c>
      <c r="O7">
        <v>1347080400</v>
      </c>
      <c r="P7">
        <f t="shared" si="3"/>
        <v>15591.208333333334</v>
      </c>
      <c r="Q7" s="6">
        <f t="shared" si="4"/>
        <v>41160.208333333336</v>
      </c>
      <c r="R7" t="s">
        <v>31</v>
      </c>
      <c r="S7" t="str">
        <f t="shared" si="5"/>
        <v>theater</v>
      </c>
      <c r="T7" t="str">
        <f t="shared" si="6"/>
        <v>plays</v>
      </c>
    </row>
    <row r="8" spans="1:20" x14ac:dyDescent="0.35">
      <c r="A8">
        <v>6</v>
      </c>
      <c r="B8" t="s">
        <v>36</v>
      </c>
      <c r="C8" s="3" t="s">
        <v>37</v>
      </c>
      <c r="D8">
        <v>5200</v>
      </c>
      <c r="E8">
        <v>1090</v>
      </c>
      <c r="F8" t="s">
        <v>12</v>
      </c>
      <c r="G8" s="4">
        <f t="shared" si="7"/>
        <v>0.20961538461538462</v>
      </c>
      <c r="H8" s="5">
        <f t="shared" si="0"/>
        <v>60.555555555555557</v>
      </c>
      <c r="I8">
        <v>18</v>
      </c>
      <c r="J8" t="s">
        <v>38</v>
      </c>
      <c r="K8" t="s">
        <v>39</v>
      </c>
      <c r="L8">
        <v>1505278800</v>
      </c>
      <c r="M8">
        <f t="shared" si="1"/>
        <v>17422.208333333332</v>
      </c>
      <c r="N8" s="6">
        <f t="shared" si="2"/>
        <v>42991.208333333328</v>
      </c>
      <c r="O8">
        <v>1505365200</v>
      </c>
      <c r="P8">
        <f t="shared" si="3"/>
        <v>17423.208333333332</v>
      </c>
      <c r="Q8" s="6">
        <f t="shared" si="4"/>
        <v>42992.208333333328</v>
      </c>
      <c r="R8" t="s">
        <v>40</v>
      </c>
      <c r="S8" t="str">
        <f t="shared" si="5"/>
        <v>film &amp; video</v>
      </c>
      <c r="T8" t="str">
        <f t="shared" si="6"/>
        <v>documentary</v>
      </c>
    </row>
    <row r="9" spans="1:20" x14ac:dyDescent="0.35">
      <c r="A9">
        <v>7</v>
      </c>
      <c r="B9" t="s">
        <v>41</v>
      </c>
      <c r="C9" s="3" t="s">
        <v>42</v>
      </c>
      <c r="D9">
        <v>4500</v>
      </c>
      <c r="E9">
        <v>14741</v>
      </c>
      <c r="F9" t="s">
        <v>18</v>
      </c>
      <c r="G9" s="4">
        <f t="shared" si="7"/>
        <v>3.2757777777777779</v>
      </c>
      <c r="H9" s="5">
        <f t="shared" si="0"/>
        <v>64.93832599118943</v>
      </c>
      <c r="I9">
        <v>227</v>
      </c>
      <c r="J9" t="s">
        <v>34</v>
      </c>
      <c r="K9" t="s">
        <v>35</v>
      </c>
      <c r="L9">
        <v>1439442000</v>
      </c>
      <c r="M9">
        <f t="shared" si="1"/>
        <v>16660.208333333332</v>
      </c>
      <c r="N9" s="6">
        <f t="shared" si="2"/>
        <v>42229.208333333328</v>
      </c>
      <c r="O9">
        <v>1439614800</v>
      </c>
      <c r="P9">
        <f t="shared" si="3"/>
        <v>16662.208333333332</v>
      </c>
      <c r="Q9" s="6">
        <f t="shared" si="4"/>
        <v>42231.208333333328</v>
      </c>
      <c r="R9" t="s">
        <v>31</v>
      </c>
      <c r="S9" t="str">
        <f t="shared" si="5"/>
        <v>theater</v>
      </c>
      <c r="T9" t="str">
        <f t="shared" si="6"/>
        <v>plays</v>
      </c>
    </row>
    <row r="10" spans="1:20" x14ac:dyDescent="0.35">
      <c r="A10">
        <v>8</v>
      </c>
      <c r="B10" t="s">
        <v>43</v>
      </c>
      <c r="C10" s="3" t="s">
        <v>44</v>
      </c>
      <c r="D10">
        <v>110100</v>
      </c>
      <c r="E10">
        <v>21946</v>
      </c>
      <c r="F10" t="s">
        <v>45</v>
      </c>
      <c r="G10" s="4">
        <f t="shared" si="7"/>
        <v>0.19932788374205268</v>
      </c>
      <c r="H10" s="5">
        <f t="shared" si="0"/>
        <v>30.997175141242938</v>
      </c>
      <c r="I10">
        <v>708</v>
      </c>
      <c r="J10" t="s">
        <v>34</v>
      </c>
      <c r="K10" t="s">
        <v>35</v>
      </c>
      <c r="L10">
        <v>1281330000</v>
      </c>
      <c r="M10">
        <f t="shared" si="1"/>
        <v>14830.208333333334</v>
      </c>
      <c r="N10" s="6">
        <f t="shared" si="2"/>
        <v>40399.208333333336</v>
      </c>
      <c r="O10">
        <v>1281502800</v>
      </c>
      <c r="P10">
        <f t="shared" si="3"/>
        <v>14832.208333333334</v>
      </c>
      <c r="Q10" s="6">
        <f t="shared" si="4"/>
        <v>40401.208333333336</v>
      </c>
      <c r="R10" t="s">
        <v>31</v>
      </c>
      <c r="S10" t="str">
        <f t="shared" si="5"/>
        <v>theater</v>
      </c>
      <c r="T10" t="str">
        <f t="shared" si="6"/>
        <v>plays</v>
      </c>
    </row>
    <row r="11" spans="1:20" x14ac:dyDescent="0.35">
      <c r="A11">
        <v>9</v>
      </c>
      <c r="B11" t="s">
        <v>46</v>
      </c>
      <c r="C11" s="3" t="s">
        <v>47</v>
      </c>
      <c r="D11">
        <v>6200</v>
      </c>
      <c r="E11">
        <v>3208</v>
      </c>
      <c r="F11" t="s">
        <v>12</v>
      </c>
      <c r="G11" s="4">
        <f t="shared" si="7"/>
        <v>0.51741935483870971</v>
      </c>
      <c r="H11" s="5">
        <f t="shared" si="0"/>
        <v>72.909090909090907</v>
      </c>
      <c r="I11">
        <v>44</v>
      </c>
      <c r="J11" t="s">
        <v>19</v>
      </c>
      <c r="K11" t="s">
        <v>20</v>
      </c>
      <c r="L11">
        <v>1379566800</v>
      </c>
      <c r="M11">
        <f t="shared" si="1"/>
        <v>15967.208333333334</v>
      </c>
      <c r="N11" s="6">
        <f t="shared" si="2"/>
        <v>41536.208333333336</v>
      </c>
      <c r="O11">
        <v>1383804000</v>
      </c>
      <c r="P11">
        <f t="shared" si="3"/>
        <v>16016.25</v>
      </c>
      <c r="Q11" s="6">
        <f t="shared" si="4"/>
        <v>41585.25</v>
      </c>
      <c r="R11" t="s">
        <v>48</v>
      </c>
      <c r="S11" t="str">
        <f t="shared" si="5"/>
        <v>music</v>
      </c>
      <c r="T11" t="str">
        <f t="shared" si="6"/>
        <v>electric music</v>
      </c>
    </row>
    <row r="12" spans="1:20" x14ac:dyDescent="0.35">
      <c r="A12">
        <v>10</v>
      </c>
      <c r="B12" t="s">
        <v>49</v>
      </c>
      <c r="C12" s="3" t="s">
        <v>50</v>
      </c>
      <c r="D12">
        <v>5200</v>
      </c>
      <c r="E12">
        <v>13838</v>
      </c>
      <c r="F12" t="s">
        <v>18</v>
      </c>
      <c r="G12" s="4">
        <f t="shared" si="7"/>
        <v>2.6611538461538462</v>
      </c>
      <c r="H12" s="5">
        <f t="shared" si="0"/>
        <v>62.9</v>
      </c>
      <c r="I12">
        <v>220</v>
      </c>
      <c r="J12" t="s">
        <v>19</v>
      </c>
      <c r="K12" t="s">
        <v>20</v>
      </c>
      <c r="L12">
        <v>1281762000</v>
      </c>
      <c r="M12">
        <f t="shared" si="1"/>
        <v>14835.208333333334</v>
      </c>
      <c r="N12" s="6">
        <f t="shared" si="2"/>
        <v>40404.208333333336</v>
      </c>
      <c r="O12">
        <v>1285909200</v>
      </c>
      <c r="P12">
        <f t="shared" si="3"/>
        <v>14883.208333333334</v>
      </c>
      <c r="Q12" s="6">
        <f t="shared" si="4"/>
        <v>40452.208333333336</v>
      </c>
      <c r="R12" t="s">
        <v>51</v>
      </c>
      <c r="S12" t="str">
        <f t="shared" si="5"/>
        <v>film &amp; video</v>
      </c>
      <c r="T12" t="str">
        <f t="shared" si="6"/>
        <v>drama</v>
      </c>
    </row>
    <row r="13" spans="1:20" ht="31" x14ac:dyDescent="0.35">
      <c r="A13">
        <v>11</v>
      </c>
      <c r="B13" t="s">
        <v>52</v>
      </c>
      <c r="C13" s="3" t="s">
        <v>53</v>
      </c>
      <c r="D13">
        <v>6300</v>
      </c>
      <c r="E13">
        <v>3030</v>
      </c>
      <c r="F13" t="s">
        <v>12</v>
      </c>
      <c r="G13" s="4">
        <f t="shared" si="7"/>
        <v>0.48095238095238096</v>
      </c>
      <c r="H13" s="5">
        <f t="shared" si="0"/>
        <v>112.22222222222223</v>
      </c>
      <c r="I13">
        <v>27</v>
      </c>
      <c r="J13" t="s">
        <v>19</v>
      </c>
      <c r="K13" t="s">
        <v>20</v>
      </c>
      <c r="L13">
        <v>1285045200</v>
      </c>
      <c r="M13">
        <f t="shared" si="1"/>
        <v>14873.208333333334</v>
      </c>
      <c r="N13" s="6">
        <f t="shared" si="2"/>
        <v>40442.208333333336</v>
      </c>
      <c r="O13">
        <v>1285563600</v>
      </c>
      <c r="P13">
        <f t="shared" si="3"/>
        <v>14879.208333333334</v>
      </c>
      <c r="Q13" s="6">
        <f t="shared" si="4"/>
        <v>40448.208333333336</v>
      </c>
      <c r="R13" t="s">
        <v>31</v>
      </c>
      <c r="S13" t="str">
        <f t="shared" si="5"/>
        <v>theater</v>
      </c>
      <c r="T13" t="str">
        <f t="shared" si="6"/>
        <v>plays</v>
      </c>
    </row>
    <row r="14" spans="1:20" x14ac:dyDescent="0.35">
      <c r="A14">
        <v>12</v>
      </c>
      <c r="B14" t="s">
        <v>54</v>
      </c>
      <c r="C14" s="3" t="s">
        <v>55</v>
      </c>
      <c r="D14">
        <v>6300</v>
      </c>
      <c r="E14">
        <v>5629</v>
      </c>
      <c r="F14" t="s">
        <v>12</v>
      </c>
      <c r="G14" s="4">
        <f t="shared" si="7"/>
        <v>0.89349206349206345</v>
      </c>
      <c r="H14" s="5">
        <f t="shared" si="0"/>
        <v>102.34545454545454</v>
      </c>
      <c r="I14">
        <v>55</v>
      </c>
      <c r="J14" t="s">
        <v>19</v>
      </c>
      <c r="K14" t="s">
        <v>20</v>
      </c>
      <c r="L14">
        <v>1571720400</v>
      </c>
      <c r="M14">
        <f t="shared" si="1"/>
        <v>18191.208333333332</v>
      </c>
      <c r="N14" s="6">
        <f t="shared" si="2"/>
        <v>43760.208333333328</v>
      </c>
      <c r="O14">
        <v>1572411600</v>
      </c>
      <c r="P14">
        <f t="shared" si="3"/>
        <v>18199.208333333332</v>
      </c>
      <c r="Q14" s="6">
        <f t="shared" si="4"/>
        <v>43768.208333333328</v>
      </c>
      <c r="R14" t="s">
        <v>51</v>
      </c>
      <c r="S14" t="str">
        <f t="shared" si="5"/>
        <v>film &amp; video</v>
      </c>
      <c r="T14" t="str">
        <f t="shared" si="6"/>
        <v>drama</v>
      </c>
    </row>
    <row r="15" spans="1:20" ht="31" x14ac:dyDescent="0.35">
      <c r="A15">
        <v>13</v>
      </c>
      <c r="B15" t="s">
        <v>56</v>
      </c>
      <c r="C15" s="3" t="s">
        <v>57</v>
      </c>
      <c r="D15">
        <v>4200</v>
      </c>
      <c r="E15">
        <v>10295</v>
      </c>
      <c r="F15" t="s">
        <v>18</v>
      </c>
      <c r="G15" s="4">
        <f t="shared" si="7"/>
        <v>2.4511904761904764</v>
      </c>
      <c r="H15" s="5">
        <f t="shared" si="0"/>
        <v>105.05102040816327</v>
      </c>
      <c r="I15">
        <v>98</v>
      </c>
      <c r="J15" t="s">
        <v>19</v>
      </c>
      <c r="K15" t="s">
        <v>20</v>
      </c>
      <c r="L15">
        <v>1465621200</v>
      </c>
      <c r="M15">
        <f t="shared" si="1"/>
        <v>16963.208333333332</v>
      </c>
      <c r="N15" s="6">
        <f t="shared" si="2"/>
        <v>42532.208333333328</v>
      </c>
      <c r="O15">
        <v>1466658000</v>
      </c>
      <c r="P15">
        <f t="shared" si="3"/>
        <v>16975.208333333332</v>
      </c>
      <c r="Q15" s="6">
        <f t="shared" si="4"/>
        <v>42544.208333333328</v>
      </c>
      <c r="R15" t="s">
        <v>58</v>
      </c>
      <c r="S15" t="str">
        <f t="shared" si="5"/>
        <v>music</v>
      </c>
      <c r="T15" t="str">
        <f t="shared" si="6"/>
        <v>indie rock</v>
      </c>
    </row>
    <row r="16" spans="1:20" x14ac:dyDescent="0.35">
      <c r="A16">
        <v>14</v>
      </c>
      <c r="B16" t="s">
        <v>59</v>
      </c>
      <c r="C16" s="3" t="s">
        <v>60</v>
      </c>
      <c r="D16">
        <v>28200</v>
      </c>
      <c r="E16">
        <v>18829</v>
      </c>
      <c r="F16" t="s">
        <v>12</v>
      </c>
      <c r="G16" s="4">
        <f t="shared" si="7"/>
        <v>0.66769503546099296</v>
      </c>
      <c r="H16" s="5">
        <f t="shared" si="0"/>
        <v>94.144999999999996</v>
      </c>
      <c r="I16">
        <v>200</v>
      </c>
      <c r="J16" t="s">
        <v>19</v>
      </c>
      <c r="K16" t="s">
        <v>20</v>
      </c>
      <c r="L16">
        <v>1331013600</v>
      </c>
      <c r="M16">
        <f t="shared" si="1"/>
        <v>15405.25</v>
      </c>
      <c r="N16" s="6">
        <f t="shared" si="2"/>
        <v>40974.25</v>
      </c>
      <c r="O16">
        <v>1333342800</v>
      </c>
      <c r="P16">
        <f t="shared" si="3"/>
        <v>15432.208333333334</v>
      </c>
      <c r="Q16" s="6">
        <f t="shared" si="4"/>
        <v>41001.208333333336</v>
      </c>
      <c r="R16" t="s">
        <v>58</v>
      </c>
      <c r="S16" t="str">
        <f t="shared" si="5"/>
        <v>music</v>
      </c>
      <c r="T16" t="str">
        <f t="shared" si="6"/>
        <v>indie rock</v>
      </c>
    </row>
    <row r="17" spans="1:20" x14ac:dyDescent="0.35">
      <c r="A17">
        <v>15</v>
      </c>
      <c r="B17" t="s">
        <v>61</v>
      </c>
      <c r="C17" s="3" t="s">
        <v>62</v>
      </c>
      <c r="D17">
        <v>81200</v>
      </c>
      <c r="E17">
        <v>38414</v>
      </c>
      <c r="F17" t="s">
        <v>12</v>
      </c>
      <c r="G17" s="4">
        <f t="shared" si="7"/>
        <v>0.47307881773399013</v>
      </c>
      <c r="H17" s="5">
        <f t="shared" si="0"/>
        <v>84.986725663716811</v>
      </c>
      <c r="I17">
        <v>452</v>
      </c>
      <c r="J17" t="s">
        <v>19</v>
      </c>
      <c r="K17" t="s">
        <v>20</v>
      </c>
      <c r="L17">
        <v>1575957600</v>
      </c>
      <c r="M17">
        <f t="shared" si="1"/>
        <v>18240.25</v>
      </c>
      <c r="N17" s="6">
        <f t="shared" si="2"/>
        <v>43809.25</v>
      </c>
      <c r="O17">
        <v>1576303200</v>
      </c>
      <c r="P17">
        <f t="shared" si="3"/>
        <v>18244.25</v>
      </c>
      <c r="Q17" s="6">
        <f t="shared" si="4"/>
        <v>43813.25</v>
      </c>
      <c r="R17" t="s">
        <v>63</v>
      </c>
      <c r="S17" t="str">
        <f t="shared" si="5"/>
        <v>technology</v>
      </c>
      <c r="T17" t="str">
        <f t="shared" si="6"/>
        <v>wearables</v>
      </c>
    </row>
    <row r="18" spans="1:20" x14ac:dyDescent="0.35">
      <c r="A18">
        <v>16</v>
      </c>
      <c r="B18" t="s">
        <v>64</v>
      </c>
      <c r="C18" s="3" t="s">
        <v>65</v>
      </c>
      <c r="D18">
        <v>1700</v>
      </c>
      <c r="E18">
        <v>11041</v>
      </c>
      <c r="F18" t="s">
        <v>18</v>
      </c>
      <c r="G18" s="4">
        <f t="shared" si="7"/>
        <v>6.4947058823529416</v>
      </c>
      <c r="H18" s="5">
        <f t="shared" si="0"/>
        <v>110.41</v>
      </c>
      <c r="I18">
        <v>100</v>
      </c>
      <c r="J18" t="s">
        <v>19</v>
      </c>
      <c r="K18" t="s">
        <v>20</v>
      </c>
      <c r="L18">
        <v>1390370400</v>
      </c>
      <c r="M18">
        <f t="shared" si="1"/>
        <v>16092.25</v>
      </c>
      <c r="N18" s="6">
        <f t="shared" si="2"/>
        <v>41661.25</v>
      </c>
      <c r="O18">
        <v>1392271200</v>
      </c>
      <c r="P18">
        <f t="shared" si="3"/>
        <v>16114.25</v>
      </c>
      <c r="Q18" s="6">
        <f t="shared" si="4"/>
        <v>41683.25</v>
      </c>
      <c r="R18" t="s">
        <v>66</v>
      </c>
      <c r="S18" t="str">
        <f t="shared" si="5"/>
        <v>publishing</v>
      </c>
      <c r="T18" t="str">
        <f t="shared" si="6"/>
        <v>nonfiction</v>
      </c>
    </row>
    <row r="19" spans="1:20" x14ac:dyDescent="0.35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t="s">
        <v>18</v>
      </c>
      <c r="G19" s="4">
        <f t="shared" si="7"/>
        <v>1.5939125295508274</v>
      </c>
      <c r="H19" s="5">
        <f t="shared" si="0"/>
        <v>107.96236989591674</v>
      </c>
      <c r="I19">
        <v>1249</v>
      </c>
      <c r="J19" t="s">
        <v>19</v>
      </c>
      <c r="K19" t="s">
        <v>20</v>
      </c>
      <c r="L19">
        <v>1294812000</v>
      </c>
      <c r="M19">
        <f t="shared" si="1"/>
        <v>14986.25</v>
      </c>
      <c r="N19" s="6">
        <f t="shared" si="2"/>
        <v>40555.25</v>
      </c>
      <c r="O19">
        <v>1294898400</v>
      </c>
      <c r="P19">
        <f t="shared" si="3"/>
        <v>14987.25</v>
      </c>
      <c r="Q19" s="6">
        <f t="shared" si="4"/>
        <v>40556.25</v>
      </c>
      <c r="R19" t="s">
        <v>69</v>
      </c>
      <c r="S19" t="str">
        <f t="shared" si="5"/>
        <v>film &amp; video</v>
      </c>
      <c r="T19" t="str">
        <f t="shared" si="6"/>
        <v>animation</v>
      </c>
    </row>
    <row r="20" spans="1:20" x14ac:dyDescent="0.35">
      <c r="A20">
        <v>18</v>
      </c>
      <c r="B20" t="s">
        <v>70</v>
      </c>
      <c r="C20" s="3" t="s">
        <v>71</v>
      </c>
      <c r="D20">
        <v>9100</v>
      </c>
      <c r="E20">
        <v>6089</v>
      </c>
      <c r="F20" t="s">
        <v>72</v>
      </c>
      <c r="G20" s="4">
        <f t="shared" si="7"/>
        <v>0.66912087912087914</v>
      </c>
      <c r="H20" s="5">
        <f t="shared" si="0"/>
        <v>45.103703703703701</v>
      </c>
      <c r="I20">
        <v>135</v>
      </c>
      <c r="J20" t="s">
        <v>19</v>
      </c>
      <c r="K20" t="s">
        <v>20</v>
      </c>
      <c r="L20">
        <v>1536382800</v>
      </c>
      <c r="M20">
        <f t="shared" si="1"/>
        <v>17782.208333333332</v>
      </c>
      <c r="N20" s="6">
        <f t="shared" si="2"/>
        <v>43351.208333333328</v>
      </c>
      <c r="O20">
        <v>1537074000</v>
      </c>
      <c r="P20">
        <f t="shared" si="3"/>
        <v>17790.208333333332</v>
      </c>
      <c r="Q20" s="6">
        <f t="shared" si="4"/>
        <v>43359.208333333328</v>
      </c>
      <c r="R20" t="s">
        <v>31</v>
      </c>
      <c r="S20" t="str">
        <f t="shared" si="5"/>
        <v>theater</v>
      </c>
      <c r="T20" t="str">
        <f t="shared" si="6"/>
        <v>plays</v>
      </c>
    </row>
    <row r="21" spans="1:20" x14ac:dyDescent="0.35">
      <c r="A21">
        <v>19</v>
      </c>
      <c r="B21" t="s">
        <v>73</v>
      </c>
      <c r="C21" s="3" t="s">
        <v>74</v>
      </c>
      <c r="D21">
        <v>62500</v>
      </c>
      <c r="E21">
        <v>30331</v>
      </c>
      <c r="F21" t="s">
        <v>12</v>
      </c>
      <c r="G21" s="4">
        <f t="shared" si="7"/>
        <v>0.48529600000000001</v>
      </c>
      <c r="H21" s="5">
        <f t="shared" si="0"/>
        <v>45.001483679525222</v>
      </c>
      <c r="I21">
        <v>674</v>
      </c>
      <c r="J21" t="s">
        <v>19</v>
      </c>
      <c r="K21" t="s">
        <v>20</v>
      </c>
      <c r="L21">
        <v>1551679200</v>
      </c>
      <c r="M21">
        <f t="shared" si="1"/>
        <v>17959.25</v>
      </c>
      <c r="N21" s="6">
        <f t="shared" si="2"/>
        <v>43528.25</v>
      </c>
      <c r="O21">
        <v>1553490000</v>
      </c>
      <c r="P21">
        <f t="shared" si="3"/>
        <v>17980.208333333332</v>
      </c>
      <c r="Q21" s="6">
        <f t="shared" si="4"/>
        <v>43549.208333333328</v>
      </c>
      <c r="R21" t="s">
        <v>31</v>
      </c>
      <c r="S21" t="str">
        <f t="shared" si="5"/>
        <v>theater</v>
      </c>
      <c r="T21" t="str">
        <f t="shared" si="6"/>
        <v>plays</v>
      </c>
    </row>
    <row r="22" spans="1:20" x14ac:dyDescent="0.35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t="s">
        <v>18</v>
      </c>
      <c r="G22" s="4">
        <f t="shared" si="7"/>
        <v>1.1224279210925645</v>
      </c>
      <c r="H22" s="5">
        <f t="shared" si="0"/>
        <v>105.97134670487107</v>
      </c>
      <c r="I22">
        <v>1396</v>
      </c>
      <c r="J22" t="s">
        <v>19</v>
      </c>
      <c r="K22" t="s">
        <v>20</v>
      </c>
      <c r="L22">
        <v>1406523600</v>
      </c>
      <c r="M22">
        <f t="shared" si="1"/>
        <v>16279.208333333334</v>
      </c>
      <c r="N22" s="6">
        <f t="shared" si="2"/>
        <v>41848.208333333336</v>
      </c>
      <c r="O22">
        <v>1406523600</v>
      </c>
      <c r="P22">
        <f t="shared" si="3"/>
        <v>16279.208333333334</v>
      </c>
      <c r="Q22" s="6">
        <f t="shared" si="4"/>
        <v>41848.208333333336</v>
      </c>
      <c r="R22" t="s">
        <v>51</v>
      </c>
      <c r="S22" t="str">
        <f t="shared" si="5"/>
        <v>film &amp; video</v>
      </c>
      <c r="T22" t="str">
        <f t="shared" si="6"/>
        <v>drama</v>
      </c>
    </row>
    <row r="23" spans="1:20" x14ac:dyDescent="0.35">
      <c r="A23">
        <v>21</v>
      </c>
      <c r="B23" t="s">
        <v>77</v>
      </c>
      <c r="C23" s="3" t="s">
        <v>78</v>
      </c>
      <c r="D23">
        <v>94000</v>
      </c>
      <c r="E23">
        <v>38533</v>
      </c>
      <c r="F23" t="s">
        <v>12</v>
      </c>
      <c r="G23" s="4">
        <f t="shared" si="7"/>
        <v>0.40992553191489361</v>
      </c>
      <c r="H23" s="5">
        <f t="shared" si="0"/>
        <v>69.055555555555557</v>
      </c>
      <c r="I23">
        <v>558</v>
      </c>
      <c r="J23" t="s">
        <v>19</v>
      </c>
      <c r="K23" t="s">
        <v>20</v>
      </c>
      <c r="L23">
        <v>1313384400</v>
      </c>
      <c r="M23">
        <f t="shared" si="1"/>
        <v>15201.208333333334</v>
      </c>
      <c r="N23" s="6">
        <f t="shared" si="2"/>
        <v>40770.208333333336</v>
      </c>
      <c r="O23">
        <v>1316322000</v>
      </c>
      <c r="P23">
        <f t="shared" si="3"/>
        <v>15235.208333333334</v>
      </c>
      <c r="Q23" s="6">
        <f t="shared" si="4"/>
        <v>40804.208333333336</v>
      </c>
      <c r="R23" t="s">
        <v>31</v>
      </c>
      <c r="S23" t="str">
        <f t="shared" si="5"/>
        <v>theater</v>
      </c>
      <c r="T23" t="str">
        <f t="shared" si="6"/>
        <v>plays</v>
      </c>
    </row>
    <row r="24" spans="1:20" x14ac:dyDescent="0.35">
      <c r="A24">
        <v>22</v>
      </c>
      <c r="B24" t="s">
        <v>79</v>
      </c>
      <c r="C24" s="3" t="s">
        <v>80</v>
      </c>
      <c r="D24">
        <v>59100</v>
      </c>
      <c r="E24">
        <v>75690</v>
      </c>
      <c r="F24" t="s">
        <v>18</v>
      </c>
      <c r="G24" s="4">
        <f t="shared" si="7"/>
        <v>1.2807106598984772</v>
      </c>
      <c r="H24" s="5">
        <f t="shared" si="0"/>
        <v>85.044943820224717</v>
      </c>
      <c r="I24">
        <v>890</v>
      </c>
      <c r="J24" t="s">
        <v>19</v>
      </c>
      <c r="K24" t="s">
        <v>20</v>
      </c>
      <c r="L24">
        <v>1522731600</v>
      </c>
      <c r="M24">
        <f t="shared" si="1"/>
        <v>17624.208333333332</v>
      </c>
      <c r="N24" s="6">
        <f t="shared" si="2"/>
        <v>43193.208333333328</v>
      </c>
      <c r="O24">
        <v>1524027600</v>
      </c>
      <c r="P24">
        <f t="shared" si="3"/>
        <v>17639.208333333332</v>
      </c>
      <c r="Q24" s="6">
        <f t="shared" si="4"/>
        <v>43208.208333333328</v>
      </c>
      <c r="R24" t="s">
        <v>31</v>
      </c>
      <c r="S24" t="str">
        <f t="shared" si="5"/>
        <v>theater</v>
      </c>
      <c r="T24" t="str">
        <f t="shared" si="6"/>
        <v>plays</v>
      </c>
    </row>
    <row r="25" spans="1:20" x14ac:dyDescent="0.35">
      <c r="A25">
        <v>23</v>
      </c>
      <c r="B25" t="s">
        <v>81</v>
      </c>
      <c r="C25" s="3" t="s">
        <v>82</v>
      </c>
      <c r="D25">
        <v>4500</v>
      </c>
      <c r="E25">
        <v>14942</v>
      </c>
      <c r="F25" t="s">
        <v>18</v>
      </c>
      <c r="G25" s="4">
        <f t="shared" si="7"/>
        <v>3.3204444444444445</v>
      </c>
      <c r="H25" s="5">
        <f t="shared" si="0"/>
        <v>105.22535211267606</v>
      </c>
      <c r="I25">
        <v>142</v>
      </c>
      <c r="J25" t="s">
        <v>38</v>
      </c>
      <c r="K25" t="s">
        <v>39</v>
      </c>
      <c r="L25">
        <v>1550124000</v>
      </c>
      <c r="M25">
        <f t="shared" si="1"/>
        <v>17941.25</v>
      </c>
      <c r="N25" s="6">
        <f t="shared" si="2"/>
        <v>43510.25</v>
      </c>
      <c r="O25">
        <v>1554699600</v>
      </c>
      <c r="P25">
        <f t="shared" si="3"/>
        <v>17994.208333333332</v>
      </c>
      <c r="Q25" s="6">
        <f t="shared" si="4"/>
        <v>43563.208333333328</v>
      </c>
      <c r="R25" t="s">
        <v>40</v>
      </c>
      <c r="S25" t="str">
        <f t="shared" si="5"/>
        <v>film &amp; video</v>
      </c>
      <c r="T25" t="str">
        <f t="shared" si="6"/>
        <v>documentary</v>
      </c>
    </row>
    <row r="26" spans="1:20" x14ac:dyDescent="0.35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t="s">
        <v>18</v>
      </c>
      <c r="G26" s="4">
        <f t="shared" si="7"/>
        <v>1.1283225108225108</v>
      </c>
      <c r="H26" s="5">
        <f t="shared" si="0"/>
        <v>39.003741114852225</v>
      </c>
      <c r="I26">
        <v>2673</v>
      </c>
      <c r="J26" t="s">
        <v>19</v>
      </c>
      <c r="K26" t="s">
        <v>20</v>
      </c>
      <c r="L26">
        <v>1403326800</v>
      </c>
      <c r="M26">
        <f t="shared" si="1"/>
        <v>16242.208333333334</v>
      </c>
      <c r="N26" s="6">
        <f t="shared" si="2"/>
        <v>41811.208333333336</v>
      </c>
      <c r="O26">
        <v>1403499600</v>
      </c>
      <c r="P26">
        <f t="shared" si="3"/>
        <v>16244.208333333334</v>
      </c>
      <c r="Q26" s="6">
        <f t="shared" si="4"/>
        <v>41813.208333333336</v>
      </c>
      <c r="R26" t="s">
        <v>63</v>
      </c>
      <c r="S26" t="str">
        <f t="shared" si="5"/>
        <v>technology</v>
      </c>
      <c r="T26" t="str">
        <f t="shared" si="6"/>
        <v>wearables</v>
      </c>
    </row>
    <row r="27" spans="1:20" x14ac:dyDescent="0.35">
      <c r="A27">
        <v>25</v>
      </c>
      <c r="B27" t="s">
        <v>85</v>
      </c>
      <c r="C27" s="3" t="s">
        <v>86</v>
      </c>
      <c r="D27">
        <v>5500</v>
      </c>
      <c r="E27">
        <v>11904</v>
      </c>
      <c r="F27" t="s">
        <v>18</v>
      </c>
      <c r="G27" s="4">
        <f t="shared" si="7"/>
        <v>2.1643636363636363</v>
      </c>
      <c r="H27" s="5">
        <f t="shared" si="0"/>
        <v>73.030674846625772</v>
      </c>
      <c r="I27">
        <v>163</v>
      </c>
      <c r="J27" t="s">
        <v>19</v>
      </c>
      <c r="K27" t="s">
        <v>20</v>
      </c>
      <c r="L27">
        <v>1305694800</v>
      </c>
      <c r="M27">
        <f t="shared" si="1"/>
        <v>15112.208333333334</v>
      </c>
      <c r="N27" s="6">
        <f t="shared" si="2"/>
        <v>40681.208333333336</v>
      </c>
      <c r="O27">
        <v>1307422800</v>
      </c>
      <c r="P27">
        <f t="shared" si="3"/>
        <v>15132.208333333334</v>
      </c>
      <c r="Q27" s="6">
        <f t="shared" si="4"/>
        <v>40701.208333333336</v>
      </c>
      <c r="R27" t="s">
        <v>87</v>
      </c>
      <c r="S27" t="str">
        <f t="shared" si="5"/>
        <v>games</v>
      </c>
      <c r="T27" t="str">
        <f t="shared" si="6"/>
        <v>video games</v>
      </c>
    </row>
    <row r="28" spans="1:20" x14ac:dyDescent="0.35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t="s">
        <v>72</v>
      </c>
      <c r="G28" s="4">
        <f t="shared" si="7"/>
        <v>0.4819906976744186</v>
      </c>
      <c r="H28" s="5">
        <f t="shared" si="0"/>
        <v>35.009459459459457</v>
      </c>
      <c r="I28">
        <v>1480</v>
      </c>
      <c r="J28" t="s">
        <v>19</v>
      </c>
      <c r="K28" t="s">
        <v>20</v>
      </c>
      <c r="L28">
        <v>1533013200</v>
      </c>
      <c r="M28">
        <f t="shared" si="1"/>
        <v>17743.208333333332</v>
      </c>
      <c r="N28" s="6">
        <f t="shared" si="2"/>
        <v>43312.208333333328</v>
      </c>
      <c r="O28">
        <v>1535346000</v>
      </c>
      <c r="P28">
        <f t="shared" si="3"/>
        <v>17770.208333333332</v>
      </c>
      <c r="Q28" s="6">
        <f t="shared" si="4"/>
        <v>43339.208333333328</v>
      </c>
      <c r="R28" t="s">
        <v>31</v>
      </c>
      <c r="S28" t="str">
        <f t="shared" si="5"/>
        <v>theater</v>
      </c>
      <c r="T28" t="str">
        <f t="shared" si="6"/>
        <v>plays</v>
      </c>
    </row>
    <row r="29" spans="1:20" x14ac:dyDescent="0.35">
      <c r="A29">
        <v>27</v>
      </c>
      <c r="B29" t="s">
        <v>90</v>
      </c>
      <c r="C29" s="3" t="s">
        <v>91</v>
      </c>
      <c r="D29">
        <v>2000</v>
      </c>
      <c r="E29">
        <v>1599</v>
      </c>
      <c r="F29" t="s">
        <v>12</v>
      </c>
      <c r="G29" s="4">
        <f t="shared" si="7"/>
        <v>0.79949999999999999</v>
      </c>
      <c r="H29" s="5">
        <f t="shared" si="0"/>
        <v>106.6</v>
      </c>
      <c r="I29">
        <v>15</v>
      </c>
      <c r="J29" t="s">
        <v>19</v>
      </c>
      <c r="K29" t="s">
        <v>20</v>
      </c>
      <c r="L29">
        <v>1443848400</v>
      </c>
      <c r="M29">
        <f t="shared" si="1"/>
        <v>16711.208333333332</v>
      </c>
      <c r="N29" s="6">
        <f t="shared" si="2"/>
        <v>42280.208333333328</v>
      </c>
      <c r="O29">
        <v>1444539600</v>
      </c>
      <c r="P29">
        <f t="shared" si="3"/>
        <v>16719.208333333332</v>
      </c>
      <c r="Q29" s="6">
        <f t="shared" si="4"/>
        <v>42288.208333333328</v>
      </c>
      <c r="R29" t="s">
        <v>21</v>
      </c>
      <c r="S29" t="str">
        <f t="shared" si="5"/>
        <v>music</v>
      </c>
      <c r="T29" t="str">
        <f t="shared" si="6"/>
        <v>rock</v>
      </c>
    </row>
    <row r="30" spans="1:20" x14ac:dyDescent="0.35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t="s">
        <v>18</v>
      </c>
      <c r="G30" s="4">
        <f t="shared" si="7"/>
        <v>1.0522553516819573</v>
      </c>
      <c r="H30" s="5">
        <f t="shared" si="0"/>
        <v>61.997747747747745</v>
      </c>
      <c r="I30">
        <v>2220</v>
      </c>
      <c r="J30" t="s">
        <v>19</v>
      </c>
      <c r="K30" t="s">
        <v>20</v>
      </c>
      <c r="L30">
        <v>1265695200</v>
      </c>
      <c r="M30">
        <f t="shared" si="1"/>
        <v>14649.25</v>
      </c>
      <c r="N30" s="6">
        <f t="shared" si="2"/>
        <v>40218.25</v>
      </c>
      <c r="O30">
        <v>1267682400</v>
      </c>
      <c r="P30">
        <f t="shared" si="3"/>
        <v>14672.25</v>
      </c>
      <c r="Q30" s="6">
        <f t="shared" si="4"/>
        <v>40241.25</v>
      </c>
      <c r="R30" t="s">
        <v>31</v>
      </c>
      <c r="S30" t="str">
        <f t="shared" si="5"/>
        <v>theater</v>
      </c>
      <c r="T30" t="str">
        <f t="shared" si="6"/>
        <v>plays</v>
      </c>
    </row>
    <row r="31" spans="1:20" x14ac:dyDescent="0.35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t="s">
        <v>18</v>
      </c>
      <c r="G31" s="4">
        <f t="shared" si="7"/>
        <v>3.2889978213507627</v>
      </c>
      <c r="H31" s="5">
        <f t="shared" si="0"/>
        <v>94.000622665006233</v>
      </c>
      <c r="I31">
        <v>1606</v>
      </c>
      <c r="J31" t="s">
        <v>96</v>
      </c>
      <c r="K31" t="s">
        <v>97</v>
      </c>
      <c r="L31">
        <v>1532062800</v>
      </c>
      <c r="M31">
        <f t="shared" si="1"/>
        <v>17732.208333333332</v>
      </c>
      <c r="N31" s="6">
        <f t="shared" si="2"/>
        <v>43301.208333333328</v>
      </c>
      <c r="O31">
        <v>1535518800</v>
      </c>
      <c r="P31">
        <f t="shared" si="3"/>
        <v>17772.208333333332</v>
      </c>
      <c r="Q31" s="6">
        <f t="shared" si="4"/>
        <v>43341.208333333328</v>
      </c>
      <c r="R31" t="s">
        <v>98</v>
      </c>
      <c r="S31" t="str">
        <f t="shared" si="5"/>
        <v>film &amp; video</v>
      </c>
      <c r="T31" t="str">
        <f t="shared" si="6"/>
        <v>shorts</v>
      </c>
    </row>
    <row r="32" spans="1:20" x14ac:dyDescent="0.35">
      <c r="A32">
        <v>30</v>
      </c>
      <c r="B32" t="s">
        <v>99</v>
      </c>
      <c r="C32" s="3" t="s">
        <v>100</v>
      </c>
      <c r="D32">
        <v>9000</v>
      </c>
      <c r="E32">
        <v>14455</v>
      </c>
      <c r="F32" t="s">
        <v>18</v>
      </c>
      <c r="G32" s="4">
        <f t="shared" si="7"/>
        <v>1.606111111111111</v>
      </c>
      <c r="H32" s="5">
        <f t="shared" si="0"/>
        <v>112.05426356589147</v>
      </c>
      <c r="I32">
        <v>129</v>
      </c>
      <c r="J32" t="s">
        <v>19</v>
      </c>
      <c r="K32" t="s">
        <v>20</v>
      </c>
      <c r="L32">
        <v>1558674000</v>
      </c>
      <c r="M32">
        <f t="shared" si="1"/>
        <v>18040.208333333332</v>
      </c>
      <c r="N32" s="6">
        <f t="shared" si="2"/>
        <v>43609.208333333328</v>
      </c>
      <c r="O32">
        <v>1559106000</v>
      </c>
      <c r="P32">
        <f t="shared" si="3"/>
        <v>18045.208333333332</v>
      </c>
      <c r="Q32" s="6">
        <f t="shared" si="4"/>
        <v>43614.208333333328</v>
      </c>
      <c r="R32" t="s">
        <v>69</v>
      </c>
      <c r="S32" t="str">
        <f t="shared" si="5"/>
        <v>film &amp; video</v>
      </c>
      <c r="T32" t="str">
        <f t="shared" si="6"/>
        <v>animation</v>
      </c>
    </row>
    <row r="33" spans="1:20" x14ac:dyDescent="0.35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t="s">
        <v>18</v>
      </c>
      <c r="G33" s="4">
        <f t="shared" si="7"/>
        <v>3.1</v>
      </c>
      <c r="H33" s="5">
        <f t="shared" si="0"/>
        <v>48.008849557522126</v>
      </c>
      <c r="I33">
        <v>226</v>
      </c>
      <c r="J33" t="s">
        <v>38</v>
      </c>
      <c r="K33" t="s">
        <v>39</v>
      </c>
      <c r="L33">
        <v>1451973600</v>
      </c>
      <c r="M33">
        <f t="shared" si="1"/>
        <v>16805.25</v>
      </c>
      <c r="N33" s="6">
        <f t="shared" si="2"/>
        <v>42374.25</v>
      </c>
      <c r="O33">
        <v>1454392800</v>
      </c>
      <c r="P33">
        <f t="shared" si="3"/>
        <v>16833.25</v>
      </c>
      <c r="Q33" s="6">
        <f t="shared" si="4"/>
        <v>42402.25</v>
      </c>
      <c r="R33" t="s">
        <v>87</v>
      </c>
      <c r="S33" t="str">
        <f t="shared" si="5"/>
        <v>games</v>
      </c>
      <c r="T33" t="str">
        <f t="shared" si="6"/>
        <v>video games</v>
      </c>
    </row>
    <row r="34" spans="1:20" x14ac:dyDescent="0.35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t="s">
        <v>12</v>
      </c>
      <c r="G34" s="4">
        <f t="shared" si="7"/>
        <v>0.86807920792079207</v>
      </c>
      <c r="H34" s="5">
        <f t="shared" si="0"/>
        <v>38.004334633723452</v>
      </c>
      <c r="I34">
        <v>2307</v>
      </c>
      <c r="J34" t="s">
        <v>105</v>
      </c>
      <c r="K34" t="s">
        <v>106</v>
      </c>
      <c r="L34">
        <v>1515564000</v>
      </c>
      <c r="M34">
        <f t="shared" si="1"/>
        <v>17541.25</v>
      </c>
      <c r="N34" s="6">
        <f t="shared" si="2"/>
        <v>43110.25</v>
      </c>
      <c r="O34">
        <v>1517896800</v>
      </c>
      <c r="P34">
        <f t="shared" si="3"/>
        <v>17568.25</v>
      </c>
      <c r="Q34" s="6">
        <f t="shared" si="4"/>
        <v>43137.25</v>
      </c>
      <c r="R34" t="s">
        <v>40</v>
      </c>
      <c r="S34" t="str">
        <f t="shared" si="5"/>
        <v>film &amp; video</v>
      </c>
      <c r="T34" t="str">
        <f t="shared" si="6"/>
        <v>documentary</v>
      </c>
    </row>
    <row r="35" spans="1:20" x14ac:dyDescent="0.35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t="s">
        <v>18</v>
      </c>
      <c r="G35" s="4">
        <f t="shared" si="7"/>
        <v>3.7782071713147412</v>
      </c>
      <c r="H35" s="5">
        <f t="shared" si="0"/>
        <v>35.000184535892231</v>
      </c>
      <c r="I35">
        <v>5419</v>
      </c>
      <c r="J35" t="s">
        <v>19</v>
      </c>
      <c r="K35" t="s">
        <v>20</v>
      </c>
      <c r="L35">
        <v>1412485200</v>
      </c>
      <c r="M35">
        <f t="shared" si="1"/>
        <v>16348.208333333334</v>
      </c>
      <c r="N35" s="6">
        <f t="shared" si="2"/>
        <v>41917.208333333336</v>
      </c>
      <c r="O35">
        <v>1415685600</v>
      </c>
      <c r="P35">
        <f t="shared" si="3"/>
        <v>16385.25</v>
      </c>
      <c r="Q35" s="6">
        <f t="shared" si="4"/>
        <v>41954.25</v>
      </c>
      <c r="R35" t="s">
        <v>31</v>
      </c>
      <c r="S35" t="str">
        <f t="shared" si="5"/>
        <v>theater</v>
      </c>
      <c r="T35" t="str">
        <f t="shared" si="6"/>
        <v>plays</v>
      </c>
    </row>
    <row r="36" spans="1:20" ht="31" x14ac:dyDescent="0.35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t="s">
        <v>18</v>
      </c>
      <c r="G36" s="4">
        <f t="shared" si="7"/>
        <v>1.5080645161290323</v>
      </c>
      <c r="H36" s="5">
        <f t="shared" si="0"/>
        <v>85</v>
      </c>
      <c r="I36">
        <v>165</v>
      </c>
      <c r="J36" t="s">
        <v>19</v>
      </c>
      <c r="K36" t="s">
        <v>20</v>
      </c>
      <c r="L36">
        <v>1490245200</v>
      </c>
      <c r="M36">
        <f t="shared" si="1"/>
        <v>17248.208333333332</v>
      </c>
      <c r="N36" s="6">
        <f t="shared" si="2"/>
        <v>42817.208333333328</v>
      </c>
      <c r="O36">
        <v>1490677200</v>
      </c>
      <c r="P36">
        <f t="shared" si="3"/>
        <v>17253.208333333332</v>
      </c>
      <c r="Q36" s="6">
        <f t="shared" si="4"/>
        <v>42822.208333333328</v>
      </c>
      <c r="R36" t="s">
        <v>40</v>
      </c>
      <c r="S36" t="str">
        <f t="shared" si="5"/>
        <v>film &amp; video</v>
      </c>
      <c r="T36" t="str">
        <f t="shared" si="6"/>
        <v>documentary</v>
      </c>
    </row>
    <row r="37" spans="1:20" x14ac:dyDescent="0.35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t="s">
        <v>18</v>
      </c>
      <c r="G37" s="4">
        <f t="shared" si="7"/>
        <v>1.5030119521912351</v>
      </c>
      <c r="H37" s="5">
        <f t="shared" si="0"/>
        <v>95.993893129770996</v>
      </c>
      <c r="I37">
        <v>1965</v>
      </c>
      <c r="J37" t="s">
        <v>34</v>
      </c>
      <c r="K37" t="s">
        <v>35</v>
      </c>
      <c r="L37">
        <v>1547877600</v>
      </c>
      <c r="M37">
        <f t="shared" si="1"/>
        <v>17915.25</v>
      </c>
      <c r="N37" s="6">
        <f t="shared" si="2"/>
        <v>43484.25</v>
      </c>
      <c r="O37">
        <v>1551506400</v>
      </c>
      <c r="P37">
        <f t="shared" si="3"/>
        <v>17957.25</v>
      </c>
      <c r="Q37" s="6">
        <f t="shared" si="4"/>
        <v>43526.25</v>
      </c>
      <c r="R37" t="s">
        <v>51</v>
      </c>
      <c r="S37" t="str">
        <f t="shared" si="5"/>
        <v>film &amp; video</v>
      </c>
      <c r="T37" t="str">
        <f t="shared" si="6"/>
        <v>drama</v>
      </c>
    </row>
    <row r="38" spans="1:20" x14ac:dyDescent="0.35">
      <c r="A38">
        <v>36</v>
      </c>
      <c r="B38" t="s">
        <v>113</v>
      </c>
      <c r="C38" s="3" t="s">
        <v>114</v>
      </c>
      <c r="D38">
        <v>700</v>
      </c>
      <c r="E38">
        <v>1101</v>
      </c>
      <c r="F38" t="s">
        <v>18</v>
      </c>
      <c r="G38" s="4">
        <f t="shared" si="7"/>
        <v>1.572857142857143</v>
      </c>
      <c r="H38" s="5">
        <f t="shared" si="0"/>
        <v>68.8125</v>
      </c>
      <c r="I38">
        <v>16</v>
      </c>
      <c r="J38" t="s">
        <v>19</v>
      </c>
      <c r="K38" t="s">
        <v>20</v>
      </c>
      <c r="L38">
        <v>1298700000</v>
      </c>
      <c r="M38">
        <f t="shared" si="1"/>
        <v>15031.25</v>
      </c>
      <c r="N38" s="6">
        <f t="shared" si="2"/>
        <v>40600.25</v>
      </c>
      <c r="O38">
        <v>1300856400</v>
      </c>
      <c r="P38">
        <f t="shared" si="3"/>
        <v>15056.208333333334</v>
      </c>
      <c r="Q38" s="6">
        <f t="shared" si="4"/>
        <v>40625.208333333336</v>
      </c>
      <c r="R38" t="s">
        <v>31</v>
      </c>
      <c r="S38" t="str">
        <f t="shared" si="5"/>
        <v>theater</v>
      </c>
      <c r="T38" t="str">
        <f t="shared" si="6"/>
        <v>plays</v>
      </c>
    </row>
    <row r="39" spans="1:20" ht="31" x14ac:dyDescent="0.35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t="s">
        <v>18</v>
      </c>
      <c r="G39" s="4">
        <f t="shared" si="7"/>
        <v>1.3998765432098765</v>
      </c>
      <c r="H39" s="5">
        <f t="shared" si="0"/>
        <v>105.97196261682242</v>
      </c>
      <c r="I39">
        <v>107</v>
      </c>
      <c r="J39" t="s">
        <v>19</v>
      </c>
      <c r="K39" t="s">
        <v>20</v>
      </c>
      <c r="L39">
        <v>1570338000</v>
      </c>
      <c r="M39">
        <f t="shared" si="1"/>
        <v>18175.208333333332</v>
      </c>
      <c r="N39" s="6">
        <f t="shared" si="2"/>
        <v>43744.208333333328</v>
      </c>
      <c r="O39">
        <v>1573192800</v>
      </c>
      <c r="P39">
        <f t="shared" si="3"/>
        <v>18208.25</v>
      </c>
      <c r="Q39" s="6">
        <f t="shared" si="4"/>
        <v>43777.25</v>
      </c>
      <c r="R39" t="s">
        <v>117</v>
      </c>
      <c r="S39" t="str">
        <f t="shared" si="5"/>
        <v>publishing</v>
      </c>
      <c r="T39" t="str">
        <f t="shared" si="6"/>
        <v>fiction</v>
      </c>
    </row>
    <row r="40" spans="1:20" x14ac:dyDescent="0.35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t="s">
        <v>18</v>
      </c>
      <c r="G40" s="4">
        <f t="shared" si="7"/>
        <v>3.2532258064516131</v>
      </c>
      <c r="H40" s="5">
        <f t="shared" si="0"/>
        <v>75.261194029850742</v>
      </c>
      <c r="I40">
        <v>134</v>
      </c>
      <c r="J40" t="s">
        <v>19</v>
      </c>
      <c r="K40" t="s">
        <v>20</v>
      </c>
      <c r="L40">
        <v>1287378000</v>
      </c>
      <c r="M40">
        <f t="shared" si="1"/>
        <v>14900.208333333334</v>
      </c>
      <c r="N40" s="6">
        <f t="shared" si="2"/>
        <v>40469.208333333336</v>
      </c>
      <c r="O40">
        <v>1287810000</v>
      </c>
      <c r="P40">
        <f t="shared" si="3"/>
        <v>14905.208333333334</v>
      </c>
      <c r="Q40" s="6">
        <f t="shared" si="4"/>
        <v>40474.208333333336</v>
      </c>
      <c r="R40" t="s">
        <v>120</v>
      </c>
      <c r="S40" t="str">
        <f t="shared" si="5"/>
        <v>photography</v>
      </c>
      <c r="T40" t="str">
        <f t="shared" si="6"/>
        <v>photography books</v>
      </c>
    </row>
    <row r="41" spans="1:20" x14ac:dyDescent="0.35">
      <c r="A41">
        <v>39</v>
      </c>
      <c r="B41" t="s">
        <v>121</v>
      </c>
      <c r="C41" s="3" t="s">
        <v>122</v>
      </c>
      <c r="D41">
        <v>9900</v>
      </c>
      <c r="E41">
        <v>5027</v>
      </c>
      <c r="F41" t="s">
        <v>12</v>
      </c>
      <c r="G41" s="4">
        <f t="shared" si="7"/>
        <v>0.50777777777777777</v>
      </c>
      <c r="H41" s="5">
        <f t="shared" si="0"/>
        <v>57.125</v>
      </c>
      <c r="I41">
        <v>88</v>
      </c>
      <c r="J41" t="s">
        <v>34</v>
      </c>
      <c r="K41" t="s">
        <v>35</v>
      </c>
      <c r="L41">
        <v>1361772000</v>
      </c>
      <c r="M41">
        <f t="shared" si="1"/>
        <v>15761.25</v>
      </c>
      <c r="N41" s="6">
        <f t="shared" si="2"/>
        <v>41330.25</v>
      </c>
      <c r="O41">
        <v>1362978000</v>
      </c>
      <c r="P41">
        <f t="shared" si="3"/>
        <v>15775.208333333334</v>
      </c>
      <c r="Q41" s="6">
        <f t="shared" si="4"/>
        <v>41344.208333333336</v>
      </c>
      <c r="R41" t="s">
        <v>31</v>
      </c>
      <c r="S41" t="str">
        <f t="shared" si="5"/>
        <v>theater</v>
      </c>
      <c r="T41" t="str">
        <f t="shared" si="6"/>
        <v>plays</v>
      </c>
    </row>
    <row r="42" spans="1:20" x14ac:dyDescent="0.35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t="s">
        <v>18</v>
      </c>
      <c r="G42" s="4">
        <f t="shared" si="7"/>
        <v>1.6906818181818182</v>
      </c>
      <c r="H42" s="5">
        <f t="shared" si="0"/>
        <v>75.141414141414145</v>
      </c>
      <c r="I42">
        <v>198</v>
      </c>
      <c r="J42" t="s">
        <v>19</v>
      </c>
      <c r="K42" t="s">
        <v>20</v>
      </c>
      <c r="L42">
        <v>1275714000</v>
      </c>
      <c r="M42">
        <f t="shared" si="1"/>
        <v>14765.208333333334</v>
      </c>
      <c r="N42" s="6">
        <f t="shared" si="2"/>
        <v>40334.208333333336</v>
      </c>
      <c r="O42">
        <v>1277355600</v>
      </c>
      <c r="P42">
        <f t="shared" si="3"/>
        <v>14784.208333333334</v>
      </c>
      <c r="Q42" s="6">
        <f t="shared" si="4"/>
        <v>40353.208333333336</v>
      </c>
      <c r="R42" t="s">
        <v>63</v>
      </c>
      <c r="S42" t="str">
        <f t="shared" si="5"/>
        <v>technology</v>
      </c>
      <c r="T42" t="str">
        <f t="shared" si="6"/>
        <v>wearables</v>
      </c>
    </row>
    <row r="43" spans="1:20" x14ac:dyDescent="0.35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t="s">
        <v>18</v>
      </c>
      <c r="G43" s="4">
        <f t="shared" si="7"/>
        <v>2.1292857142857144</v>
      </c>
      <c r="H43" s="5">
        <f t="shared" si="0"/>
        <v>107.42342342342343</v>
      </c>
      <c r="I43">
        <v>111</v>
      </c>
      <c r="J43" t="s">
        <v>105</v>
      </c>
      <c r="K43" t="s">
        <v>106</v>
      </c>
      <c r="L43">
        <v>1346734800</v>
      </c>
      <c r="M43">
        <f t="shared" si="1"/>
        <v>15587.208333333334</v>
      </c>
      <c r="N43" s="6">
        <f t="shared" si="2"/>
        <v>41156.208333333336</v>
      </c>
      <c r="O43">
        <v>1348981200</v>
      </c>
      <c r="P43">
        <f t="shared" si="3"/>
        <v>15613.208333333334</v>
      </c>
      <c r="Q43" s="6">
        <f t="shared" si="4"/>
        <v>41182.208333333336</v>
      </c>
      <c r="R43" t="s">
        <v>21</v>
      </c>
      <c r="S43" t="str">
        <f t="shared" si="5"/>
        <v>music</v>
      </c>
      <c r="T43" t="str">
        <f t="shared" si="6"/>
        <v>rock</v>
      </c>
    </row>
    <row r="44" spans="1:20" x14ac:dyDescent="0.35">
      <c r="A44">
        <v>42</v>
      </c>
      <c r="B44" t="s">
        <v>127</v>
      </c>
      <c r="C44" s="3" t="s">
        <v>128</v>
      </c>
      <c r="D44">
        <v>1800</v>
      </c>
      <c r="E44">
        <v>7991</v>
      </c>
      <c r="F44" t="s">
        <v>18</v>
      </c>
      <c r="G44" s="4">
        <f t="shared" si="7"/>
        <v>4.4394444444444447</v>
      </c>
      <c r="H44" s="5">
        <f t="shared" si="0"/>
        <v>35.995495495495497</v>
      </c>
      <c r="I44">
        <v>222</v>
      </c>
      <c r="J44" t="s">
        <v>19</v>
      </c>
      <c r="K44" t="s">
        <v>20</v>
      </c>
      <c r="L44">
        <v>1309755600</v>
      </c>
      <c r="M44">
        <f t="shared" si="1"/>
        <v>15159.208333333334</v>
      </c>
      <c r="N44" s="6">
        <f t="shared" si="2"/>
        <v>40728.208333333336</v>
      </c>
      <c r="O44">
        <v>1310533200</v>
      </c>
      <c r="P44">
        <f t="shared" si="3"/>
        <v>15168.208333333334</v>
      </c>
      <c r="Q44" s="6">
        <f t="shared" si="4"/>
        <v>40737.208333333336</v>
      </c>
      <c r="R44" t="s">
        <v>15</v>
      </c>
      <c r="S44" t="str">
        <f t="shared" si="5"/>
        <v>food</v>
      </c>
      <c r="T44" t="str">
        <f t="shared" si="6"/>
        <v>food trucks</v>
      </c>
    </row>
    <row r="45" spans="1:20" x14ac:dyDescent="0.35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t="s">
        <v>18</v>
      </c>
      <c r="G45" s="4">
        <f t="shared" si="7"/>
        <v>1.859390243902439</v>
      </c>
      <c r="H45" s="5">
        <f t="shared" si="0"/>
        <v>26.998873148744366</v>
      </c>
      <c r="I45">
        <v>6212</v>
      </c>
      <c r="J45" t="s">
        <v>19</v>
      </c>
      <c r="K45" t="s">
        <v>20</v>
      </c>
      <c r="L45">
        <v>1406178000</v>
      </c>
      <c r="M45">
        <f t="shared" si="1"/>
        <v>16275.208333333334</v>
      </c>
      <c r="N45" s="6">
        <f t="shared" si="2"/>
        <v>41844.208333333336</v>
      </c>
      <c r="O45">
        <v>1407560400</v>
      </c>
      <c r="P45">
        <f t="shared" si="3"/>
        <v>16291.208333333334</v>
      </c>
      <c r="Q45" s="6">
        <f t="shared" si="4"/>
        <v>41860.208333333336</v>
      </c>
      <c r="R45" t="s">
        <v>131</v>
      </c>
      <c r="S45" t="str">
        <f t="shared" si="5"/>
        <v>publishing</v>
      </c>
      <c r="T45" t="str">
        <f t="shared" si="6"/>
        <v>radio &amp; podcasts</v>
      </c>
    </row>
    <row r="46" spans="1:20" x14ac:dyDescent="0.35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t="s">
        <v>18</v>
      </c>
      <c r="G46" s="4">
        <f t="shared" si="7"/>
        <v>6.5881249999999998</v>
      </c>
      <c r="H46" s="5">
        <f t="shared" si="0"/>
        <v>107.56122448979592</v>
      </c>
      <c r="I46">
        <v>98</v>
      </c>
      <c r="J46" t="s">
        <v>34</v>
      </c>
      <c r="K46" t="s">
        <v>35</v>
      </c>
      <c r="L46">
        <v>1552798800</v>
      </c>
      <c r="M46">
        <f t="shared" si="1"/>
        <v>17972.208333333332</v>
      </c>
      <c r="N46" s="6">
        <f t="shared" si="2"/>
        <v>43541.208333333328</v>
      </c>
      <c r="O46">
        <v>1552885200</v>
      </c>
      <c r="P46">
        <f t="shared" si="3"/>
        <v>17973.208333333332</v>
      </c>
      <c r="Q46" s="6">
        <f t="shared" si="4"/>
        <v>43542.208333333328</v>
      </c>
      <c r="R46" t="s">
        <v>117</v>
      </c>
      <c r="S46" t="str">
        <f t="shared" si="5"/>
        <v>publishing</v>
      </c>
      <c r="T46" t="str">
        <f t="shared" si="6"/>
        <v>fiction</v>
      </c>
    </row>
    <row r="47" spans="1:20" ht="31" x14ac:dyDescent="0.35">
      <c r="A47">
        <v>45</v>
      </c>
      <c r="B47" t="s">
        <v>134</v>
      </c>
      <c r="C47" s="3" t="s">
        <v>135</v>
      </c>
      <c r="D47">
        <v>9500</v>
      </c>
      <c r="E47">
        <v>4530</v>
      </c>
      <c r="F47" t="s">
        <v>12</v>
      </c>
      <c r="G47" s="4">
        <f t="shared" si="7"/>
        <v>0.4768421052631579</v>
      </c>
      <c r="H47" s="5">
        <f t="shared" si="0"/>
        <v>94.375</v>
      </c>
      <c r="I47">
        <v>48</v>
      </c>
      <c r="J47" t="s">
        <v>19</v>
      </c>
      <c r="K47" t="s">
        <v>20</v>
      </c>
      <c r="L47">
        <v>1478062800</v>
      </c>
      <c r="M47">
        <f t="shared" si="1"/>
        <v>17107.208333333332</v>
      </c>
      <c r="N47" s="6">
        <f t="shared" si="2"/>
        <v>42676.208333333328</v>
      </c>
      <c r="O47">
        <v>1479362400</v>
      </c>
      <c r="P47">
        <f t="shared" si="3"/>
        <v>17122.25</v>
      </c>
      <c r="Q47" s="6">
        <f t="shared" si="4"/>
        <v>42691.25</v>
      </c>
      <c r="R47" t="s">
        <v>31</v>
      </c>
      <c r="S47" t="str">
        <f t="shared" si="5"/>
        <v>theater</v>
      </c>
      <c r="T47" t="str">
        <f t="shared" si="6"/>
        <v>plays</v>
      </c>
    </row>
    <row r="48" spans="1:20" x14ac:dyDescent="0.35">
      <c r="A48">
        <v>46</v>
      </c>
      <c r="B48" t="s">
        <v>136</v>
      </c>
      <c r="C48" s="3" t="s">
        <v>137</v>
      </c>
      <c r="D48">
        <v>3700</v>
      </c>
      <c r="E48">
        <v>4247</v>
      </c>
      <c r="F48" t="s">
        <v>18</v>
      </c>
      <c r="G48" s="4">
        <f t="shared" si="7"/>
        <v>1.1478378378378378</v>
      </c>
      <c r="H48" s="5">
        <f t="shared" si="0"/>
        <v>46.163043478260867</v>
      </c>
      <c r="I48">
        <v>92</v>
      </c>
      <c r="J48" t="s">
        <v>19</v>
      </c>
      <c r="K48" t="s">
        <v>20</v>
      </c>
      <c r="L48">
        <v>1278565200</v>
      </c>
      <c r="M48">
        <f t="shared" si="1"/>
        <v>14798.208333333334</v>
      </c>
      <c r="N48" s="6">
        <f t="shared" si="2"/>
        <v>40367.208333333336</v>
      </c>
      <c r="O48">
        <v>1280552400</v>
      </c>
      <c r="P48">
        <f t="shared" si="3"/>
        <v>14821.208333333334</v>
      </c>
      <c r="Q48" s="6">
        <f t="shared" si="4"/>
        <v>40390.208333333336</v>
      </c>
      <c r="R48" t="s">
        <v>21</v>
      </c>
      <c r="S48" t="str">
        <f t="shared" si="5"/>
        <v>music</v>
      </c>
      <c r="T48" t="str">
        <f t="shared" si="6"/>
        <v>rock</v>
      </c>
    </row>
    <row r="49" spans="1:20" x14ac:dyDescent="0.35">
      <c r="A49">
        <v>47</v>
      </c>
      <c r="B49" t="s">
        <v>138</v>
      </c>
      <c r="C49" s="3" t="s">
        <v>139</v>
      </c>
      <c r="D49">
        <v>1500</v>
      </c>
      <c r="E49">
        <v>7129</v>
      </c>
      <c r="F49" t="s">
        <v>18</v>
      </c>
      <c r="G49" s="4">
        <f t="shared" si="7"/>
        <v>4.7526666666666664</v>
      </c>
      <c r="H49" s="5">
        <f t="shared" si="0"/>
        <v>47.845637583892618</v>
      </c>
      <c r="I49">
        <v>149</v>
      </c>
      <c r="J49" t="s">
        <v>19</v>
      </c>
      <c r="K49" t="s">
        <v>20</v>
      </c>
      <c r="L49">
        <v>1396069200</v>
      </c>
      <c r="M49">
        <f t="shared" si="1"/>
        <v>16158.208333333334</v>
      </c>
      <c r="N49" s="6">
        <f t="shared" si="2"/>
        <v>41727.208333333336</v>
      </c>
      <c r="O49">
        <v>1398661200</v>
      </c>
      <c r="P49">
        <f t="shared" si="3"/>
        <v>16188.208333333334</v>
      </c>
      <c r="Q49" s="6">
        <f t="shared" si="4"/>
        <v>41757.208333333336</v>
      </c>
      <c r="R49" t="s">
        <v>31</v>
      </c>
      <c r="S49" t="str">
        <f t="shared" si="5"/>
        <v>theater</v>
      </c>
      <c r="T49" t="str">
        <f t="shared" si="6"/>
        <v>plays</v>
      </c>
    </row>
    <row r="50" spans="1:20" x14ac:dyDescent="0.35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t="s">
        <v>18</v>
      </c>
      <c r="G50" s="4">
        <f t="shared" si="7"/>
        <v>3.86972972972973</v>
      </c>
      <c r="H50" s="5">
        <f t="shared" si="0"/>
        <v>53.007815713698065</v>
      </c>
      <c r="I50">
        <v>2431</v>
      </c>
      <c r="J50" t="s">
        <v>19</v>
      </c>
      <c r="K50" t="s">
        <v>20</v>
      </c>
      <c r="L50">
        <v>1435208400</v>
      </c>
      <c r="M50">
        <f t="shared" si="1"/>
        <v>16611.208333333332</v>
      </c>
      <c r="N50" s="6">
        <f t="shared" si="2"/>
        <v>42180.208333333328</v>
      </c>
      <c r="O50">
        <v>1436245200</v>
      </c>
      <c r="P50">
        <f t="shared" si="3"/>
        <v>16623.208333333332</v>
      </c>
      <c r="Q50" s="6">
        <f t="shared" si="4"/>
        <v>42192.208333333328</v>
      </c>
      <c r="R50" t="s">
        <v>31</v>
      </c>
      <c r="S50" t="str">
        <f t="shared" si="5"/>
        <v>theater</v>
      </c>
      <c r="T50" t="str">
        <f t="shared" si="6"/>
        <v>plays</v>
      </c>
    </row>
    <row r="51" spans="1:20" x14ac:dyDescent="0.35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t="s">
        <v>18</v>
      </c>
      <c r="G51" s="4">
        <f t="shared" si="7"/>
        <v>1.89625</v>
      </c>
      <c r="H51" s="5">
        <f t="shared" si="0"/>
        <v>45.059405940594061</v>
      </c>
      <c r="I51">
        <v>303</v>
      </c>
      <c r="J51" t="s">
        <v>19</v>
      </c>
      <c r="K51" t="s">
        <v>20</v>
      </c>
      <c r="L51">
        <v>1571547600</v>
      </c>
      <c r="M51">
        <f t="shared" si="1"/>
        <v>18189.208333333332</v>
      </c>
      <c r="N51" s="6">
        <f t="shared" si="2"/>
        <v>43758.208333333328</v>
      </c>
      <c r="O51">
        <v>1575439200</v>
      </c>
      <c r="P51">
        <f t="shared" si="3"/>
        <v>18234.25</v>
      </c>
      <c r="Q51" s="6">
        <f t="shared" si="4"/>
        <v>43803.25</v>
      </c>
      <c r="R51" t="s">
        <v>21</v>
      </c>
      <c r="S51" t="str">
        <f t="shared" si="5"/>
        <v>music</v>
      </c>
      <c r="T51" t="str">
        <f t="shared" si="6"/>
        <v>rock</v>
      </c>
    </row>
    <row r="52" spans="1:20" ht="31" x14ac:dyDescent="0.35">
      <c r="A52">
        <v>50</v>
      </c>
      <c r="B52" t="s">
        <v>144</v>
      </c>
      <c r="C52" s="3" t="s">
        <v>145</v>
      </c>
      <c r="D52">
        <v>100</v>
      </c>
      <c r="E52">
        <v>2</v>
      </c>
      <c r="F52" t="s">
        <v>12</v>
      </c>
      <c r="G52" s="4">
        <f t="shared" si="7"/>
        <v>0.02</v>
      </c>
      <c r="H52" s="5">
        <f t="shared" si="0"/>
        <v>2</v>
      </c>
      <c r="I52">
        <v>1</v>
      </c>
      <c r="J52" t="s">
        <v>105</v>
      </c>
      <c r="K52" t="s">
        <v>106</v>
      </c>
      <c r="L52">
        <v>1375333200</v>
      </c>
      <c r="M52">
        <f t="shared" si="1"/>
        <v>15918.208333333334</v>
      </c>
      <c r="N52" s="6">
        <f t="shared" si="2"/>
        <v>41487.208333333336</v>
      </c>
      <c r="O52">
        <v>1377752400</v>
      </c>
      <c r="P52">
        <f t="shared" si="3"/>
        <v>15946.208333333334</v>
      </c>
      <c r="Q52" s="6">
        <f t="shared" si="4"/>
        <v>41515.208333333336</v>
      </c>
      <c r="R52" t="s">
        <v>146</v>
      </c>
      <c r="S52" t="str">
        <f t="shared" si="5"/>
        <v>music</v>
      </c>
      <c r="T52" t="str">
        <f t="shared" si="6"/>
        <v>metal</v>
      </c>
    </row>
    <row r="53" spans="1:20" x14ac:dyDescent="0.35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t="s">
        <v>12</v>
      </c>
      <c r="G53" s="4">
        <f t="shared" si="7"/>
        <v>0.91867805186590767</v>
      </c>
      <c r="H53" s="5">
        <f t="shared" si="0"/>
        <v>99.006816632583508</v>
      </c>
      <c r="I53">
        <v>1467</v>
      </c>
      <c r="J53" t="s">
        <v>38</v>
      </c>
      <c r="K53" t="s">
        <v>39</v>
      </c>
      <c r="L53">
        <v>1332824400</v>
      </c>
      <c r="M53">
        <f t="shared" si="1"/>
        <v>15426.208333333334</v>
      </c>
      <c r="N53" s="6">
        <f t="shared" si="2"/>
        <v>40995.208333333336</v>
      </c>
      <c r="O53">
        <v>1334206800</v>
      </c>
      <c r="P53">
        <f t="shared" si="3"/>
        <v>15442.208333333334</v>
      </c>
      <c r="Q53" s="6">
        <f t="shared" si="4"/>
        <v>41011.208333333336</v>
      </c>
      <c r="R53" t="s">
        <v>63</v>
      </c>
      <c r="S53" t="str">
        <f t="shared" si="5"/>
        <v>technology</v>
      </c>
      <c r="T53" t="str">
        <f t="shared" si="6"/>
        <v>wearables</v>
      </c>
    </row>
    <row r="54" spans="1:20" x14ac:dyDescent="0.35">
      <c r="A54">
        <v>52</v>
      </c>
      <c r="B54" t="s">
        <v>149</v>
      </c>
      <c r="C54" s="3" t="s">
        <v>150</v>
      </c>
      <c r="D54">
        <v>7200</v>
      </c>
      <c r="E54">
        <v>2459</v>
      </c>
      <c r="F54" t="s">
        <v>12</v>
      </c>
      <c r="G54" s="4">
        <f t="shared" si="7"/>
        <v>0.34152777777777776</v>
      </c>
      <c r="H54" s="5">
        <f t="shared" si="0"/>
        <v>32.786666666666669</v>
      </c>
      <c r="I54">
        <v>75</v>
      </c>
      <c r="J54" t="s">
        <v>19</v>
      </c>
      <c r="K54" t="s">
        <v>20</v>
      </c>
      <c r="L54">
        <v>1284526800</v>
      </c>
      <c r="M54">
        <f t="shared" si="1"/>
        <v>14867.208333333334</v>
      </c>
      <c r="N54" s="6">
        <f t="shared" si="2"/>
        <v>40436.208333333336</v>
      </c>
      <c r="O54">
        <v>1284872400</v>
      </c>
      <c r="P54">
        <f t="shared" si="3"/>
        <v>14871.208333333334</v>
      </c>
      <c r="Q54" s="6">
        <f t="shared" si="4"/>
        <v>40440.208333333336</v>
      </c>
      <c r="R54" t="s">
        <v>31</v>
      </c>
      <c r="S54" t="str">
        <f t="shared" si="5"/>
        <v>theater</v>
      </c>
      <c r="T54" t="str">
        <f t="shared" si="6"/>
        <v>plays</v>
      </c>
    </row>
    <row r="55" spans="1:20" x14ac:dyDescent="0.35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t="s">
        <v>18</v>
      </c>
      <c r="G55" s="4">
        <f t="shared" si="7"/>
        <v>1.4040909090909091</v>
      </c>
      <c r="H55" s="5">
        <f t="shared" si="0"/>
        <v>59.119617224880386</v>
      </c>
      <c r="I55">
        <v>209</v>
      </c>
      <c r="J55" t="s">
        <v>19</v>
      </c>
      <c r="K55" t="s">
        <v>20</v>
      </c>
      <c r="L55">
        <v>1400562000</v>
      </c>
      <c r="M55">
        <f t="shared" si="1"/>
        <v>16210.208333333334</v>
      </c>
      <c r="N55" s="6">
        <f t="shared" si="2"/>
        <v>41779.208333333336</v>
      </c>
      <c r="O55">
        <v>1403931600</v>
      </c>
      <c r="P55">
        <f t="shared" si="3"/>
        <v>16249.208333333334</v>
      </c>
      <c r="Q55" s="6">
        <f t="shared" si="4"/>
        <v>41818.208333333336</v>
      </c>
      <c r="R55" t="s">
        <v>51</v>
      </c>
      <c r="S55" t="str">
        <f t="shared" si="5"/>
        <v>film &amp; video</v>
      </c>
      <c r="T55" t="str">
        <f t="shared" si="6"/>
        <v>drama</v>
      </c>
    </row>
    <row r="56" spans="1:20" ht="31" x14ac:dyDescent="0.35">
      <c r="A56">
        <v>54</v>
      </c>
      <c r="B56" t="s">
        <v>153</v>
      </c>
      <c r="C56" s="3" t="s">
        <v>154</v>
      </c>
      <c r="D56">
        <v>6000</v>
      </c>
      <c r="E56">
        <v>5392</v>
      </c>
      <c r="F56" t="s">
        <v>12</v>
      </c>
      <c r="G56" s="4">
        <f t="shared" si="7"/>
        <v>0.89866666666666661</v>
      </c>
      <c r="H56" s="5">
        <f t="shared" si="0"/>
        <v>44.93333333333333</v>
      </c>
      <c r="I56">
        <v>120</v>
      </c>
      <c r="J56" t="s">
        <v>19</v>
      </c>
      <c r="K56" t="s">
        <v>20</v>
      </c>
      <c r="L56">
        <v>1520748000</v>
      </c>
      <c r="M56">
        <f t="shared" si="1"/>
        <v>17601.25</v>
      </c>
      <c r="N56" s="6">
        <f t="shared" si="2"/>
        <v>43170.25</v>
      </c>
      <c r="O56">
        <v>1521262800</v>
      </c>
      <c r="P56">
        <f t="shared" si="3"/>
        <v>17607.208333333332</v>
      </c>
      <c r="Q56" s="6">
        <f t="shared" si="4"/>
        <v>43176.208333333328</v>
      </c>
      <c r="R56" t="s">
        <v>63</v>
      </c>
      <c r="S56" t="str">
        <f t="shared" si="5"/>
        <v>technology</v>
      </c>
      <c r="T56" t="str">
        <f t="shared" si="6"/>
        <v>wearables</v>
      </c>
    </row>
    <row r="57" spans="1:20" x14ac:dyDescent="0.35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t="s">
        <v>18</v>
      </c>
      <c r="G57" s="4">
        <f t="shared" si="7"/>
        <v>1.7796969696969698</v>
      </c>
      <c r="H57" s="5">
        <f t="shared" si="0"/>
        <v>89.664122137404576</v>
      </c>
      <c r="I57">
        <v>131</v>
      </c>
      <c r="J57" t="s">
        <v>19</v>
      </c>
      <c r="K57" t="s">
        <v>20</v>
      </c>
      <c r="L57">
        <v>1532926800</v>
      </c>
      <c r="M57">
        <f t="shared" si="1"/>
        <v>17742.208333333332</v>
      </c>
      <c r="N57" s="6">
        <f t="shared" si="2"/>
        <v>43311.208333333328</v>
      </c>
      <c r="O57">
        <v>1533358800</v>
      </c>
      <c r="P57">
        <f t="shared" si="3"/>
        <v>17747.208333333332</v>
      </c>
      <c r="Q57" s="6">
        <f t="shared" si="4"/>
        <v>43316.208333333328</v>
      </c>
      <c r="R57" t="s">
        <v>157</v>
      </c>
      <c r="S57" t="str">
        <f t="shared" si="5"/>
        <v>music</v>
      </c>
      <c r="T57" t="str">
        <f t="shared" si="6"/>
        <v>jazz</v>
      </c>
    </row>
    <row r="58" spans="1:20" ht="31" x14ac:dyDescent="0.35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t="s">
        <v>18</v>
      </c>
      <c r="G58" s="4">
        <f t="shared" si="7"/>
        <v>1.436625</v>
      </c>
      <c r="H58" s="5">
        <f t="shared" si="0"/>
        <v>70.079268292682926</v>
      </c>
      <c r="I58">
        <v>164</v>
      </c>
      <c r="J58" t="s">
        <v>19</v>
      </c>
      <c r="K58" t="s">
        <v>20</v>
      </c>
      <c r="L58">
        <v>1420869600</v>
      </c>
      <c r="M58">
        <f t="shared" si="1"/>
        <v>16445.25</v>
      </c>
      <c r="N58" s="6">
        <f t="shared" si="2"/>
        <v>42014.25</v>
      </c>
      <c r="O58">
        <v>1421474400</v>
      </c>
      <c r="P58">
        <f t="shared" si="3"/>
        <v>16452.25</v>
      </c>
      <c r="Q58" s="6">
        <f t="shared" si="4"/>
        <v>42021.25</v>
      </c>
      <c r="R58" t="s">
        <v>63</v>
      </c>
      <c r="S58" t="str">
        <f t="shared" si="5"/>
        <v>technology</v>
      </c>
      <c r="T58" t="str">
        <f t="shared" si="6"/>
        <v>wearables</v>
      </c>
    </row>
    <row r="59" spans="1:20" x14ac:dyDescent="0.35">
      <c r="A59">
        <v>57</v>
      </c>
      <c r="B59" t="s">
        <v>160</v>
      </c>
      <c r="C59" s="3" t="s">
        <v>161</v>
      </c>
      <c r="D59">
        <v>2900</v>
      </c>
      <c r="E59">
        <v>6243</v>
      </c>
      <c r="F59" t="s">
        <v>18</v>
      </c>
      <c r="G59" s="4">
        <f t="shared" si="7"/>
        <v>2.1527586206896552</v>
      </c>
      <c r="H59" s="5">
        <f t="shared" si="0"/>
        <v>31.059701492537314</v>
      </c>
      <c r="I59">
        <v>201</v>
      </c>
      <c r="J59" t="s">
        <v>19</v>
      </c>
      <c r="K59" t="s">
        <v>20</v>
      </c>
      <c r="L59">
        <v>1504242000</v>
      </c>
      <c r="M59">
        <f t="shared" si="1"/>
        <v>17410.208333333332</v>
      </c>
      <c r="N59" s="6">
        <f t="shared" si="2"/>
        <v>42979.208333333328</v>
      </c>
      <c r="O59">
        <v>1505278800</v>
      </c>
      <c r="P59">
        <f t="shared" si="3"/>
        <v>17422.208333333332</v>
      </c>
      <c r="Q59" s="6">
        <f t="shared" si="4"/>
        <v>42991.208333333328</v>
      </c>
      <c r="R59" t="s">
        <v>87</v>
      </c>
      <c r="S59" t="str">
        <f t="shared" si="5"/>
        <v>games</v>
      </c>
      <c r="T59" t="str">
        <f t="shared" si="6"/>
        <v>video games</v>
      </c>
    </row>
    <row r="60" spans="1:20" x14ac:dyDescent="0.35">
      <c r="A60">
        <v>58</v>
      </c>
      <c r="B60" t="s">
        <v>162</v>
      </c>
      <c r="C60" s="3" t="s">
        <v>163</v>
      </c>
      <c r="D60">
        <v>2700</v>
      </c>
      <c r="E60">
        <v>6132</v>
      </c>
      <c r="F60" t="s">
        <v>18</v>
      </c>
      <c r="G60" s="4">
        <f t="shared" si="7"/>
        <v>2.2711111111111113</v>
      </c>
      <c r="H60" s="5">
        <f t="shared" si="0"/>
        <v>29.061611374407583</v>
      </c>
      <c r="I60">
        <v>211</v>
      </c>
      <c r="J60" t="s">
        <v>19</v>
      </c>
      <c r="K60" t="s">
        <v>20</v>
      </c>
      <c r="L60">
        <v>1442811600</v>
      </c>
      <c r="M60">
        <f t="shared" si="1"/>
        <v>16699.208333333332</v>
      </c>
      <c r="N60" s="6">
        <f t="shared" si="2"/>
        <v>42268.208333333328</v>
      </c>
      <c r="O60">
        <v>1443934800</v>
      </c>
      <c r="P60">
        <f t="shared" si="3"/>
        <v>16712.208333333332</v>
      </c>
      <c r="Q60" s="6">
        <f t="shared" si="4"/>
        <v>42281.208333333328</v>
      </c>
      <c r="R60" t="s">
        <v>31</v>
      </c>
      <c r="S60" t="str">
        <f t="shared" si="5"/>
        <v>theater</v>
      </c>
      <c r="T60" t="str">
        <f t="shared" si="6"/>
        <v>plays</v>
      </c>
    </row>
    <row r="61" spans="1:20" x14ac:dyDescent="0.35">
      <c r="A61">
        <v>59</v>
      </c>
      <c r="B61" t="s">
        <v>164</v>
      </c>
      <c r="C61" s="3" t="s">
        <v>165</v>
      </c>
      <c r="D61">
        <v>1400</v>
      </c>
      <c r="E61">
        <v>3851</v>
      </c>
      <c r="F61" t="s">
        <v>18</v>
      </c>
      <c r="G61" s="4">
        <f t="shared" si="7"/>
        <v>2.7507142857142859</v>
      </c>
      <c r="H61" s="5">
        <f t="shared" si="0"/>
        <v>30.0859375</v>
      </c>
      <c r="I61">
        <v>128</v>
      </c>
      <c r="J61" t="s">
        <v>19</v>
      </c>
      <c r="K61" t="s">
        <v>20</v>
      </c>
      <c r="L61">
        <v>1497243600</v>
      </c>
      <c r="M61">
        <f t="shared" si="1"/>
        <v>17329.208333333332</v>
      </c>
      <c r="N61" s="6">
        <f t="shared" si="2"/>
        <v>42898.208333333328</v>
      </c>
      <c r="O61">
        <v>1498539600</v>
      </c>
      <c r="P61">
        <f t="shared" si="3"/>
        <v>17344.208333333332</v>
      </c>
      <c r="Q61" s="6">
        <f t="shared" si="4"/>
        <v>42913.208333333328</v>
      </c>
      <c r="R61" t="s">
        <v>31</v>
      </c>
      <c r="S61" t="str">
        <f t="shared" si="5"/>
        <v>theater</v>
      </c>
      <c r="T61" t="str">
        <f t="shared" si="6"/>
        <v>plays</v>
      </c>
    </row>
    <row r="62" spans="1:20" x14ac:dyDescent="0.35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t="s">
        <v>18</v>
      </c>
      <c r="G62" s="4">
        <f t="shared" si="7"/>
        <v>1.4437048832271762</v>
      </c>
      <c r="H62" s="5">
        <f t="shared" si="0"/>
        <v>84.998125000000002</v>
      </c>
      <c r="I62">
        <v>1600</v>
      </c>
      <c r="J62" t="s">
        <v>13</v>
      </c>
      <c r="K62" t="s">
        <v>14</v>
      </c>
      <c r="L62">
        <v>1342501200</v>
      </c>
      <c r="M62">
        <f t="shared" si="1"/>
        <v>15538.208333333334</v>
      </c>
      <c r="N62" s="6">
        <f t="shared" si="2"/>
        <v>41107.208333333336</v>
      </c>
      <c r="O62">
        <v>1342760400</v>
      </c>
      <c r="P62">
        <f t="shared" si="3"/>
        <v>15541.208333333334</v>
      </c>
      <c r="Q62" s="6">
        <f t="shared" si="4"/>
        <v>41110.208333333336</v>
      </c>
      <c r="R62" t="s">
        <v>31</v>
      </c>
      <c r="S62" t="str">
        <f t="shared" si="5"/>
        <v>theater</v>
      </c>
      <c r="T62" t="str">
        <f t="shared" si="6"/>
        <v>plays</v>
      </c>
    </row>
    <row r="63" spans="1:20" ht="31" x14ac:dyDescent="0.35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t="s">
        <v>12</v>
      </c>
      <c r="G63" s="4">
        <f t="shared" si="7"/>
        <v>0.92745983935742971</v>
      </c>
      <c r="H63" s="5">
        <f t="shared" si="0"/>
        <v>82.001775410563695</v>
      </c>
      <c r="I63">
        <v>2253</v>
      </c>
      <c r="J63" t="s">
        <v>13</v>
      </c>
      <c r="K63" t="s">
        <v>14</v>
      </c>
      <c r="L63">
        <v>1298268000</v>
      </c>
      <c r="M63">
        <f t="shared" si="1"/>
        <v>15026.25</v>
      </c>
      <c r="N63" s="6">
        <f t="shared" si="2"/>
        <v>40595.25</v>
      </c>
      <c r="O63">
        <v>1301720400</v>
      </c>
      <c r="P63">
        <f t="shared" si="3"/>
        <v>15066.208333333334</v>
      </c>
      <c r="Q63" s="6">
        <f t="shared" si="4"/>
        <v>40635.208333333336</v>
      </c>
      <c r="R63" t="s">
        <v>31</v>
      </c>
      <c r="S63" t="str">
        <f t="shared" si="5"/>
        <v>theater</v>
      </c>
      <c r="T63" t="str">
        <f t="shared" si="6"/>
        <v>plays</v>
      </c>
    </row>
    <row r="64" spans="1:20" x14ac:dyDescent="0.35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t="s">
        <v>18</v>
      </c>
      <c r="G64" s="4">
        <f t="shared" si="7"/>
        <v>7.226</v>
      </c>
      <c r="H64" s="5">
        <f t="shared" si="0"/>
        <v>58.040160642570278</v>
      </c>
      <c r="I64">
        <v>249</v>
      </c>
      <c r="J64" t="s">
        <v>19</v>
      </c>
      <c r="K64" t="s">
        <v>20</v>
      </c>
      <c r="L64">
        <v>1433480400</v>
      </c>
      <c r="M64">
        <f t="shared" si="1"/>
        <v>16591.208333333332</v>
      </c>
      <c r="N64" s="6">
        <f t="shared" si="2"/>
        <v>42160.208333333328</v>
      </c>
      <c r="O64">
        <v>1433566800</v>
      </c>
      <c r="P64">
        <f t="shared" si="3"/>
        <v>16592.208333333332</v>
      </c>
      <c r="Q64" s="6">
        <f t="shared" si="4"/>
        <v>42161.208333333328</v>
      </c>
      <c r="R64" t="s">
        <v>26</v>
      </c>
      <c r="S64" t="str">
        <f t="shared" si="5"/>
        <v>technology</v>
      </c>
      <c r="T64" t="str">
        <f t="shared" si="6"/>
        <v>web</v>
      </c>
    </row>
    <row r="65" spans="1:20" x14ac:dyDescent="0.35">
      <c r="A65">
        <v>63</v>
      </c>
      <c r="B65" t="s">
        <v>172</v>
      </c>
      <c r="C65" s="3" t="s">
        <v>173</v>
      </c>
      <c r="D65">
        <v>4700</v>
      </c>
      <c r="E65">
        <v>557</v>
      </c>
      <c r="F65" t="s">
        <v>12</v>
      </c>
      <c r="G65" s="4">
        <f t="shared" si="7"/>
        <v>0.11851063829787234</v>
      </c>
      <c r="H65" s="5">
        <f t="shared" si="0"/>
        <v>111.4</v>
      </c>
      <c r="I65">
        <v>5</v>
      </c>
      <c r="J65" t="s">
        <v>19</v>
      </c>
      <c r="K65" t="s">
        <v>20</v>
      </c>
      <c r="L65">
        <v>1493355600</v>
      </c>
      <c r="M65">
        <f t="shared" si="1"/>
        <v>17284.208333333332</v>
      </c>
      <c r="N65" s="6">
        <f t="shared" si="2"/>
        <v>42853.208333333328</v>
      </c>
      <c r="O65">
        <v>1493874000</v>
      </c>
      <c r="P65">
        <f t="shared" si="3"/>
        <v>17290.208333333332</v>
      </c>
      <c r="Q65" s="6">
        <f t="shared" si="4"/>
        <v>42859.208333333328</v>
      </c>
      <c r="R65" t="s">
        <v>31</v>
      </c>
      <c r="S65" t="str">
        <f t="shared" si="5"/>
        <v>theater</v>
      </c>
      <c r="T65" t="str">
        <f t="shared" si="6"/>
        <v>plays</v>
      </c>
    </row>
    <row r="66" spans="1:20" x14ac:dyDescent="0.35">
      <c r="A66">
        <v>64</v>
      </c>
      <c r="B66" t="s">
        <v>174</v>
      </c>
      <c r="C66" s="3" t="s">
        <v>175</v>
      </c>
      <c r="D66">
        <v>2800</v>
      </c>
      <c r="E66">
        <v>2734</v>
      </c>
      <c r="F66" t="s">
        <v>12</v>
      </c>
      <c r="G66" s="4">
        <f t="shared" si="7"/>
        <v>0.97642857142857142</v>
      </c>
      <c r="H66" s="5">
        <f t="shared" si="0"/>
        <v>71.94736842105263</v>
      </c>
      <c r="I66">
        <v>38</v>
      </c>
      <c r="J66" t="s">
        <v>19</v>
      </c>
      <c r="K66" t="s">
        <v>20</v>
      </c>
      <c r="L66">
        <v>1530507600</v>
      </c>
      <c r="M66">
        <f t="shared" si="1"/>
        <v>17714.208333333332</v>
      </c>
      <c r="N66" s="6">
        <f t="shared" si="2"/>
        <v>43283.208333333328</v>
      </c>
      <c r="O66">
        <v>1531803600</v>
      </c>
      <c r="P66">
        <f t="shared" si="3"/>
        <v>17729.208333333332</v>
      </c>
      <c r="Q66" s="6">
        <f t="shared" si="4"/>
        <v>43298.208333333328</v>
      </c>
      <c r="R66" t="s">
        <v>26</v>
      </c>
      <c r="S66" t="str">
        <f t="shared" si="5"/>
        <v>technology</v>
      </c>
      <c r="T66" t="str">
        <f t="shared" si="6"/>
        <v>web</v>
      </c>
    </row>
    <row r="67" spans="1:20" x14ac:dyDescent="0.35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t="s">
        <v>18</v>
      </c>
      <c r="G67" s="4">
        <f t="shared" ref="G67:G130" si="8">E67/D67</f>
        <v>2.3614754098360655</v>
      </c>
      <c r="H67" s="5">
        <f t="shared" ref="H67:H130" si="9">E67/I67</f>
        <v>61.038135593220339</v>
      </c>
      <c r="I67">
        <v>236</v>
      </c>
      <c r="J67" t="s">
        <v>19</v>
      </c>
      <c r="K67" t="s">
        <v>20</v>
      </c>
      <c r="L67">
        <v>1296108000</v>
      </c>
      <c r="M67">
        <f t="shared" ref="M67:M130" si="10">(((L67/60)/60)/24)</f>
        <v>15001.25</v>
      </c>
      <c r="N67" s="6">
        <f t="shared" ref="N67:N130" si="11">M67+DATE(1970,1,1)</f>
        <v>40570.25</v>
      </c>
      <c r="O67">
        <v>1296712800</v>
      </c>
      <c r="P67">
        <f t="shared" ref="P67:P130" si="12">(((O67/60)/60)/24)</f>
        <v>15008.25</v>
      </c>
      <c r="Q67" s="6">
        <f t="shared" ref="Q67:Q130" si="13">P67+DATE(1970,1,1)</f>
        <v>40577.25</v>
      </c>
      <c r="R67" t="s">
        <v>31</v>
      </c>
      <c r="S67" t="str">
        <f t="shared" ref="S67:S130" si="14">LEFT(R67,SEARCH("/",R67)-1)</f>
        <v>theater</v>
      </c>
      <c r="T67" t="str">
        <f t="shared" ref="T67:T130" si="15">RIGHT(R67,LEN(R67)-SEARCH("/",R67))</f>
        <v>plays</v>
      </c>
    </row>
    <row r="68" spans="1:20" x14ac:dyDescent="0.35">
      <c r="A68">
        <v>66</v>
      </c>
      <c r="B68" t="s">
        <v>178</v>
      </c>
      <c r="C68" s="3" t="s">
        <v>179</v>
      </c>
      <c r="D68">
        <v>2900</v>
      </c>
      <c r="E68">
        <v>1307</v>
      </c>
      <c r="F68" t="s">
        <v>12</v>
      </c>
      <c r="G68" s="4">
        <f t="shared" si="8"/>
        <v>0.45068965517241377</v>
      </c>
      <c r="H68" s="5">
        <f t="shared" si="9"/>
        <v>108.91666666666667</v>
      </c>
      <c r="I68">
        <v>12</v>
      </c>
      <c r="J68" t="s">
        <v>19</v>
      </c>
      <c r="K68" t="s">
        <v>20</v>
      </c>
      <c r="L68">
        <v>1428469200</v>
      </c>
      <c r="M68">
        <f t="shared" si="10"/>
        <v>16533.208333333332</v>
      </c>
      <c r="N68" s="6">
        <f t="shared" si="11"/>
        <v>42102.208333333328</v>
      </c>
      <c r="O68">
        <v>1428901200</v>
      </c>
      <c r="P68">
        <f t="shared" si="12"/>
        <v>16538.208333333332</v>
      </c>
      <c r="Q68" s="6">
        <f t="shared" si="13"/>
        <v>42107.208333333328</v>
      </c>
      <c r="R68" t="s">
        <v>31</v>
      </c>
      <c r="S68" t="str">
        <f t="shared" si="14"/>
        <v>theater</v>
      </c>
      <c r="T68" t="str">
        <f t="shared" si="15"/>
        <v>plays</v>
      </c>
    </row>
    <row r="69" spans="1:20" ht="31" x14ac:dyDescent="0.35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t="s">
        <v>18</v>
      </c>
      <c r="G69" s="4">
        <f t="shared" si="8"/>
        <v>1.6238567493112948</v>
      </c>
      <c r="H69" s="5">
        <f t="shared" si="9"/>
        <v>29.001722017220171</v>
      </c>
      <c r="I69">
        <v>4065</v>
      </c>
      <c r="J69" t="s">
        <v>38</v>
      </c>
      <c r="K69" t="s">
        <v>39</v>
      </c>
      <c r="L69">
        <v>1264399200</v>
      </c>
      <c r="M69">
        <f t="shared" si="10"/>
        <v>14634.25</v>
      </c>
      <c r="N69" s="6">
        <f t="shared" si="11"/>
        <v>40203.25</v>
      </c>
      <c r="O69">
        <v>1264831200</v>
      </c>
      <c r="P69">
        <f t="shared" si="12"/>
        <v>14639.25</v>
      </c>
      <c r="Q69" s="6">
        <f t="shared" si="13"/>
        <v>40208.25</v>
      </c>
      <c r="R69" t="s">
        <v>63</v>
      </c>
      <c r="S69" t="str">
        <f t="shared" si="14"/>
        <v>technology</v>
      </c>
      <c r="T69" t="str">
        <f t="shared" si="15"/>
        <v>wearables</v>
      </c>
    </row>
    <row r="70" spans="1:20" x14ac:dyDescent="0.35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t="s">
        <v>18</v>
      </c>
      <c r="G70" s="4">
        <f t="shared" si="8"/>
        <v>2.5452631578947367</v>
      </c>
      <c r="H70" s="5">
        <f t="shared" si="9"/>
        <v>58.975609756097562</v>
      </c>
      <c r="I70">
        <v>246</v>
      </c>
      <c r="J70" t="s">
        <v>105</v>
      </c>
      <c r="K70" t="s">
        <v>106</v>
      </c>
      <c r="L70">
        <v>1501131600</v>
      </c>
      <c r="M70">
        <f t="shared" si="10"/>
        <v>17374.208333333332</v>
      </c>
      <c r="N70" s="6">
        <f t="shared" si="11"/>
        <v>42943.208333333328</v>
      </c>
      <c r="O70">
        <v>1505192400</v>
      </c>
      <c r="P70">
        <f t="shared" si="12"/>
        <v>17421.208333333332</v>
      </c>
      <c r="Q70" s="6">
        <f t="shared" si="13"/>
        <v>42990.208333333328</v>
      </c>
      <c r="R70" t="s">
        <v>31</v>
      </c>
      <c r="S70" t="str">
        <f t="shared" si="14"/>
        <v>theater</v>
      </c>
      <c r="T70" t="str">
        <f t="shared" si="15"/>
        <v>plays</v>
      </c>
    </row>
    <row r="71" spans="1:20" x14ac:dyDescent="0.35">
      <c r="A71">
        <v>69</v>
      </c>
      <c r="B71" t="s">
        <v>184</v>
      </c>
      <c r="C71" s="3" t="s">
        <v>185</v>
      </c>
      <c r="D71">
        <v>7900</v>
      </c>
      <c r="E71">
        <v>1901</v>
      </c>
      <c r="F71" t="s">
        <v>72</v>
      </c>
      <c r="G71" s="4">
        <f t="shared" si="8"/>
        <v>0.24063291139240506</v>
      </c>
      <c r="H71" s="5">
        <f t="shared" si="9"/>
        <v>111.82352941176471</v>
      </c>
      <c r="I71">
        <v>17</v>
      </c>
      <c r="J71" t="s">
        <v>19</v>
      </c>
      <c r="K71" t="s">
        <v>20</v>
      </c>
      <c r="L71">
        <v>1292738400</v>
      </c>
      <c r="M71">
        <f t="shared" si="10"/>
        <v>14962.25</v>
      </c>
      <c r="N71" s="6">
        <f t="shared" si="11"/>
        <v>40531.25</v>
      </c>
      <c r="O71">
        <v>1295676000</v>
      </c>
      <c r="P71">
        <f t="shared" si="12"/>
        <v>14996.25</v>
      </c>
      <c r="Q71" s="6">
        <f t="shared" si="13"/>
        <v>40565.25</v>
      </c>
      <c r="R71" t="s">
        <v>31</v>
      </c>
      <c r="S71" t="str">
        <f t="shared" si="14"/>
        <v>theater</v>
      </c>
      <c r="T71" t="str">
        <f t="shared" si="15"/>
        <v>plays</v>
      </c>
    </row>
    <row r="72" spans="1:20" x14ac:dyDescent="0.35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t="s">
        <v>18</v>
      </c>
      <c r="G72" s="4">
        <f t="shared" si="8"/>
        <v>1.2374140625000001</v>
      </c>
      <c r="H72" s="5">
        <f t="shared" si="9"/>
        <v>63.995555555555555</v>
      </c>
      <c r="I72">
        <v>2475</v>
      </c>
      <c r="J72" t="s">
        <v>105</v>
      </c>
      <c r="K72" t="s">
        <v>106</v>
      </c>
      <c r="L72">
        <v>1288674000</v>
      </c>
      <c r="M72">
        <f t="shared" si="10"/>
        <v>14915.208333333334</v>
      </c>
      <c r="N72" s="6">
        <f t="shared" si="11"/>
        <v>40484.208333333336</v>
      </c>
      <c r="O72">
        <v>1292911200</v>
      </c>
      <c r="P72">
        <f t="shared" si="12"/>
        <v>14964.25</v>
      </c>
      <c r="Q72" s="6">
        <f t="shared" si="13"/>
        <v>40533.25</v>
      </c>
      <c r="R72" t="s">
        <v>31</v>
      </c>
      <c r="S72" t="str">
        <f t="shared" si="14"/>
        <v>theater</v>
      </c>
      <c r="T72" t="str">
        <f t="shared" si="15"/>
        <v>plays</v>
      </c>
    </row>
    <row r="73" spans="1:20" ht="31" x14ac:dyDescent="0.35">
      <c r="A73">
        <v>71</v>
      </c>
      <c r="B73" t="s">
        <v>188</v>
      </c>
      <c r="C73" s="3" t="s">
        <v>189</v>
      </c>
      <c r="D73">
        <v>6000</v>
      </c>
      <c r="E73">
        <v>6484</v>
      </c>
      <c r="F73" t="s">
        <v>18</v>
      </c>
      <c r="G73" s="4">
        <f t="shared" si="8"/>
        <v>1.0806666666666667</v>
      </c>
      <c r="H73" s="5">
        <f t="shared" si="9"/>
        <v>85.315789473684205</v>
      </c>
      <c r="I73">
        <v>76</v>
      </c>
      <c r="J73" t="s">
        <v>19</v>
      </c>
      <c r="K73" t="s">
        <v>20</v>
      </c>
      <c r="L73">
        <v>1575093600</v>
      </c>
      <c r="M73">
        <f t="shared" si="10"/>
        <v>18230.25</v>
      </c>
      <c r="N73" s="6">
        <f t="shared" si="11"/>
        <v>43799.25</v>
      </c>
      <c r="O73">
        <v>1575439200</v>
      </c>
      <c r="P73">
        <f t="shared" si="12"/>
        <v>18234.25</v>
      </c>
      <c r="Q73" s="6">
        <f t="shared" si="13"/>
        <v>43803.25</v>
      </c>
      <c r="R73" t="s">
        <v>31</v>
      </c>
      <c r="S73" t="str">
        <f t="shared" si="14"/>
        <v>theater</v>
      </c>
      <c r="T73" t="str">
        <f t="shared" si="15"/>
        <v>plays</v>
      </c>
    </row>
    <row r="74" spans="1:20" x14ac:dyDescent="0.35">
      <c r="A74">
        <v>72</v>
      </c>
      <c r="B74" t="s">
        <v>190</v>
      </c>
      <c r="C74" s="3" t="s">
        <v>191</v>
      </c>
      <c r="D74">
        <v>600</v>
      </c>
      <c r="E74">
        <v>4022</v>
      </c>
      <c r="F74" t="s">
        <v>18</v>
      </c>
      <c r="G74" s="4">
        <f t="shared" si="8"/>
        <v>6.7033333333333331</v>
      </c>
      <c r="H74" s="5">
        <f t="shared" si="9"/>
        <v>74.481481481481481</v>
      </c>
      <c r="I74">
        <v>54</v>
      </c>
      <c r="J74" t="s">
        <v>19</v>
      </c>
      <c r="K74" t="s">
        <v>20</v>
      </c>
      <c r="L74">
        <v>1435726800</v>
      </c>
      <c r="M74">
        <f t="shared" si="10"/>
        <v>16617.208333333332</v>
      </c>
      <c r="N74" s="6">
        <f t="shared" si="11"/>
        <v>42186.208333333328</v>
      </c>
      <c r="O74">
        <v>1438837200</v>
      </c>
      <c r="P74">
        <f t="shared" si="12"/>
        <v>16653.208333333332</v>
      </c>
      <c r="Q74" s="6">
        <f t="shared" si="13"/>
        <v>42222.208333333328</v>
      </c>
      <c r="R74" t="s">
        <v>69</v>
      </c>
      <c r="S74" t="str">
        <f t="shared" si="14"/>
        <v>film &amp; video</v>
      </c>
      <c r="T74" t="str">
        <f t="shared" si="15"/>
        <v>animation</v>
      </c>
    </row>
    <row r="75" spans="1:20" x14ac:dyDescent="0.35">
      <c r="A75">
        <v>73</v>
      </c>
      <c r="B75" t="s">
        <v>192</v>
      </c>
      <c r="C75" s="3" t="s">
        <v>193</v>
      </c>
      <c r="D75">
        <v>1400</v>
      </c>
      <c r="E75">
        <v>9253</v>
      </c>
      <c r="F75" t="s">
        <v>18</v>
      </c>
      <c r="G75" s="4">
        <f t="shared" si="8"/>
        <v>6.609285714285714</v>
      </c>
      <c r="H75" s="5">
        <f t="shared" si="9"/>
        <v>105.14772727272727</v>
      </c>
      <c r="I75">
        <v>88</v>
      </c>
      <c r="J75" t="s">
        <v>19</v>
      </c>
      <c r="K75" t="s">
        <v>20</v>
      </c>
      <c r="L75">
        <v>1480226400</v>
      </c>
      <c r="M75">
        <f t="shared" si="10"/>
        <v>17132.25</v>
      </c>
      <c r="N75" s="6">
        <f t="shared" si="11"/>
        <v>42701.25</v>
      </c>
      <c r="O75">
        <v>1480485600</v>
      </c>
      <c r="P75">
        <f t="shared" si="12"/>
        <v>17135.25</v>
      </c>
      <c r="Q75" s="6">
        <f t="shared" si="13"/>
        <v>42704.25</v>
      </c>
      <c r="R75" t="s">
        <v>157</v>
      </c>
      <c r="S75" t="str">
        <f t="shared" si="14"/>
        <v>music</v>
      </c>
      <c r="T75" t="str">
        <f t="shared" si="15"/>
        <v>jazz</v>
      </c>
    </row>
    <row r="76" spans="1:20" x14ac:dyDescent="0.35">
      <c r="A76">
        <v>74</v>
      </c>
      <c r="B76" t="s">
        <v>194</v>
      </c>
      <c r="C76" s="3" t="s">
        <v>195</v>
      </c>
      <c r="D76">
        <v>3900</v>
      </c>
      <c r="E76">
        <v>4776</v>
      </c>
      <c r="F76" t="s">
        <v>18</v>
      </c>
      <c r="G76" s="4">
        <f t="shared" si="8"/>
        <v>1.2246153846153847</v>
      </c>
      <c r="H76" s="5">
        <f t="shared" si="9"/>
        <v>56.188235294117646</v>
      </c>
      <c r="I76">
        <v>85</v>
      </c>
      <c r="J76" t="s">
        <v>38</v>
      </c>
      <c r="K76" t="s">
        <v>39</v>
      </c>
      <c r="L76">
        <v>1459054800</v>
      </c>
      <c r="M76">
        <f t="shared" si="10"/>
        <v>16887.208333333332</v>
      </c>
      <c r="N76" s="6">
        <f t="shared" si="11"/>
        <v>42456.208333333328</v>
      </c>
      <c r="O76">
        <v>1459141200</v>
      </c>
      <c r="P76">
        <f t="shared" si="12"/>
        <v>16888.208333333332</v>
      </c>
      <c r="Q76" s="6">
        <f t="shared" si="13"/>
        <v>42457.208333333328</v>
      </c>
      <c r="R76" t="s">
        <v>146</v>
      </c>
      <c r="S76" t="str">
        <f t="shared" si="14"/>
        <v>music</v>
      </c>
      <c r="T76" t="str">
        <f t="shared" si="15"/>
        <v>metal</v>
      </c>
    </row>
    <row r="77" spans="1:20" x14ac:dyDescent="0.35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t="s">
        <v>18</v>
      </c>
      <c r="G77" s="4">
        <f t="shared" si="8"/>
        <v>1.5057731958762886</v>
      </c>
      <c r="H77" s="5">
        <f t="shared" si="9"/>
        <v>85.917647058823533</v>
      </c>
      <c r="I77">
        <v>170</v>
      </c>
      <c r="J77" t="s">
        <v>19</v>
      </c>
      <c r="K77" t="s">
        <v>20</v>
      </c>
      <c r="L77">
        <v>1531630800</v>
      </c>
      <c r="M77">
        <f t="shared" si="10"/>
        <v>17727.208333333332</v>
      </c>
      <c r="N77" s="6">
        <f t="shared" si="11"/>
        <v>43296.208333333328</v>
      </c>
      <c r="O77">
        <v>1532322000</v>
      </c>
      <c r="P77">
        <f t="shared" si="12"/>
        <v>17735.208333333332</v>
      </c>
      <c r="Q77" s="6">
        <f t="shared" si="13"/>
        <v>43304.208333333328</v>
      </c>
      <c r="R77" t="s">
        <v>120</v>
      </c>
      <c r="S77" t="str">
        <f t="shared" si="14"/>
        <v>photography</v>
      </c>
      <c r="T77" t="str">
        <f t="shared" si="15"/>
        <v>photography books</v>
      </c>
    </row>
    <row r="78" spans="1:20" x14ac:dyDescent="0.35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t="s">
        <v>12</v>
      </c>
      <c r="G78" s="4">
        <f t="shared" si="8"/>
        <v>0.78106590724165992</v>
      </c>
      <c r="H78" s="5">
        <f t="shared" si="9"/>
        <v>57.00296912114014</v>
      </c>
      <c r="I78">
        <v>1684</v>
      </c>
      <c r="J78" t="s">
        <v>19</v>
      </c>
      <c r="K78" t="s">
        <v>20</v>
      </c>
      <c r="L78">
        <v>1421992800</v>
      </c>
      <c r="M78">
        <f t="shared" si="10"/>
        <v>16458.25</v>
      </c>
      <c r="N78" s="6">
        <f t="shared" si="11"/>
        <v>42027.25</v>
      </c>
      <c r="O78">
        <v>1426222800</v>
      </c>
      <c r="P78">
        <f t="shared" si="12"/>
        <v>16507.208333333332</v>
      </c>
      <c r="Q78" s="6">
        <f t="shared" si="13"/>
        <v>42076.208333333328</v>
      </c>
      <c r="R78" t="s">
        <v>31</v>
      </c>
      <c r="S78" t="str">
        <f t="shared" si="14"/>
        <v>theater</v>
      </c>
      <c r="T78" t="str">
        <f t="shared" si="15"/>
        <v>plays</v>
      </c>
    </row>
    <row r="79" spans="1:20" x14ac:dyDescent="0.35">
      <c r="A79">
        <v>77</v>
      </c>
      <c r="B79" t="s">
        <v>200</v>
      </c>
      <c r="C79" s="3" t="s">
        <v>201</v>
      </c>
      <c r="D79">
        <v>9500</v>
      </c>
      <c r="E79">
        <v>4460</v>
      </c>
      <c r="F79" t="s">
        <v>12</v>
      </c>
      <c r="G79" s="4">
        <f t="shared" si="8"/>
        <v>0.46947368421052632</v>
      </c>
      <c r="H79" s="5">
        <f t="shared" si="9"/>
        <v>79.642857142857139</v>
      </c>
      <c r="I79">
        <v>56</v>
      </c>
      <c r="J79" t="s">
        <v>19</v>
      </c>
      <c r="K79" t="s">
        <v>20</v>
      </c>
      <c r="L79">
        <v>1285563600</v>
      </c>
      <c r="M79">
        <f t="shared" si="10"/>
        <v>14879.208333333334</v>
      </c>
      <c r="N79" s="6">
        <f t="shared" si="11"/>
        <v>40448.208333333336</v>
      </c>
      <c r="O79">
        <v>1286773200</v>
      </c>
      <c r="P79">
        <f t="shared" si="12"/>
        <v>14893.208333333334</v>
      </c>
      <c r="Q79" s="6">
        <f t="shared" si="13"/>
        <v>40462.208333333336</v>
      </c>
      <c r="R79" t="s">
        <v>69</v>
      </c>
      <c r="S79" t="str">
        <f t="shared" si="14"/>
        <v>film &amp; video</v>
      </c>
      <c r="T79" t="str">
        <f t="shared" si="15"/>
        <v>animation</v>
      </c>
    </row>
    <row r="80" spans="1:20" x14ac:dyDescent="0.35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t="s">
        <v>18</v>
      </c>
      <c r="G80" s="4">
        <f t="shared" si="8"/>
        <v>3.008</v>
      </c>
      <c r="H80" s="5">
        <f t="shared" si="9"/>
        <v>41.018181818181816</v>
      </c>
      <c r="I80">
        <v>330</v>
      </c>
      <c r="J80" t="s">
        <v>19</v>
      </c>
      <c r="K80" t="s">
        <v>20</v>
      </c>
      <c r="L80">
        <v>1523854800</v>
      </c>
      <c r="M80">
        <f t="shared" si="10"/>
        <v>17637.208333333332</v>
      </c>
      <c r="N80" s="6">
        <f t="shared" si="11"/>
        <v>43206.208333333328</v>
      </c>
      <c r="O80">
        <v>1523941200</v>
      </c>
      <c r="P80">
        <f t="shared" si="12"/>
        <v>17638.208333333332</v>
      </c>
      <c r="Q80" s="6">
        <f t="shared" si="13"/>
        <v>43207.208333333328</v>
      </c>
      <c r="R80" t="s">
        <v>204</v>
      </c>
      <c r="S80" t="str">
        <f t="shared" si="14"/>
        <v>publishing</v>
      </c>
      <c r="T80" t="str">
        <f t="shared" si="15"/>
        <v>translations</v>
      </c>
    </row>
    <row r="81" spans="1:20" x14ac:dyDescent="0.35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t="s">
        <v>12</v>
      </c>
      <c r="G81" s="4">
        <f t="shared" si="8"/>
        <v>0.6959861591695502</v>
      </c>
      <c r="H81" s="5">
        <f t="shared" si="9"/>
        <v>48.004773269689736</v>
      </c>
      <c r="I81">
        <v>838</v>
      </c>
      <c r="J81" t="s">
        <v>19</v>
      </c>
      <c r="K81" t="s">
        <v>20</v>
      </c>
      <c r="L81">
        <v>1529125200</v>
      </c>
      <c r="M81">
        <f t="shared" si="10"/>
        <v>17698.208333333332</v>
      </c>
      <c r="N81" s="6">
        <f t="shared" si="11"/>
        <v>43267.208333333328</v>
      </c>
      <c r="O81">
        <v>1529557200</v>
      </c>
      <c r="P81">
        <f t="shared" si="12"/>
        <v>17703.208333333332</v>
      </c>
      <c r="Q81" s="6">
        <f t="shared" si="13"/>
        <v>43272.208333333328</v>
      </c>
      <c r="R81" t="s">
        <v>31</v>
      </c>
      <c r="S81" t="str">
        <f t="shared" si="14"/>
        <v>theater</v>
      </c>
      <c r="T81" t="str">
        <f t="shared" si="15"/>
        <v>plays</v>
      </c>
    </row>
    <row r="82" spans="1:20" x14ac:dyDescent="0.35">
      <c r="A82">
        <v>80</v>
      </c>
      <c r="B82" t="s">
        <v>207</v>
      </c>
      <c r="C82" s="3" t="s">
        <v>208</v>
      </c>
      <c r="D82">
        <v>1100</v>
      </c>
      <c r="E82">
        <v>7012</v>
      </c>
      <c r="F82" t="s">
        <v>18</v>
      </c>
      <c r="G82" s="4">
        <f t="shared" si="8"/>
        <v>6.374545454545455</v>
      </c>
      <c r="H82" s="5">
        <f t="shared" si="9"/>
        <v>55.212598425196852</v>
      </c>
      <c r="I82">
        <v>127</v>
      </c>
      <c r="J82" t="s">
        <v>19</v>
      </c>
      <c r="K82" t="s">
        <v>20</v>
      </c>
      <c r="L82">
        <v>1503982800</v>
      </c>
      <c r="M82">
        <f t="shared" si="10"/>
        <v>17407.208333333332</v>
      </c>
      <c r="N82" s="6">
        <f t="shared" si="11"/>
        <v>42976.208333333328</v>
      </c>
      <c r="O82">
        <v>1506574800</v>
      </c>
      <c r="P82">
        <f t="shared" si="12"/>
        <v>17437.208333333332</v>
      </c>
      <c r="Q82" s="6">
        <f t="shared" si="13"/>
        <v>43006.208333333328</v>
      </c>
      <c r="R82" t="s">
        <v>87</v>
      </c>
      <c r="S82" t="str">
        <f t="shared" si="14"/>
        <v>games</v>
      </c>
      <c r="T82" t="str">
        <f t="shared" si="15"/>
        <v>video games</v>
      </c>
    </row>
    <row r="83" spans="1:20" x14ac:dyDescent="0.35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t="s">
        <v>18</v>
      </c>
      <c r="G83" s="4">
        <f t="shared" si="8"/>
        <v>2.253392857142857</v>
      </c>
      <c r="H83" s="5">
        <f t="shared" si="9"/>
        <v>92.109489051094897</v>
      </c>
      <c r="I83">
        <v>411</v>
      </c>
      <c r="J83" t="s">
        <v>19</v>
      </c>
      <c r="K83" t="s">
        <v>20</v>
      </c>
      <c r="L83">
        <v>1511416800</v>
      </c>
      <c r="M83">
        <f t="shared" si="10"/>
        <v>17493.25</v>
      </c>
      <c r="N83" s="6">
        <f t="shared" si="11"/>
        <v>43062.25</v>
      </c>
      <c r="O83">
        <v>1513576800</v>
      </c>
      <c r="P83">
        <f t="shared" si="12"/>
        <v>17518.25</v>
      </c>
      <c r="Q83" s="6">
        <f t="shared" si="13"/>
        <v>43087.25</v>
      </c>
      <c r="R83" t="s">
        <v>21</v>
      </c>
      <c r="S83" t="str">
        <f t="shared" si="14"/>
        <v>music</v>
      </c>
      <c r="T83" t="str">
        <f t="shared" si="15"/>
        <v>rock</v>
      </c>
    </row>
    <row r="84" spans="1:20" x14ac:dyDescent="0.35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t="s">
        <v>18</v>
      </c>
      <c r="G84" s="4">
        <f t="shared" si="8"/>
        <v>14.973000000000001</v>
      </c>
      <c r="H84" s="5">
        <f t="shared" si="9"/>
        <v>83.183333333333337</v>
      </c>
      <c r="I84">
        <v>180</v>
      </c>
      <c r="J84" t="s">
        <v>38</v>
      </c>
      <c r="K84" t="s">
        <v>39</v>
      </c>
      <c r="L84">
        <v>1547704800</v>
      </c>
      <c r="M84">
        <f t="shared" si="10"/>
        <v>17913.25</v>
      </c>
      <c r="N84" s="6">
        <f t="shared" si="11"/>
        <v>43482.25</v>
      </c>
      <c r="O84">
        <v>1548309600</v>
      </c>
      <c r="P84">
        <f t="shared" si="12"/>
        <v>17920.25</v>
      </c>
      <c r="Q84" s="6">
        <f t="shared" si="13"/>
        <v>43489.25</v>
      </c>
      <c r="R84" t="s">
        <v>87</v>
      </c>
      <c r="S84" t="str">
        <f t="shared" si="14"/>
        <v>games</v>
      </c>
      <c r="T84" t="str">
        <f t="shared" si="15"/>
        <v>video games</v>
      </c>
    </row>
    <row r="85" spans="1:20" x14ac:dyDescent="0.35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t="s">
        <v>12</v>
      </c>
      <c r="G85" s="4">
        <f t="shared" si="8"/>
        <v>0.37590225563909774</v>
      </c>
      <c r="H85" s="5">
        <f t="shared" si="9"/>
        <v>39.996000000000002</v>
      </c>
      <c r="I85">
        <v>1000</v>
      </c>
      <c r="J85" t="s">
        <v>19</v>
      </c>
      <c r="K85" t="s">
        <v>20</v>
      </c>
      <c r="L85">
        <v>1469682000</v>
      </c>
      <c r="M85">
        <f t="shared" si="10"/>
        <v>17010.208333333332</v>
      </c>
      <c r="N85" s="6">
        <f t="shared" si="11"/>
        <v>42579.208333333328</v>
      </c>
      <c r="O85">
        <v>1471582800</v>
      </c>
      <c r="P85">
        <f t="shared" si="12"/>
        <v>17032.208333333332</v>
      </c>
      <c r="Q85" s="6">
        <f t="shared" si="13"/>
        <v>42601.208333333328</v>
      </c>
      <c r="R85" t="s">
        <v>48</v>
      </c>
      <c r="S85" t="str">
        <f t="shared" si="14"/>
        <v>music</v>
      </c>
      <c r="T85" t="str">
        <f t="shared" si="15"/>
        <v>electric music</v>
      </c>
    </row>
    <row r="86" spans="1:20" x14ac:dyDescent="0.35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t="s">
        <v>18</v>
      </c>
      <c r="G86" s="4">
        <f t="shared" si="8"/>
        <v>1.3236942675159236</v>
      </c>
      <c r="H86" s="5">
        <f t="shared" si="9"/>
        <v>111.1336898395722</v>
      </c>
      <c r="I86">
        <v>374</v>
      </c>
      <c r="J86" t="s">
        <v>19</v>
      </c>
      <c r="K86" t="s">
        <v>20</v>
      </c>
      <c r="L86">
        <v>1343451600</v>
      </c>
      <c r="M86">
        <f t="shared" si="10"/>
        <v>15549.208333333334</v>
      </c>
      <c r="N86" s="6">
        <f t="shared" si="11"/>
        <v>41118.208333333336</v>
      </c>
      <c r="O86">
        <v>1344315600</v>
      </c>
      <c r="P86">
        <f t="shared" si="12"/>
        <v>15559.208333333334</v>
      </c>
      <c r="Q86" s="6">
        <f t="shared" si="13"/>
        <v>41128.208333333336</v>
      </c>
      <c r="R86" t="s">
        <v>63</v>
      </c>
      <c r="S86" t="str">
        <f t="shared" si="14"/>
        <v>technology</v>
      </c>
      <c r="T86" t="str">
        <f t="shared" si="15"/>
        <v>wearables</v>
      </c>
    </row>
    <row r="87" spans="1:20" x14ac:dyDescent="0.35">
      <c r="A87">
        <v>85</v>
      </c>
      <c r="B87" t="s">
        <v>217</v>
      </c>
      <c r="C87" s="3" t="s">
        <v>218</v>
      </c>
      <c r="D87">
        <v>4900</v>
      </c>
      <c r="E87">
        <v>6430</v>
      </c>
      <c r="F87" t="s">
        <v>18</v>
      </c>
      <c r="G87" s="4">
        <f t="shared" si="8"/>
        <v>1.3122448979591836</v>
      </c>
      <c r="H87" s="5">
        <f t="shared" si="9"/>
        <v>90.563380281690144</v>
      </c>
      <c r="I87">
        <v>71</v>
      </c>
      <c r="J87" t="s">
        <v>24</v>
      </c>
      <c r="K87" t="s">
        <v>25</v>
      </c>
      <c r="L87">
        <v>1315717200</v>
      </c>
      <c r="M87">
        <f t="shared" si="10"/>
        <v>15228.208333333334</v>
      </c>
      <c r="N87" s="6">
        <f t="shared" si="11"/>
        <v>40797.208333333336</v>
      </c>
      <c r="O87">
        <v>1316408400</v>
      </c>
      <c r="P87">
        <f t="shared" si="12"/>
        <v>15236.208333333334</v>
      </c>
      <c r="Q87" s="6">
        <f t="shared" si="13"/>
        <v>40805.208333333336</v>
      </c>
      <c r="R87" t="s">
        <v>58</v>
      </c>
      <c r="S87" t="str">
        <f t="shared" si="14"/>
        <v>music</v>
      </c>
      <c r="T87" t="str">
        <f t="shared" si="15"/>
        <v>indie rock</v>
      </c>
    </row>
    <row r="88" spans="1:20" x14ac:dyDescent="0.35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t="s">
        <v>18</v>
      </c>
      <c r="G88" s="4">
        <f t="shared" si="8"/>
        <v>1.6763513513513513</v>
      </c>
      <c r="H88" s="5">
        <f t="shared" si="9"/>
        <v>61.108374384236456</v>
      </c>
      <c r="I88">
        <v>203</v>
      </c>
      <c r="J88" t="s">
        <v>19</v>
      </c>
      <c r="K88" t="s">
        <v>20</v>
      </c>
      <c r="L88">
        <v>1430715600</v>
      </c>
      <c r="M88">
        <f t="shared" si="10"/>
        <v>16559.208333333332</v>
      </c>
      <c r="N88" s="6">
        <f t="shared" si="11"/>
        <v>42128.208333333328</v>
      </c>
      <c r="O88">
        <v>1431838800</v>
      </c>
      <c r="P88">
        <f t="shared" si="12"/>
        <v>16572.208333333332</v>
      </c>
      <c r="Q88" s="6">
        <f t="shared" si="13"/>
        <v>42141.208333333328</v>
      </c>
      <c r="R88" t="s">
        <v>31</v>
      </c>
      <c r="S88" t="str">
        <f t="shared" si="14"/>
        <v>theater</v>
      </c>
      <c r="T88" t="str">
        <f t="shared" si="15"/>
        <v>plays</v>
      </c>
    </row>
    <row r="89" spans="1:20" ht="31" x14ac:dyDescent="0.35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t="s">
        <v>12</v>
      </c>
      <c r="G89" s="4">
        <f t="shared" si="8"/>
        <v>0.6198488664987406</v>
      </c>
      <c r="H89" s="5">
        <f t="shared" si="9"/>
        <v>83.022941970310384</v>
      </c>
      <c r="I89">
        <v>1482</v>
      </c>
      <c r="J89" t="s">
        <v>24</v>
      </c>
      <c r="K89" t="s">
        <v>25</v>
      </c>
      <c r="L89">
        <v>1299564000</v>
      </c>
      <c r="M89">
        <f t="shared" si="10"/>
        <v>15041.25</v>
      </c>
      <c r="N89" s="6">
        <f t="shared" si="11"/>
        <v>40610.25</v>
      </c>
      <c r="O89">
        <v>1300510800</v>
      </c>
      <c r="P89">
        <f t="shared" si="12"/>
        <v>15052.208333333334</v>
      </c>
      <c r="Q89" s="6">
        <f t="shared" si="13"/>
        <v>40621.208333333336</v>
      </c>
      <c r="R89" t="s">
        <v>21</v>
      </c>
      <c r="S89" t="str">
        <f t="shared" si="14"/>
        <v>music</v>
      </c>
      <c r="T89" t="str">
        <f t="shared" si="15"/>
        <v>rock</v>
      </c>
    </row>
    <row r="90" spans="1:20" x14ac:dyDescent="0.35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t="s">
        <v>18</v>
      </c>
      <c r="G90" s="4">
        <f t="shared" si="8"/>
        <v>2.6074999999999999</v>
      </c>
      <c r="H90" s="5">
        <f t="shared" si="9"/>
        <v>110.76106194690266</v>
      </c>
      <c r="I90">
        <v>113</v>
      </c>
      <c r="J90" t="s">
        <v>19</v>
      </c>
      <c r="K90" t="s">
        <v>20</v>
      </c>
      <c r="L90">
        <v>1429160400</v>
      </c>
      <c r="M90">
        <f t="shared" si="10"/>
        <v>16541.208333333332</v>
      </c>
      <c r="N90" s="6">
        <f t="shared" si="11"/>
        <v>42110.208333333328</v>
      </c>
      <c r="O90">
        <v>1431061200</v>
      </c>
      <c r="P90">
        <f t="shared" si="12"/>
        <v>16563.208333333332</v>
      </c>
      <c r="Q90" s="6">
        <f t="shared" si="13"/>
        <v>42132.208333333328</v>
      </c>
      <c r="R90" t="s">
        <v>204</v>
      </c>
      <c r="S90" t="str">
        <f t="shared" si="14"/>
        <v>publishing</v>
      </c>
      <c r="T90" t="str">
        <f t="shared" si="15"/>
        <v>translations</v>
      </c>
    </row>
    <row r="91" spans="1:20" x14ac:dyDescent="0.35">
      <c r="A91">
        <v>89</v>
      </c>
      <c r="B91" t="s">
        <v>225</v>
      </c>
      <c r="C91" s="3" t="s">
        <v>226</v>
      </c>
      <c r="D91">
        <v>3400</v>
      </c>
      <c r="E91">
        <v>8588</v>
      </c>
      <c r="F91" t="s">
        <v>18</v>
      </c>
      <c r="G91" s="4">
        <f t="shared" si="8"/>
        <v>2.5258823529411765</v>
      </c>
      <c r="H91" s="5">
        <f t="shared" si="9"/>
        <v>89.458333333333329</v>
      </c>
      <c r="I91">
        <v>96</v>
      </c>
      <c r="J91" t="s">
        <v>19</v>
      </c>
      <c r="K91" t="s">
        <v>20</v>
      </c>
      <c r="L91">
        <v>1271307600</v>
      </c>
      <c r="M91">
        <f t="shared" si="10"/>
        <v>14714.208333333334</v>
      </c>
      <c r="N91" s="6">
        <f t="shared" si="11"/>
        <v>40283.208333333336</v>
      </c>
      <c r="O91">
        <v>1271480400</v>
      </c>
      <c r="P91">
        <f t="shared" si="12"/>
        <v>14716.208333333334</v>
      </c>
      <c r="Q91" s="6">
        <f t="shared" si="13"/>
        <v>40285.208333333336</v>
      </c>
      <c r="R91" t="s">
        <v>31</v>
      </c>
      <c r="S91" t="str">
        <f t="shared" si="14"/>
        <v>theater</v>
      </c>
      <c r="T91" t="str">
        <f t="shared" si="15"/>
        <v>plays</v>
      </c>
    </row>
    <row r="92" spans="1:20" x14ac:dyDescent="0.35">
      <c r="A92">
        <v>90</v>
      </c>
      <c r="B92" t="s">
        <v>227</v>
      </c>
      <c r="C92" s="3" t="s">
        <v>228</v>
      </c>
      <c r="D92">
        <v>7800</v>
      </c>
      <c r="E92">
        <v>6132</v>
      </c>
      <c r="F92" t="s">
        <v>12</v>
      </c>
      <c r="G92" s="4">
        <f t="shared" si="8"/>
        <v>0.7861538461538462</v>
      </c>
      <c r="H92" s="5">
        <f t="shared" si="9"/>
        <v>57.849056603773583</v>
      </c>
      <c r="I92">
        <v>106</v>
      </c>
      <c r="J92" t="s">
        <v>19</v>
      </c>
      <c r="K92" t="s">
        <v>20</v>
      </c>
      <c r="L92">
        <v>1456380000</v>
      </c>
      <c r="M92">
        <f t="shared" si="10"/>
        <v>16856.25</v>
      </c>
      <c r="N92" s="6">
        <f t="shared" si="11"/>
        <v>42425.25</v>
      </c>
      <c r="O92">
        <v>1456380000</v>
      </c>
      <c r="P92">
        <f t="shared" si="12"/>
        <v>16856.25</v>
      </c>
      <c r="Q92" s="6">
        <f t="shared" si="13"/>
        <v>42425.25</v>
      </c>
      <c r="R92" t="s">
        <v>31</v>
      </c>
      <c r="S92" t="str">
        <f t="shared" si="14"/>
        <v>theater</v>
      </c>
      <c r="T92" t="str">
        <f t="shared" si="15"/>
        <v>plays</v>
      </c>
    </row>
    <row r="93" spans="1:20" x14ac:dyDescent="0.35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t="s">
        <v>12</v>
      </c>
      <c r="G93" s="4">
        <f t="shared" si="8"/>
        <v>0.48404406999351912</v>
      </c>
      <c r="H93" s="5">
        <f t="shared" si="9"/>
        <v>109.99705449189985</v>
      </c>
      <c r="I93">
        <v>679</v>
      </c>
      <c r="J93" t="s">
        <v>105</v>
      </c>
      <c r="K93" t="s">
        <v>106</v>
      </c>
      <c r="L93">
        <v>1470459600</v>
      </c>
      <c r="M93">
        <f t="shared" si="10"/>
        <v>17019.208333333332</v>
      </c>
      <c r="N93" s="6">
        <f t="shared" si="11"/>
        <v>42588.208333333328</v>
      </c>
      <c r="O93">
        <v>1472878800</v>
      </c>
      <c r="P93">
        <f t="shared" si="12"/>
        <v>17047.208333333332</v>
      </c>
      <c r="Q93" s="6">
        <f t="shared" si="13"/>
        <v>42616.208333333328</v>
      </c>
      <c r="R93" t="s">
        <v>204</v>
      </c>
      <c r="S93" t="str">
        <f t="shared" si="14"/>
        <v>publishing</v>
      </c>
      <c r="T93" t="str">
        <f t="shared" si="15"/>
        <v>translations</v>
      </c>
    </row>
    <row r="94" spans="1:20" ht="31" x14ac:dyDescent="0.35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t="s">
        <v>18</v>
      </c>
      <c r="G94" s="4">
        <f t="shared" si="8"/>
        <v>2.5887500000000001</v>
      </c>
      <c r="H94" s="5">
        <f t="shared" si="9"/>
        <v>103.96586345381526</v>
      </c>
      <c r="I94">
        <v>498</v>
      </c>
      <c r="J94" t="s">
        <v>96</v>
      </c>
      <c r="K94" t="s">
        <v>97</v>
      </c>
      <c r="L94">
        <v>1277269200</v>
      </c>
      <c r="M94">
        <f t="shared" si="10"/>
        <v>14783.208333333334</v>
      </c>
      <c r="N94" s="6">
        <f t="shared" si="11"/>
        <v>40352.208333333336</v>
      </c>
      <c r="O94">
        <v>1277355600</v>
      </c>
      <c r="P94">
        <f t="shared" si="12"/>
        <v>14784.208333333334</v>
      </c>
      <c r="Q94" s="6">
        <f t="shared" si="13"/>
        <v>40353.208333333336</v>
      </c>
      <c r="R94" t="s">
        <v>87</v>
      </c>
      <c r="S94" t="str">
        <f t="shared" si="14"/>
        <v>games</v>
      </c>
      <c r="T94" t="str">
        <f t="shared" si="15"/>
        <v>video games</v>
      </c>
    </row>
    <row r="95" spans="1:20" x14ac:dyDescent="0.35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t="s">
        <v>72</v>
      </c>
      <c r="G95" s="4">
        <f t="shared" si="8"/>
        <v>0.60548713235294116</v>
      </c>
      <c r="H95" s="5">
        <f t="shared" si="9"/>
        <v>107.99508196721311</v>
      </c>
      <c r="I95">
        <v>610</v>
      </c>
      <c r="J95" t="s">
        <v>19</v>
      </c>
      <c r="K95" t="s">
        <v>20</v>
      </c>
      <c r="L95">
        <v>1350709200</v>
      </c>
      <c r="M95">
        <f t="shared" si="10"/>
        <v>15633.208333333334</v>
      </c>
      <c r="N95" s="6">
        <f t="shared" si="11"/>
        <v>41202.208333333336</v>
      </c>
      <c r="O95">
        <v>1351054800</v>
      </c>
      <c r="P95">
        <f t="shared" si="12"/>
        <v>15637.208333333334</v>
      </c>
      <c r="Q95" s="6">
        <f t="shared" si="13"/>
        <v>41206.208333333336</v>
      </c>
      <c r="R95" t="s">
        <v>31</v>
      </c>
      <c r="S95" t="str">
        <f t="shared" si="14"/>
        <v>theater</v>
      </c>
      <c r="T95" t="str">
        <f t="shared" si="15"/>
        <v>plays</v>
      </c>
    </row>
    <row r="96" spans="1:20" x14ac:dyDescent="0.35">
      <c r="A96">
        <v>94</v>
      </c>
      <c r="B96" t="s">
        <v>235</v>
      </c>
      <c r="C96" s="3" t="s">
        <v>236</v>
      </c>
      <c r="D96">
        <v>2900</v>
      </c>
      <c r="E96">
        <v>8807</v>
      </c>
      <c r="F96" t="s">
        <v>18</v>
      </c>
      <c r="G96" s="4">
        <f t="shared" si="8"/>
        <v>3.036896551724138</v>
      </c>
      <c r="H96" s="5">
        <f t="shared" si="9"/>
        <v>48.927777777777777</v>
      </c>
      <c r="I96">
        <v>180</v>
      </c>
      <c r="J96" t="s">
        <v>38</v>
      </c>
      <c r="K96" t="s">
        <v>39</v>
      </c>
      <c r="L96">
        <v>1554613200</v>
      </c>
      <c r="M96">
        <f t="shared" si="10"/>
        <v>17993.208333333332</v>
      </c>
      <c r="N96" s="6">
        <f t="shared" si="11"/>
        <v>43562.208333333328</v>
      </c>
      <c r="O96">
        <v>1555563600</v>
      </c>
      <c r="P96">
        <f t="shared" si="12"/>
        <v>18004.208333333332</v>
      </c>
      <c r="Q96" s="6">
        <f t="shared" si="13"/>
        <v>43573.208333333328</v>
      </c>
      <c r="R96" t="s">
        <v>26</v>
      </c>
      <c r="S96" t="str">
        <f t="shared" si="14"/>
        <v>technology</v>
      </c>
      <c r="T96" t="str">
        <f t="shared" si="15"/>
        <v>web</v>
      </c>
    </row>
    <row r="97" spans="1:20" ht="31" x14ac:dyDescent="0.35">
      <c r="A97">
        <v>95</v>
      </c>
      <c r="B97" t="s">
        <v>237</v>
      </c>
      <c r="C97" s="3" t="s">
        <v>238</v>
      </c>
      <c r="D97">
        <v>900</v>
      </c>
      <c r="E97">
        <v>1017</v>
      </c>
      <c r="F97" t="s">
        <v>18</v>
      </c>
      <c r="G97" s="4">
        <f t="shared" si="8"/>
        <v>1.1299999999999999</v>
      </c>
      <c r="H97" s="5">
        <f t="shared" si="9"/>
        <v>37.666666666666664</v>
      </c>
      <c r="I97">
        <v>27</v>
      </c>
      <c r="J97" t="s">
        <v>19</v>
      </c>
      <c r="K97" t="s">
        <v>20</v>
      </c>
      <c r="L97">
        <v>1571029200</v>
      </c>
      <c r="M97">
        <f t="shared" si="10"/>
        <v>18183.208333333332</v>
      </c>
      <c r="N97" s="6">
        <f t="shared" si="11"/>
        <v>43752.208333333328</v>
      </c>
      <c r="O97">
        <v>1571634000</v>
      </c>
      <c r="P97">
        <f t="shared" si="12"/>
        <v>18190.208333333332</v>
      </c>
      <c r="Q97" s="6">
        <f t="shared" si="13"/>
        <v>43759.208333333328</v>
      </c>
      <c r="R97" t="s">
        <v>40</v>
      </c>
      <c r="S97" t="str">
        <f t="shared" si="14"/>
        <v>film &amp; video</v>
      </c>
      <c r="T97" t="str">
        <f t="shared" si="15"/>
        <v>documentary</v>
      </c>
    </row>
    <row r="98" spans="1:20" x14ac:dyDescent="0.35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t="s">
        <v>18</v>
      </c>
      <c r="G98" s="4">
        <f t="shared" si="8"/>
        <v>2.1737876614060259</v>
      </c>
      <c r="H98" s="5">
        <f t="shared" si="9"/>
        <v>64.999141999141997</v>
      </c>
      <c r="I98">
        <v>2331</v>
      </c>
      <c r="J98" t="s">
        <v>19</v>
      </c>
      <c r="K98" t="s">
        <v>20</v>
      </c>
      <c r="L98">
        <v>1299736800</v>
      </c>
      <c r="M98">
        <f t="shared" si="10"/>
        <v>15043.25</v>
      </c>
      <c r="N98" s="6">
        <f t="shared" si="11"/>
        <v>40612.25</v>
      </c>
      <c r="O98">
        <v>1300856400</v>
      </c>
      <c r="P98">
        <f t="shared" si="12"/>
        <v>15056.208333333334</v>
      </c>
      <c r="Q98" s="6">
        <f t="shared" si="13"/>
        <v>40625.208333333336</v>
      </c>
      <c r="R98" t="s">
        <v>31</v>
      </c>
      <c r="S98" t="str">
        <f t="shared" si="14"/>
        <v>theater</v>
      </c>
      <c r="T98" t="str">
        <f t="shared" si="15"/>
        <v>plays</v>
      </c>
    </row>
    <row r="99" spans="1:20" x14ac:dyDescent="0.35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t="s">
        <v>18</v>
      </c>
      <c r="G99" s="4">
        <f t="shared" si="8"/>
        <v>9.2669230769230762</v>
      </c>
      <c r="H99" s="5">
        <f t="shared" si="9"/>
        <v>106.61061946902655</v>
      </c>
      <c r="I99">
        <v>113</v>
      </c>
      <c r="J99" t="s">
        <v>19</v>
      </c>
      <c r="K99" t="s">
        <v>20</v>
      </c>
      <c r="L99">
        <v>1435208400</v>
      </c>
      <c r="M99">
        <f t="shared" si="10"/>
        <v>16611.208333333332</v>
      </c>
      <c r="N99" s="6">
        <f t="shared" si="11"/>
        <v>42180.208333333328</v>
      </c>
      <c r="O99">
        <v>1439874000</v>
      </c>
      <c r="P99">
        <f t="shared" si="12"/>
        <v>16665.208333333332</v>
      </c>
      <c r="Q99" s="6">
        <f t="shared" si="13"/>
        <v>42234.208333333328</v>
      </c>
      <c r="R99" t="s">
        <v>15</v>
      </c>
      <c r="S99" t="str">
        <f t="shared" si="14"/>
        <v>food</v>
      </c>
      <c r="T99" t="str">
        <f t="shared" si="15"/>
        <v>food trucks</v>
      </c>
    </row>
    <row r="100" spans="1:20" x14ac:dyDescent="0.35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t="s">
        <v>12</v>
      </c>
      <c r="G100" s="4">
        <f t="shared" si="8"/>
        <v>0.33692229038854804</v>
      </c>
      <c r="H100" s="5">
        <f t="shared" si="9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>
        <f t="shared" si="10"/>
        <v>16643.208333333332</v>
      </c>
      <c r="N100" s="6">
        <f t="shared" si="11"/>
        <v>42212.208333333328</v>
      </c>
      <c r="O100">
        <v>1438318800</v>
      </c>
      <c r="P100">
        <f t="shared" si="12"/>
        <v>16647.208333333332</v>
      </c>
      <c r="Q100" s="6">
        <f t="shared" si="13"/>
        <v>42216.208333333328</v>
      </c>
      <c r="R100" t="s">
        <v>87</v>
      </c>
      <c r="S100" t="str">
        <f t="shared" si="14"/>
        <v>games</v>
      </c>
      <c r="T100" t="str">
        <f t="shared" si="15"/>
        <v>video games</v>
      </c>
    </row>
    <row r="101" spans="1:20" ht="31" x14ac:dyDescent="0.35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t="s">
        <v>18</v>
      </c>
      <c r="G101" s="4">
        <f t="shared" si="8"/>
        <v>1.9672368421052631</v>
      </c>
      <c r="H101" s="5">
        <f t="shared" si="9"/>
        <v>91.16463414634147</v>
      </c>
      <c r="I101">
        <v>164</v>
      </c>
      <c r="J101" t="s">
        <v>19</v>
      </c>
      <c r="K101" t="s">
        <v>20</v>
      </c>
      <c r="L101">
        <v>1416895200</v>
      </c>
      <c r="M101">
        <f t="shared" si="10"/>
        <v>16399.25</v>
      </c>
      <c r="N101" s="6">
        <f t="shared" si="11"/>
        <v>41968.25</v>
      </c>
      <c r="O101">
        <v>1419400800</v>
      </c>
      <c r="P101">
        <f t="shared" si="12"/>
        <v>16428.25</v>
      </c>
      <c r="Q101" s="6">
        <f t="shared" si="13"/>
        <v>41997.25</v>
      </c>
      <c r="R101" t="s">
        <v>31</v>
      </c>
      <c r="S101" t="str">
        <f t="shared" si="14"/>
        <v>theater</v>
      </c>
      <c r="T101" t="str">
        <f t="shared" si="15"/>
        <v>plays</v>
      </c>
    </row>
    <row r="102" spans="1:20" x14ac:dyDescent="0.35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t="s">
        <v>12</v>
      </c>
      <c r="G102" s="4">
        <f t="shared" si="8"/>
        <v>0.01</v>
      </c>
      <c r="H102" s="5">
        <f t="shared" si="9"/>
        <v>1</v>
      </c>
      <c r="I102">
        <v>1</v>
      </c>
      <c r="J102" t="s">
        <v>19</v>
      </c>
      <c r="K102" t="s">
        <v>20</v>
      </c>
      <c r="L102">
        <v>1319000400</v>
      </c>
      <c r="M102">
        <f t="shared" si="10"/>
        <v>15266.208333333334</v>
      </c>
      <c r="N102" s="6">
        <f t="shared" si="11"/>
        <v>40835.208333333336</v>
      </c>
      <c r="O102">
        <v>1320555600</v>
      </c>
      <c r="P102">
        <f t="shared" si="12"/>
        <v>15284.208333333334</v>
      </c>
      <c r="Q102" s="6">
        <f t="shared" si="13"/>
        <v>40853.208333333336</v>
      </c>
      <c r="R102" t="s">
        <v>31</v>
      </c>
      <c r="S102" t="str">
        <f t="shared" si="14"/>
        <v>theater</v>
      </c>
      <c r="T102" t="str">
        <f t="shared" si="15"/>
        <v>plays</v>
      </c>
    </row>
    <row r="103" spans="1:20" x14ac:dyDescent="0.35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t="s">
        <v>18</v>
      </c>
      <c r="G103" s="4">
        <f t="shared" si="8"/>
        <v>10.214444444444444</v>
      </c>
      <c r="H103" s="5">
        <f t="shared" si="9"/>
        <v>56.054878048780488</v>
      </c>
      <c r="I103">
        <v>164</v>
      </c>
      <c r="J103" t="s">
        <v>19</v>
      </c>
      <c r="K103" t="s">
        <v>20</v>
      </c>
      <c r="L103">
        <v>1424498400</v>
      </c>
      <c r="M103">
        <f t="shared" si="10"/>
        <v>16487.25</v>
      </c>
      <c r="N103" s="6">
        <f t="shared" si="11"/>
        <v>42056.25</v>
      </c>
      <c r="O103">
        <v>1425103200</v>
      </c>
      <c r="P103">
        <f t="shared" si="12"/>
        <v>16494.25</v>
      </c>
      <c r="Q103" s="6">
        <f t="shared" si="13"/>
        <v>42063.25</v>
      </c>
      <c r="R103" t="s">
        <v>48</v>
      </c>
      <c r="S103" t="str">
        <f t="shared" si="14"/>
        <v>music</v>
      </c>
      <c r="T103" t="str">
        <f t="shared" si="15"/>
        <v>electric music</v>
      </c>
    </row>
    <row r="104" spans="1:20" x14ac:dyDescent="0.35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t="s">
        <v>18</v>
      </c>
      <c r="G104" s="4">
        <f t="shared" si="8"/>
        <v>2.8167567567567566</v>
      </c>
      <c r="H104" s="5">
        <f t="shared" si="9"/>
        <v>31.017857142857142</v>
      </c>
      <c r="I104">
        <v>336</v>
      </c>
      <c r="J104" t="s">
        <v>19</v>
      </c>
      <c r="K104" t="s">
        <v>20</v>
      </c>
      <c r="L104">
        <v>1526274000</v>
      </c>
      <c r="M104">
        <f t="shared" si="10"/>
        <v>17665.208333333332</v>
      </c>
      <c r="N104" s="6">
        <f t="shared" si="11"/>
        <v>43234.208333333328</v>
      </c>
      <c r="O104">
        <v>1526878800</v>
      </c>
      <c r="P104">
        <f t="shared" si="12"/>
        <v>17672.208333333332</v>
      </c>
      <c r="Q104" s="6">
        <f t="shared" si="13"/>
        <v>43241.208333333328</v>
      </c>
      <c r="R104" t="s">
        <v>63</v>
      </c>
      <c r="S104" t="str">
        <f t="shared" si="14"/>
        <v>technology</v>
      </c>
      <c r="T104" t="str">
        <f t="shared" si="15"/>
        <v>wearables</v>
      </c>
    </row>
    <row r="105" spans="1:20" x14ac:dyDescent="0.35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t="s">
        <v>12</v>
      </c>
      <c r="G105" s="4">
        <f t="shared" si="8"/>
        <v>0.24610000000000001</v>
      </c>
      <c r="H105" s="5">
        <f t="shared" si="9"/>
        <v>66.513513513513516</v>
      </c>
      <c r="I105">
        <v>37</v>
      </c>
      <c r="J105" t="s">
        <v>105</v>
      </c>
      <c r="K105" t="s">
        <v>106</v>
      </c>
      <c r="L105">
        <v>1287896400</v>
      </c>
      <c r="M105">
        <f t="shared" si="10"/>
        <v>14906.208333333334</v>
      </c>
      <c r="N105" s="6">
        <f t="shared" si="11"/>
        <v>40475.208333333336</v>
      </c>
      <c r="O105">
        <v>1288674000</v>
      </c>
      <c r="P105">
        <f t="shared" si="12"/>
        <v>14915.208333333334</v>
      </c>
      <c r="Q105" s="6">
        <f t="shared" si="13"/>
        <v>40484.208333333336</v>
      </c>
      <c r="R105" t="s">
        <v>48</v>
      </c>
      <c r="S105" t="str">
        <f t="shared" si="14"/>
        <v>music</v>
      </c>
      <c r="T105" t="str">
        <f t="shared" si="15"/>
        <v>electric music</v>
      </c>
    </row>
    <row r="106" spans="1:20" x14ac:dyDescent="0.35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t="s">
        <v>18</v>
      </c>
      <c r="G106" s="4">
        <f t="shared" si="8"/>
        <v>1.4314010067114094</v>
      </c>
      <c r="H106" s="5">
        <f t="shared" si="9"/>
        <v>89.005216484089729</v>
      </c>
      <c r="I106">
        <v>1917</v>
      </c>
      <c r="J106" t="s">
        <v>19</v>
      </c>
      <c r="K106" t="s">
        <v>20</v>
      </c>
      <c r="L106">
        <v>1495515600</v>
      </c>
      <c r="M106">
        <f t="shared" si="10"/>
        <v>17309.208333333332</v>
      </c>
      <c r="N106" s="6">
        <f t="shared" si="11"/>
        <v>42878.208333333328</v>
      </c>
      <c r="O106">
        <v>1495602000</v>
      </c>
      <c r="P106">
        <f t="shared" si="12"/>
        <v>17310.208333333332</v>
      </c>
      <c r="Q106" s="6">
        <f t="shared" si="13"/>
        <v>42879.208333333328</v>
      </c>
      <c r="R106" t="s">
        <v>58</v>
      </c>
      <c r="S106" t="str">
        <f t="shared" si="14"/>
        <v>music</v>
      </c>
      <c r="T106" t="str">
        <f t="shared" si="15"/>
        <v>indie rock</v>
      </c>
    </row>
    <row r="107" spans="1:20" x14ac:dyDescent="0.35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t="s">
        <v>18</v>
      </c>
      <c r="G107" s="4">
        <f t="shared" si="8"/>
        <v>1.4454411764705883</v>
      </c>
      <c r="H107" s="5">
        <f t="shared" si="9"/>
        <v>103.46315789473684</v>
      </c>
      <c r="I107">
        <v>95</v>
      </c>
      <c r="J107" t="s">
        <v>19</v>
      </c>
      <c r="K107" t="s">
        <v>20</v>
      </c>
      <c r="L107">
        <v>1364878800</v>
      </c>
      <c r="M107">
        <f t="shared" si="10"/>
        <v>15797.208333333334</v>
      </c>
      <c r="N107" s="6">
        <f t="shared" si="11"/>
        <v>41366.208333333336</v>
      </c>
      <c r="O107">
        <v>1366434000</v>
      </c>
      <c r="P107">
        <f t="shared" si="12"/>
        <v>15815.208333333334</v>
      </c>
      <c r="Q107" s="6">
        <f t="shared" si="13"/>
        <v>41384.208333333336</v>
      </c>
      <c r="R107" t="s">
        <v>26</v>
      </c>
      <c r="S107" t="str">
        <f t="shared" si="14"/>
        <v>technology</v>
      </c>
      <c r="T107" t="str">
        <f t="shared" si="15"/>
        <v>web</v>
      </c>
    </row>
    <row r="108" spans="1:20" x14ac:dyDescent="0.35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t="s">
        <v>18</v>
      </c>
      <c r="G108" s="4">
        <f t="shared" si="8"/>
        <v>3.5912820512820511</v>
      </c>
      <c r="H108" s="5">
        <f t="shared" si="9"/>
        <v>95.278911564625844</v>
      </c>
      <c r="I108">
        <v>147</v>
      </c>
      <c r="J108" t="s">
        <v>19</v>
      </c>
      <c r="K108" t="s">
        <v>20</v>
      </c>
      <c r="L108">
        <v>1567918800</v>
      </c>
      <c r="M108">
        <f t="shared" si="10"/>
        <v>18147.208333333332</v>
      </c>
      <c r="N108" s="6">
        <f t="shared" si="11"/>
        <v>43716.208333333328</v>
      </c>
      <c r="O108">
        <v>1568350800</v>
      </c>
      <c r="P108">
        <f t="shared" si="12"/>
        <v>18152.208333333332</v>
      </c>
      <c r="Q108" s="6">
        <f t="shared" si="13"/>
        <v>43721.208333333328</v>
      </c>
      <c r="R108" t="s">
        <v>31</v>
      </c>
      <c r="S108" t="str">
        <f t="shared" si="14"/>
        <v>theater</v>
      </c>
      <c r="T108" t="str">
        <f t="shared" si="15"/>
        <v>plays</v>
      </c>
    </row>
    <row r="109" spans="1:20" ht="31" x14ac:dyDescent="0.35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t="s">
        <v>18</v>
      </c>
      <c r="G109" s="4">
        <f t="shared" si="8"/>
        <v>1.8648571428571428</v>
      </c>
      <c r="H109" s="5">
        <f t="shared" si="9"/>
        <v>75.895348837209298</v>
      </c>
      <c r="I109">
        <v>86</v>
      </c>
      <c r="J109" t="s">
        <v>19</v>
      </c>
      <c r="K109" t="s">
        <v>20</v>
      </c>
      <c r="L109">
        <v>1524459600</v>
      </c>
      <c r="M109">
        <f t="shared" si="10"/>
        <v>17644.208333333332</v>
      </c>
      <c r="N109" s="6">
        <f t="shared" si="11"/>
        <v>43213.208333333328</v>
      </c>
      <c r="O109">
        <v>1525928400</v>
      </c>
      <c r="P109">
        <f t="shared" si="12"/>
        <v>17661.208333333332</v>
      </c>
      <c r="Q109" s="6">
        <f t="shared" si="13"/>
        <v>43230.208333333328</v>
      </c>
      <c r="R109" t="s">
        <v>31</v>
      </c>
      <c r="S109" t="str">
        <f t="shared" si="14"/>
        <v>theater</v>
      </c>
      <c r="T109" t="str">
        <f t="shared" si="15"/>
        <v>plays</v>
      </c>
    </row>
    <row r="110" spans="1:20" ht="31" x14ac:dyDescent="0.35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t="s">
        <v>18</v>
      </c>
      <c r="G110" s="4">
        <f t="shared" si="8"/>
        <v>5.9526666666666666</v>
      </c>
      <c r="H110" s="5">
        <f t="shared" si="9"/>
        <v>107.57831325301204</v>
      </c>
      <c r="I110">
        <v>83</v>
      </c>
      <c r="J110" t="s">
        <v>19</v>
      </c>
      <c r="K110" t="s">
        <v>20</v>
      </c>
      <c r="L110">
        <v>1333688400</v>
      </c>
      <c r="M110">
        <f t="shared" si="10"/>
        <v>15436.208333333334</v>
      </c>
      <c r="N110" s="6">
        <f t="shared" si="11"/>
        <v>41005.208333333336</v>
      </c>
      <c r="O110">
        <v>1336885200</v>
      </c>
      <c r="P110">
        <f t="shared" si="12"/>
        <v>15473.208333333334</v>
      </c>
      <c r="Q110" s="6">
        <f t="shared" si="13"/>
        <v>41042.208333333336</v>
      </c>
      <c r="R110" t="s">
        <v>40</v>
      </c>
      <c r="S110" t="str">
        <f t="shared" si="14"/>
        <v>film &amp; video</v>
      </c>
      <c r="T110" t="str">
        <f t="shared" si="15"/>
        <v>documentary</v>
      </c>
    </row>
    <row r="111" spans="1:20" x14ac:dyDescent="0.35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t="s">
        <v>12</v>
      </c>
      <c r="G111" s="4">
        <f t="shared" si="8"/>
        <v>0.5921153846153846</v>
      </c>
      <c r="H111" s="5">
        <f t="shared" si="9"/>
        <v>51.31666666666667</v>
      </c>
      <c r="I111">
        <v>60</v>
      </c>
      <c r="J111" t="s">
        <v>19</v>
      </c>
      <c r="K111" t="s">
        <v>20</v>
      </c>
      <c r="L111">
        <v>1389506400</v>
      </c>
      <c r="M111">
        <f t="shared" si="10"/>
        <v>16082.25</v>
      </c>
      <c r="N111" s="6">
        <f t="shared" si="11"/>
        <v>41651.25</v>
      </c>
      <c r="O111">
        <v>1389679200</v>
      </c>
      <c r="P111">
        <f t="shared" si="12"/>
        <v>16084.25</v>
      </c>
      <c r="Q111" s="6">
        <f t="shared" si="13"/>
        <v>41653.25</v>
      </c>
      <c r="R111" t="s">
        <v>267</v>
      </c>
      <c r="S111" t="str">
        <f t="shared" si="14"/>
        <v>film &amp; video</v>
      </c>
      <c r="T111" t="str">
        <f t="shared" si="15"/>
        <v>television</v>
      </c>
    </row>
    <row r="112" spans="1:20" ht="31" x14ac:dyDescent="0.35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t="s">
        <v>12</v>
      </c>
      <c r="G112" s="4">
        <f t="shared" si="8"/>
        <v>0.14962780898876404</v>
      </c>
      <c r="H112" s="5">
        <f t="shared" si="9"/>
        <v>71.983108108108112</v>
      </c>
      <c r="I112">
        <v>296</v>
      </c>
      <c r="J112" t="s">
        <v>19</v>
      </c>
      <c r="K112" t="s">
        <v>20</v>
      </c>
      <c r="L112">
        <v>1536642000</v>
      </c>
      <c r="M112">
        <f t="shared" si="10"/>
        <v>17785.208333333332</v>
      </c>
      <c r="N112" s="6">
        <f t="shared" si="11"/>
        <v>43354.208333333328</v>
      </c>
      <c r="O112">
        <v>1538283600</v>
      </c>
      <c r="P112">
        <f t="shared" si="12"/>
        <v>17804.208333333332</v>
      </c>
      <c r="Q112" s="6">
        <f t="shared" si="13"/>
        <v>43373.208333333328</v>
      </c>
      <c r="R112" t="s">
        <v>15</v>
      </c>
      <c r="S112" t="str">
        <f t="shared" si="14"/>
        <v>food</v>
      </c>
      <c r="T112" t="str">
        <f t="shared" si="15"/>
        <v>food trucks</v>
      </c>
    </row>
    <row r="113" spans="1:20" x14ac:dyDescent="0.35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t="s">
        <v>18</v>
      </c>
      <c r="G113" s="4">
        <f t="shared" si="8"/>
        <v>1.1995602605863191</v>
      </c>
      <c r="H113" s="5">
        <f t="shared" si="9"/>
        <v>108.95414201183432</v>
      </c>
      <c r="I113">
        <v>676</v>
      </c>
      <c r="J113" t="s">
        <v>19</v>
      </c>
      <c r="K113" t="s">
        <v>20</v>
      </c>
      <c r="L113">
        <v>1348290000</v>
      </c>
      <c r="M113">
        <f t="shared" si="10"/>
        <v>15605.208333333334</v>
      </c>
      <c r="N113" s="6">
        <f t="shared" si="11"/>
        <v>41174.208333333336</v>
      </c>
      <c r="O113">
        <v>1348808400</v>
      </c>
      <c r="P113">
        <f t="shared" si="12"/>
        <v>15611.208333333334</v>
      </c>
      <c r="Q113" s="6">
        <f t="shared" si="13"/>
        <v>41180.208333333336</v>
      </c>
      <c r="R113" t="s">
        <v>131</v>
      </c>
      <c r="S113" t="str">
        <f t="shared" si="14"/>
        <v>publishing</v>
      </c>
      <c r="T113" t="str">
        <f t="shared" si="15"/>
        <v>radio &amp; podcasts</v>
      </c>
    </row>
    <row r="114" spans="1:20" x14ac:dyDescent="0.35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t="s">
        <v>18</v>
      </c>
      <c r="G114" s="4">
        <f t="shared" si="8"/>
        <v>2.6882978723404256</v>
      </c>
      <c r="H114" s="5">
        <f t="shared" si="9"/>
        <v>35</v>
      </c>
      <c r="I114">
        <v>361</v>
      </c>
      <c r="J114" t="s">
        <v>24</v>
      </c>
      <c r="K114" t="s">
        <v>25</v>
      </c>
      <c r="L114">
        <v>1408856400</v>
      </c>
      <c r="M114">
        <f t="shared" si="10"/>
        <v>16306.208333333334</v>
      </c>
      <c r="N114" s="6">
        <f t="shared" si="11"/>
        <v>41875.208333333336</v>
      </c>
      <c r="O114">
        <v>1410152400</v>
      </c>
      <c r="P114">
        <f t="shared" si="12"/>
        <v>16321.208333333334</v>
      </c>
      <c r="Q114" s="6">
        <f t="shared" si="13"/>
        <v>41890.208333333336</v>
      </c>
      <c r="R114" t="s">
        <v>26</v>
      </c>
      <c r="S114" t="str">
        <f t="shared" si="14"/>
        <v>technology</v>
      </c>
      <c r="T114" t="str">
        <f t="shared" si="15"/>
        <v>web</v>
      </c>
    </row>
    <row r="115" spans="1:20" x14ac:dyDescent="0.35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t="s">
        <v>18</v>
      </c>
      <c r="G115" s="4">
        <f t="shared" si="8"/>
        <v>3.7687878787878786</v>
      </c>
      <c r="H115" s="5">
        <f t="shared" si="9"/>
        <v>94.938931297709928</v>
      </c>
      <c r="I115">
        <v>131</v>
      </c>
      <c r="J115" t="s">
        <v>19</v>
      </c>
      <c r="K115" t="s">
        <v>20</v>
      </c>
      <c r="L115">
        <v>1505192400</v>
      </c>
      <c r="M115">
        <f t="shared" si="10"/>
        <v>17421.208333333332</v>
      </c>
      <c r="N115" s="6">
        <f t="shared" si="11"/>
        <v>42990.208333333328</v>
      </c>
      <c r="O115">
        <v>1505797200</v>
      </c>
      <c r="P115">
        <f t="shared" si="12"/>
        <v>17428.208333333332</v>
      </c>
      <c r="Q115" s="6">
        <f t="shared" si="13"/>
        <v>42997.208333333328</v>
      </c>
      <c r="R115" t="s">
        <v>15</v>
      </c>
      <c r="S115" t="str">
        <f t="shared" si="14"/>
        <v>food</v>
      </c>
      <c r="T115" t="str">
        <f t="shared" si="15"/>
        <v>food trucks</v>
      </c>
    </row>
    <row r="116" spans="1:20" x14ac:dyDescent="0.35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t="s">
        <v>18</v>
      </c>
      <c r="G116" s="4">
        <f t="shared" si="8"/>
        <v>7.2715789473684209</v>
      </c>
      <c r="H116" s="5">
        <f t="shared" si="9"/>
        <v>109.65079365079364</v>
      </c>
      <c r="I116">
        <v>126</v>
      </c>
      <c r="J116" t="s">
        <v>19</v>
      </c>
      <c r="K116" t="s">
        <v>20</v>
      </c>
      <c r="L116">
        <v>1554786000</v>
      </c>
      <c r="M116">
        <f t="shared" si="10"/>
        <v>17995.208333333332</v>
      </c>
      <c r="N116" s="6">
        <f t="shared" si="11"/>
        <v>43564.208333333328</v>
      </c>
      <c r="O116">
        <v>1554872400</v>
      </c>
      <c r="P116">
        <f t="shared" si="12"/>
        <v>17996.208333333332</v>
      </c>
      <c r="Q116" s="6">
        <f t="shared" si="13"/>
        <v>43565.208333333328</v>
      </c>
      <c r="R116" t="s">
        <v>63</v>
      </c>
      <c r="S116" t="str">
        <f t="shared" si="14"/>
        <v>technology</v>
      </c>
      <c r="T116" t="str">
        <f t="shared" si="15"/>
        <v>wearables</v>
      </c>
    </row>
    <row r="117" spans="1:20" x14ac:dyDescent="0.35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t="s">
        <v>12</v>
      </c>
      <c r="G117" s="4">
        <f t="shared" si="8"/>
        <v>0.87211757648470301</v>
      </c>
      <c r="H117" s="5">
        <f t="shared" si="9"/>
        <v>44.001815980629537</v>
      </c>
      <c r="I117">
        <v>3304</v>
      </c>
      <c r="J117" t="s">
        <v>105</v>
      </c>
      <c r="K117" t="s">
        <v>106</v>
      </c>
      <c r="L117">
        <v>1510898400</v>
      </c>
      <c r="M117">
        <f t="shared" si="10"/>
        <v>17487.25</v>
      </c>
      <c r="N117" s="6">
        <f t="shared" si="11"/>
        <v>43056.25</v>
      </c>
      <c r="O117">
        <v>1513922400</v>
      </c>
      <c r="P117">
        <f t="shared" si="12"/>
        <v>17522.25</v>
      </c>
      <c r="Q117" s="6">
        <f t="shared" si="13"/>
        <v>43091.25</v>
      </c>
      <c r="R117" t="s">
        <v>117</v>
      </c>
      <c r="S117" t="str">
        <f t="shared" si="14"/>
        <v>publishing</v>
      </c>
      <c r="T117" t="str">
        <f t="shared" si="15"/>
        <v>fiction</v>
      </c>
    </row>
    <row r="118" spans="1:20" ht="31" x14ac:dyDescent="0.35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t="s">
        <v>12</v>
      </c>
      <c r="G118" s="4">
        <f t="shared" si="8"/>
        <v>0.88</v>
      </c>
      <c r="H118" s="5">
        <f t="shared" si="9"/>
        <v>86.794520547945211</v>
      </c>
      <c r="I118">
        <v>73</v>
      </c>
      <c r="J118" t="s">
        <v>19</v>
      </c>
      <c r="K118" t="s">
        <v>20</v>
      </c>
      <c r="L118">
        <v>1442552400</v>
      </c>
      <c r="M118">
        <f t="shared" si="10"/>
        <v>16696.208333333332</v>
      </c>
      <c r="N118" s="6">
        <f t="shared" si="11"/>
        <v>42265.208333333328</v>
      </c>
      <c r="O118">
        <v>1442638800</v>
      </c>
      <c r="P118">
        <f t="shared" si="12"/>
        <v>16697.208333333332</v>
      </c>
      <c r="Q118" s="6">
        <f t="shared" si="13"/>
        <v>42266.208333333328</v>
      </c>
      <c r="R118" t="s">
        <v>31</v>
      </c>
      <c r="S118" t="str">
        <f t="shared" si="14"/>
        <v>theater</v>
      </c>
      <c r="T118" t="str">
        <f t="shared" si="15"/>
        <v>plays</v>
      </c>
    </row>
    <row r="119" spans="1:20" x14ac:dyDescent="0.35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t="s">
        <v>18</v>
      </c>
      <c r="G119" s="4">
        <f t="shared" si="8"/>
        <v>1.7393877551020409</v>
      </c>
      <c r="H119" s="5">
        <f t="shared" si="9"/>
        <v>30.992727272727272</v>
      </c>
      <c r="I119">
        <v>275</v>
      </c>
      <c r="J119" t="s">
        <v>19</v>
      </c>
      <c r="K119" t="s">
        <v>20</v>
      </c>
      <c r="L119">
        <v>1316667600</v>
      </c>
      <c r="M119">
        <f t="shared" si="10"/>
        <v>15239.208333333334</v>
      </c>
      <c r="N119" s="6">
        <f t="shared" si="11"/>
        <v>40808.208333333336</v>
      </c>
      <c r="O119">
        <v>1317186000</v>
      </c>
      <c r="P119">
        <f t="shared" si="12"/>
        <v>15245.208333333334</v>
      </c>
      <c r="Q119" s="6">
        <f t="shared" si="13"/>
        <v>40814.208333333336</v>
      </c>
      <c r="R119" t="s">
        <v>267</v>
      </c>
      <c r="S119" t="str">
        <f t="shared" si="14"/>
        <v>film &amp; video</v>
      </c>
      <c r="T119" t="str">
        <f t="shared" si="15"/>
        <v>television</v>
      </c>
    </row>
    <row r="120" spans="1:20" x14ac:dyDescent="0.35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t="s">
        <v>18</v>
      </c>
      <c r="G120" s="4">
        <f t="shared" si="8"/>
        <v>1.1761111111111111</v>
      </c>
      <c r="H120" s="5">
        <f t="shared" si="9"/>
        <v>94.791044776119406</v>
      </c>
      <c r="I120">
        <v>67</v>
      </c>
      <c r="J120" t="s">
        <v>19</v>
      </c>
      <c r="K120" t="s">
        <v>20</v>
      </c>
      <c r="L120">
        <v>1390716000</v>
      </c>
      <c r="M120">
        <f t="shared" si="10"/>
        <v>16096.25</v>
      </c>
      <c r="N120" s="6">
        <f t="shared" si="11"/>
        <v>41665.25</v>
      </c>
      <c r="O120">
        <v>1391234400</v>
      </c>
      <c r="P120">
        <f t="shared" si="12"/>
        <v>16102.25</v>
      </c>
      <c r="Q120" s="6">
        <f t="shared" si="13"/>
        <v>41671.25</v>
      </c>
      <c r="R120" t="s">
        <v>120</v>
      </c>
      <c r="S120" t="str">
        <f t="shared" si="14"/>
        <v>photography</v>
      </c>
      <c r="T120" t="str">
        <f t="shared" si="15"/>
        <v>photography books</v>
      </c>
    </row>
    <row r="121" spans="1:20" ht="31" x14ac:dyDescent="0.35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t="s">
        <v>18</v>
      </c>
      <c r="G121" s="4">
        <f t="shared" si="8"/>
        <v>2.1496</v>
      </c>
      <c r="H121" s="5">
        <f t="shared" si="9"/>
        <v>69.79220779220779</v>
      </c>
      <c r="I121">
        <v>154</v>
      </c>
      <c r="J121" t="s">
        <v>19</v>
      </c>
      <c r="K121" t="s">
        <v>20</v>
      </c>
      <c r="L121">
        <v>1402894800</v>
      </c>
      <c r="M121">
        <f t="shared" si="10"/>
        <v>16237.208333333334</v>
      </c>
      <c r="N121" s="6">
        <f t="shared" si="11"/>
        <v>41806.208333333336</v>
      </c>
      <c r="O121">
        <v>1404363600</v>
      </c>
      <c r="P121">
        <f t="shared" si="12"/>
        <v>16254.208333333334</v>
      </c>
      <c r="Q121" s="6">
        <f t="shared" si="13"/>
        <v>41823.208333333336</v>
      </c>
      <c r="R121" t="s">
        <v>40</v>
      </c>
      <c r="S121" t="str">
        <f t="shared" si="14"/>
        <v>film &amp; video</v>
      </c>
      <c r="T121" t="str">
        <f t="shared" si="15"/>
        <v>documentary</v>
      </c>
    </row>
    <row r="122" spans="1:20" x14ac:dyDescent="0.35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t="s">
        <v>18</v>
      </c>
      <c r="G122" s="4">
        <f t="shared" si="8"/>
        <v>1.4949667110519307</v>
      </c>
      <c r="H122" s="5">
        <f t="shared" si="9"/>
        <v>63.003367003367003</v>
      </c>
      <c r="I122">
        <v>1782</v>
      </c>
      <c r="J122" t="s">
        <v>19</v>
      </c>
      <c r="K122" t="s">
        <v>20</v>
      </c>
      <c r="L122">
        <v>1429246800</v>
      </c>
      <c r="M122">
        <f t="shared" si="10"/>
        <v>16542.208333333332</v>
      </c>
      <c r="N122" s="6">
        <f t="shared" si="11"/>
        <v>42111.208333333328</v>
      </c>
      <c r="O122">
        <v>1429592400</v>
      </c>
      <c r="P122">
        <f t="shared" si="12"/>
        <v>16546.208333333332</v>
      </c>
      <c r="Q122" s="6">
        <f t="shared" si="13"/>
        <v>42115.208333333328</v>
      </c>
      <c r="R122" t="s">
        <v>290</v>
      </c>
      <c r="S122" t="str">
        <f t="shared" si="14"/>
        <v>games</v>
      </c>
      <c r="T122" t="str">
        <f t="shared" si="15"/>
        <v>mobile games</v>
      </c>
    </row>
    <row r="123" spans="1:20" x14ac:dyDescent="0.35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t="s">
        <v>18</v>
      </c>
      <c r="G123" s="4">
        <f t="shared" si="8"/>
        <v>2.1933995584988963</v>
      </c>
      <c r="H123" s="5">
        <f t="shared" si="9"/>
        <v>110.0343300110742</v>
      </c>
      <c r="I123">
        <v>903</v>
      </c>
      <c r="J123" t="s">
        <v>19</v>
      </c>
      <c r="K123" t="s">
        <v>20</v>
      </c>
      <c r="L123">
        <v>1412485200</v>
      </c>
      <c r="M123">
        <f t="shared" si="10"/>
        <v>16348.208333333334</v>
      </c>
      <c r="N123" s="6">
        <f t="shared" si="11"/>
        <v>41917.208333333336</v>
      </c>
      <c r="O123">
        <v>1413608400</v>
      </c>
      <c r="P123">
        <f t="shared" si="12"/>
        <v>16361.208333333334</v>
      </c>
      <c r="Q123" s="6">
        <f t="shared" si="13"/>
        <v>41930.208333333336</v>
      </c>
      <c r="R123" t="s">
        <v>87</v>
      </c>
      <c r="S123" t="str">
        <f t="shared" si="14"/>
        <v>games</v>
      </c>
      <c r="T123" t="str">
        <f t="shared" si="15"/>
        <v>video games</v>
      </c>
    </row>
    <row r="124" spans="1:20" x14ac:dyDescent="0.35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t="s">
        <v>12</v>
      </c>
      <c r="G124" s="4">
        <f t="shared" si="8"/>
        <v>0.64367690058479532</v>
      </c>
      <c r="H124" s="5">
        <f t="shared" si="9"/>
        <v>25.997933274284026</v>
      </c>
      <c r="I124">
        <v>3387</v>
      </c>
      <c r="J124" t="s">
        <v>19</v>
      </c>
      <c r="K124" t="s">
        <v>20</v>
      </c>
      <c r="L124">
        <v>1417068000</v>
      </c>
      <c r="M124">
        <f t="shared" si="10"/>
        <v>16401.25</v>
      </c>
      <c r="N124" s="6">
        <f t="shared" si="11"/>
        <v>41970.25</v>
      </c>
      <c r="O124">
        <v>1419400800</v>
      </c>
      <c r="P124">
        <f t="shared" si="12"/>
        <v>16428.25</v>
      </c>
      <c r="Q124" s="6">
        <f t="shared" si="13"/>
        <v>41997.25</v>
      </c>
      <c r="R124" t="s">
        <v>117</v>
      </c>
      <c r="S124" t="str">
        <f t="shared" si="14"/>
        <v>publishing</v>
      </c>
      <c r="T124" t="str">
        <f t="shared" si="15"/>
        <v>fiction</v>
      </c>
    </row>
    <row r="125" spans="1:20" x14ac:dyDescent="0.35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t="s">
        <v>12</v>
      </c>
      <c r="G125" s="4">
        <f t="shared" si="8"/>
        <v>0.18622397298818233</v>
      </c>
      <c r="H125" s="5">
        <f t="shared" si="9"/>
        <v>49.987915407854985</v>
      </c>
      <c r="I125">
        <v>662</v>
      </c>
      <c r="J125" t="s">
        <v>13</v>
      </c>
      <c r="K125" t="s">
        <v>14</v>
      </c>
      <c r="L125">
        <v>1448344800</v>
      </c>
      <c r="M125">
        <f t="shared" si="10"/>
        <v>16763.25</v>
      </c>
      <c r="N125" s="6">
        <f t="shared" si="11"/>
        <v>42332.25</v>
      </c>
      <c r="O125">
        <v>1448604000</v>
      </c>
      <c r="P125">
        <f t="shared" si="12"/>
        <v>16766.25</v>
      </c>
      <c r="Q125" s="6">
        <f t="shared" si="13"/>
        <v>42335.25</v>
      </c>
      <c r="R125" t="s">
        <v>31</v>
      </c>
      <c r="S125" t="str">
        <f t="shared" si="14"/>
        <v>theater</v>
      </c>
      <c r="T125" t="str">
        <f t="shared" si="15"/>
        <v>plays</v>
      </c>
    </row>
    <row r="126" spans="1:20" x14ac:dyDescent="0.35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t="s">
        <v>18</v>
      </c>
      <c r="G126" s="4">
        <f t="shared" si="8"/>
        <v>3.6776923076923076</v>
      </c>
      <c r="H126" s="5">
        <f t="shared" si="9"/>
        <v>101.72340425531915</v>
      </c>
      <c r="I126">
        <v>94</v>
      </c>
      <c r="J126" t="s">
        <v>105</v>
      </c>
      <c r="K126" t="s">
        <v>106</v>
      </c>
      <c r="L126">
        <v>1557723600</v>
      </c>
      <c r="M126">
        <f t="shared" si="10"/>
        <v>18029.208333333332</v>
      </c>
      <c r="N126" s="6">
        <f t="shared" si="11"/>
        <v>43598.208333333328</v>
      </c>
      <c r="O126">
        <v>1562302800</v>
      </c>
      <c r="P126">
        <f t="shared" si="12"/>
        <v>18082.208333333332</v>
      </c>
      <c r="Q126" s="6">
        <f t="shared" si="13"/>
        <v>43651.208333333328</v>
      </c>
      <c r="R126" t="s">
        <v>120</v>
      </c>
      <c r="S126" t="str">
        <f t="shared" si="14"/>
        <v>photography</v>
      </c>
      <c r="T126" t="str">
        <f t="shared" si="15"/>
        <v>photography books</v>
      </c>
    </row>
    <row r="127" spans="1:20" x14ac:dyDescent="0.35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t="s">
        <v>18</v>
      </c>
      <c r="G127" s="4">
        <f t="shared" si="8"/>
        <v>1.5990566037735849</v>
      </c>
      <c r="H127" s="5">
        <f t="shared" si="9"/>
        <v>47.083333333333336</v>
      </c>
      <c r="I127">
        <v>180</v>
      </c>
      <c r="J127" t="s">
        <v>19</v>
      </c>
      <c r="K127" t="s">
        <v>20</v>
      </c>
      <c r="L127">
        <v>1537333200</v>
      </c>
      <c r="M127">
        <f t="shared" si="10"/>
        <v>17793.208333333332</v>
      </c>
      <c r="N127" s="6">
        <f t="shared" si="11"/>
        <v>43362.208333333328</v>
      </c>
      <c r="O127">
        <v>1537678800</v>
      </c>
      <c r="P127">
        <f t="shared" si="12"/>
        <v>17797.208333333332</v>
      </c>
      <c r="Q127" s="6">
        <f t="shared" si="13"/>
        <v>43366.208333333328</v>
      </c>
      <c r="R127" t="s">
        <v>31</v>
      </c>
      <c r="S127" t="str">
        <f t="shared" si="14"/>
        <v>theater</v>
      </c>
      <c r="T127" t="str">
        <f t="shared" si="15"/>
        <v>plays</v>
      </c>
    </row>
    <row r="128" spans="1:20" x14ac:dyDescent="0.35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t="s">
        <v>12</v>
      </c>
      <c r="G128" s="4">
        <f t="shared" si="8"/>
        <v>0.38633185349611543</v>
      </c>
      <c r="H128" s="5">
        <f t="shared" si="9"/>
        <v>89.944444444444443</v>
      </c>
      <c r="I128">
        <v>774</v>
      </c>
      <c r="J128" t="s">
        <v>19</v>
      </c>
      <c r="K128" t="s">
        <v>20</v>
      </c>
      <c r="L128">
        <v>1471150800</v>
      </c>
      <c r="M128">
        <f t="shared" si="10"/>
        <v>17027.208333333332</v>
      </c>
      <c r="N128" s="6">
        <f t="shared" si="11"/>
        <v>42596.208333333328</v>
      </c>
      <c r="O128">
        <v>1473570000</v>
      </c>
      <c r="P128">
        <f t="shared" si="12"/>
        <v>17055.208333333332</v>
      </c>
      <c r="Q128" s="6">
        <f t="shared" si="13"/>
        <v>42624.208333333328</v>
      </c>
      <c r="R128" t="s">
        <v>31</v>
      </c>
      <c r="S128" t="str">
        <f t="shared" si="14"/>
        <v>theater</v>
      </c>
      <c r="T128" t="str">
        <f t="shared" si="15"/>
        <v>plays</v>
      </c>
    </row>
    <row r="129" spans="1:20" x14ac:dyDescent="0.35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t="s">
        <v>12</v>
      </c>
      <c r="G129" s="4">
        <f t="shared" si="8"/>
        <v>0.51421511627906979</v>
      </c>
      <c r="H129" s="5">
        <f t="shared" si="9"/>
        <v>78.96875</v>
      </c>
      <c r="I129">
        <v>672</v>
      </c>
      <c r="J129" t="s">
        <v>13</v>
      </c>
      <c r="K129" t="s">
        <v>14</v>
      </c>
      <c r="L129">
        <v>1273640400</v>
      </c>
      <c r="M129">
        <f t="shared" si="10"/>
        <v>14741.208333333334</v>
      </c>
      <c r="N129" s="6">
        <f t="shared" si="11"/>
        <v>40310.208333333336</v>
      </c>
      <c r="O129">
        <v>1273899600</v>
      </c>
      <c r="P129">
        <f t="shared" si="12"/>
        <v>14744.208333333334</v>
      </c>
      <c r="Q129" s="6">
        <f t="shared" si="13"/>
        <v>40313.208333333336</v>
      </c>
      <c r="R129" t="s">
        <v>31</v>
      </c>
      <c r="S129" t="str">
        <f t="shared" si="14"/>
        <v>theater</v>
      </c>
      <c r="T129" t="str">
        <f t="shared" si="15"/>
        <v>plays</v>
      </c>
    </row>
    <row r="130" spans="1:20" x14ac:dyDescent="0.35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t="s">
        <v>72</v>
      </c>
      <c r="G130" s="4">
        <f t="shared" si="8"/>
        <v>0.60334277620396604</v>
      </c>
      <c r="H130" s="5">
        <f t="shared" si="9"/>
        <v>80.067669172932327</v>
      </c>
      <c r="I130">
        <v>532</v>
      </c>
      <c r="J130" t="s">
        <v>19</v>
      </c>
      <c r="K130" t="s">
        <v>20</v>
      </c>
      <c r="L130">
        <v>1282885200</v>
      </c>
      <c r="M130">
        <f t="shared" si="10"/>
        <v>14848.208333333334</v>
      </c>
      <c r="N130" s="6">
        <f t="shared" si="11"/>
        <v>40417.208333333336</v>
      </c>
      <c r="O130">
        <v>1284008400</v>
      </c>
      <c r="P130">
        <f t="shared" si="12"/>
        <v>14861.208333333334</v>
      </c>
      <c r="Q130" s="6">
        <f t="shared" si="13"/>
        <v>40430.208333333336</v>
      </c>
      <c r="R130" t="s">
        <v>21</v>
      </c>
      <c r="S130" t="str">
        <f t="shared" si="14"/>
        <v>music</v>
      </c>
      <c r="T130" t="str">
        <f t="shared" si="15"/>
        <v>rock</v>
      </c>
    </row>
    <row r="131" spans="1:20" x14ac:dyDescent="0.35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t="s">
        <v>72</v>
      </c>
      <c r="G131" s="4">
        <f t="shared" ref="G131:G194" si="16">E131/D131</f>
        <v>3.2026936026936029E-2</v>
      </c>
      <c r="H131" s="5">
        <f t="shared" ref="H131:H194" si="17">E131/I131</f>
        <v>86.472727272727269</v>
      </c>
      <c r="I131">
        <v>55</v>
      </c>
      <c r="J131" t="s">
        <v>24</v>
      </c>
      <c r="K131" t="s">
        <v>25</v>
      </c>
      <c r="L131">
        <v>1422943200</v>
      </c>
      <c r="M131">
        <f t="shared" ref="M131:M194" si="18">(((L131/60)/60)/24)</f>
        <v>16469.25</v>
      </c>
      <c r="N131" s="6">
        <f t="shared" ref="N131:N194" si="19">M131+DATE(1970,1,1)</f>
        <v>42038.25</v>
      </c>
      <c r="O131">
        <v>1425103200</v>
      </c>
      <c r="P131">
        <f t="shared" ref="P131:P194" si="20">(((O131/60)/60)/24)</f>
        <v>16494.25</v>
      </c>
      <c r="Q131" s="6">
        <f t="shared" ref="Q131:Q194" si="21">P131+DATE(1970,1,1)</f>
        <v>42063.25</v>
      </c>
      <c r="R131" t="s">
        <v>15</v>
      </c>
      <c r="S131" t="str">
        <f t="shared" ref="S131:S194" si="22">LEFT(R131,SEARCH("/",R131)-1)</f>
        <v>food</v>
      </c>
      <c r="T131" t="str">
        <f t="shared" ref="T131:T194" si="23">RIGHT(R131,LEN(R131)-SEARCH("/",R131))</f>
        <v>food trucks</v>
      </c>
    </row>
    <row r="132" spans="1:20" x14ac:dyDescent="0.35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t="s">
        <v>18</v>
      </c>
      <c r="G132" s="4">
        <f t="shared" si="16"/>
        <v>1.5546875</v>
      </c>
      <c r="H132" s="5">
        <f t="shared" si="17"/>
        <v>28.001876172607879</v>
      </c>
      <c r="I132">
        <v>533</v>
      </c>
      <c r="J132" t="s">
        <v>34</v>
      </c>
      <c r="K132" t="s">
        <v>35</v>
      </c>
      <c r="L132">
        <v>1319605200</v>
      </c>
      <c r="M132">
        <f t="shared" si="18"/>
        <v>15273.208333333334</v>
      </c>
      <c r="N132" s="6">
        <f t="shared" si="19"/>
        <v>40842.208333333336</v>
      </c>
      <c r="O132">
        <v>1320991200</v>
      </c>
      <c r="P132">
        <f t="shared" si="20"/>
        <v>15289.25</v>
      </c>
      <c r="Q132" s="6">
        <f t="shared" si="21"/>
        <v>40858.25</v>
      </c>
      <c r="R132" t="s">
        <v>51</v>
      </c>
      <c r="S132" t="str">
        <f t="shared" si="22"/>
        <v>film &amp; video</v>
      </c>
      <c r="T132" t="str">
        <f t="shared" si="23"/>
        <v>drama</v>
      </c>
    </row>
    <row r="133" spans="1:20" ht="31" x14ac:dyDescent="0.35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t="s">
        <v>18</v>
      </c>
      <c r="G133" s="4">
        <f t="shared" si="16"/>
        <v>1.0085974499089254</v>
      </c>
      <c r="H133" s="5">
        <f t="shared" si="17"/>
        <v>67.996725337699544</v>
      </c>
      <c r="I133">
        <v>2443</v>
      </c>
      <c r="J133" t="s">
        <v>38</v>
      </c>
      <c r="K133" t="s">
        <v>39</v>
      </c>
      <c r="L133">
        <v>1385704800</v>
      </c>
      <c r="M133">
        <f t="shared" si="18"/>
        <v>16038.25</v>
      </c>
      <c r="N133" s="6">
        <f t="shared" si="19"/>
        <v>41607.25</v>
      </c>
      <c r="O133">
        <v>1386828000</v>
      </c>
      <c r="P133">
        <f t="shared" si="20"/>
        <v>16051.25</v>
      </c>
      <c r="Q133" s="6">
        <f t="shared" si="21"/>
        <v>41620.25</v>
      </c>
      <c r="R133" t="s">
        <v>26</v>
      </c>
      <c r="S133" t="str">
        <f t="shared" si="22"/>
        <v>technology</v>
      </c>
      <c r="T133" t="str">
        <f t="shared" si="23"/>
        <v>web</v>
      </c>
    </row>
    <row r="134" spans="1:20" x14ac:dyDescent="0.35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t="s">
        <v>18</v>
      </c>
      <c r="G134" s="4">
        <f t="shared" si="16"/>
        <v>1.1618181818181819</v>
      </c>
      <c r="H134" s="5">
        <f t="shared" si="17"/>
        <v>43.078651685393261</v>
      </c>
      <c r="I134">
        <v>89</v>
      </c>
      <c r="J134" t="s">
        <v>19</v>
      </c>
      <c r="K134" t="s">
        <v>20</v>
      </c>
      <c r="L134">
        <v>1515736800</v>
      </c>
      <c r="M134">
        <f t="shared" si="18"/>
        <v>17543.25</v>
      </c>
      <c r="N134" s="6">
        <f t="shared" si="19"/>
        <v>43112.25</v>
      </c>
      <c r="O134">
        <v>1517119200</v>
      </c>
      <c r="P134">
        <f t="shared" si="20"/>
        <v>17559.25</v>
      </c>
      <c r="Q134" s="6">
        <f t="shared" si="21"/>
        <v>43128.25</v>
      </c>
      <c r="R134" t="s">
        <v>31</v>
      </c>
      <c r="S134" t="str">
        <f t="shared" si="22"/>
        <v>theater</v>
      </c>
      <c r="T134" t="str">
        <f t="shared" si="23"/>
        <v>plays</v>
      </c>
    </row>
    <row r="135" spans="1:20" x14ac:dyDescent="0.35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t="s">
        <v>18</v>
      </c>
      <c r="G135" s="4">
        <f t="shared" si="16"/>
        <v>3.1077777777777778</v>
      </c>
      <c r="H135" s="5">
        <f t="shared" si="17"/>
        <v>87.95597484276729</v>
      </c>
      <c r="I135">
        <v>159</v>
      </c>
      <c r="J135" t="s">
        <v>19</v>
      </c>
      <c r="K135" t="s">
        <v>20</v>
      </c>
      <c r="L135">
        <v>1313125200</v>
      </c>
      <c r="M135">
        <f t="shared" si="18"/>
        <v>15198.208333333334</v>
      </c>
      <c r="N135" s="6">
        <f t="shared" si="19"/>
        <v>40767.208333333336</v>
      </c>
      <c r="O135">
        <v>1315026000</v>
      </c>
      <c r="P135">
        <f t="shared" si="20"/>
        <v>15220.208333333334</v>
      </c>
      <c r="Q135" s="6">
        <f t="shared" si="21"/>
        <v>40789.208333333336</v>
      </c>
      <c r="R135" t="s">
        <v>317</v>
      </c>
      <c r="S135" t="str">
        <f t="shared" si="22"/>
        <v>music</v>
      </c>
      <c r="T135" t="str">
        <f t="shared" si="23"/>
        <v>world music</v>
      </c>
    </row>
    <row r="136" spans="1:20" x14ac:dyDescent="0.35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t="s">
        <v>12</v>
      </c>
      <c r="G136" s="4">
        <f t="shared" si="16"/>
        <v>0.89736683417085428</v>
      </c>
      <c r="H136" s="5">
        <f t="shared" si="17"/>
        <v>94.987234042553197</v>
      </c>
      <c r="I136">
        <v>940</v>
      </c>
      <c r="J136" t="s">
        <v>96</v>
      </c>
      <c r="K136" t="s">
        <v>97</v>
      </c>
      <c r="L136">
        <v>1308459600</v>
      </c>
      <c r="M136">
        <f t="shared" si="18"/>
        <v>15144.208333333334</v>
      </c>
      <c r="N136" s="6">
        <f t="shared" si="19"/>
        <v>40713.208333333336</v>
      </c>
      <c r="O136">
        <v>1312693200</v>
      </c>
      <c r="P136">
        <f t="shared" si="20"/>
        <v>15193.208333333334</v>
      </c>
      <c r="Q136" s="6">
        <f t="shared" si="21"/>
        <v>40762.208333333336</v>
      </c>
      <c r="R136" t="s">
        <v>40</v>
      </c>
      <c r="S136" t="str">
        <f t="shared" si="22"/>
        <v>film &amp; video</v>
      </c>
      <c r="T136" t="str">
        <f t="shared" si="23"/>
        <v>documentary</v>
      </c>
    </row>
    <row r="137" spans="1:20" x14ac:dyDescent="0.35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t="s">
        <v>12</v>
      </c>
      <c r="G137" s="4">
        <f t="shared" si="16"/>
        <v>0.71272727272727276</v>
      </c>
      <c r="H137" s="5">
        <f t="shared" si="17"/>
        <v>46.905982905982903</v>
      </c>
      <c r="I137">
        <v>117</v>
      </c>
      <c r="J137" t="s">
        <v>19</v>
      </c>
      <c r="K137" t="s">
        <v>20</v>
      </c>
      <c r="L137">
        <v>1362636000</v>
      </c>
      <c r="M137">
        <f t="shared" si="18"/>
        <v>15771.25</v>
      </c>
      <c r="N137" s="6">
        <f t="shared" si="19"/>
        <v>41340.25</v>
      </c>
      <c r="O137">
        <v>1363064400</v>
      </c>
      <c r="P137">
        <f t="shared" si="20"/>
        <v>15776.208333333334</v>
      </c>
      <c r="Q137" s="6">
        <f t="shared" si="21"/>
        <v>41345.208333333336</v>
      </c>
      <c r="R137" t="s">
        <v>31</v>
      </c>
      <c r="S137" t="str">
        <f t="shared" si="22"/>
        <v>theater</v>
      </c>
      <c r="T137" t="str">
        <f t="shared" si="23"/>
        <v>plays</v>
      </c>
    </row>
    <row r="138" spans="1:20" x14ac:dyDescent="0.35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t="s">
        <v>72</v>
      </c>
      <c r="G138" s="4">
        <f t="shared" si="16"/>
        <v>3.2862318840579711E-2</v>
      </c>
      <c r="H138" s="5">
        <f t="shared" si="17"/>
        <v>46.913793103448278</v>
      </c>
      <c r="I138">
        <v>58</v>
      </c>
      <c r="J138" t="s">
        <v>19</v>
      </c>
      <c r="K138" t="s">
        <v>20</v>
      </c>
      <c r="L138">
        <v>1402117200</v>
      </c>
      <c r="M138">
        <f t="shared" si="18"/>
        <v>16228.208333333334</v>
      </c>
      <c r="N138" s="6">
        <f t="shared" si="19"/>
        <v>41797.208333333336</v>
      </c>
      <c r="O138">
        <v>1403154000</v>
      </c>
      <c r="P138">
        <f t="shared" si="20"/>
        <v>16240.208333333334</v>
      </c>
      <c r="Q138" s="6">
        <f t="shared" si="21"/>
        <v>41809.208333333336</v>
      </c>
      <c r="R138" t="s">
        <v>51</v>
      </c>
      <c r="S138" t="str">
        <f t="shared" si="22"/>
        <v>film &amp; video</v>
      </c>
      <c r="T138" t="str">
        <f t="shared" si="23"/>
        <v>drama</v>
      </c>
    </row>
    <row r="139" spans="1:20" x14ac:dyDescent="0.35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t="s">
        <v>18</v>
      </c>
      <c r="G139" s="4">
        <f t="shared" si="16"/>
        <v>2.617777777777778</v>
      </c>
      <c r="H139" s="5">
        <f t="shared" si="17"/>
        <v>94.24</v>
      </c>
      <c r="I139">
        <v>50</v>
      </c>
      <c r="J139" t="s">
        <v>19</v>
      </c>
      <c r="K139" t="s">
        <v>20</v>
      </c>
      <c r="L139">
        <v>1286341200</v>
      </c>
      <c r="M139">
        <f t="shared" si="18"/>
        <v>14888.208333333334</v>
      </c>
      <c r="N139" s="6">
        <f t="shared" si="19"/>
        <v>40457.208333333336</v>
      </c>
      <c r="O139">
        <v>1286859600</v>
      </c>
      <c r="P139">
        <f t="shared" si="20"/>
        <v>14894.208333333334</v>
      </c>
      <c r="Q139" s="6">
        <f t="shared" si="21"/>
        <v>40463.208333333336</v>
      </c>
      <c r="R139" t="s">
        <v>66</v>
      </c>
      <c r="S139" t="str">
        <f t="shared" si="22"/>
        <v>publishing</v>
      </c>
      <c r="T139" t="str">
        <f t="shared" si="23"/>
        <v>nonfiction</v>
      </c>
    </row>
    <row r="140" spans="1:20" ht="31" x14ac:dyDescent="0.35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t="s">
        <v>12</v>
      </c>
      <c r="G140" s="4">
        <f t="shared" si="16"/>
        <v>0.96</v>
      </c>
      <c r="H140" s="5">
        <f t="shared" si="17"/>
        <v>80.139130434782615</v>
      </c>
      <c r="I140">
        <v>115</v>
      </c>
      <c r="J140" t="s">
        <v>19</v>
      </c>
      <c r="K140" t="s">
        <v>20</v>
      </c>
      <c r="L140">
        <v>1348808400</v>
      </c>
      <c r="M140">
        <f t="shared" si="18"/>
        <v>15611.208333333334</v>
      </c>
      <c r="N140" s="6">
        <f t="shared" si="19"/>
        <v>41180.208333333336</v>
      </c>
      <c r="O140">
        <v>1349326800</v>
      </c>
      <c r="P140">
        <f t="shared" si="20"/>
        <v>15617.208333333334</v>
      </c>
      <c r="Q140" s="6">
        <f t="shared" si="21"/>
        <v>41186.208333333336</v>
      </c>
      <c r="R140" t="s">
        <v>290</v>
      </c>
      <c r="S140" t="str">
        <f t="shared" si="22"/>
        <v>games</v>
      </c>
      <c r="T140" t="str">
        <f t="shared" si="23"/>
        <v>mobile games</v>
      </c>
    </row>
    <row r="141" spans="1:20" x14ac:dyDescent="0.35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t="s">
        <v>12</v>
      </c>
      <c r="G141" s="4">
        <f t="shared" si="16"/>
        <v>0.20896851248642778</v>
      </c>
      <c r="H141" s="5">
        <f t="shared" si="17"/>
        <v>59.036809815950917</v>
      </c>
      <c r="I141">
        <v>326</v>
      </c>
      <c r="J141" t="s">
        <v>19</v>
      </c>
      <c r="K141" t="s">
        <v>20</v>
      </c>
      <c r="L141">
        <v>1429592400</v>
      </c>
      <c r="M141">
        <f t="shared" si="18"/>
        <v>16546.208333333332</v>
      </c>
      <c r="N141" s="6">
        <f t="shared" si="19"/>
        <v>42115.208333333328</v>
      </c>
      <c r="O141">
        <v>1430974800</v>
      </c>
      <c r="P141">
        <f t="shared" si="20"/>
        <v>16562.208333333332</v>
      </c>
      <c r="Q141" s="6">
        <f t="shared" si="21"/>
        <v>42131.208333333328</v>
      </c>
      <c r="R141" t="s">
        <v>63</v>
      </c>
      <c r="S141" t="str">
        <f t="shared" si="22"/>
        <v>technology</v>
      </c>
      <c r="T141" t="str">
        <f t="shared" si="23"/>
        <v>wearables</v>
      </c>
    </row>
    <row r="142" spans="1:20" ht="31" x14ac:dyDescent="0.35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t="s">
        <v>18</v>
      </c>
      <c r="G142" s="4">
        <f t="shared" si="16"/>
        <v>2.2316363636363636</v>
      </c>
      <c r="H142" s="5">
        <f t="shared" si="17"/>
        <v>65.989247311827953</v>
      </c>
      <c r="I142">
        <v>186</v>
      </c>
      <c r="J142" t="s">
        <v>19</v>
      </c>
      <c r="K142" t="s">
        <v>20</v>
      </c>
      <c r="L142">
        <v>1519538400</v>
      </c>
      <c r="M142">
        <f t="shared" si="18"/>
        <v>17587.25</v>
      </c>
      <c r="N142" s="6">
        <f t="shared" si="19"/>
        <v>43156.25</v>
      </c>
      <c r="O142">
        <v>1519970400</v>
      </c>
      <c r="P142">
        <f t="shared" si="20"/>
        <v>17592.25</v>
      </c>
      <c r="Q142" s="6">
        <f t="shared" si="21"/>
        <v>43161.25</v>
      </c>
      <c r="R142" t="s">
        <v>40</v>
      </c>
      <c r="S142" t="str">
        <f t="shared" si="22"/>
        <v>film &amp; video</v>
      </c>
      <c r="T142" t="str">
        <f t="shared" si="23"/>
        <v>documentary</v>
      </c>
    </row>
    <row r="143" spans="1:20" x14ac:dyDescent="0.35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t="s">
        <v>18</v>
      </c>
      <c r="G143" s="4">
        <f t="shared" si="16"/>
        <v>1.0159097978227061</v>
      </c>
      <c r="H143" s="5">
        <f t="shared" si="17"/>
        <v>60.992530345471522</v>
      </c>
      <c r="I143">
        <v>1071</v>
      </c>
      <c r="J143" t="s">
        <v>19</v>
      </c>
      <c r="K143" t="s">
        <v>20</v>
      </c>
      <c r="L143">
        <v>1434085200</v>
      </c>
      <c r="M143">
        <f t="shared" si="18"/>
        <v>16598.208333333332</v>
      </c>
      <c r="N143" s="6">
        <f t="shared" si="19"/>
        <v>42167.208333333328</v>
      </c>
      <c r="O143">
        <v>1434603600</v>
      </c>
      <c r="P143">
        <f t="shared" si="20"/>
        <v>16604.208333333332</v>
      </c>
      <c r="Q143" s="6">
        <f t="shared" si="21"/>
        <v>42173.208333333328</v>
      </c>
      <c r="R143" t="s">
        <v>26</v>
      </c>
      <c r="S143" t="str">
        <f t="shared" si="22"/>
        <v>technology</v>
      </c>
      <c r="T143" t="str">
        <f t="shared" si="23"/>
        <v>web</v>
      </c>
    </row>
    <row r="144" spans="1:20" ht="31" x14ac:dyDescent="0.35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t="s">
        <v>18</v>
      </c>
      <c r="G144" s="4">
        <f t="shared" si="16"/>
        <v>2.3003999999999998</v>
      </c>
      <c r="H144" s="5">
        <f t="shared" si="17"/>
        <v>98.307692307692307</v>
      </c>
      <c r="I144">
        <v>117</v>
      </c>
      <c r="J144" t="s">
        <v>19</v>
      </c>
      <c r="K144" t="s">
        <v>20</v>
      </c>
      <c r="L144">
        <v>1333688400</v>
      </c>
      <c r="M144">
        <f t="shared" si="18"/>
        <v>15436.208333333334</v>
      </c>
      <c r="N144" s="6">
        <f t="shared" si="19"/>
        <v>41005.208333333336</v>
      </c>
      <c r="O144">
        <v>1337230800</v>
      </c>
      <c r="P144">
        <f t="shared" si="20"/>
        <v>15477.208333333334</v>
      </c>
      <c r="Q144" s="6">
        <f t="shared" si="21"/>
        <v>41046.208333333336</v>
      </c>
      <c r="R144" t="s">
        <v>26</v>
      </c>
      <c r="S144" t="str">
        <f t="shared" si="22"/>
        <v>technology</v>
      </c>
      <c r="T144" t="str">
        <f t="shared" si="23"/>
        <v>web</v>
      </c>
    </row>
    <row r="145" spans="1:20" x14ac:dyDescent="0.35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t="s">
        <v>18</v>
      </c>
      <c r="G145" s="4">
        <f t="shared" si="16"/>
        <v>1.355925925925926</v>
      </c>
      <c r="H145" s="5">
        <f t="shared" si="17"/>
        <v>104.6</v>
      </c>
      <c r="I145">
        <v>70</v>
      </c>
      <c r="J145" t="s">
        <v>19</v>
      </c>
      <c r="K145" t="s">
        <v>20</v>
      </c>
      <c r="L145">
        <v>1277701200</v>
      </c>
      <c r="M145">
        <f t="shared" si="18"/>
        <v>14788.208333333334</v>
      </c>
      <c r="N145" s="6">
        <f t="shared" si="19"/>
        <v>40357.208333333336</v>
      </c>
      <c r="O145">
        <v>1279429200</v>
      </c>
      <c r="P145">
        <f t="shared" si="20"/>
        <v>14808.208333333334</v>
      </c>
      <c r="Q145" s="6">
        <f t="shared" si="21"/>
        <v>40377.208333333336</v>
      </c>
      <c r="R145" t="s">
        <v>58</v>
      </c>
      <c r="S145" t="str">
        <f t="shared" si="22"/>
        <v>music</v>
      </c>
      <c r="T145" t="str">
        <f t="shared" si="23"/>
        <v>indie rock</v>
      </c>
    </row>
    <row r="146" spans="1:20" x14ac:dyDescent="0.35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t="s">
        <v>18</v>
      </c>
      <c r="G146" s="4">
        <f t="shared" si="16"/>
        <v>1.2909999999999999</v>
      </c>
      <c r="H146" s="5">
        <f t="shared" si="17"/>
        <v>86.066666666666663</v>
      </c>
      <c r="I146">
        <v>135</v>
      </c>
      <c r="J146" t="s">
        <v>19</v>
      </c>
      <c r="K146" t="s">
        <v>20</v>
      </c>
      <c r="L146">
        <v>1560747600</v>
      </c>
      <c r="M146">
        <f t="shared" si="18"/>
        <v>18064.208333333332</v>
      </c>
      <c r="N146" s="6">
        <f t="shared" si="19"/>
        <v>43633.208333333328</v>
      </c>
      <c r="O146">
        <v>1561438800</v>
      </c>
      <c r="P146">
        <f t="shared" si="20"/>
        <v>18072.208333333332</v>
      </c>
      <c r="Q146" s="6">
        <f t="shared" si="21"/>
        <v>43641.208333333328</v>
      </c>
      <c r="R146" t="s">
        <v>31</v>
      </c>
      <c r="S146" t="str">
        <f t="shared" si="22"/>
        <v>theater</v>
      </c>
      <c r="T146" t="str">
        <f t="shared" si="23"/>
        <v>plays</v>
      </c>
    </row>
    <row r="147" spans="1:20" x14ac:dyDescent="0.35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t="s">
        <v>18</v>
      </c>
      <c r="G147" s="4">
        <f t="shared" si="16"/>
        <v>2.3651200000000001</v>
      </c>
      <c r="H147" s="5">
        <f t="shared" si="17"/>
        <v>76.989583333333329</v>
      </c>
      <c r="I147">
        <v>768</v>
      </c>
      <c r="J147" t="s">
        <v>96</v>
      </c>
      <c r="K147" t="s">
        <v>97</v>
      </c>
      <c r="L147">
        <v>1410066000</v>
      </c>
      <c r="M147">
        <f t="shared" si="18"/>
        <v>16320.208333333334</v>
      </c>
      <c r="N147" s="6">
        <f t="shared" si="19"/>
        <v>41889.208333333336</v>
      </c>
      <c r="O147">
        <v>1410498000</v>
      </c>
      <c r="P147">
        <f t="shared" si="20"/>
        <v>16325.208333333334</v>
      </c>
      <c r="Q147" s="6">
        <f t="shared" si="21"/>
        <v>41894.208333333336</v>
      </c>
      <c r="R147" t="s">
        <v>63</v>
      </c>
      <c r="S147" t="str">
        <f t="shared" si="22"/>
        <v>technology</v>
      </c>
      <c r="T147" t="str">
        <f t="shared" si="23"/>
        <v>wearables</v>
      </c>
    </row>
    <row r="148" spans="1:20" ht="31" x14ac:dyDescent="0.35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t="s">
        <v>72</v>
      </c>
      <c r="G148" s="4">
        <f t="shared" si="16"/>
        <v>0.17249999999999999</v>
      </c>
      <c r="H148" s="5">
        <f t="shared" si="17"/>
        <v>29.764705882352942</v>
      </c>
      <c r="I148">
        <v>51</v>
      </c>
      <c r="J148" t="s">
        <v>19</v>
      </c>
      <c r="K148" t="s">
        <v>20</v>
      </c>
      <c r="L148">
        <v>1320732000</v>
      </c>
      <c r="M148">
        <f t="shared" si="18"/>
        <v>15286.25</v>
      </c>
      <c r="N148" s="6">
        <f t="shared" si="19"/>
        <v>40855.25</v>
      </c>
      <c r="O148">
        <v>1322460000</v>
      </c>
      <c r="P148">
        <f t="shared" si="20"/>
        <v>15306.25</v>
      </c>
      <c r="Q148" s="6">
        <f t="shared" si="21"/>
        <v>40875.25</v>
      </c>
      <c r="R148" t="s">
        <v>31</v>
      </c>
      <c r="S148" t="str">
        <f t="shared" si="22"/>
        <v>theater</v>
      </c>
      <c r="T148" t="str">
        <f t="shared" si="23"/>
        <v>plays</v>
      </c>
    </row>
    <row r="149" spans="1:20" ht="31" x14ac:dyDescent="0.35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t="s">
        <v>18</v>
      </c>
      <c r="G149" s="4">
        <f t="shared" si="16"/>
        <v>1.1249397590361445</v>
      </c>
      <c r="H149" s="5">
        <f t="shared" si="17"/>
        <v>46.91959798994975</v>
      </c>
      <c r="I149">
        <v>199</v>
      </c>
      <c r="J149" t="s">
        <v>19</v>
      </c>
      <c r="K149" t="s">
        <v>20</v>
      </c>
      <c r="L149">
        <v>1465794000</v>
      </c>
      <c r="M149">
        <f t="shared" si="18"/>
        <v>16965.208333333332</v>
      </c>
      <c r="N149" s="6">
        <f t="shared" si="19"/>
        <v>42534.208333333328</v>
      </c>
      <c r="O149">
        <v>1466312400</v>
      </c>
      <c r="P149">
        <f t="shared" si="20"/>
        <v>16971.208333333332</v>
      </c>
      <c r="Q149" s="6">
        <f t="shared" si="21"/>
        <v>42540.208333333328</v>
      </c>
      <c r="R149" t="s">
        <v>31</v>
      </c>
      <c r="S149" t="str">
        <f t="shared" si="22"/>
        <v>theater</v>
      </c>
      <c r="T149" t="str">
        <f t="shared" si="23"/>
        <v>plays</v>
      </c>
    </row>
    <row r="150" spans="1:20" x14ac:dyDescent="0.35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t="s">
        <v>18</v>
      </c>
      <c r="G150" s="4">
        <f t="shared" si="16"/>
        <v>1.2102150537634409</v>
      </c>
      <c r="H150" s="5">
        <f t="shared" si="17"/>
        <v>105.18691588785046</v>
      </c>
      <c r="I150">
        <v>107</v>
      </c>
      <c r="J150" t="s">
        <v>19</v>
      </c>
      <c r="K150" t="s">
        <v>20</v>
      </c>
      <c r="L150">
        <v>1500958800</v>
      </c>
      <c r="M150">
        <f t="shared" si="18"/>
        <v>17372.208333333332</v>
      </c>
      <c r="N150" s="6">
        <f t="shared" si="19"/>
        <v>42941.208333333328</v>
      </c>
      <c r="O150">
        <v>1501736400</v>
      </c>
      <c r="P150">
        <f t="shared" si="20"/>
        <v>17381.208333333332</v>
      </c>
      <c r="Q150" s="6">
        <f t="shared" si="21"/>
        <v>42950.208333333328</v>
      </c>
      <c r="R150" t="s">
        <v>63</v>
      </c>
      <c r="S150" t="str">
        <f t="shared" si="22"/>
        <v>technology</v>
      </c>
      <c r="T150" t="str">
        <f t="shared" si="23"/>
        <v>wearables</v>
      </c>
    </row>
    <row r="151" spans="1:20" x14ac:dyDescent="0.35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t="s">
        <v>18</v>
      </c>
      <c r="G151" s="4">
        <f t="shared" si="16"/>
        <v>2.1987096774193549</v>
      </c>
      <c r="H151" s="5">
        <f t="shared" si="17"/>
        <v>69.907692307692301</v>
      </c>
      <c r="I151">
        <v>195</v>
      </c>
      <c r="J151" t="s">
        <v>19</v>
      </c>
      <c r="K151" t="s">
        <v>20</v>
      </c>
      <c r="L151">
        <v>1357020000</v>
      </c>
      <c r="M151">
        <f t="shared" si="18"/>
        <v>15706.25</v>
      </c>
      <c r="N151" s="6">
        <f t="shared" si="19"/>
        <v>41275.25</v>
      </c>
      <c r="O151">
        <v>1361512800</v>
      </c>
      <c r="P151">
        <f t="shared" si="20"/>
        <v>15758.25</v>
      </c>
      <c r="Q151" s="6">
        <f t="shared" si="21"/>
        <v>41327.25</v>
      </c>
      <c r="R151" t="s">
        <v>58</v>
      </c>
      <c r="S151" t="str">
        <f t="shared" si="22"/>
        <v>music</v>
      </c>
      <c r="T151" t="str">
        <f t="shared" si="23"/>
        <v>indie rock</v>
      </c>
    </row>
    <row r="152" spans="1:20" x14ac:dyDescent="0.35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t="s">
        <v>12</v>
      </c>
      <c r="G152" s="4">
        <f t="shared" si="16"/>
        <v>0.01</v>
      </c>
      <c r="H152" s="5">
        <f t="shared" si="17"/>
        <v>1</v>
      </c>
      <c r="I152">
        <v>1</v>
      </c>
      <c r="J152" t="s">
        <v>19</v>
      </c>
      <c r="K152" t="s">
        <v>20</v>
      </c>
      <c r="L152">
        <v>1544940000</v>
      </c>
      <c r="M152">
        <f t="shared" si="18"/>
        <v>17881.25</v>
      </c>
      <c r="N152" s="6">
        <f t="shared" si="19"/>
        <v>43450.25</v>
      </c>
      <c r="O152">
        <v>1545026400</v>
      </c>
      <c r="P152">
        <f t="shared" si="20"/>
        <v>17882.25</v>
      </c>
      <c r="Q152" s="6">
        <f t="shared" si="21"/>
        <v>43451.25</v>
      </c>
      <c r="R152" t="s">
        <v>21</v>
      </c>
      <c r="S152" t="str">
        <f t="shared" si="22"/>
        <v>music</v>
      </c>
      <c r="T152" t="str">
        <f t="shared" si="23"/>
        <v>rock</v>
      </c>
    </row>
    <row r="153" spans="1:20" x14ac:dyDescent="0.35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t="s">
        <v>12</v>
      </c>
      <c r="G153" s="4">
        <f t="shared" si="16"/>
        <v>0.64166909620991253</v>
      </c>
      <c r="H153" s="5">
        <f t="shared" si="17"/>
        <v>60.011588275391958</v>
      </c>
      <c r="I153">
        <v>1467</v>
      </c>
      <c r="J153" t="s">
        <v>19</v>
      </c>
      <c r="K153" t="s">
        <v>20</v>
      </c>
      <c r="L153">
        <v>1402290000</v>
      </c>
      <c r="M153">
        <f t="shared" si="18"/>
        <v>16230.208333333334</v>
      </c>
      <c r="N153" s="6">
        <f t="shared" si="19"/>
        <v>41799.208333333336</v>
      </c>
      <c r="O153">
        <v>1406696400</v>
      </c>
      <c r="P153">
        <f t="shared" si="20"/>
        <v>16281.208333333334</v>
      </c>
      <c r="Q153" s="6">
        <f t="shared" si="21"/>
        <v>41850.208333333336</v>
      </c>
      <c r="R153" t="s">
        <v>48</v>
      </c>
      <c r="S153" t="str">
        <f t="shared" si="22"/>
        <v>music</v>
      </c>
      <c r="T153" t="str">
        <f t="shared" si="23"/>
        <v>electric music</v>
      </c>
    </row>
    <row r="154" spans="1:20" x14ac:dyDescent="0.35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t="s">
        <v>18</v>
      </c>
      <c r="G154" s="4">
        <f t="shared" si="16"/>
        <v>4.2306746987951804</v>
      </c>
      <c r="H154" s="5">
        <f t="shared" si="17"/>
        <v>52.006220379146917</v>
      </c>
      <c r="I154">
        <v>3376</v>
      </c>
      <c r="J154" t="s">
        <v>19</v>
      </c>
      <c r="K154" t="s">
        <v>20</v>
      </c>
      <c r="L154">
        <v>1487311200</v>
      </c>
      <c r="M154">
        <f t="shared" si="18"/>
        <v>17214.25</v>
      </c>
      <c r="N154" s="6">
        <f t="shared" si="19"/>
        <v>42783.25</v>
      </c>
      <c r="O154">
        <v>1487916000</v>
      </c>
      <c r="P154">
        <f t="shared" si="20"/>
        <v>17221.25</v>
      </c>
      <c r="Q154" s="6">
        <f t="shared" si="21"/>
        <v>42790.25</v>
      </c>
      <c r="R154" t="s">
        <v>58</v>
      </c>
      <c r="S154" t="str">
        <f t="shared" si="22"/>
        <v>music</v>
      </c>
      <c r="T154" t="str">
        <f t="shared" si="23"/>
        <v>indie rock</v>
      </c>
    </row>
    <row r="155" spans="1:20" x14ac:dyDescent="0.35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t="s">
        <v>12</v>
      </c>
      <c r="G155" s="4">
        <f t="shared" si="16"/>
        <v>0.92984160506863778</v>
      </c>
      <c r="H155" s="5">
        <f t="shared" si="17"/>
        <v>31.000176025347649</v>
      </c>
      <c r="I155">
        <v>5681</v>
      </c>
      <c r="J155" t="s">
        <v>19</v>
      </c>
      <c r="K155" t="s">
        <v>20</v>
      </c>
      <c r="L155">
        <v>1350622800</v>
      </c>
      <c r="M155">
        <f t="shared" si="18"/>
        <v>15632.208333333334</v>
      </c>
      <c r="N155" s="6">
        <f t="shared" si="19"/>
        <v>41201.208333333336</v>
      </c>
      <c r="O155">
        <v>1351141200</v>
      </c>
      <c r="P155">
        <f t="shared" si="20"/>
        <v>15638.208333333334</v>
      </c>
      <c r="Q155" s="6">
        <f t="shared" si="21"/>
        <v>41207.208333333336</v>
      </c>
      <c r="R155" t="s">
        <v>31</v>
      </c>
      <c r="S155" t="str">
        <f t="shared" si="22"/>
        <v>theater</v>
      </c>
      <c r="T155" t="str">
        <f t="shared" si="23"/>
        <v>plays</v>
      </c>
    </row>
    <row r="156" spans="1:20" x14ac:dyDescent="0.35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t="s">
        <v>12</v>
      </c>
      <c r="G156" s="4">
        <f t="shared" si="16"/>
        <v>0.58756567425569173</v>
      </c>
      <c r="H156" s="5">
        <f t="shared" si="17"/>
        <v>95.042492917847028</v>
      </c>
      <c r="I156">
        <v>1059</v>
      </c>
      <c r="J156" t="s">
        <v>19</v>
      </c>
      <c r="K156" t="s">
        <v>20</v>
      </c>
      <c r="L156">
        <v>1463029200</v>
      </c>
      <c r="M156">
        <f t="shared" si="18"/>
        <v>16933.208333333332</v>
      </c>
      <c r="N156" s="6">
        <f t="shared" si="19"/>
        <v>42502.208333333328</v>
      </c>
      <c r="O156">
        <v>1465016400</v>
      </c>
      <c r="P156">
        <f t="shared" si="20"/>
        <v>16956.208333333332</v>
      </c>
      <c r="Q156" s="6">
        <f t="shared" si="21"/>
        <v>42525.208333333328</v>
      </c>
      <c r="R156" t="s">
        <v>58</v>
      </c>
      <c r="S156" t="str">
        <f t="shared" si="22"/>
        <v>music</v>
      </c>
      <c r="T156" t="str">
        <f t="shared" si="23"/>
        <v>indie rock</v>
      </c>
    </row>
    <row r="157" spans="1:20" x14ac:dyDescent="0.35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t="s">
        <v>12</v>
      </c>
      <c r="G157" s="4">
        <f t="shared" si="16"/>
        <v>0.65022222222222226</v>
      </c>
      <c r="H157" s="5">
        <f t="shared" si="17"/>
        <v>75.968174204355108</v>
      </c>
      <c r="I157">
        <v>1194</v>
      </c>
      <c r="J157" t="s">
        <v>19</v>
      </c>
      <c r="K157" t="s">
        <v>20</v>
      </c>
      <c r="L157">
        <v>1269493200</v>
      </c>
      <c r="M157">
        <f t="shared" si="18"/>
        <v>14693.208333333334</v>
      </c>
      <c r="N157" s="6">
        <f t="shared" si="19"/>
        <v>40262.208333333336</v>
      </c>
      <c r="O157">
        <v>1270789200</v>
      </c>
      <c r="P157">
        <f t="shared" si="20"/>
        <v>14708.208333333334</v>
      </c>
      <c r="Q157" s="6">
        <f t="shared" si="21"/>
        <v>40277.208333333336</v>
      </c>
      <c r="R157" t="s">
        <v>31</v>
      </c>
      <c r="S157" t="str">
        <f t="shared" si="22"/>
        <v>theater</v>
      </c>
      <c r="T157" t="str">
        <f t="shared" si="23"/>
        <v>plays</v>
      </c>
    </row>
    <row r="158" spans="1:20" x14ac:dyDescent="0.35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t="s">
        <v>72</v>
      </c>
      <c r="G158" s="4">
        <f t="shared" si="16"/>
        <v>0.73939560439560437</v>
      </c>
      <c r="H158" s="5">
        <f t="shared" si="17"/>
        <v>71.013192612137203</v>
      </c>
      <c r="I158">
        <v>379</v>
      </c>
      <c r="J158" t="s">
        <v>24</v>
      </c>
      <c r="K158" t="s">
        <v>25</v>
      </c>
      <c r="L158">
        <v>1570251600</v>
      </c>
      <c r="M158">
        <f t="shared" si="18"/>
        <v>18174.208333333332</v>
      </c>
      <c r="N158" s="6">
        <f t="shared" si="19"/>
        <v>43743.208333333328</v>
      </c>
      <c r="O158">
        <v>1572325200</v>
      </c>
      <c r="P158">
        <f t="shared" si="20"/>
        <v>18198.208333333332</v>
      </c>
      <c r="Q158" s="6">
        <f t="shared" si="21"/>
        <v>43767.208333333328</v>
      </c>
      <c r="R158" t="s">
        <v>21</v>
      </c>
      <c r="S158" t="str">
        <f t="shared" si="22"/>
        <v>music</v>
      </c>
      <c r="T158" t="str">
        <f t="shared" si="23"/>
        <v>rock</v>
      </c>
    </row>
    <row r="159" spans="1:20" x14ac:dyDescent="0.35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t="s">
        <v>12</v>
      </c>
      <c r="G159" s="4">
        <f t="shared" si="16"/>
        <v>0.52666666666666662</v>
      </c>
      <c r="H159" s="5">
        <f t="shared" si="17"/>
        <v>73.733333333333334</v>
      </c>
      <c r="I159">
        <v>30</v>
      </c>
      <c r="J159" t="s">
        <v>24</v>
      </c>
      <c r="K159" t="s">
        <v>25</v>
      </c>
      <c r="L159">
        <v>1388383200</v>
      </c>
      <c r="M159">
        <f t="shared" si="18"/>
        <v>16069.25</v>
      </c>
      <c r="N159" s="6">
        <f t="shared" si="19"/>
        <v>41638.25</v>
      </c>
      <c r="O159">
        <v>1389420000</v>
      </c>
      <c r="P159">
        <f t="shared" si="20"/>
        <v>16081.25</v>
      </c>
      <c r="Q159" s="6">
        <f t="shared" si="21"/>
        <v>41650.25</v>
      </c>
      <c r="R159" t="s">
        <v>120</v>
      </c>
      <c r="S159" t="str">
        <f t="shared" si="22"/>
        <v>photography</v>
      </c>
      <c r="T159" t="str">
        <f t="shared" si="23"/>
        <v>photography books</v>
      </c>
    </row>
    <row r="160" spans="1:20" x14ac:dyDescent="0.35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t="s">
        <v>18</v>
      </c>
      <c r="G160" s="4">
        <f t="shared" si="16"/>
        <v>2.2095238095238097</v>
      </c>
      <c r="H160" s="5">
        <f t="shared" si="17"/>
        <v>113.17073170731707</v>
      </c>
      <c r="I160">
        <v>41</v>
      </c>
      <c r="J160" t="s">
        <v>19</v>
      </c>
      <c r="K160" t="s">
        <v>20</v>
      </c>
      <c r="L160">
        <v>1449554400</v>
      </c>
      <c r="M160">
        <f t="shared" si="18"/>
        <v>16777.25</v>
      </c>
      <c r="N160" s="6">
        <f t="shared" si="19"/>
        <v>42346.25</v>
      </c>
      <c r="O160">
        <v>1449640800</v>
      </c>
      <c r="P160">
        <f t="shared" si="20"/>
        <v>16778.25</v>
      </c>
      <c r="Q160" s="6">
        <f t="shared" si="21"/>
        <v>42347.25</v>
      </c>
      <c r="R160" t="s">
        <v>21</v>
      </c>
      <c r="S160" t="str">
        <f t="shared" si="22"/>
        <v>music</v>
      </c>
      <c r="T160" t="str">
        <f t="shared" si="23"/>
        <v>rock</v>
      </c>
    </row>
    <row r="161" spans="1:20" x14ac:dyDescent="0.35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t="s">
        <v>18</v>
      </c>
      <c r="G161" s="4">
        <f t="shared" si="16"/>
        <v>1.0001150627615063</v>
      </c>
      <c r="H161" s="5">
        <f t="shared" si="17"/>
        <v>105.00933552992861</v>
      </c>
      <c r="I161">
        <v>1821</v>
      </c>
      <c r="J161" t="s">
        <v>19</v>
      </c>
      <c r="K161" t="s">
        <v>20</v>
      </c>
      <c r="L161">
        <v>1553662800</v>
      </c>
      <c r="M161">
        <f t="shared" si="18"/>
        <v>17982.208333333332</v>
      </c>
      <c r="N161" s="6">
        <f t="shared" si="19"/>
        <v>43551.208333333328</v>
      </c>
      <c r="O161">
        <v>1555218000</v>
      </c>
      <c r="P161">
        <f t="shared" si="20"/>
        <v>18000.208333333332</v>
      </c>
      <c r="Q161" s="6">
        <f t="shared" si="21"/>
        <v>43569.208333333328</v>
      </c>
      <c r="R161" t="s">
        <v>31</v>
      </c>
      <c r="S161" t="str">
        <f t="shared" si="22"/>
        <v>theater</v>
      </c>
      <c r="T161" t="str">
        <f t="shared" si="23"/>
        <v>plays</v>
      </c>
    </row>
    <row r="162" spans="1:20" x14ac:dyDescent="0.35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t="s">
        <v>18</v>
      </c>
      <c r="G162" s="4">
        <f t="shared" si="16"/>
        <v>1.6231249999999999</v>
      </c>
      <c r="H162" s="5">
        <f t="shared" si="17"/>
        <v>79.176829268292678</v>
      </c>
      <c r="I162">
        <v>164</v>
      </c>
      <c r="J162" t="s">
        <v>19</v>
      </c>
      <c r="K162" t="s">
        <v>20</v>
      </c>
      <c r="L162">
        <v>1556341200</v>
      </c>
      <c r="M162">
        <f t="shared" si="18"/>
        <v>18013.208333333332</v>
      </c>
      <c r="N162" s="6">
        <f t="shared" si="19"/>
        <v>43582.208333333328</v>
      </c>
      <c r="O162">
        <v>1557723600</v>
      </c>
      <c r="P162">
        <f t="shared" si="20"/>
        <v>18029.208333333332</v>
      </c>
      <c r="Q162" s="6">
        <f t="shared" si="21"/>
        <v>43598.208333333328</v>
      </c>
      <c r="R162" t="s">
        <v>63</v>
      </c>
      <c r="S162" t="str">
        <f t="shared" si="22"/>
        <v>technology</v>
      </c>
      <c r="T162" t="str">
        <f t="shared" si="23"/>
        <v>wearables</v>
      </c>
    </row>
    <row r="163" spans="1:20" ht="31" x14ac:dyDescent="0.35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t="s">
        <v>12</v>
      </c>
      <c r="G163" s="4">
        <f t="shared" si="16"/>
        <v>0.78181818181818186</v>
      </c>
      <c r="H163" s="5">
        <f t="shared" si="17"/>
        <v>57.333333333333336</v>
      </c>
      <c r="I163">
        <v>75</v>
      </c>
      <c r="J163" t="s">
        <v>19</v>
      </c>
      <c r="K163" t="s">
        <v>20</v>
      </c>
      <c r="L163">
        <v>1442984400</v>
      </c>
      <c r="M163">
        <f t="shared" si="18"/>
        <v>16701.208333333332</v>
      </c>
      <c r="N163" s="6">
        <f t="shared" si="19"/>
        <v>42270.208333333328</v>
      </c>
      <c r="O163">
        <v>1443502800</v>
      </c>
      <c r="P163">
        <f t="shared" si="20"/>
        <v>16707.208333333332</v>
      </c>
      <c r="Q163" s="6">
        <f t="shared" si="21"/>
        <v>42276.208333333328</v>
      </c>
      <c r="R163" t="s">
        <v>26</v>
      </c>
      <c r="S163" t="str">
        <f t="shared" si="22"/>
        <v>technology</v>
      </c>
      <c r="T163" t="str">
        <f t="shared" si="23"/>
        <v>web</v>
      </c>
    </row>
    <row r="164" spans="1:20" ht="31" x14ac:dyDescent="0.35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t="s">
        <v>18</v>
      </c>
      <c r="G164" s="4">
        <f t="shared" si="16"/>
        <v>1.4973770491803278</v>
      </c>
      <c r="H164" s="5">
        <f t="shared" si="17"/>
        <v>58.178343949044589</v>
      </c>
      <c r="I164">
        <v>157</v>
      </c>
      <c r="J164" t="s">
        <v>96</v>
      </c>
      <c r="K164" t="s">
        <v>97</v>
      </c>
      <c r="L164">
        <v>1544248800</v>
      </c>
      <c r="M164">
        <f t="shared" si="18"/>
        <v>17873.25</v>
      </c>
      <c r="N164" s="6">
        <f t="shared" si="19"/>
        <v>43442.25</v>
      </c>
      <c r="O164">
        <v>1546840800</v>
      </c>
      <c r="P164">
        <f t="shared" si="20"/>
        <v>17903.25</v>
      </c>
      <c r="Q164" s="6">
        <f t="shared" si="21"/>
        <v>43472.25</v>
      </c>
      <c r="R164" t="s">
        <v>21</v>
      </c>
      <c r="S164" t="str">
        <f t="shared" si="22"/>
        <v>music</v>
      </c>
      <c r="T164" t="str">
        <f t="shared" si="23"/>
        <v>rock</v>
      </c>
    </row>
    <row r="165" spans="1:20" x14ac:dyDescent="0.35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t="s">
        <v>18</v>
      </c>
      <c r="G165" s="4">
        <f t="shared" si="16"/>
        <v>2.5325714285714285</v>
      </c>
      <c r="H165" s="5">
        <f t="shared" si="17"/>
        <v>36.032520325203251</v>
      </c>
      <c r="I165">
        <v>246</v>
      </c>
      <c r="J165" t="s">
        <v>19</v>
      </c>
      <c r="K165" t="s">
        <v>20</v>
      </c>
      <c r="L165">
        <v>1508475600</v>
      </c>
      <c r="M165">
        <f t="shared" si="18"/>
        <v>17459.208333333332</v>
      </c>
      <c r="N165" s="6">
        <f t="shared" si="19"/>
        <v>43028.208333333328</v>
      </c>
      <c r="O165">
        <v>1512712800</v>
      </c>
      <c r="P165">
        <f t="shared" si="20"/>
        <v>17508.25</v>
      </c>
      <c r="Q165" s="6">
        <f t="shared" si="21"/>
        <v>43077.25</v>
      </c>
      <c r="R165" t="s">
        <v>120</v>
      </c>
      <c r="S165" t="str">
        <f t="shared" si="22"/>
        <v>photography</v>
      </c>
      <c r="T165" t="str">
        <f t="shared" si="23"/>
        <v>photography books</v>
      </c>
    </row>
    <row r="166" spans="1:20" x14ac:dyDescent="0.35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t="s">
        <v>18</v>
      </c>
      <c r="G166" s="4">
        <f t="shared" si="16"/>
        <v>1.0016943521594683</v>
      </c>
      <c r="H166" s="5">
        <f t="shared" si="17"/>
        <v>107.99068767908309</v>
      </c>
      <c r="I166">
        <v>1396</v>
      </c>
      <c r="J166" t="s">
        <v>19</v>
      </c>
      <c r="K166" t="s">
        <v>20</v>
      </c>
      <c r="L166">
        <v>1507438800</v>
      </c>
      <c r="M166">
        <f t="shared" si="18"/>
        <v>17447.208333333332</v>
      </c>
      <c r="N166" s="6">
        <f t="shared" si="19"/>
        <v>43016.208333333328</v>
      </c>
      <c r="O166">
        <v>1507525200</v>
      </c>
      <c r="P166">
        <f t="shared" si="20"/>
        <v>17448.208333333332</v>
      </c>
      <c r="Q166" s="6">
        <f t="shared" si="21"/>
        <v>43017.208333333328</v>
      </c>
      <c r="R166" t="s">
        <v>31</v>
      </c>
      <c r="S166" t="str">
        <f t="shared" si="22"/>
        <v>theater</v>
      </c>
      <c r="T166" t="str">
        <f t="shared" si="23"/>
        <v>plays</v>
      </c>
    </row>
    <row r="167" spans="1:20" x14ac:dyDescent="0.35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t="s">
        <v>18</v>
      </c>
      <c r="G167" s="4">
        <f t="shared" si="16"/>
        <v>1.2199004424778761</v>
      </c>
      <c r="H167" s="5">
        <f t="shared" si="17"/>
        <v>44.005985634477256</v>
      </c>
      <c r="I167">
        <v>2506</v>
      </c>
      <c r="J167" t="s">
        <v>19</v>
      </c>
      <c r="K167" t="s">
        <v>20</v>
      </c>
      <c r="L167">
        <v>1501563600</v>
      </c>
      <c r="M167">
        <f t="shared" si="18"/>
        <v>17379.208333333332</v>
      </c>
      <c r="N167" s="6">
        <f t="shared" si="19"/>
        <v>42948.208333333328</v>
      </c>
      <c r="O167">
        <v>1504328400</v>
      </c>
      <c r="P167">
        <f t="shared" si="20"/>
        <v>17411.208333333332</v>
      </c>
      <c r="Q167" s="6">
        <f t="shared" si="21"/>
        <v>42980.208333333328</v>
      </c>
      <c r="R167" t="s">
        <v>26</v>
      </c>
      <c r="S167" t="str">
        <f t="shared" si="22"/>
        <v>technology</v>
      </c>
      <c r="T167" t="str">
        <f t="shared" si="23"/>
        <v>web</v>
      </c>
    </row>
    <row r="168" spans="1:20" x14ac:dyDescent="0.35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t="s">
        <v>18</v>
      </c>
      <c r="G168" s="4">
        <f t="shared" si="16"/>
        <v>1.3713265306122449</v>
      </c>
      <c r="H168" s="5">
        <f t="shared" si="17"/>
        <v>55.077868852459019</v>
      </c>
      <c r="I168">
        <v>244</v>
      </c>
      <c r="J168" t="s">
        <v>19</v>
      </c>
      <c r="K168" t="s">
        <v>20</v>
      </c>
      <c r="L168">
        <v>1292997600</v>
      </c>
      <c r="M168">
        <f t="shared" si="18"/>
        <v>14965.25</v>
      </c>
      <c r="N168" s="6">
        <f t="shared" si="19"/>
        <v>40534.25</v>
      </c>
      <c r="O168">
        <v>1293343200</v>
      </c>
      <c r="P168">
        <f t="shared" si="20"/>
        <v>14969.25</v>
      </c>
      <c r="Q168" s="6">
        <f t="shared" si="21"/>
        <v>40538.25</v>
      </c>
      <c r="R168" t="s">
        <v>120</v>
      </c>
      <c r="S168" t="str">
        <f t="shared" si="22"/>
        <v>photography</v>
      </c>
      <c r="T168" t="str">
        <f t="shared" si="23"/>
        <v>photography books</v>
      </c>
    </row>
    <row r="169" spans="1:20" x14ac:dyDescent="0.35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t="s">
        <v>18</v>
      </c>
      <c r="G169" s="4">
        <f t="shared" si="16"/>
        <v>4.155384615384615</v>
      </c>
      <c r="H169" s="5">
        <f t="shared" si="17"/>
        <v>74</v>
      </c>
      <c r="I169">
        <v>146</v>
      </c>
      <c r="J169" t="s">
        <v>24</v>
      </c>
      <c r="K169" t="s">
        <v>25</v>
      </c>
      <c r="L169">
        <v>1370840400</v>
      </c>
      <c r="M169">
        <f t="shared" si="18"/>
        <v>15866.208333333334</v>
      </c>
      <c r="N169" s="6">
        <f t="shared" si="19"/>
        <v>41435.208333333336</v>
      </c>
      <c r="O169">
        <v>1371704400</v>
      </c>
      <c r="P169">
        <f t="shared" si="20"/>
        <v>15876.208333333334</v>
      </c>
      <c r="Q169" s="6">
        <f t="shared" si="21"/>
        <v>41445.208333333336</v>
      </c>
      <c r="R169" t="s">
        <v>31</v>
      </c>
      <c r="S169" t="str">
        <f t="shared" si="22"/>
        <v>theater</v>
      </c>
      <c r="T169" t="str">
        <f t="shared" si="23"/>
        <v>plays</v>
      </c>
    </row>
    <row r="170" spans="1:20" x14ac:dyDescent="0.35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t="s">
        <v>12</v>
      </c>
      <c r="G170" s="4">
        <f t="shared" si="16"/>
        <v>0.3130913348946136</v>
      </c>
      <c r="H170" s="5">
        <f t="shared" si="17"/>
        <v>41.996858638743454</v>
      </c>
      <c r="I170">
        <v>955</v>
      </c>
      <c r="J170" t="s">
        <v>34</v>
      </c>
      <c r="K170" t="s">
        <v>35</v>
      </c>
      <c r="L170">
        <v>1550815200</v>
      </c>
      <c r="M170">
        <f t="shared" si="18"/>
        <v>17949.25</v>
      </c>
      <c r="N170" s="6">
        <f t="shared" si="19"/>
        <v>43518.25</v>
      </c>
      <c r="O170">
        <v>1552798800</v>
      </c>
      <c r="P170">
        <f t="shared" si="20"/>
        <v>17972.208333333332</v>
      </c>
      <c r="Q170" s="6">
        <f t="shared" si="21"/>
        <v>43541.208333333328</v>
      </c>
      <c r="R170" t="s">
        <v>58</v>
      </c>
      <c r="S170" t="str">
        <f t="shared" si="22"/>
        <v>music</v>
      </c>
      <c r="T170" t="str">
        <f t="shared" si="23"/>
        <v>indie rock</v>
      </c>
    </row>
    <row r="171" spans="1:20" x14ac:dyDescent="0.35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t="s">
        <v>18</v>
      </c>
      <c r="G171" s="4">
        <f t="shared" si="16"/>
        <v>4.240815450643777</v>
      </c>
      <c r="H171" s="5">
        <f t="shared" si="17"/>
        <v>77.988161010260455</v>
      </c>
      <c r="I171">
        <v>1267</v>
      </c>
      <c r="J171" t="s">
        <v>19</v>
      </c>
      <c r="K171" t="s">
        <v>20</v>
      </c>
      <c r="L171">
        <v>1339909200</v>
      </c>
      <c r="M171">
        <f t="shared" si="18"/>
        <v>15508.208333333334</v>
      </c>
      <c r="N171" s="6">
        <f t="shared" si="19"/>
        <v>41077.208333333336</v>
      </c>
      <c r="O171">
        <v>1342328400</v>
      </c>
      <c r="P171">
        <f t="shared" si="20"/>
        <v>15536.208333333334</v>
      </c>
      <c r="Q171" s="6">
        <f t="shared" si="21"/>
        <v>41105.208333333336</v>
      </c>
      <c r="R171" t="s">
        <v>98</v>
      </c>
      <c r="S171" t="str">
        <f t="shared" si="22"/>
        <v>film &amp; video</v>
      </c>
      <c r="T171" t="str">
        <f t="shared" si="23"/>
        <v>shorts</v>
      </c>
    </row>
    <row r="172" spans="1:20" x14ac:dyDescent="0.35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t="s">
        <v>12</v>
      </c>
      <c r="G172" s="4">
        <f t="shared" si="16"/>
        <v>2.9388623072833599E-2</v>
      </c>
      <c r="H172" s="5">
        <f t="shared" si="17"/>
        <v>82.507462686567166</v>
      </c>
      <c r="I172">
        <v>67</v>
      </c>
      <c r="J172" t="s">
        <v>19</v>
      </c>
      <c r="K172" t="s">
        <v>20</v>
      </c>
      <c r="L172">
        <v>1501736400</v>
      </c>
      <c r="M172">
        <f t="shared" si="18"/>
        <v>17381.208333333332</v>
      </c>
      <c r="N172" s="6">
        <f t="shared" si="19"/>
        <v>42950.208333333328</v>
      </c>
      <c r="O172">
        <v>1502341200</v>
      </c>
      <c r="P172">
        <f t="shared" si="20"/>
        <v>17388.208333333332</v>
      </c>
      <c r="Q172" s="6">
        <f t="shared" si="21"/>
        <v>42957.208333333328</v>
      </c>
      <c r="R172" t="s">
        <v>58</v>
      </c>
      <c r="S172" t="str">
        <f t="shared" si="22"/>
        <v>music</v>
      </c>
      <c r="T172" t="str">
        <f t="shared" si="23"/>
        <v>indie rock</v>
      </c>
    </row>
    <row r="173" spans="1:20" ht="31" x14ac:dyDescent="0.35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t="s">
        <v>12</v>
      </c>
      <c r="G173" s="4">
        <f t="shared" si="16"/>
        <v>0.1063265306122449</v>
      </c>
      <c r="H173" s="5">
        <f t="shared" si="17"/>
        <v>104.2</v>
      </c>
      <c r="I173">
        <v>5</v>
      </c>
      <c r="J173" t="s">
        <v>19</v>
      </c>
      <c r="K173" t="s">
        <v>20</v>
      </c>
      <c r="L173">
        <v>1395291600</v>
      </c>
      <c r="M173">
        <f t="shared" si="18"/>
        <v>16149.208333333334</v>
      </c>
      <c r="N173" s="6">
        <f t="shared" si="19"/>
        <v>41718.208333333336</v>
      </c>
      <c r="O173">
        <v>1397192400</v>
      </c>
      <c r="P173">
        <f t="shared" si="20"/>
        <v>16171.208333333334</v>
      </c>
      <c r="Q173" s="6">
        <f t="shared" si="21"/>
        <v>41740.208333333336</v>
      </c>
      <c r="R173" t="s">
        <v>204</v>
      </c>
      <c r="S173" t="str">
        <f t="shared" si="22"/>
        <v>publishing</v>
      </c>
      <c r="T173" t="str">
        <f t="shared" si="23"/>
        <v>translations</v>
      </c>
    </row>
    <row r="174" spans="1:20" x14ac:dyDescent="0.35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t="s">
        <v>12</v>
      </c>
      <c r="G174" s="4">
        <f t="shared" si="16"/>
        <v>0.82874999999999999</v>
      </c>
      <c r="H174" s="5">
        <f t="shared" si="17"/>
        <v>25.5</v>
      </c>
      <c r="I174">
        <v>26</v>
      </c>
      <c r="J174" t="s">
        <v>19</v>
      </c>
      <c r="K174" t="s">
        <v>20</v>
      </c>
      <c r="L174">
        <v>1405746000</v>
      </c>
      <c r="M174">
        <f t="shared" si="18"/>
        <v>16270.208333333334</v>
      </c>
      <c r="N174" s="6">
        <f t="shared" si="19"/>
        <v>41839.208333333336</v>
      </c>
      <c r="O174">
        <v>1407042000</v>
      </c>
      <c r="P174">
        <f t="shared" si="20"/>
        <v>16285.208333333334</v>
      </c>
      <c r="Q174" s="6">
        <f t="shared" si="21"/>
        <v>41854.208333333336</v>
      </c>
      <c r="R174" t="s">
        <v>40</v>
      </c>
      <c r="S174" t="str">
        <f t="shared" si="22"/>
        <v>film &amp; video</v>
      </c>
      <c r="T174" t="str">
        <f t="shared" si="23"/>
        <v>documentary</v>
      </c>
    </row>
    <row r="175" spans="1:20" x14ac:dyDescent="0.35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t="s">
        <v>18</v>
      </c>
      <c r="G175" s="4">
        <f t="shared" si="16"/>
        <v>1.6301447776628748</v>
      </c>
      <c r="H175" s="5">
        <f t="shared" si="17"/>
        <v>100.98334401024984</v>
      </c>
      <c r="I175">
        <v>1561</v>
      </c>
      <c r="J175" t="s">
        <v>19</v>
      </c>
      <c r="K175" t="s">
        <v>20</v>
      </c>
      <c r="L175">
        <v>1368853200</v>
      </c>
      <c r="M175">
        <f t="shared" si="18"/>
        <v>15843.208333333334</v>
      </c>
      <c r="N175" s="6">
        <f t="shared" si="19"/>
        <v>41412.208333333336</v>
      </c>
      <c r="O175">
        <v>1369371600</v>
      </c>
      <c r="P175">
        <f t="shared" si="20"/>
        <v>15849.208333333334</v>
      </c>
      <c r="Q175" s="6">
        <f t="shared" si="21"/>
        <v>41418.208333333336</v>
      </c>
      <c r="R175" t="s">
        <v>31</v>
      </c>
      <c r="S175" t="str">
        <f t="shared" si="22"/>
        <v>theater</v>
      </c>
      <c r="T175" t="str">
        <f t="shared" si="23"/>
        <v>plays</v>
      </c>
    </row>
    <row r="176" spans="1:20" x14ac:dyDescent="0.35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t="s">
        <v>18</v>
      </c>
      <c r="G176" s="4">
        <f t="shared" si="16"/>
        <v>8.9466666666666672</v>
      </c>
      <c r="H176" s="5">
        <f t="shared" si="17"/>
        <v>111.83333333333333</v>
      </c>
      <c r="I176">
        <v>48</v>
      </c>
      <c r="J176" t="s">
        <v>19</v>
      </c>
      <c r="K176" t="s">
        <v>20</v>
      </c>
      <c r="L176">
        <v>1444021200</v>
      </c>
      <c r="M176">
        <f t="shared" si="18"/>
        <v>16713.208333333332</v>
      </c>
      <c r="N176" s="6">
        <f t="shared" si="19"/>
        <v>42282.208333333328</v>
      </c>
      <c r="O176">
        <v>1444107600</v>
      </c>
      <c r="P176">
        <f t="shared" si="20"/>
        <v>16714.208333333332</v>
      </c>
      <c r="Q176" s="6">
        <f t="shared" si="21"/>
        <v>42283.208333333328</v>
      </c>
      <c r="R176" t="s">
        <v>63</v>
      </c>
      <c r="S176" t="str">
        <f t="shared" si="22"/>
        <v>technology</v>
      </c>
      <c r="T176" t="str">
        <f t="shared" si="23"/>
        <v>wearables</v>
      </c>
    </row>
    <row r="177" spans="1:20" x14ac:dyDescent="0.35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t="s">
        <v>12</v>
      </c>
      <c r="G177" s="4">
        <f t="shared" si="16"/>
        <v>0.26191501103752757</v>
      </c>
      <c r="H177" s="5">
        <f t="shared" si="17"/>
        <v>41.999115044247787</v>
      </c>
      <c r="I177">
        <v>1130</v>
      </c>
      <c r="J177" t="s">
        <v>19</v>
      </c>
      <c r="K177" t="s">
        <v>20</v>
      </c>
      <c r="L177">
        <v>1472619600</v>
      </c>
      <c r="M177">
        <f t="shared" si="18"/>
        <v>17044.208333333332</v>
      </c>
      <c r="N177" s="6">
        <f t="shared" si="19"/>
        <v>42613.208333333328</v>
      </c>
      <c r="O177">
        <v>1474261200</v>
      </c>
      <c r="P177">
        <f t="shared" si="20"/>
        <v>17063.208333333332</v>
      </c>
      <c r="Q177" s="6">
        <f t="shared" si="21"/>
        <v>42632.208333333328</v>
      </c>
      <c r="R177" t="s">
        <v>31</v>
      </c>
      <c r="S177" t="str">
        <f t="shared" si="22"/>
        <v>theater</v>
      </c>
      <c r="T177" t="str">
        <f t="shared" si="23"/>
        <v>plays</v>
      </c>
    </row>
    <row r="178" spans="1:20" ht="31" x14ac:dyDescent="0.35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t="s">
        <v>12</v>
      </c>
      <c r="G178" s="4">
        <f t="shared" si="16"/>
        <v>0.74834782608695649</v>
      </c>
      <c r="H178" s="5">
        <f t="shared" si="17"/>
        <v>110.05115089514067</v>
      </c>
      <c r="I178">
        <v>782</v>
      </c>
      <c r="J178" t="s">
        <v>19</v>
      </c>
      <c r="K178" t="s">
        <v>20</v>
      </c>
      <c r="L178">
        <v>1472878800</v>
      </c>
      <c r="M178">
        <f t="shared" si="18"/>
        <v>17047.208333333332</v>
      </c>
      <c r="N178" s="6">
        <f t="shared" si="19"/>
        <v>42616.208333333328</v>
      </c>
      <c r="O178">
        <v>1473656400</v>
      </c>
      <c r="P178">
        <f t="shared" si="20"/>
        <v>17056.208333333332</v>
      </c>
      <c r="Q178" s="6">
        <f t="shared" si="21"/>
        <v>42625.208333333328</v>
      </c>
      <c r="R178" t="s">
        <v>31</v>
      </c>
      <c r="S178" t="str">
        <f t="shared" si="22"/>
        <v>theater</v>
      </c>
      <c r="T178" t="str">
        <f t="shared" si="23"/>
        <v>plays</v>
      </c>
    </row>
    <row r="179" spans="1:20" x14ac:dyDescent="0.35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t="s">
        <v>18</v>
      </c>
      <c r="G179" s="4">
        <f t="shared" si="16"/>
        <v>4.1647680412371137</v>
      </c>
      <c r="H179" s="5">
        <f t="shared" si="17"/>
        <v>58.997079225994888</v>
      </c>
      <c r="I179">
        <v>2739</v>
      </c>
      <c r="J179" t="s">
        <v>19</v>
      </c>
      <c r="K179" t="s">
        <v>20</v>
      </c>
      <c r="L179">
        <v>1289800800</v>
      </c>
      <c r="M179">
        <f t="shared" si="18"/>
        <v>14928.25</v>
      </c>
      <c r="N179" s="6">
        <f t="shared" si="19"/>
        <v>40497.25</v>
      </c>
      <c r="O179">
        <v>1291960800</v>
      </c>
      <c r="P179">
        <f t="shared" si="20"/>
        <v>14953.25</v>
      </c>
      <c r="Q179" s="6">
        <f t="shared" si="21"/>
        <v>40522.25</v>
      </c>
      <c r="R179" t="s">
        <v>31</v>
      </c>
      <c r="S179" t="str">
        <f t="shared" si="22"/>
        <v>theater</v>
      </c>
      <c r="T179" t="str">
        <f t="shared" si="23"/>
        <v>plays</v>
      </c>
    </row>
    <row r="180" spans="1:20" x14ac:dyDescent="0.35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t="s">
        <v>12</v>
      </c>
      <c r="G180" s="4">
        <f t="shared" si="16"/>
        <v>0.96208333333333329</v>
      </c>
      <c r="H180" s="5">
        <f t="shared" si="17"/>
        <v>32.985714285714288</v>
      </c>
      <c r="I180">
        <v>210</v>
      </c>
      <c r="J180" t="s">
        <v>19</v>
      </c>
      <c r="K180" t="s">
        <v>20</v>
      </c>
      <c r="L180">
        <v>1505970000</v>
      </c>
      <c r="M180">
        <f t="shared" si="18"/>
        <v>17430.208333333332</v>
      </c>
      <c r="N180" s="6">
        <f t="shared" si="19"/>
        <v>42999.208333333328</v>
      </c>
      <c r="O180">
        <v>1506747600</v>
      </c>
      <c r="P180">
        <f t="shared" si="20"/>
        <v>17439.208333333332</v>
      </c>
      <c r="Q180" s="6">
        <f t="shared" si="21"/>
        <v>43008.208333333328</v>
      </c>
      <c r="R180" t="s">
        <v>15</v>
      </c>
      <c r="S180" t="str">
        <f t="shared" si="22"/>
        <v>food</v>
      </c>
      <c r="T180" t="str">
        <f t="shared" si="23"/>
        <v>food trucks</v>
      </c>
    </row>
    <row r="181" spans="1:20" ht="31" x14ac:dyDescent="0.35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t="s">
        <v>18</v>
      </c>
      <c r="G181" s="4">
        <f t="shared" si="16"/>
        <v>3.5771910112359548</v>
      </c>
      <c r="H181" s="5">
        <f t="shared" si="17"/>
        <v>45.005654509471306</v>
      </c>
      <c r="I181">
        <v>3537</v>
      </c>
      <c r="J181" t="s">
        <v>13</v>
      </c>
      <c r="K181" t="s">
        <v>14</v>
      </c>
      <c r="L181">
        <v>1363496400</v>
      </c>
      <c r="M181">
        <f t="shared" si="18"/>
        <v>15781.208333333334</v>
      </c>
      <c r="N181" s="6">
        <f t="shared" si="19"/>
        <v>41350.208333333336</v>
      </c>
      <c r="O181">
        <v>1363582800</v>
      </c>
      <c r="P181">
        <f t="shared" si="20"/>
        <v>15782.208333333334</v>
      </c>
      <c r="Q181" s="6">
        <f t="shared" si="21"/>
        <v>41351.208333333336</v>
      </c>
      <c r="R181" t="s">
        <v>31</v>
      </c>
      <c r="S181" t="str">
        <f t="shared" si="22"/>
        <v>theater</v>
      </c>
      <c r="T181" t="str">
        <f t="shared" si="23"/>
        <v>plays</v>
      </c>
    </row>
    <row r="182" spans="1:20" x14ac:dyDescent="0.35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t="s">
        <v>18</v>
      </c>
      <c r="G182" s="4">
        <f t="shared" si="16"/>
        <v>3.0845714285714285</v>
      </c>
      <c r="H182" s="5">
        <f t="shared" si="17"/>
        <v>81.98196487897485</v>
      </c>
      <c r="I182">
        <v>2107</v>
      </c>
      <c r="J182" t="s">
        <v>24</v>
      </c>
      <c r="K182" t="s">
        <v>25</v>
      </c>
      <c r="L182">
        <v>1269234000</v>
      </c>
      <c r="M182">
        <f t="shared" si="18"/>
        <v>14690.208333333334</v>
      </c>
      <c r="N182" s="6">
        <f t="shared" si="19"/>
        <v>40259.208333333336</v>
      </c>
      <c r="O182">
        <v>1269666000</v>
      </c>
      <c r="P182">
        <f t="shared" si="20"/>
        <v>14695.208333333334</v>
      </c>
      <c r="Q182" s="6">
        <f t="shared" si="21"/>
        <v>40264.208333333336</v>
      </c>
      <c r="R182" t="s">
        <v>63</v>
      </c>
      <c r="S182" t="str">
        <f t="shared" si="22"/>
        <v>technology</v>
      </c>
      <c r="T182" t="str">
        <f t="shared" si="23"/>
        <v>wearables</v>
      </c>
    </row>
    <row r="183" spans="1:20" x14ac:dyDescent="0.35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t="s">
        <v>12</v>
      </c>
      <c r="G183" s="4">
        <f t="shared" si="16"/>
        <v>0.61802325581395345</v>
      </c>
      <c r="H183" s="5">
        <f t="shared" si="17"/>
        <v>39.080882352941174</v>
      </c>
      <c r="I183">
        <v>136</v>
      </c>
      <c r="J183" t="s">
        <v>19</v>
      </c>
      <c r="K183" t="s">
        <v>20</v>
      </c>
      <c r="L183">
        <v>1507093200</v>
      </c>
      <c r="M183">
        <f t="shared" si="18"/>
        <v>17443.208333333332</v>
      </c>
      <c r="N183" s="6">
        <f t="shared" si="19"/>
        <v>43012.208333333328</v>
      </c>
      <c r="O183">
        <v>1508648400</v>
      </c>
      <c r="P183">
        <f t="shared" si="20"/>
        <v>17461.208333333332</v>
      </c>
      <c r="Q183" s="6">
        <f t="shared" si="21"/>
        <v>43030.208333333328</v>
      </c>
      <c r="R183" t="s">
        <v>26</v>
      </c>
      <c r="S183" t="str">
        <f t="shared" si="22"/>
        <v>technology</v>
      </c>
      <c r="T183" t="str">
        <f t="shared" si="23"/>
        <v>web</v>
      </c>
    </row>
    <row r="184" spans="1:20" ht="31" x14ac:dyDescent="0.35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t="s">
        <v>18</v>
      </c>
      <c r="G184" s="4">
        <f t="shared" si="16"/>
        <v>7.2232472324723247</v>
      </c>
      <c r="H184" s="5">
        <f t="shared" si="17"/>
        <v>58.996383363471971</v>
      </c>
      <c r="I184">
        <v>3318</v>
      </c>
      <c r="J184" t="s">
        <v>34</v>
      </c>
      <c r="K184" t="s">
        <v>35</v>
      </c>
      <c r="L184">
        <v>1560574800</v>
      </c>
      <c r="M184">
        <f t="shared" si="18"/>
        <v>18062.208333333332</v>
      </c>
      <c r="N184" s="6">
        <f t="shared" si="19"/>
        <v>43631.208333333328</v>
      </c>
      <c r="O184">
        <v>1561957200</v>
      </c>
      <c r="P184">
        <f t="shared" si="20"/>
        <v>18078.208333333332</v>
      </c>
      <c r="Q184" s="6">
        <f t="shared" si="21"/>
        <v>43647.208333333328</v>
      </c>
      <c r="R184" t="s">
        <v>31</v>
      </c>
      <c r="S184" t="str">
        <f t="shared" si="22"/>
        <v>theater</v>
      </c>
      <c r="T184" t="str">
        <f t="shared" si="23"/>
        <v>plays</v>
      </c>
    </row>
    <row r="185" spans="1:20" ht="31" x14ac:dyDescent="0.35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t="s">
        <v>12</v>
      </c>
      <c r="G185" s="4">
        <f t="shared" si="16"/>
        <v>0.69117647058823528</v>
      </c>
      <c r="H185" s="5">
        <f t="shared" si="17"/>
        <v>40.988372093023258</v>
      </c>
      <c r="I185">
        <v>86</v>
      </c>
      <c r="J185" t="s">
        <v>13</v>
      </c>
      <c r="K185" t="s">
        <v>14</v>
      </c>
      <c r="L185">
        <v>1284008400</v>
      </c>
      <c r="M185">
        <f t="shared" si="18"/>
        <v>14861.208333333334</v>
      </c>
      <c r="N185" s="6">
        <f t="shared" si="19"/>
        <v>40430.208333333336</v>
      </c>
      <c r="O185">
        <v>1285131600</v>
      </c>
      <c r="P185">
        <f t="shared" si="20"/>
        <v>14874.208333333334</v>
      </c>
      <c r="Q185" s="6">
        <f t="shared" si="21"/>
        <v>40443.208333333336</v>
      </c>
      <c r="R185" t="s">
        <v>21</v>
      </c>
      <c r="S185" t="str">
        <f t="shared" si="22"/>
        <v>music</v>
      </c>
      <c r="T185" t="str">
        <f t="shared" si="23"/>
        <v>rock</v>
      </c>
    </row>
    <row r="186" spans="1:20" x14ac:dyDescent="0.35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t="s">
        <v>18</v>
      </c>
      <c r="G186" s="4">
        <f t="shared" si="16"/>
        <v>2.9305555555555554</v>
      </c>
      <c r="H186" s="5">
        <f t="shared" si="17"/>
        <v>31.029411764705884</v>
      </c>
      <c r="I186">
        <v>340</v>
      </c>
      <c r="J186" t="s">
        <v>19</v>
      </c>
      <c r="K186" t="s">
        <v>20</v>
      </c>
      <c r="L186">
        <v>1556859600</v>
      </c>
      <c r="M186">
        <f t="shared" si="18"/>
        <v>18019.208333333332</v>
      </c>
      <c r="N186" s="6">
        <f t="shared" si="19"/>
        <v>43588.208333333328</v>
      </c>
      <c r="O186">
        <v>1556946000</v>
      </c>
      <c r="P186">
        <f t="shared" si="20"/>
        <v>18020.208333333332</v>
      </c>
      <c r="Q186" s="6">
        <f t="shared" si="21"/>
        <v>43589.208333333328</v>
      </c>
      <c r="R186" t="s">
        <v>31</v>
      </c>
      <c r="S186" t="str">
        <f t="shared" si="22"/>
        <v>theater</v>
      </c>
      <c r="T186" t="str">
        <f t="shared" si="23"/>
        <v>plays</v>
      </c>
    </row>
    <row r="187" spans="1:20" x14ac:dyDescent="0.35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t="s">
        <v>12</v>
      </c>
      <c r="G187" s="4">
        <f t="shared" si="16"/>
        <v>0.71799999999999997</v>
      </c>
      <c r="H187" s="5">
        <f t="shared" si="17"/>
        <v>37.789473684210527</v>
      </c>
      <c r="I187">
        <v>19</v>
      </c>
      <c r="J187" t="s">
        <v>19</v>
      </c>
      <c r="K187" t="s">
        <v>20</v>
      </c>
      <c r="L187">
        <v>1526187600</v>
      </c>
      <c r="M187">
        <f t="shared" si="18"/>
        <v>17664.208333333332</v>
      </c>
      <c r="N187" s="6">
        <f t="shared" si="19"/>
        <v>43233.208333333328</v>
      </c>
      <c r="O187">
        <v>1527138000</v>
      </c>
      <c r="P187">
        <f t="shared" si="20"/>
        <v>17675.208333333332</v>
      </c>
      <c r="Q187" s="6">
        <f t="shared" si="21"/>
        <v>43244.208333333328</v>
      </c>
      <c r="R187" t="s">
        <v>267</v>
      </c>
      <c r="S187" t="str">
        <f t="shared" si="22"/>
        <v>film &amp; video</v>
      </c>
      <c r="T187" t="str">
        <f t="shared" si="23"/>
        <v>television</v>
      </c>
    </row>
    <row r="188" spans="1:20" x14ac:dyDescent="0.35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t="s">
        <v>12</v>
      </c>
      <c r="G188" s="4">
        <f t="shared" si="16"/>
        <v>0.31934684684684683</v>
      </c>
      <c r="H188" s="5">
        <f t="shared" si="17"/>
        <v>32.006772009029348</v>
      </c>
      <c r="I188">
        <v>886</v>
      </c>
      <c r="J188" t="s">
        <v>19</v>
      </c>
      <c r="K188" t="s">
        <v>20</v>
      </c>
      <c r="L188">
        <v>1400821200</v>
      </c>
      <c r="M188">
        <f t="shared" si="18"/>
        <v>16213.208333333334</v>
      </c>
      <c r="N188" s="6">
        <f t="shared" si="19"/>
        <v>41782.208333333336</v>
      </c>
      <c r="O188">
        <v>1402117200</v>
      </c>
      <c r="P188">
        <f t="shared" si="20"/>
        <v>16228.208333333334</v>
      </c>
      <c r="Q188" s="6">
        <f t="shared" si="21"/>
        <v>41797.208333333336</v>
      </c>
      <c r="R188" t="s">
        <v>31</v>
      </c>
      <c r="S188" t="str">
        <f t="shared" si="22"/>
        <v>theater</v>
      </c>
      <c r="T188" t="str">
        <f t="shared" si="23"/>
        <v>plays</v>
      </c>
    </row>
    <row r="189" spans="1:20" x14ac:dyDescent="0.35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t="s">
        <v>18</v>
      </c>
      <c r="G189" s="4">
        <f t="shared" si="16"/>
        <v>2.2987375415282392</v>
      </c>
      <c r="H189" s="5">
        <f t="shared" si="17"/>
        <v>95.966712898751737</v>
      </c>
      <c r="I189">
        <v>1442</v>
      </c>
      <c r="J189" t="s">
        <v>13</v>
      </c>
      <c r="K189" t="s">
        <v>14</v>
      </c>
      <c r="L189">
        <v>1361599200</v>
      </c>
      <c r="M189">
        <f t="shared" si="18"/>
        <v>15759.25</v>
      </c>
      <c r="N189" s="6">
        <f t="shared" si="19"/>
        <v>41328.25</v>
      </c>
      <c r="O189">
        <v>1364014800</v>
      </c>
      <c r="P189">
        <f t="shared" si="20"/>
        <v>15787.208333333334</v>
      </c>
      <c r="Q189" s="6">
        <f t="shared" si="21"/>
        <v>41356.208333333336</v>
      </c>
      <c r="R189" t="s">
        <v>98</v>
      </c>
      <c r="S189" t="str">
        <f t="shared" si="22"/>
        <v>film &amp; video</v>
      </c>
      <c r="T189" t="str">
        <f t="shared" si="23"/>
        <v>shorts</v>
      </c>
    </row>
    <row r="190" spans="1:20" x14ac:dyDescent="0.35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t="s">
        <v>12</v>
      </c>
      <c r="G190" s="4">
        <f t="shared" si="16"/>
        <v>0.3201219512195122</v>
      </c>
      <c r="H190" s="5">
        <f t="shared" si="17"/>
        <v>75</v>
      </c>
      <c r="I190">
        <v>35</v>
      </c>
      <c r="J190" t="s">
        <v>105</v>
      </c>
      <c r="K190" t="s">
        <v>106</v>
      </c>
      <c r="L190">
        <v>1417500000</v>
      </c>
      <c r="M190">
        <f t="shared" si="18"/>
        <v>16406.25</v>
      </c>
      <c r="N190" s="6">
        <f t="shared" si="19"/>
        <v>41975.25</v>
      </c>
      <c r="O190">
        <v>1417586400</v>
      </c>
      <c r="P190">
        <f t="shared" si="20"/>
        <v>16407.25</v>
      </c>
      <c r="Q190" s="6">
        <f t="shared" si="21"/>
        <v>41976.25</v>
      </c>
      <c r="R190" t="s">
        <v>31</v>
      </c>
      <c r="S190" t="str">
        <f t="shared" si="22"/>
        <v>theater</v>
      </c>
      <c r="T190" t="str">
        <f t="shared" si="23"/>
        <v>plays</v>
      </c>
    </row>
    <row r="191" spans="1:20" x14ac:dyDescent="0.35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t="s">
        <v>72</v>
      </c>
      <c r="G191" s="4">
        <f t="shared" si="16"/>
        <v>0.23525352848928385</v>
      </c>
      <c r="H191" s="5">
        <f t="shared" si="17"/>
        <v>102.0498866213152</v>
      </c>
      <c r="I191">
        <v>441</v>
      </c>
      <c r="J191" t="s">
        <v>19</v>
      </c>
      <c r="K191" t="s">
        <v>20</v>
      </c>
      <c r="L191">
        <v>1457071200</v>
      </c>
      <c r="M191">
        <f t="shared" si="18"/>
        <v>16864.25</v>
      </c>
      <c r="N191" s="6">
        <f t="shared" si="19"/>
        <v>42433.25</v>
      </c>
      <c r="O191">
        <v>1457071200</v>
      </c>
      <c r="P191">
        <f t="shared" si="20"/>
        <v>16864.25</v>
      </c>
      <c r="Q191" s="6">
        <f t="shared" si="21"/>
        <v>42433.25</v>
      </c>
      <c r="R191" t="s">
        <v>31</v>
      </c>
      <c r="S191" t="str">
        <f t="shared" si="22"/>
        <v>theater</v>
      </c>
      <c r="T191" t="str">
        <f t="shared" si="23"/>
        <v>plays</v>
      </c>
    </row>
    <row r="192" spans="1:20" x14ac:dyDescent="0.35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t="s">
        <v>12</v>
      </c>
      <c r="G192" s="4">
        <f t="shared" si="16"/>
        <v>0.68594594594594593</v>
      </c>
      <c r="H192" s="5">
        <f t="shared" si="17"/>
        <v>105.75</v>
      </c>
      <c r="I192">
        <v>24</v>
      </c>
      <c r="J192" t="s">
        <v>19</v>
      </c>
      <c r="K192" t="s">
        <v>20</v>
      </c>
      <c r="L192">
        <v>1370322000</v>
      </c>
      <c r="M192">
        <f t="shared" si="18"/>
        <v>15860.208333333334</v>
      </c>
      <c r="N192" s="6">
        <f t="shared" si="19"/>
        <v>41429.208333333336</v>
      </c>
      <c r="O192">
        <v>1370408400</v>
      </c>
      <c r="P192">
        <f t="shared" si="20"/>
        <v>15861.208333333334</v>
      </c>
      <c r="Q192" s="6">
        <f t="shared" si="21"/>
        <v>41430.208333333336</v>
      </c>
      <c r="R192" t="s">
        <v>31</v>
      </c>
      <c r="S192" t="str">
        <f t="shared" si="22"/>
        <v>theater</v>
      </c>
      <c r="T192" t="str">
        <f t="shared" si="23"/>
        <v>plays</v>
      </c>
    </row>
    <row r="193" spans="1:20" x14ac:dyDescent="0.35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t="s">
        <v>12</v>
      </c>
      <c r="G193" s="4">
        <f t="shared" si="16"/>
        <v>0.37952380952380954</v>
      </c>
      <c r="H193" s="5">
        <f t="shared" si="17"/>
        <v>37.069767441860463</v>
      </c>
      <c r="I193">
        <v>86</v>
      </c>
      <c r="J193" t="s">
        <v>105</v>
      </c>
      <c r="K193" t="s">
        <v>106</v>
      </c>
      <c r="L193">
        <v>1552366800</v>
      </c>
      <c r="M193">
        <f t="shared" si="18"/>
        <v>17967.208333333332</v>
      </c>
      <c r="N193" s="6">
        <f t="shared" si="19"/>
        <v>43536.208333333328</v>
      </c>
      <c r="O193">
        <v>1552626000</v>
      </c>
      <c r="P193">
        <f t="shared" si="20"/>
        <v>17970.208333333332</v>
      </c>
      <c r="Q193" s="6">
        <f t="shared" si="21"/>
        <v>43539.208333333328</v>
      </c>
      <c r="R193" t="s">
        <v>31</v>
      </c>
      <c r="S193" t="str">
        <f t="shared" si="22"/>
        <v>theater</v>
      </c>
      <c r="T193" t="str">
        <f t="shared" si="23"/>
        <v>plays</v>
      </c>
    </row>
    <row r="194" spans="1:20" x14ac:dyDescent="0.35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t="s">
        <v>12</v>
      </c>
      <c r="G194" s="4">
        <f t="shared" si="16"/>
        <v>0.19992957746478873</v>
      </c>
      <c r="H194" s="5">
        <f t="shared" si="17"/>
        <v>35.049382716049379</v>
      </c>
      <c r="I194">
        <v>243</v>
      </c>
      <c r="J194" t="s">
        <v>19</v>
      </c>
      <c r="K194" t="s">
        <v>20</v>
      </c>
      <c r="L194">
        <v>1403845200</v>
      </c>
      <c r="M194">
        <f t="shared" si="18"/>
        <v>16248.208333333334</v>
      </c>
      <c r="N194" s="6">
        <f t="shared" si="19"/>
        <v>41817.208333333336</v>
      </c>
      <c r="O194">
        <v>1404190800</v>
      </c>
      <c r="P194">
        <f t="shared" si="20"/>
        <v>16252.208333333334</v>
      </c>
      <c r="Q194" s="6">
        <f t="shared" si="21"/>
        <v>41821.208333333336</v>
      </c>
      <c r="R194" t="s">
        <v>21</v>
      </c>
      <c r="S194" t="str">
        <f t="shared" si="22"/>
        <v>music</v>
      </c>
      <c r="T194" t="str">
        <f t="shared" si="23"/>
        <v>rock</v>
      </c>
    </row>
    <row r="195" spans="1:20" x14ac:dyDescent="0.35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t="s">
        <v>12</v>
      </c>
      <c r="G195" s="4">
        <f t="shared" ref="G195:G258" si="24">E195/D195</f>
        <v>0.45636363636363636</v>
      </c>
      <c r="H195" s="5">
        <f t="shared" ref="H195:H258" si="25">E195/I195</f>
        <v>46.338461538461537</v>
      </c>
      <c r="I195">
        <v>65</v>
      </c>
      <c r="J195" t="s">
        <v>19</v>
      </c>
      <c r="K195" t="s">
        <v>20</v>
      </c>
      <c r="L195">
        <v>1523163600</v>
      </c>
      <c r="M195">
        <f t="shared" ref="M195:M258" si="26">(((L195/60)/60)/24)</f>
        <v>17629.208333333332</v>
      </c>
      <c r="N195" s="6">
        <f t="shared" ref="N195:N258" si="27">M195+DATE(1970,1,1)</f>
        <v>43198.208333333328</v>
      </c>
      <c r="O195">
        <v>1523509200</v>
      </c>
      <c r="P195">
        <f t="shared" ref="P195:P258" si="28">(((O195/60)/60)/24)</f>
        <v>17633.208333333332</v>
      </c>
      <c r="Q195" s="6">
        <f t="shared" ref="Q195:Q258" si="29">P195+DATE(1970,1,1)</f>
        <v>43202.208333333328</v>
      </c>
      <c r="R195" t="s">
        <v>58</v>
      </c>
      <c r="S195" t="str">
        <f t="shared" ref="S195:S258" si="30">LEFT(R195,SEARCH("/",R195)-1)</f>
        <v>music</v>
      </c>
      <c r="T195" t="str">
        <f t="shared" ref="T195:T258" si="31">RIGHT(R195,LEN(R195)-SEARCH("/",R195))</f>
        <v>indie rock</v>
      </c>
    </row>
    <row r="196" spans="1:20" x14ac:dyDescent="0.35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t="s">
        <v>18</v>
      </c>
      <c r="G196" s="4">
        <f t="shared" si="24"/>
        <v>1.227605633802817</v>
      </c>
      <c r="H196" s="5">
        <f t="shared" si="25"/>
        <v>69.174603174603178</v>
      </c>
      <c r="I196">
        <v>126</v>
      </c>
      <c r="J196" t="s">
        <v>19</v>
      </c>
      <c r="K196" t="s">
        <v>20</v>
      </c>
      <c r="L196">
        <v>1442206800</v>
      </c>
      <c r="M196">
        <f t="shared" si="26"/>
        <v>16692.208333333332</v>
      </c>
      <c r="N196" s="6">
        <f t="shared" si="27"/>
        <v>42261.208333333328</v>
      </c>
      <c r="O196">
        <v>1443589200</v>
      </c>
      <c r="P196">
        <f t="shared" si="28"/>
        <v>16708.208333333332</v>
      </c>
      <c r="Q196" s="6">
        <f t="shared" si="29"/>
        <v>42277.208333333328</v>
      </c>
      <c r="R196" t="s">
        <v>146</v>
      </c>
      <c r="S196" t="str">
        <f t="shared" si="30"/>
        <v>music</v>
      </c>
      <c r="T196" t="str">
        <f t="shared" si="31"/>
        <v>metal</v>
      </c>
    </row>
    <row r="197" spans="1:20" x14ac:dyDescent="0.35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t="s">
        <v>18</v>
      </c>
      <c r="G197" s="4">
        <f t="shared" si="24"/>
        <v>3.61753164556962</v>
      </c>
      <c r="H197" s="5">
        <f t="shared" si="25"/>
        <v>109.07824427480917</v>
      </c>
      <c r="I197">
        <v>524</v>
      </c>
      <c r="J197" t="s">
        <v>19</v>
      </c>
      <c r="K197" t="s">
        <v>20</v>
      </c>
      <c r="L197">
        <v>1532840400</v>
      </c>
      <c r="M197">
        <f t="shared" si="26"/>
        <v>17741.208333333332</v>
      </c>
      <c r="N197" s="6">
        <f t="shared" si="27"/>
        <v>43310.208333333328</v>
      </c>
      <c r="O197">
        <v>1533445200</v>
      </c>
      <c r="P197">
        <f t="shared" si="28"/>
        <v>17748.208333333332</v>
      </c>
      <c r="Q197" s="6">
        <f t="shared" si="29"/>
        <v>43317.208333333328</v>
      </c>
      <c r="R197" t="s">
        <v>48</v>
      </c>
      <c r="S197" t="str">
        <f t="shared" si="30"/>
        <v>music</v>
      </c>
      <c r="T197" t="str">
        <f t="shared" si="31"/>
        <v>electric music</v>
      </c>
    </row>
    <row r="198" spans="1:20" x14ac:dyDescent="0.35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t="s">
        <v>12</v>
      </c>
      <c r="G198" s="4">
        <f t="shared" si="24"/>
        <v>0.63146341463414635</v>
      </c>
      <c r="H198" s="5">
        <f t="shared" si="25"/>
        <v>51.78</v>
      </c>
      <c r="I198">
        <v>100</v>
      </c>
      <c r="J198" t="s">
        <v>34</v>
      </c>
      <c r="K198" t="s">
        <v>35</v>
      </c>
      <c r="L198">
        <v>1472878800</v>
      </c>
      <c r="M198">
        <f t="shared" si="26"/>
        <v>17047.208333333332</v>
      </c>
      <c r="N198" s="6">
        <f t="shared" si="27"/>
        <v>42616.208333333328</v>
      </c>
      <c r="O198">
        <v>1474520400</v>
      </c>
      <c r="P198">
        <f t="shared" si="28"/>
        <v>17066.208333333332</v>
      </c>
      <c r="Q198" s="6">
        <f t="shared" si="29"/>
        <v>42635.208333333328</v>
      </c>
      <c r="R198" t="s">
        <v>63</v>
      </c>
      <c r="S198" t="str">
        <f t="shared" si="30"/>
        <v>technology</v>
      </c>
      <c r="T198" t="str">
        <f t="shared" si="31"/>
        <v>wearables</v>
      </c>
    </row>
    <row r="199" spans="1:20" x14ac:dyDescent="0.35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t="s">
        <v>18</v>
      </c>
      <c r="G199" s="4">
        <f t="shared" si="24"/>
        <v>2.9820475319926874</v>
      </c>
      <c r="H199" s="5">
        <f t="shared" si="25"/>
        <v>82.010055304172951</v>
      </c>
      <c r="I199">
        <v>1989</v>
      </c>
      <c r="J199" t="s">
        <v>19</v>
      </c>
      <c r="K199" t="s">
        <v>20</v>
      </c>
      <c r="L199">
        <v>1498194000</v>
      </c>
      <c r="M199">
        <f t="shared" si="26"/>
        <v>17340.208333333332</v>
      </c>
      <c r="N199" s="6">
        <f t="shared" si="27"/>
        <v>42909.208333333328</v>
      </c>
      <c r="O199">
        <v>1499403600</v>
      </c>
      <c r="P199">
        <f t="shared" si="28"/>
        <v>17354.208333333332</v>
      </c>
      <c r="Q199" s="6">
        <f t="shared" si="29"/>
        <v>42923.208333333328</v>
      </c>
      <c r="R199" t="s">
        <v>51</v>
      </c>
      <c r="S199" t="str">
        <f t="shared" si="30"/>
        <v>film &amp; video</v>
      </c>
      <c r="T199" t="str">
        <f t="shared" si="31"/>
        <v>drama</v>
      </c>
    </row>
    <row r="200" spans="1:20" x14ac:dyDescent="0.35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t="s">
        <v>12</v>
      </c>
      <c r="G200" s="4">
        <f t="shared" si="24"/>
        <v>9.5585443037974685E-2</v>
      </c>
      <c r="H200" s="5">
        <f t="shared" si="25"/>
        <v>35.958333333333336</v>
      </c>
      <c r="I200">
        <v>168</v>
      </c>
      <c r="J200" t="s">
        <v>19</v>
      </c>
      <c r="K200" t="s">
        <v>20</v>
      </c>
      <c r="L200">
        <v>1281070800</v>
      </c>
      <c r="M200">
        <f t="shared" si="26"/>
        <v>14827.208333333334</v>
      </c>
      <c r="N200" s="6">
        <f t="shared" si="27"/>
        <v>40396.208333333336</v>
      </c>
      <c r="O200">
        <v>1283576400</v>
      </c>
      <c r="P200">
        <f t="shared" si="28"/>
        <v>14856.208333333334</v>
      </c>
      <c r="Q200" s="6">
        <f t="shared" si="29"/>
        <v>40425.208333333336</v>
      </c>
      <c r="R200" t="s">
        <v>48</v>
      </c>
      <c r="S200" t="str">
        <f t="shared" si="30"/>
        <v>music</v>
      </c>
      <c r="T200" t="str">
        <f t="shared" si="31"/>
        <v>electric music</v>
      </c>
    </row>
    <row r="201" spans="1:20" x14ac:dyDescent="0.35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t="s">
        <v>12</v>
      </c>
      <c r="G201" s="4">
        <f t="shared" si="24"/>
        <v>0.5377777777777778</v>
      </c>
      <c r="H201" s="5">
        <f t="shared" si="25"/>
        <v>74.461538461538467</v>
      </c>
      <c r="I201">
        <v>13</v>
      </c>
      <c r="J201" t="s">
        <v>19</v>
      </c>
      <c r="K201" t="s">
        <v>20</v>
      </c>
      <c r="L201">
        <v>1436245200</v>
      </c>
      <c r="M201">
        <f t="shared" si="26"/>
        <v>16623.208333333332</v>
      </c>
      <c r="N201" s="6">
        <f t="shared" si="27"/>
        <v>42192.208333333328</v>
      </c>
      <c r="O201">
        <v>1436590800</v>
      </c>
      <c r="P201">
        <f t="shared" si="28"/>
        <v>16627.208333333332</v>
      </c>
      <c r="Q201" s="6">
        <f t="shared" si="29"/>
        <v>42196.208333333328</v>
      </c>
      <c r="R201" t="s">
        <v>21</v>
      </c>
      <c r="S201" t="str">
        <f t="shared" si="30"/>
        <v>music</v>
      </c>
      <c r="T201" t="str">
        <f t="shared" si="31"/>
        <v>rock</v>
      </c>
    </row>
    <row r="202" spans="1:20" x14ac:dyDescent="0.35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t="s">
        <v>12</v>
      </c>
      <c r="G202" s="4">
        <f t="shared" si="24"/>
        <v>0.02</v>
      </c>
      <c r="H202" s="5">
        <f t="shared" si="25"/>
        <v>2</v>
      </c>
      <c r="I202">
        <v>1</v>
      </c>
      <c r="J202" t="s">
        <v>13</v>
      </c>
      <c r="K202" t="s">
        <v>14</v>
      </c>
      <c r="L202">
        <v>1269493200</v>
      </c>
      <c r="M202">
        <f t="shared" si="26"/>
        <v>14693.208333333334</v>
      </c>
      <c r="N202" s="6">
        <f t="shared" si="27"/>
        <v>40262.208333333336</v>
      </c>
      <c r="O202">
        <v>1270443600</v>
      </c>
      <c r="P202">
        <f t="shared" si="28"/>
        <v>14704.208333333334</v>
      </c>
      <c r="Q202" s="6">
        <f t="shared" si="29"/>
        <v>40273.208333333336</v>
      </c>
      <c r="R202" t="s">
        <v>31</v>
      </c>
      <c r="S202" t="str">
        <f t="shared" si="30"/>
        <v>theater</v>
      </c>
      <c r="T202" t="str">
        <f t="shared" si="31"/>
        <v>plays</v>
      </c>
    </row>
    <row r="203" spans="1:20" x14ac:dyDescent="0.35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t="s">
        <v>18</v>
      </c>
      <c r="G203" s="4">
        <f t="shared" si="24"/>
        <v>6.8119047619047617</v>
      </c>
      <c r="H203" s="5">
        <f t="shared" si="25"/>
        <v>91.114649681528661</v>
      </c>
      <c r="I203">
        <v>157</v>
      </c>
      <c r="J203" t="s">
        <v>19</v>
      </c>
      <c r="K203" t="s">
        <v>20</v>
      </c>
      <c r="L203">
        <v>1406264400</v>
      </c>
      <c r="M203">
        <f t="shared" si="26"/>
        <v>16276.208333333334</v>
      </c>
      <c r="N203" s="6">
        <f t="shared" si="27"/>
        <v>41845.208333333336</v>
      </c>
      <c r="O203">
        <v>1407819600</v>
      </c>
      <c r="P203">
        <f t="shared" si="28"/>
        <v>16294.208333333334</v>
      </c>
      <c r="Q203" s="6">
        <f t="shared" si="29"/>
        <v>41863.208333333336</v>
      </c>
      <c r="R203" t="s">
        <v>26</v>
      </c>
      <c r="S203" t="str">
        <f t="shared" si="30"/>
        <v>technology</v>
      </c>
      <c r="T203" t="str">
        <f t="shared" si="31"/>
        <v>web</v>
      </c>
    </row>
    <row r="204" spans="1:20" x14ac:dyDescent="0.35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t="s">
        <v>72</v>
      </c>
      <c r="G204" s="4">
        <f t="shared" si="24"/>
        <v>0.78831325301204824</v>
      </c>
      <c r="H204" s="5">
        <f t="shared" si="25"/>
        <v>79.792682926829272</v>
      </c>
      <c r="I204">
        <v>82</v>
      </c>
      <c r="J204" t="s">
        <v>19</v>
      </c>
      <c r="K204" t="s">
        <v>20</v>
      </c>
      <c r="L204">
        <v>1317531600</v>
      </c>
      <c r="M204">
        <f t="shared" si="26"/>
        <v>15249.208333333334</v>
      </c>
      <c r="N204" s="6">
        <f t="shared" si="27"/>
        <v>40818.208333333336</v>
      </c>
      <c r="O204">
        <v>1317877200</v>
      </c>
      <c r="P204">
        <f t="shared" si="28"/>
        <v>15253.208333333334</v>
      </c>
      <c r="Q204" s="6">
        <f t="shared" si="29"/>
        <v>40822.208333333336</v>
      </c>
      <c r="R204" t="s">
        <v>15</v>
      </c>
      <c r="S204" t="str">
        <f t="shared" si="30"/>
        <v>food</v>
      </c>
      <c r="T204" t="str">
        <f t="shared" si="31"/>
        <v>food trucks</v>
      </c>
    </row>
    <row r="205" spans="1:20" ht="31" x14ac:dyDescent="0.35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t="s">
        <v>18</v>
      </c>
      <c r="G205" s="4">
        <f t="shared" si="24"/>
        <v>1.3440792216817234</v>
      </c>
      <c r="H205" s="5">
        <f t="shared" si="25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>
        <f t="shared" si="26"/>
        <v>17183.25</v>
      </c>
      <c r="N205" s="6">
        <f t="shared" si="27"/>
        <v>42752.25</v>
      </c>
      <c r="O205">
        <v>1484805600</v>
      </c>
      <c r="P205">
        <f t="shared" si="28"/>
        <v>17185.25</v>
      </c>
      <c r="Q205" s="6">
        <f t="shared" si="29"/>
        <v>42754.25</v>
      </c>
      <c r="R205" t="s">
        <v>31</v>
      </c>
      <c r="S205" t="str">
        <f t="shared" si="30"/>
        <v>theater</v>
      </c>
      <c r="T205" t="str">
        <f t="shared" si="31"/>
        <v>plays</v>
      </c>
    </row>
    <row r="206" spans="1:20" x14ac:dyDescent="0.35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t="s">
        <v>12</v>
      </c>
      <c r="G206" s="4">
        <f t="shared" si="24"/>
        <v>3.372E-2</v>
      </c>
      <c r="H206" s="5">
        <f t="shared" si="25"/>
        <v>63.225000000000001</v>
      </c>
      <c r="I206">
        <v>40</v>
      </c>
      <c r="J206" t="s">
        <v>19</v>
      </c>
      <c r="K206" t="s">
        <v>20</v>
      </c>
      <c r="L206">
        <v>1301806800</v>
      </c>
      <c r="M206">
        <f t="shared" si="26"/>
        <v>15067.208333333334</v>
      </c>
      <c r="N206" s="6">
        <f t="shared" si="27"/>
        <v>40636.208333333336</v>
      </c>
      <c r="O206">
        <v>1302670800</v>
      </c>
      <c r="P206">
        <f t="shared" si="28"/>
        <v>15077.208333333334</v>
      </c>
      <c r="Q206" s="6">
        <f t="shared" si="29"/>
        <v>40646.208333333336</v>
      </c>
      <c r="R206" t="s">
        <v>157</v>
      </c>
      <c r="S206" t="str">
        <f t="shared" si="30"/>
        <v>music</v>
      </c>
      <c r="T206" t="str">
        <f t="shared" si="31"/>
        <v>jazz</v>
      </c>
    </row>
    <row r="207" spans="1:20" x14ac:dyDescent="0.35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t="s">
        <v>18</v>
      </c>
      <c r="G207" s="4">
        <f t="shared" si="24"/>
        <v>4.3184615384615386</v>
      </c>
      <c r="H207" s="5">
        <f t="shared" si="25"/>
        <v>70.174999999999997</v>
      </c>
      <c r="I207">
        <v>80</v>
      </c>
      <c r="J207" t="s">
        <v>19</v>
      </c>
      <c r="K207" t="s">
        <v>20</v>
      </c>
      <c r="L207">
        <v>1539752400</v>
      </c>
      <c r="M207">
        <f t="shared" si="26"/>
        <v>17821.208333333332</v>
      </c>
      <c r="N207" s="6">
        <f t="shared" si="27"/>
        <v>43390.208333333328</v>
      </c>
      <c r="O207">
        <v>1540789200</v>
      </c>
      <c r="P207">
        <f t="shared" si="28"/>
        <v>17833.208333333332</v>
      </c>
      <c r="Q207" s="6">
        <f t="shared" si="29"/>
        <v>43402.208333333328</v>
      </c>
      <c r="R207" t="s">
        <v>31</v>
      </c>
      <c r="S207" t="str">
        <f t="shared" si="30"/>
        <v>theater</v>
      </c>
      <c r="T207" t="str">
        <f t="shared" si="31"/>
        <v>plays</v>
      </c>
    </row>
    <row r="208" spans="1:20" x14ac:dyDescent="0.35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t="s">
        <v>72</v>
      </c>
      <c r="G208" s="4">
        <f t="shared" si="24"/>
        <v>0.38844444444444443</v>
      </c>
      <c r="H208" s="5">
        <f t="shared" si="25"/>
        <v>61.333333333333336</v>
      </c>
      <c r="I208">
        <v>57</v>
      </c>
      <c r="J208" t="s">
        <v>19</v>
      </c>
      <c r="K208" t="s">
        <v>20</v>
      </c>
      <c r="L208">
        <v>1267250400</v>
      </c>
      <c r="M208">
        <f t="shared" si="26"/>
        <v>14667.25</v>
      </c>
      <c r="N208" s="6">
        <f t="shared" si="27"/>
        <v>40236.25</v>
      </c>
      <c r="O208">
        <v>1268028000</v>
      </c>
      <c r="P208">
        <f t="shared" si="28"/>
        <v>14676.25</v>
      </c>
      <c r="Q208" s="6">
        <f t="shared" si="29"/>
        <v>40245.25</v>
      </c>
      <c r="R208" t="s">
        <v>117</v>
      </c>
      <c r="S208" t="str">
        <f t="shared" si="30"/>
        <v>publishing</v>
      </c>
      <c r="T208" t="str">
        <f t="shared" si="31"/>
        <v>fiction</v>
      </c>
    </row>
    <row r="209" spans="1:20" ht="31" x14ac:dyDescent="0.35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t="s">
        <v>18</v>
      </c>
      <c r="G209" s="4">
        <f t="shared" si="24"/>
        <v>4.2569999999999997</v>
      </c>
      <c r="H209" s="5">
        <f t="shared" si="25"/>
        <v>99</v>
      </c>
      <c r="I209">
        <v>43</v>
      </c>
      <c r="J209" t="s">
        <v>19</v>
      </c>
      <c r="K209" t="s">
        <v>20</v>
      </c>
      <c r="L209">
        <v>1535432400</v>
      </c>
      <c r="M209">
        <f t="shared" si="26"/>
        <v>17771.208333333332</v>
      </c>
      <c r="N209" s="6">
        <f t="shared" si="27"/>
        <v>43340.208333333328</v>
      </c>
      <c r="O209">
        <v>1537160400</v>
      </c>
      <c r="P209">
        <f t="shared" si="28"/>
        <v>17791.208333333332</v>
      </c>
      <c r="Q209" s="6">
        <f t="shared" si="29"/>
        <v>43360.208333333328</v>
      </c>
      <c r="R209" t="s">
        <v>21</v>
      </c>
      <c r="S209" t="str">
        <f t="shared" si="30"/>
        <v>music</v>
      </c>
      <c r="T209" t="str">
        <f t="shared" si="31"/>
        <v>rock</v>
      </c>
    </row>
    <row r="210" spans="1:20" x14ac:dyDescent="0.35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t="s">
        <v>18</v>
      </c>
      <c r="G210" s="4">
        <f t="shared" si="24"/>
        <v>1.0112239715591671</v>
      </c>
      <c r="H210" s="5">
        <f t="shared" si="25"/>
        <v>96.984900146127615</v>
      </c>
      <c r="I210">
        <v>2053</v>
      </c>
      <c r="J210" t="s">
        <v>19</v>
      </c>
      <c r="K210" t="s">
        <v>20</v>
      </c>
      <c r="L210">
        <v>1510207200</v>
      </c>
      <c r="M210">
        <f t="shared" si="26"/>
        <v>17479.25</v>
      </c>
      <c r="N210" s="6">
        <f t="shared" si="27"/>
        <v>43048.25</v>
      </c>
      <c r="O210">
        <v>1512280800</v>
      </c>
      <c r="P210">
        <f t="shared" si="28"/>
        <v>17503.25</v>
      </c>
      <c r="Q210" s="6">
        <f t="shared" si="29"/>
        <v>43072.25</v>
      </c>
      <c r="R210" t="s">
        <v>40</v>
      </c>
      <c r="S210" t="str">
        <f t="shared" si="30"/>
        <v>film &amp; video</v>
      </c>
      <c r="T210" t="str">
        <f t="shared" si="31"/>
        <v>documentary</v>
      </c>
    </row>
    <row r="211" spans="1:20" x14ac:dyDescent="0.35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t="s">
        <v>45</v>
      </c>
      <c r="G211" s="4">
        <f t="shared" si="24"/>
        <v>0.21188688946015424</v>
      </c>
      <c r="H211" s="5">
        <f t="shared" si="25"/>
        <v>51.004950495049506</v>
      </c>
      <c r="I211">
        <v>808</v>
      </c>
      <c r="J211" t="s">
        <v>24</v>
      </c>
      <c r="K211" t="s">
        <v>25</v>
      </c>
      <c r="L211">
        <v>1462510800</v>
      </c>
      <c r="M211">
        <f t="shared" si="26"/>
        <v>16927.208333333332</v>
      </c>
      <c r="N211" s="6">
        <f t="shared" si="27"/>
        <v>42496.208333333328</v>
      </c>
      <c r="O211">
        <v>1463115600</v>
      </c>
      <c r="P211">
        <f t="shared" si="28"/>
        <v>16934.208333333332</v>
      </c>
      <c r="Q211" s="6">
        <f t="shared" si="29"/>
        <v>42503.208333333328</v>
      </c>
      <c r="R211" t="s">
        <v>40</v>
      </c>
      <c r="S211" t="str">
        <f t="shared" si="30"/>
        <v>film &amp; video</v>
      </c>
      <c r="T211" t="str">
        <f t="shared" si="31"/>
        <v>documentary</v>
      </c>
    </row>
    <row r="212" spans="1:20" x14ac:dyDescent="0.35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t="s">
        <v>12</v>
      </c>
      <c r="G212" s="4">
        <f t="shared" si="24"/>
        <v>0.67425531914893622</v>
      </c>
      <c r="H212" s="5">
        <f t="shared" si="25"/>
        <v>28.044247787610619</v>
      </c>
      <c r="I212">
        <v>226</v>
      </c>
      <c r="J212" t="s">
        <v>34</v>
      </c>
      <c r="K212" t="s">
        <v>35</v>
      </c>
      <c r="L212">
        <v>1488520800</v>
      </c>
      <c r="M212">
        <f t="shared" si="26"/>
        <v>17228.25</v>
      </c>
      <c r="N212" s="6">
        <f t="shared" si="27"/>
        <v>42797.25</v>
      </c>
      <c r="O212">
        <v>1490850000</v>
      </c>
      <c r="P212">
        <f t="shared" si="28"/>
        <v>17255.208333333332</v>
      </c>
      <c r="Q212" s="6">
        <f t="shared" si="29"/>
        <v>42824.208333333328</v>
      </c>
      <c r="R212" t="s">
        <v>472</v>
      </c>
      <c r="S212" t="str">
        <f t="shared" si="30"/>
        <v>film &amp; video</v>
      </c>
      <c r="T212" t="str">
        <f t="shared" si="31"/>
        <v>science fiction</v>
      </c>
    </row>
    <row r="213" spans="1:20" ht="31" x14ac:dyDescent="0.35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t="s">
        <v>12</v>
      </c>
      <c r="G213" s="4">
        <f t="shared" si="24"/>
        <v>0.9492337164750958</v>
      </c>
      <c r="H213" s="5">
        <f t="shared" si="25"/>
        <v>60.984615384615381</v>
      </c>
      <c r="I213">
        <v>1625</v>
      </c>
      <c r="J213" t="s">
        <v>19</v>
      </c>
      <c r="K213" t="s">
        <v>20</v>
      </c>
      <c r="L213">
        <v>1377579600</v>
      </c>
      <c r="M213">
        <f t="shared" si="26"/>
        <v>15944.208333333334</v>
      </c>
      <c r="N213" s="6">
        <f t="shared" si="27"/>
        <v>41513.208333333336</v>
      </c>
      <c r="O213">
        <v>1379653200</v>
      </c>
      <c r="P213">
        <f t="shared" si="28"/>
        <v>15968.208333333334</v>
      </c>
      <c r="Q213" s="6">
        <f t="shared" si="29"/>
        <v>41537.208333333336</v>
      </c>
      <c r="R213" t="s">
        <v>31</v>
      </c>
      <c r="S213" t="str">
        <f t="shared" si="30"/>
        <v>theater</v>
      </c>
      <c r="T213" t="str">
        <f t="shared" si="31"/>
        <v>plays</v>
      </c>
    </row>
    <row r="214" spans="1:20" ht="31" x14ac:dyDescent="0.35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t="s">
        <v>18</v>
      </c>
      <c r="G214" s="4">
        <f t="shared" si="24"/>
        <v>1.5185185185185186</v>
      </c>
      <c r="H214" s="5">
        <f t="shared" si="25"/>
        <v>73.214285714285708</v>
      </c>
      <c r="I214">
        <v>168</v>
      </c>
      <c r="J214" t="s">
        <v>19</v>
      </c>
      <c r="K214" t="s">
        <v>20</v>
      </c>
      <c r="L214">
        <v>1576389600</v>
      </c>
      <c r="M214">
        <f t="shared" si="26"/>
        <v>18245.25</v>
      </c>
      <c r="N214" s="6">
        <f t="shared" si="27"/>
        <v>43814.25</v>
      </c>
      <c r="O214">
        <v>1580364000</v>
      </c>
      <c r="P214">
        <f t="shared" si="28"/>
        <v>18291.25</v>
      </c>
      <c r="Q214" s="6">
        <f t="shared" si="29"/>
        <v>43860.25</v>
      </c>
      <c r="R214" t="s">
        <v>31</v>
      </c>
      <c r="S214" t="str">
        <f t="shared" si="30"/>
        <v>theater</v>
      </c>
      <c r="T214" t="str">
        <f t="shared" si="31"/>
        <v>plays</v>
      </c>
    </row>
    <row r="215" spans="1:20" ht="31" x14ac:dyDescent="0.35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t="s">
        <v>18</v>
      </c>
      <c r="G215" s="4">
        <f t="shared" si="24"/>
        <v>1.9516382252559727</v>
      </c>
      <c r="H215" s="5">
        <f t="shared" si="25"/>
        <v>39.997435299603637</v>
      </c>
      <c r="I215">
        <v>4289</v>
      </c>
      <c r="J215" t="s">
        <v>19</v>
      </c>
      <c r="K215" t="s">
        <v>20</v>
      </c>
      <c r="L215">
        <v>1289019600</v>
      </c>
      <c r="M215">
        <f t="shared" si="26"/>
        <v>14919.208333333334</v>
      </c>
      <c r="N215" s="6">
        <f t="shared" si="27"/>
        <v>40488.208333333336</v>
      </c>
      <c r="O215">
        <v>1289714400</v>
      </c>
      <c r="P215">
        <f t="shared" si="28"/>
        <v>14927.25</v>
      </c>
      <c r="Q215" s="6">
        <f t="shared" si="29"/>
        <v>40496.25</v>
      </c>
      <c r="R215" t="s">
        <v>58</v>
      </c>
      <c r="S215" t="str">
        <f t="shared" si="30"/>
        <v>music</v>
      </c>
      <c r="T215" t="str">
        <f t="shared" si="31"/>
        <v>indie rock</v>
      </c>
    </row>
    <row r="216" spans="1:20" x14ac:dyDescent="0.35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t="s">
        <v>18</v>
      </c>
      <c r="G216" s="4">
        <f t="shared" si="24"/>
        <v>10.231428571428571</v>
      </c>
      <c r="H216" s="5">
        <f t="shared" si="25"/>
        <v>86.812121212121212</v>
      </c>
      <c r="I216">
        <v>165</v>
      </c>
      <c r="J216" t="s">
        <v>19</v>
      </c>
      <c r="K216" t="s">
        <v>20</v>
      </c>
      <c r="L216">
        <v>1282194000</v>
      </c>
      <c r="M216">
        <f t="shared" si="26"/>
        <v>14840.208333333334</v>
      </c>
      <c r="N216" s="6">
        <f t="shared" si="27"/>
        <v>40409.208333333336</v>
      </c>
      <c r="O216">
        <v>1282712400</v>
      </c>
      <c r="P216">
        <f t="shared" si="28"/>
        <v>14846.208333333334</v>
      </c>
      <c r="Q216" s="6">
        <f t="shared" si="29"/>
        <v>40415.208333333336</v>
      </c>
      <c r="R216" t="s">
        <v>21</v>
      </c>
      <c r="S216" t="str">
        <f t="shared" si="30"/>
        <v>music</v>
      </c>
      <c r="T216" t="str">
        <f t="shared" si="31"/>
        <v>rock</v>
      </c>
    </row>
    <row r="217" spans="1:20" x14ac:dyDescent="0.35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t="s">
        <v>12</v>
      </c>
      <c r="G217" s="4">
        <f t="shared" si="24"/>
        <v>3.8418367346938778E-2</v>
      </c>
      <c r="H217" s="5">
        <f t="shared" si="25"/>
        <v>42.125874125874127</v>
      </c>
      <c r="I217">
        <v>143</v>
      </c>
      <c r="J217" t="s">
        <v>19</v>
      </c>
      <c r="K217" t="s">
        <v>20</v>
      </c>
      <c r="L217">
        <v>1550037600</v>
      </c>
      <c r="M217">
        <f t="shared" si="26"/>
        <v>17940.25</v>
      </c>
      <c r="N217" s="6">
        <f t="shared" si="27"/>
        <v>43509.25</v>
      </c>
      <c r="O217">
        <v>1550210400</v>
      </c>
      <c r="P217">
        <f t="shared" si="28"/>
        <v>17942.25</v>
      </c>
      <c r="Q217" s="6">
        <f t="shared" si="29"/>
        <v>43511.25</v>
      </c>
      <c r="R217" t="s">
        <v>31</v>
      </c>
      <c r="S217" t="str">
        <f t="shared" si="30"/>
        <v>theater</v>
      </c>
      <c r="T217" t="str">
        <f t="shared" si="31"/>
        <v>plays</v>
      </c>
    </row>
    <row r="218" spans="1:20" x14ac:dyDescent="0.35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t="s">
        <v>18</v>
      </c>
      <c r="G218" s="4">
        <f t="shared" si="24"/>
        <v>1.5507066557107643</v>
      </c>
      <c r="H218" s="5">
        <f t="shared" si="25"/>
        <v>103.97851239669421</v>
      </c>
      <c r="I218">
        <v>1815</v>
      </c>
      <c r="J218" t="s">
        <v>19</v>
      </c>
      <c r="K218" t="s">
        <v>20</v>
      </c>
      <c r="L218">
        <v>1321941600</v>
      </c>
      <c r="M218">
        <f t="shared" si="26"/>
        <v>15300.25</v>
      </c>
      <c r="N218" s="6">
        <f t="shared" si="27"/>
        <v>40869.25</v>
      </c>
      <c r="O218">
        <v>1322114400</v>
      </c>
      <c r="P218">
        <f t="shared" si="28"/>
        <v>15302.25</v>
      </c>
      <c r="Q218" s="6">
        <f t="shared" si="29"/>
        <v>40871.25</v>
      </c>
      <c r="R218" t="s">
        <v>31</v>
      </c>
      <c r="S218" t="str">
        <f t="shared" si="30"/>
        <v>theater</v>
      </c>
      <c r="T218" t="str">
        <f t="shared" si="31"/>
        <v>plays</v>
      </c>
    </row>
    <row r="219" spans="1:20" x14ac:dyDescent="0.35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t="s">
        <v>12</v>
      </c>
      <c r="G219" s="4">
        <f t="shared" si="24"/>
        <v>0.44753477588871715</v>
      </c>
      <c r="H219" s="5">
        <f t="shared" si="25"/>
        <v>62.003211991434689</v>
      </c>
      <c r="I219">
        <v>934</v>
      </c>
      <c r="J219" t="s">
        <v>19</v>
      </c>
      <c r="K219" t="s">
        <v>20</v>
      </c>
      <c r="L219">
        <v>1556427600</v>
      </c>
      <c r="M219">
        <f t="shared" si="26"/>
        <v>18014.208333333332</v>
      </c>
      <c r="N219" s="6">
        <f t="shared" si="27"/>
        <v>43583.208333333328</v>
      </c>
      <c r="O219">
        <v>1557205200</v>
      </c>
      <c r="P219">
        <f t="shared" si="28"/>
        <v>18023.208333333332</v>
      </c>
      <c r="Q219" s="6">
        <f t="shared" si="29"/>
        <v>43592.208333333328</v>
      </c>
      <c r="R219" t="s">
        <v>472</v>
      </c>
      <c r="S219" t="str">
        <f t="shared" si="30"/>
        <v>film &amp; video</v>
      </c>
      <c r="T219" t="str">
        <f t="shared" si="31"/>
        <v>science fiction</v>
      </c>
    </row>
    <row r="220" spans="1:20" x14ac:dyDescent="0.35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t="s">
        <v>18</v>
      </c>
      <c r="G220" s="4">
        <f t="shared" si="24"/>
        <v>2.1594736842105262</v>
      </c>
      <c r="H220" s="5">
        <f t="shared" si="25"/>
        <v>31.005037783375315</v>
      </c>
      <c r="I220">
        <v>397</v>
      </c>
      <c r="J220" t="s">
        <v>38</v>
      </c>
      <c r="K220" t="s">
        <v>39</v>
      </c>
      <c r="L220">
        <v>1320991200</v>
      </c>
      <c r="M220">
        <f t="shared" si="26"/>
        <v>15289.25</v>
      </c>
      <c r="N220" s="6">
        <f t="shared" si="27"/>
        <v>40858.25</v>
      </c>
      <c r="O220">
        <v>1323928800</v>
      </c>
      <c r="P220">
        <f t="shared" si="28"/>
        <v>15323.25</v>
      </c>
      <c r="Q220" s="6">
        <f t="shared" si="29"/>
        <v>40892.25</v>
      </c>
      <c r="R220" t="s">
        <v>98</v>
      </c>
      <c r="S220" t="str">
        <f t="shared" si="30"/>
        <v>film &amp; video</v>
      </c>
      <c r="T220" t="str">
        <f t="shared" si="31"/>
        <v>shorts</v>
      </c>
    </row>
    <row r="221" spans="1:20" x14ac:dyDescent="0.35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t="s">
        <v>18</v>
      </c>
      <c r="G221" s="4">
        <f t="shared" si="24"/>
        <v>3.3212709832134291</v>
      </c>
      <c r="H221" s="5">
        <f t="shared" si="25"/>
        <v>89.991552956465242</v>
      </c>
      <c r="I221">
        <v>1539</v>
      </c>
      <c r="J221" t="s">
        <v>19</v>
      </c>
      <c r="K221" t="s">
        <v>20</v>
      </c>
      <c r="L221">
        <v>1345093200</v>
      </c>
      <c r="M221">
        <f t="shared" si="26"/>
        <v>15568.208333333334</v>
      </c>
      <c r="N221" s="6">
        <f t="shared" si="27"/>
        <v>41137.208333333336</v>
      </c>
      <c r="O221">
        <v>1346130000</v>
      </c>
      <c r="P221">
        <f t="shared" si="28"/>
        <v>15580.208333333334</v>
      </c>
      <c r="Q221" s="6">
        <f t="shared" si="29"/>
        <v>41149.208333333336</v>
      </c>
      <c r="R221" t="s">
        <v>69</v>
      </c>
      <c r="S221" t="str">
        <f t="shared" si="30"/>
        <v>film &amp; video</v>
      </c>
      <c r="T221" t="str">
        <f t="shared" si="31"/>
        <v>animation</v>
      </c>
    </row>
    <row r="222" spans="1:20" x14ac:dyDescent="0.35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t="s">
        <v>12</v>
      </c>
      <c r="G222" s="4">
        <f t="shared" si="24"/>
        <v>8.4430379746835441E-2</v>
      </c>
      <c r="H222" s="5">
        <f t="shared" si="25"/>
        <v>39.235294117647058</v>
      </c>
      <c r="I222">
        <v>17</v>
      </c>
      <c r="J222" t="s">
        <v>19</v>
      </c>
      <c r="K222" t="s">
        <v>20</v>
      </c>
      <c r="L222">
        <v>1309496400</v>
      </c>
      <c r="M222">
        <f t="shared" si="26"/>
        <v>15156.208333333334</v>
      </c>
      <c r="N222" s="6">
        <f t="shared" si="27"/>
        <v>40725.208333333336</v>
      </c>
      <c r="O222">
        <v>1311051600</v>
      </c>
      <c r="P222">
        <f t="shared" si="28"/>
        <v>15174.208333333334</v>
      </c>
      <c r="Q222" s="6">
        <f t="shared" si="29"/>
        <v>40743.208333333336</v>
      </c>
      <c r="R222" t="s">
        <v>31</v>
      </c>
      <c r="S222" t="str">
        <f t="shared" si="30"/>
        <v>theater</v>
      </c>
      <c r="T222" t="str">
        <f t="shared" si="31"/>
        <v>plays</v>
      </c>
    </row>
    <row r="223" spans="1:20" ht="31" x14ac:dyDescent="0.35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t="s">
        <v>12</v>
      </c>
      <c r="G223" s="4">
        <f t="shared" si="24"/>
        <v>0.9862551440329218</v>
      </c>
      <c r="H223" s="5">
        <f t="shared" si="25"/>
        <v>54.993116108306566</v>
      </c>
      <c r="I223">
        <v>2179</v>
      </c>
      <c r="J223" t="s">
        <v>19</v>
      </c>
      <c r="K223" t="s">
        <v>20</v>
      </c>
      <c r="L223">
        <v>1340254800</v>
      </c>
      <c r="M223">
        <f t="shared" si="26"/>
        <v>15512.208333333334</v>
      </c>
      <c r="N223" s="6">
        <f t="shared" si="27"/>
        <v>41081.208333333336</v>
      </c>
      <c r="O223">
        <v>1340427600</v>
      </c>
      <c r="P223">
        <f t="shared" si="28"/>
        <v>15514.208333333334</v>
      </c>
      <c r="Q223" s="6">
        <f t="shared" si="29"/>
        <v>41083.208333333336</v>
      </c>
      <c r="R223" t="s">
        <v>15</v>
      </c>
      <c r="S223" t="str">
        <f t="shared" si="30"/>
        <v>food</v>
      </c>
      <c r="T223" t="str">
        <f t="shared" si="31"/>
        <v>food trucks</v>
      </c>
    </row>
    <row r="224" spans="1:20" x14ac:dyDescent="0.35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t="s">
        <v>18</v>
      </c>
      <c r="G224" s="4">
        <f t="shared" si="24"/>
        <v>1.3797916666666667</v>
      </c>
      <c r="H224" s="5">
        <f t="shared" si="25"/>
        <v>47.992753623188406</v>
      </c>
      <c r="I224">
        <v>138</v>
      </c>
      <c r="J224" t="s">
        <v>19</v>
      </c>
      <c r="K224" t="s">
        <v>20</v>
      </c>
      <c r="L224">
        <v>1412226000</v>
      </c>
      <c r="M224">
        <f t="shared" si="26"/>
        <v>16345.208333333334</v>
      </c>
      <c r="N224" s="6">
        <f t="shared" si="27"/>
        <v>41914.208333333336</v>
      </c>
      <c r="O224">
        <v>1412312400</v>
      </c>
      <c r="P224">
        <f t="shared" si="28"/>
        <v>16346.208333333334</v>
      </c>
      <c r="Q224" s="6">
        <f t="shared" si="29"/>
        <v>41915.208333333336</v>
      </c>
      <c r="R224" t="s">
        <v>120</v>
      </c>
      <c r="S224" t="str">
        <f t="shared" si="30"/>
        <v>photography</v>
      </c>
      <c r="T224" t="str">
        <f t="shared" si="31"/>
        <v>photography books</v>
      </c>
    </row>
    <row r="225" spans="1:20" x14ac:dyDescent="0.35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t="s">
        <v>12</v>
      </c>
      <c r="G225" s="4">
        <f t="shared" si="24"/>
        <v>0.93810996563573879</v>
      </c>
      <c r="H225" s="5">
        <f t="shared" si="25"/>
        <v>87.966702470461868</v>
      </c>
      <c r="I225">
        <v>931</v>
      </c>
      <c r="J225" t="s">
        <v>19</v>
      </c>
      <c r="K225" t="s">
        <v>20</v>
      </c>
      <c r="L225">
        <v>1458104400</v>
      </c>
      <c r="M225">
        <f t="shared" si="26"/>
        <v>16876.208333333332</v>
      </c>
      <c r="N225" s="6">
        <f t="shared" si="27"/>
        <v>42445.208333333328</v>
      </c>
      <c r="O225">
        <v>1459314000</v>
      </c>
      <c r="P225">
        <f t="shared" si="28"/>
        <v>16890.208333333332</v>
      </c>
      <c r="Q225" s="6">
        <f t="shared" si="29"/>
        <v>42459.208333333328</v>
      </c>
      <c r="R225" t="s">
        <v>31</v>
      </c>
      <c r="S225" t="str">
        <f t="shared" si="30"/>
        <v>theater</v>
      </c>
      <c r="T225" t="str">
        <f t="shared" si="31"/>
        <v>plays</v>
      </c>
    </row>
    <row r="226" spans="1:20" x14ac:dyDescent="0.35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t="s">
        <v>18</v>
      </c>
      <c r="G226" s="4">
        <f t="shared" si="24"/>
        <v>4.0363930885529156</v>
      </c>
      <c r="H226" s="5">
        <f t="shared" si="25"/>
        <v>51.999165275459099</v>
      </c>
      <c r="I226">
        <v>3594</v>
      </c>
      <c r="J226" t="s">
        <v>19</v>
      </c>
      <c r="K226" t="s">
        <v>20</v>
      </c>
      <c r="L226">
        <v>1411534800</v>
      </c>
      <c r="M226">
        <f t="shared" si="26"/>
        <v>16337.208333333334</v>
      </c>
      <c r="N226" s="6">
        <f t="shared" si="27"/>
        <v>41906.208333333336</v>
      </c>
      <c r="O226">
        <v>1415426400</v>
      </c>
      <c r="P226">
        <f t="shared" si="28"/>
        <v>16382.25</v>
      </c>
      <c r="Q226" s="6">
        <f t="shared" si="29"/>
        <v>41951.25</v>
      </c>
      <c r="R226" t="s">
        <v>472</v>
      </c>
      <c r="S226" t="str">
        <f t="shared" si="30"/>
        <v>film &amp; video</v>
      </c>
      <c r="T226" t="str">
        <f t="shared" si="31"/>
        <v>science fiction</v>
      </c>
    </row>
    <row r="227" spans="1:20" x14ac:dyDescent="0.35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t="s">
        <v>18</v>
      </c>
      <c r="G227" s="4">
        <f t="shared" si="24"/>
        <v>2.6017404129793511</v>
      </c>
      <c r="H227" s="5">
        <f t="shared" si="25"/>
        <v>29.999659863945578</v>
      </c>
      <c r="I227">
        <v>5880</v>
      </c>
      <c r="J227" t="s">
        <v>19</v>
      </c>
      <c r="K227" t="s">
        <v>20</v>
      </c>
      <c r="L227">
        <v>1399093200</v>
      </c>
      <c r="M227">
        <f t="shared" si="26"/>
        <v>16193.208333333334</v>
      </c>
      <c r="N227" s="6">
        <f t="shared" si="27"/>
        <v>41762.208333333336</v>
      </c>
      <c r="O227">
        <v>1399093200</v>
      </c>
      <c r="P227">
        <f t="shared" si="28"/>
        <v>16193.208333333334</v>
      </c>
      <c r="Q227" s="6">
        <f t="shared" si="29"/>
        <v>41762.208333333336</v>
      </c>
      <c r="R227" t="s">
        <v>21</v>
      </c>
      <c r="S227" t="str">
        <f t="shared" si="30"/>
        <v>music</v>
      </c>
      <c r="T227" t="str">
        <f t="shared" si="31"/>
        <v>rock</v>
      </c>
    </row>
    <row r="228" spans="1:20" x14ac:dyDescent="0.35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t="s">
        <v>18</v>
      </c>
      <c r="G228" s="4">
        <f t="shared" si="24"/>
        <v>3.6663333333333332</v>
      </c>
      <c r="H228" s="5">
        <f t="shared" si="25"/>
        <v>98.205357142857139</v>
      </c>
      <c r="I228">
        <v>112</v>
      </c>
      <c r="J228" t="s">
        <v>19</v>
      </c>
      <c r="K228" t="s">
        <v>20</v>
      </c>
      <c r="L228">
        <v>1270702800</v>
      </c>
      <c r="M228">
        <f t="shared" si="26"/>
        <v>14707.208333333334</v>
      </c>
      <c r="N228" s="6">
        <f t="shared" si="27"/>
        <v>40276.208333333336</v>
      </c>
      <c r="O228">
        <v>1273899600</v>
      </c>
      <c r="P228">
        <f t="shared" si="28"/>
        <v>14744.208333333334</v>
      </c>
      <c r="Q228" s="6">
        <f t="shared" si="29"/>
        <v>40313.208333333336</v>
      </c>
      <c r="R228" t="s">
        <v>120</v>
      </c>
      <c r="S228" t="str">
        <f t="shared" si="30"/>
        <v>photography</v>
      </c>
      <c r="T228" t="str">
        <f t="shared" si="31"/>
        <v>photography books</v>
      </c>
    </row>
    <row r="229" spans="1:20" x14ac:dyDescent="0.35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t="s">
        <v>18</v>
      </c>
      <c r="G229" s="4">
        <f t="shared" si="24"/>
        <v>1.687208538587849</v>
      </c>
      <c r="H229" s="5">
        <f t="shared" si="25"/>
        <v>108.96182396606575</v>
      </c>
      <c r="I229">
        <v>943</v>
      </c>
      <c r="J229" t="s">
        <v>19</v>
      </c>
      <c r="K229" t="s">
        <v>20</v>
      </c>
      <c r="L229">
        <v>1431666000</v>
      </c>
      <c r="M229">
        <f t="shared" si="26"/>
        <v>16570.208333333332</v>
      </c>
      <c r="N229" s="6">
        <f t="shared" si="27"/>
        <v>42139.208333333328</v>
      </c>
      <c r="O229">
        <v>1432184400</v>
      </c>
      <c r="P229">
        <f t="shared" si="28"/>
        <v>16576.208333333332</v>
      </c>
      <c r="Q229" s="6">
        <f t="shared" si="29"/>
        <v>42145.208333333328</v>
      </c>
      <c r="R229" t="s">
        <v>290</v>
      </c>
      <c r="S229" t="str">
        <f t="shared" si="30"/>
        <v>games</v>
      </c>
      <c r="T229" t="str">
        <f t="shared" si="31"/>
        <v>mobile games</v>
      </c>
    </row>
    <row r="230" spans="1:20" x14ac:dyDescent="0.35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t="s">
        <v>18</v>
      </c>
      <c r="G230" s="4">
        <f t="shared" si="24"/>
        <v>1.1990717911530093</v>
      </c>
      <c r="H230" s="5">
        <f t="shared" si="25"/>
        <v>66.998379254457049</v>
      </c>
      <c r="I230">
        <v>2468</v>
      </c>
      <c r="J230" t="s">
        <v>19</v>
      </c>
      <c r="K230" t="s">
        <v>20</v>
      </c>
      <c r="L230">
        <v>1472619600</v>
      </c>
      <c r="M230">
        <f t="shared" si="26"/>
        <v>17044.208333333332</v>
      </c>
      <c r="N230" s="6">
        <f t="shared" si="27"/>
        <v>42613.208333333328</v>
      </c>
      <c r="O230">
        <v>1474779600</v>
      </c>
      <c r="P230">
        <f t="shared" si="28"/>
        <v>17069.208333333332</v>
      </c>
      <c r="Q230" s="6">
        <f t="shared" si="29"/>
        <v>42638.208333333328</v>
      </c>
      <c r="R230" t="s">
        <v>69</v>
      </c>
      <c r="S230" t="str">
        <f t="shared" si="30"/>
        <v>film &amp; video</v>
      </c>
      <c r="T230" t="str">
        <f t="shared" si="31"/>
        <v>animation</v>
      </c>
    </row>
    <row r="231" spans="1:20" x14ac:dyDescent="0.35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t="s">
        <v>18</v>
      </c>
      <c r="G231" s="4">
        <f t="shared" si="24"/>
        <v>1.936892523364486</v>
      </c>
      <c r="H231" s="5">
        <f t="shared" si="25"/>
        <v>64.99333594668758</v>
      </c>
      <c r="I231">
        <v>2551</v>
      </c>
      <c r="J231" t="s">
        <v>19</v>
      </c>
      <c r="K231" t="s">
        <v>20</v>
      </c>
      <c r="L231">
        <v>1496293200</v>
      </c>
      <c r="M231">
        <f t="shared" si="26"/>
        <v>17318.208333333332</v>
      </c>
      <c r="N231" s="6">
        <f t="shared" si="27"/>
        <v>42887.208333333328</v>
      </c>
      <c r="O231">
        <v>1500440400</v>
      </c>
      <c r="P231">
        <f t="shared" si="28"/>
        <v>17366.208333333332</v>
      </c>
      <c r="Q231" s="6">
        <f t="shared" si="29"/>
        <v>42935.208333333328</v>
      </c>
      <c r="R231" t="s">
        <v>290</v>
      </c>
      <c r="S231" t="str">
        <f t="shared" si="30"/>
        <v>games</v>
      </c>
      <c r="T231" t="str">
        <f t="shared" si="31"/>
        <v>mobile games</v>
      </c>
    </row>
    <row r="232" spans="1:20" x14ac:dyDescent="0.35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t="s">
        <v>18</v>
      </c>
      <c r="G232" s="4">
        <f t="shared" si="24"/>
        <v>4.2016666666666671</v>
      </c>
      <c r="H232" s="5">
        <f t="shared" si="25"/>
        <v>99.841584158415841</v>
      </c>
      <c r="I232">
        <v>101</v>
      </c>
      <c r="J232" t="s">
        <v>19</v>
      </c>
      <c r="K232" t="s">
        <v>20</v>
      </c>
      <c r="L232">
        <v>1575612000</v>
      </c>
      <c r="M232">
        <f t="shared" si="26"/>
        <v>18236.25</v>
      </c>
      <c r="N232" s="6">
        <f t="shared" si="27"/>
        <v>43805.25</v>
      </c>
      <c r="O232">
        <v>1575612000</v>
      </c>
      <c r="P232">
        <f t="shared" si="28"/>
        <v>18236.25</v>
      </c>
      <c r="Q232" s="6">
        <f t="shared" si="29"/>
        <v>43805.25</v>
      </c>
      <c r="R232" t="s">
        <v>87</v>
      </c>
      <c r="S232" t="str">
        <f t="shared" si="30"/>
        <v>games</v>
      </c>
      <c r="T232" t="str">
        <f t="shared" si="31"/>
        <v>video games</v>
      </c>
    </row>
    <row r="233" spans="1:20" x14ac:dyDescent="0.35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t="s">
        <v>72</v>
      </c>
      <c r="G233" s="4">
        <f t="shared" si="24"/>
        <v>0.76708333333333334</v>
      </c>
      <c r="H233" s="5">
        <f t="shared" si="25"/>
        <v>82.432835820895519</v>
      </c>
      <c r="I233">
        <v>67</v>
      </c>
      <c r="J233" t="s">
        <v>19</v>
      </c>
      <c r="K233" t="s">
        <v>20</v>
      </c>
      <c r="L233">
        <v>1369112400</v>
      </c>
      <c r="M233">
        <f t="shared" si="26"/>
        <v>15846.208333333334</v>
      </c>
      <c r="N233" s="6">
        <f t="shared" si="27"/>
        <v>41415.208333333336</v>
      </c>
      <c r="O233">
        <v>1374123600</v>
      </c>
      <c r="P233">
        <f t="shared" si="28"/>
        <v>15904.208333333334</v>
      </c>
      <c r="Q233" s="6">
        <f t="shared" si="29"/>
        <v>41473.208333333336</v>
      </c>
      <c r="R233" t="s">
        <v>31</v>
      </c>
      <c r="S233" t="str">
        <f t="shared" si="30"/>
        <v>theater</v>
      </c>
      <c r="T233" t="str">
        <f t="shared" si="31"/>
        <v>plays</v>
      </c>
    </row>
    <row r="234" spans="1:20" x14ac:dyDescent="0.35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t="s">
        <v>18</v>
      </c>
      <c r="G234" s="4">
        <f t="shared" si="24"/>
        <v>1.7126470588235294</v>
      </c>
      <c r="H234" s="5">
        <f t="shared" si="25"/>
        <v>63.293478260869563</v>
      </c>
      <c r="I234">
        <v>92</v>
      </c>
      <c r="J234" t="s">
        <v>19</v>
      </c>
      <c r="K234" t="s">
        <v>20</v>
      </c>
      <c r="L234">
        <v>1469422800</v>
      </c>
      <c r="M234">
        <f t="shared" si="26"/>
        <v>17007.208333333332</v>
      </c>
      <c r="N234" s="6">
        <f t="shared" si="27"/>
        <v>42576.208333333328</v>
      </c>
      <c r="O234">
        <v>1469509200</v>
      </c>
      <c r="P234">
        <f t="shared" si="28"/>
        <v>17008.208333333332</v>
      </c>
      <c r="Q234" s="6">
        <f t="shared" si="29"/>
        <v>42577.208333333328</v>
      </c>
      <c r="R234" t="s">
        <v>31</v>
      </c>
      <c r="S234" t="str">
        <f t="shared" si="30"/>
        <v>theater</v>
      </c>
      <c r="T234" t="str">
        <f t="shared" si="31"/>
        <v>plays</v>
      </c>
    </row>
    <row r="235" spans="1:20" x14ac:dyDescent="0.35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t="s">
        <v>18</v>
      </c>
      <c r="G235" s="4">
        <f t="shared" si="24"/>
        <v>1.5789473684210527</v>
      </c>
      <c r="H235" s="5">
        <f t="shared" si="25"/>
        <v>96.774193548387103</v>
      </c>
      <c r="I235">
        <v>62</v>
      </c>
      <c r="J235" t="s">
        <v>19</v>
      </c>
      <c r="K235" t="s">
        <v>20</v>
      </c>
      <c r="L235">
        <v>1307854800</v>
      </c>
      <c r="M235">
        <f t="shared" si="26"/>
        <v>15137.208333333334</v>
      </c>
      <c r="N235" s="6">
        <f t="shared" si="27"/>
        <v>40706.208333333336</v>
      </c>
      <c r="O235">
        <v>1309237200</v>
      </c>
      <c r="P235">
        <f t="shared" si="28"/>
        <v>15153.208333333334</v>
      </c>
      <c r="Q235" s="6">
        <f t="shared" si="29"/>
        <v>40722.208333333336</v>
      </c>
      <c r="R235" t="s">
        <v>69</v>
      </c>
      <c r="S235" t="str">
        <f t="shared" si="30"/>
        <v>film &amp; video</v>
      </c>
      <c r="T235" t="str">
        <f t="shared" si="31"/>
        <v>animation</v>
      </c>
    </row>
    <row r="236" spans="1:20" x14ac:dyDescent="0.35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t="s">
        <v>18</v>
      </c>
      <c r="G236" s="4">
        <f t="shared" si="24"/>
        <v>1.0908</v>
      </c>
      <c r="H236" s="5">
        <f t="shared" si="25"/>
        <v>54.906040268456373</v>
      </c>
      <c r="I236">
        <v>149</v>
      </c>
      <c r="J236" t="s">
        <v>105</v>
      </c>
      <c r="K236" t="s">
        <v>106</v>
      </c>
      <c r="L236">
        <v>1503378000</v>
      </c>
      <c r="M236">
        <f t="shared" si="26"/>
        <v>17400.208333333332</v>
      </c>
      <c r="N236" s="6">
        <f t="shared" si="27"/>
        <v>42969.208333333328</v>
      </c>
      <c r="O236">
        <v>1503982800</v>
      </c>
      <c r="P236">
        <f t="shared" si="28"/>
        <v>17407.208333333332</v>
      </c>
      <c r="Q236" s="6">
        <f t="shared" si="29"/>
        <v>42976.208333333328</v>
      </c>
      <c r="R236" t="s">
        <v>87</v>
      </c>
      <c r="S236" t="str">
        <f t="shared" si="30"/>
        <v>games</v>
      </c>
      <c r="T236" t="str">
        <f t="shared" si="31"/>
        <v>video games</v>
      </c>
    </row>
    <row r="237" spans="1:20" ht="31" x14ac:dyDescent="0.35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t="s">
        <v>12</v>
      </c>
      <c r="G237" s="4">
        <f t="shared" si="24"/>
        <v>0.41732558139534881</v>
      </c>
      <c r="H237" s="5">
        <f t="shared" si="25"/>
        <v>39.010869565217391</v>
      </c>
      <c r="I237">
        <v>92</v>
      </c>
      <c r="J237" t="s">
        <v>19</v>
      </c>
      <c r="K237" t="s">
        <v>20</v>
      </c>
      <c r="L237">
        <v>1486965600</v>
      </c>
      <c r="M237">
        <f t="shared" si="26"/>
        <v>17210.25</v>
      </c>
      <c r="N237" s="6">
        <f t="shared" si="27"/>
        <v>42779.25</v>
      </c>
      <c r="O237">
        <v>1487397600</v>
      </c>
      <c r="P237">
        <f t="shared" si="28"/>
        <v>17215.25</v>
      </c>
      <c r="Q237" s="6">
        <f t="shared" si="29"/>
        <v>42784.25</v>
      </c>
      <c r="R237" t="s">
        <v>69</v>
      </c>
      <c r="S237" t="str">
        <f t="shared" si="30"/>
        <v>film &amp; video</v>
      </c>
      <c r="T237" t="str">
        <f t="shared" si="31"/>
        <v>animation</v>
      </c>
    </row>
    <row r="238" spans="1:20" x14ac:dyDescent="0.35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t="s">
        <v>12</v>
      </c>
      <c r="G238" s="4">
        <f t="shared" si="24"/>
        <v>0.10944303797468355</v>
      </c>
      <c r="H238" s="5">
        <f t="shared" si="25"/>
        <v>75.84210526315789</v>
      </c>
      <c r="I238">
        <v>57</v>
      </c>
      <c r="J238" t="s">
        <v>24</v>
      </c>
      <c r="K238" t="s">
        <v>25</v>
      </c>
      <c r="L238">
        <v>1561438800</v>
      </c>
      <c r="M238">
        <f t="shared" si="26"/>
        <v>18072.208333333332</v>
      </c>
      <c r="N238" s="6">
        <f t="shared" si="27"/>
        <v>43641.208333333328</v>
      </c>
      <c r="O238">
        <v>1562043600</v>
      </c>
      <c r="P238">
        <f t="shared" si="28"/>
        <v>18079.208333333332</v>
      </c>
      <c r="Q238" s="6">
        <f t="shared" si="29"/>
        <v>43648.208333333328</v>
      </c>
      <c r="R238" t="s">
        <v>21</v>
      </c>
      <c r="S238" t="str">
        <f t="shared" si="30"/>
        <v>music</v>
      </c>
      <c r="T238" t="str">
        <f t="shared" si="31"/>
        <v>rock</v>
      </c>
    </row>
    <row r="239" spans="1:20" ht="31" x14ac:dyDescent="0.35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t="s">
        <v>18</v>
      </c>
      <c r="G239" s="4">
        <f t="shared" si="24"/>
        <v>1.593763440860215</v>
      </c>
      <c r="H239" s="5">
        <f t="shared" si="25"/>
        <v>45.051671732522799</v>
      </c>
      <c r="I239">
        <v>329</v>
      </c>
      <c r="J239" t="s">
        <v>19</v>
      </c>
      <c r="K239" t="s">
        <v>20</v>
      </c>
      <c r="L239">
        <v>1398402000</v>
      </c>
      <c r="M239">
        <f t="shared" si="26"/>
        <v>16185.208333333334</v>
      </c>
      <c r="N239" s="6">
        <f t="shared" si="27"/>
        <v>41754.208333333336</v>
      </c>
      <c r="O239">
        <v>1398574800</v>
      </c>
      <c r="P239">
        <f t="shared" si="28"/>
        <v>16187.208333333334</v>
      </c>
      <c r="Q239" s="6">
        <f t="shared" si="29"/>
        <v>41756.208333333336</v>
      </c>
      <c r="R239" t="s">
        <v>69</v>
      </c>
      <c r="S239" t="str">
        <f t="shared" si="30"/>
        <v>film &amp; video</v>
      </c>
      <c r="T239" t="str">
        <f t="shared" si="31"/>
        <v>animation</v>
      </c>
    </row>
    <row r="240" spans="1:20" x14ac:dyDescent="0.35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t="s">
        <v>18</v>
      </c>
      <c r="G240" s="4">
        <f t="shared" si="24"/>
        <v>4.2241666666666671</v>
      </c>
      <c r="H240" s="5">
        <f t="shared" si="25"/>
        <v>104.51546391752578</v>
      </c>
      <c r="I240">
        <v>97</v>
      </c>
      <c r="J240" t="s">
        <v>34</v>
      </c>
      <c r="K240" t="s">
        <v>35</v>
      </c>
      <c r="L240">
        <v>1513231200</v>
      </c>
      <c r="M240">
        <f t="shared" si="26"/>
        <v>17514.25</v>
      </c>
      <c r="N240" s="6">
        <f t="shared" si="27"/>
        <v>43083.25</v>
      </c>
      <c r="O240">
        <v>1515391200</v>
      </c>
      <c r="P240">
        <f t="shared" si="28"/>
        <v>17539.25</v>
      </c>
      <c r="Q240" s="6">
        <f t="shared" si="29"/>
        <v>43108.25</v>
      </c>
      <c r="R240" t="s">
        <v>31</v>
      </c>
      <c r="S240" t="str">
        <f t="shared" si="30"/>
        <v>theater</v>
      </c>
      <c r="T240" t="str">
        <f t="shared" si="31"/>
        <v>plays</v>
      </c>
    </row>
    <row r="241" spans="1:20" ht="31" x14ac:dyDescent="0.35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t="s">
        <v>12</v>
      </c>
      <c r="G241" s="4">
        <f t="shared" si="24"/>
        <v>0.97718749999999999</v>
      </c>
      <c r="H241" s="5">
        <f t="shared" si="25"/>
        <v>76.268292682926827</v>
      </c>
      <c r="I241">
        <v>41</v>
      </c>
      <c r="J241" t="s">
        <v>19</v>
      </c>
      <c r="K241" t="s">
        <v>20</v>
      </c>
      <c r="L241">
        <v>1440824400</v>
      </c>
      <c r="M241">
        <f t="shared" si="26"/>
        <v>16676.208333333332</v>
      </c>
      <c r="N241" s="6">
        <f t="shared" si="27"/>
        <v>42245.208333333328</v>
      </c>
      <c r="O241">
        <v>1441170000</v>
      </c>
      <c r="P241">
        <f t="shared" si="28"/>
        <v>16680.208333333332</v>
      </c>
      <c r="Q241" s="6">
        <f t="shared" si="29"/>
        <v>42249.208333333328</v>
      </c>
      <c r="R241" t="s">
        <v>63</v>
      </c>
      <c r="S241" t="str">
        <f t="shared" si="30"/>
        <v>technology</v>
      </c>
      <c r="T241" t="str">
        <f t="shared" si="31"/>
        <v>wearables</v>
      </c>
    </row>
    <row r="242" spans="1:20" x14ac:dyDescent="0.35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t="s">
        <v>18</v>
      </c>
      <c r="G242" s="4">
        <f t="shared" si="24"/>
        <v>4.1878911564625847</v>
      </c>
      <c r="H242" s="5">
        <f t="shared" si="25"/>
        <v>69.015695067264573</v>
      </c>
      <c r="I242">
        <v>1784</v>
      </c>
      <c r="J242" t="s">
        <v>19</v>
      </c>
      <c r="K242" t="s">
        <v>20</v>
      </c>
      <c r="L242">
        <v>1281070800</v>
      </c>
      <c r="M242">
        <f t="shared" si="26"/>
        <v>14827.208333333334</v>
      </c>
      <c r="N242" s="6">
        <f t="shared" si="27"/>
        <v>40396.208333333336</v>
      </c>
      <c r="O242">
        <v>1281157200</v>
      </c>
      <c r="P242">
        <f t="shared" si="28"/>
        <v>14828.208333333334</v>
      </c>
      <c r="Q242" s="6">
        <f t="shared" si="29"/>
        <v>40397.208333333336</v>
      </c>
      <c r="R242" t="s">
        <v>31</v>
      </c>
      <c r="S242" t="str">
        <f t="shared" si="30"/>
        <v>theater</v>
      </c>
      <c r="T242" t="str">
        <f t="shared" si="31"/>
        <v>plays</v>
      </c>
    </row>
    <row r="243" spans="1:20" x14ac:dyDescent="0.35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t="s">
        <v>18</v>
      </c>
      <c r="G243" s="4">
        <f t="shared" si="24"/>
        <v>1.0191632047477746</v>
      </c>
      <c r="H243" s="5">
        <f t="shared" si="25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>
        <f t="shared" si="26"/>
        <v>16173.208333333334</v>
      </c>
      <c r="N243" s="6">
        <f t="shared" si="27"/>
        <v>41742.208333333336</v>
      </c>
      <c r="O243">
        <v>1398229200</v>
      </c>
      <c r="P243">
        <f t="shared" si="28"/>
        <v>16183.208333333334</v>
      </c>
      <c r="Q243" s="6">
        <f t="shared" si="29"/>
        <v>41752.208333333336</v>
      </c>
      <c r="R243" t="s">
        <v>66</v>
      </c>
      <c r="S243" t="str">
        <f t="shared" si="30"/>
        <v>publishing</v>
      </c>
      <c r="T243" t="str">
        <f t="shared" si="31"/>
        <v>nonfiction</v>
      </c>
    </row>
    <row r="244" spans="1:20" x14ac:dyDescent="0.35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t="s">
        <v>18</v>
      </c>
      <c r="G244" s="4">
        <f t="shared" si="24"/>
        <v>1.2772619047619047</v>
      </c>
      <c r="H244" s="5">
        <f t="shared" si="25"/>
        <v>42.915999999999997</v>
      </c>
      <c r="I244">
        <v>250</v>
      </c>
      <c r="J244" t="s">
        <v>19</v>
      </c>
      <c r="K244" t="s">
        <v>20</v>
      </c>
      <c r="L244">
        <v>1494392400</v>
      </c>
      <c r="M244">
        <f t="shared" si="26"/>
        <v>17296.208333333332</v>
      </c>
      <c r="N244" s="6">
        <f t="shared" si="27"/>
        <v>42865.208333333328</v>
      </c>
      <c r="O244">
        <v>1495256400</v>
      </c>
      <c r="P244">
        <f t="shared" si="28"/>
        <v>17306.208333333332</v>
      </c>
      <c r="Q244" s="6">
        <f t="shared" si="29"/>
        <v>42875.208333333328</v>
      </c>
      <c r="R244" t="s">
        <v>21</v>
      </c>
      <c r="S244" t="str">
        <f t="shared" si="30"/>
        <v>music</v>
      </c>
      <c r="T244" t="str">
        <f t="shared" si="31"/>
        <v>rock</v>
      </c>
    </row>
    <row r="245" spans="1:20" ht="31" x14ac:dyDescent="0.35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t="s">
        <v>18</v>
      </c>
      <c r="G245" s="4">
        <f t="shared" si="24"/>
        <v>4.4521739130434783</v>
      </c>
      <c r="H245" s="5">
        <f t="shared" si="25"/>
        <v>43.025210084033617</v>
      </c>
      <c r="I245">
        <v>238</v>
      </c>
      <c r="J245" t="s">
        <v>19</v>
      </c>
      <c r="K245" t="s">
        <v>20</v>
      </c>
      <c r="L245">
        <v>1520143200</v>
      </c>
      <c r="M245">
        <f t="shared" si="26"/>
        <v>17594.25</v>
      </c>
      <c r="N245" s="6">
        <f t="shared" si="27"/>
        <v>43163.25</v>
      </c>
      <c r="O245">
        <v>1520402400</v>
      </c>
      <c r="P245">
        <f t="shared" si="28"/>
        <v>17597.25</v>
      </c>
      <c r="Q245" s="6">
        <f t="shared" si="29"/>
        <v>43166.25</v>
      </c>
      <c r="R245" t="s">
        <v>31</v>
      </c>
      <c r="S245" t="str">
        <f t="shared" si="30"/>
        <v>theater</v>
      </c>
      <c r="T245" t="str">
        <f t="shared" si="31"/>
        <v>plays</v>
      </c>
    </row>
    <row r="246" spans="1:20" ht="31" x14ac:dyDescent="0.35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t="s">
        <v>18</v>
      </c>
      <c r="G246" s="4">
        <f t="shared" si="24"/>
        <v>5.6971428571428575</v>
      </c>
      <c r="H246" s="5">
        <f t="shared" si="25"/>
        <v>75.245283018867923</v>
      </c>
      <c r="I246">
        <v>53</v>
      </c>
      <c r="J246" t="s">
        <v>19</v>
      </c>
      <c r="K246" t="s">
        <v>20</v>
      </c>
      <c r="L246">
        <v>1405314000</v>
      </c>
      <c r="M246">
        <f t="shared" si="26"/>
        <v>16265.208333333334</v>
      </c>
      <c r="N246" s="6">
        <f t="shared" si="27"/>
        <v>41834.208333333336</v>
      </c>
      <c r="O246">
        <v>1409806800</v>
      </c>
      <c r="P246">
        <f t="shared" si="28"/>
        <v>16317.208333333334</v>
      </c>
      <c r="Q246" s="6">
        <f t="shared" si="29"/>
        <v>41886.208333333336</v>
      </c>
      <c r="R246" t="s">
        <v>31</v>
      </c>
      <c r="S246" t="str">
        <f t="shared" si="30"/>
        <v>theater</v>
      </c>
      <c r="T246" t="str">
        <f t="shared" si="31"/>
        <v>plays</v>
      </c>
    </row>
    <row r="247" spans="1:20" x14ac:dyDescent="0.35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t="s">
        <v>18</v>
      </c>
      <c r="G247" s="4">
        <f t="shared" si="24"/>
        <v>5.0934482758620687</v>
      </c>
      <c r="H247" s="5">
        <f t="shared" si="25"/>
        <v>69.023364485981304</v>
      </c>
      <c r="I247">
        <v>214</v>
      </c>
      <c r="J247" t="s">
        <v>19</v>
      </c>
      <c r="K247" t="s">
        <v>20</v>
      </c>
      <c r="L247">
        <v>1396846800</v>
      </c>
      <c r="M247">
        <f t="shared" si="26"/>
        <v>16167.208333333334</v>
      </c>
      <c r="N247" s="6">
        <f t="shared" si="27"/>
        <v>41736.208333333336</v>
      </c>
      <c r="O247">
        <v>1396933200</v>
      </c>
      <c r="P247">
        <f t="shared" si="28"/>
        <v>16168.208333333334</v>
      </c>
      <c r="Q247" s="6">
        <f t="shared" si="29"/>
        <v>41737.208333333336</v>
      </c>
      <c r="R247" t="s">
        <v>31</v>
      </c>
      <c r="S247" t="str">
        <f t="shared" si="30"/>
        <v>theater</v>
      </c>
      <c r="T247" t="str">
        <f t="shared" si="31"/>
        <v>plays</v>
      </c>
    </row>
    <row r="248" spans="1:20" x14ac:dyDescent="0.35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t="s">
        <v>18</v>
      </c>
      <c r="G248" s="4">
        <f t="shared" si="24"/>
        <v>3.2553333333333332</v>
      </c>
      <c r="H248" s="5">
        <f t="shared" si="25"/>
        <v>65.986486486486484</v>
      </c>
      <c r="I248">
        <v>222</v>
      </c>
      <c r="J248" t="s">
        <v>19</v>
      </c>
      <c r="K248" t="s">
        <v>20</v>
      </c>
      <c r="L248">
        <v>1375678800</v>
      </c>
      <c r="M248">
        <f t="shared" si="26"/>
        <v>15922.208333333334</v>
      </c>
      <c r="N248" s="6">
        <f t="shared" si="27"/>
        <v>41491.208333333336</v>
      </c>
      <c r="O248">
        <v>1376024400</v>
      </c>
      <c r="P248">
        <f t="shared" si="28"/>
        <v>15926.208333333334</v>
      </c>
      <c r="Q248" s="6">
        <f t="shared" si="29"/>
        <v>41495.208333333336</v>
      </c>
      <c r="R248" t="s">
        <v>26</v>
      </c>
      <c r="S248" t="str">
        <f t="shared" si="30"/>
        <v>technology</v>
      </c>
      <c r="T248" t="str">
        <f t="shared" si="31"/>
        <v>web</v>
      </c>
    </row>
    <row r="249" spans="1:20" x14ac:dyDescent="0.35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t="s">
        <v>18</v>
      </c>
      <c r="G249" s="4">
        <f t="shared" si="24"/>
        <v>9.3261616161616168</v>
      </c>
      <c r="H249" s="5">
        <f t="shared" si="25"/>
        <v>98.013800424628457</v>
      </c>
      <c r="I249">
        <v>1884</v>
      </c>
      <c r="J249" t="s">
        <v>19</v>
      </c>
      <c r="K249" t="s">
        <v>20</v>
      </c>
      <c r="L249">
        <v>1482386400</v>
      </c>
      <c r="M249">
        <f t="shared" si="26"/>
        <v>17157.25</v>
      </c>
      <c r="N249" s="6">
        <f t="shared" si="27"/>
        <v>42726.25</v>
      </c>
      <c r="O249">
        <v>1483682400</v>
      </c>
      <c r="P249">
        <f t="shared" si="28"/>
        <v>17172.25</v>
      </c>
      <c r="Q249" s="6">
        <f t="shared" si="29"/>
        <v>42741.25</v>
      </c>
      <c r="R249" t="s">
        <v>117</v>
      </c>
      <c r="S249" t="str">
        <f t="shared" si="30"/>
        <v>publishing</v>
      </c>
      <c r="T249" t="str">
        <f t="shared" si="31"/>
        <v>fiction</v>
      </c>
    </row>
    <row r="250" spans="1:20" x14ac:dyDescent="0.35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t="s">
        <v>18</v>
      </c>
      <c r="G250" s="4">
        <f t="shared" si="24"/>
        <v>2.1133870967741935</v>
      </c>
      <c r="H250" s="5">
        <f t="shared" si="25"/>
        <v>60.105504587155963</v>
      </c>
      <c r="I250">
        <v>218</v>
      </c>
      <c r="J250" t="s">
        <v>24</v>
      </c>
      <c r="K250" t="s">
        <v>25</v>
      </c>
      <c r="L250">
        <v>1420005600</v>
      </c>
      <c r="M250">
        <f t="shared" si="26"/>
        <v>16435.25</v>
      </c>
      <c r="N250" s="6">
        <f t="shared" si="27"/>
        <v>42004.25</v>
      </c>
      <c r="O250">
        <v>1420437600</v>
      </c>
      <c r="P250">
        <f t="shared" si="28"/>
        <v>16440.25</v>
      </c>
      <c r="Q250" s="6">
        <f t="shared" si="29"/>
        <v>42009.25</v>
      </c>
      <c r="R250" t="s">
        <v>290</v>
      </c>
      <c r="S250" t="str">
        <f t="shared" si="30"/>
        <v>games</v>
      </c>
      <c r="T250" t="str">
        <f t="shared" si="31"/>
        <v>mobile games</v>
      </c>
    </row>
    <row r="251" spans="1:20" x14ac:dyDescent="0.35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t="s">
        <v>18</v>
      </c>
      <c r="G251" s="4">
        <f t="shared" si="24"/>
        <v>2.7332520325203253</v>
      </c>
      <c r="H251" s="5">
        <f t="shared" si="25"/>
        <v>26.000773395204948</v>
      </c>
      <c r="I251">
        <v>6465</v>
      </c>
      <c r="J251" t="s">
        <v>19</v>
      </c>
      <c r="K251" t="s">
        <v>20</v>
      </c>
      <c r="L251">
        <v>1420178400</v>
      </c>
      <c r="M251">
        <f t="shared" si="26"/>
        <v>16437.25</v>
      </c>
      <c r="N251" s="6">
        <f t="shared" si="27"/>
        <v>42006.25</v>
      </c>
      <c r="O251">
        <v>1420783200</v>
      </c>
      <c r="P251">
        <f t="shared" si="28"/>
        <v>16444.25</v>
      </c>
      <c r="Q251" s="6">
        <f t="shared" si="29"/>
        <v>42013.25</v>
      </c>
      <c r="R251" t="s">
        <v>204</v>
      </c>
      <c r="S251" t="str">
        <f t="shared" si="30"/>
        <v>publishing</v>
      </c>
      <c r="T251" t="str">
        <f t="shared" si="31"/>
        <v>translations</v>
      </c>
    </row>
    <row r="252" spans="1:20" x14ac:dyDescent="0.35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t="s">
        <v>12</v>
      </c>
      <c r="G252" s="4">
        <f t="shared" si="24"/>
        <v>0.03</v>
      </c>
      <c r="H252" s="5">
        <f t="shared" si="25"/>
        <v>3</v>
      </c>
      <c r="I252">
        <v>1</v>
      </c>
      <c r="J252" t="s">
        <v>19</v>
      </c>
      <c r="K252" t="s">
        <v>20</v>
      </c>
      <c r="L252">
        <v>1264399200</v>
      </c>
      <c r="M252">
        <f t="shared" si="26"/>
        <v>14634.25</v>
      </c>
      <c r="N252" s="6">
        <f t="shared" si="27"/>
        <v>40203.25</v>
      </c>
      <c r="O252">
        <v>1267423200</v>
      </c>
      <c r="P252">
        <f t="shared" si="28"/>
        <v>14669.25</v>
      </c>
      <c r="Q252" s="6">
        <f t="shared" si="29"/>
        <v>40238.25</v>
      </c>
      <c r="R252" t="s">
        <v>21</v>
      </c>
      <c r="S252" t="str">
        <f t="shared" si="30"/>
        <v>music</v>
      </c>
      <c r="T252" t="str">
        <f t="shared" si="31"/>
        <v>rock</v>
      </c>
    </row>
    <row r="253" spans="1:20" x14ac:dyDescent="0.35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t="s">
        <v>12</v>
      </c>
      <c r="G253" s="4">
        <f t="shared" si="24"/>
        <v>0.54084507042253516</v>
      </c>
      <c r="H253" s="5">
        <f t="shared" si="25"/>
        <v>38.019801980198018</v>
      </c>
      <c r="I253">
        <v>101</v>
      </c>
      <c r="J253" t="s">
        <v>19</v>
      </c>
      <c r="K253" t="s">
        <v>20</v>
      </c>
      <c r="L253">
        <v>1355032800</v>
      </c>
      <c r="M253">
        <f t="shared" si="26"/>
        <v>15683.25</v>
      </c>
      <c r="N253" s="6">
        <f t="shared" si="27"/>
        <v>41252.25</v>
      </c>
      <c r="O253">
        <v>1355205600</v>
      </c>
      <c r="P253">
        <f t="shared" si="28"/>
        <v>15685.25</v>
      </c>
      <c r="Q253" s="6">
        <f t="shared" si="29"/>
        <v>41254.25</v>
      </c>
      <c r="R253" t="s">
        <v>31</v>
      </c>
      <c r="S253" t="str">
        <f t="shared" si="30"/>
        <v>theater</v>
      </c>
      <c r="T253" t="str">
        <f t="shared" si="31"/>
        <v>plays</v>
      </c>
    </row>
    <row r="254" spans="1:20" ht="31" x14ac:dyDescent="0.35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t="s">
        <v>18</v>
      </c>
      <c r="G254" s="4">
        <f t="shared" si="24"/>
        <v>6.2629999999999999</v>
      </c>
      <c r="H254" s="5">
        <f t="shared" si="25"/>
        <v>106.15254237288136</v>
      </c>
      <c r="I254">
        <v>59</v>
      </c>
      <c r="J254" t="s">
        <v>19</v>
      </c>
      <c r="K254" t="s">
        <v>20</v>
      </c>
      <c r="L254">
        <v>1382677200</v>
      </c>
      <c r="M254">
        <f t="shared" si="26"/>
        <v>16003.208333333334</v>
      </c>
      <c r="N254" s="6">
        <f t="shared" si="27"/>
        <v>41572.208333333336</v>
      </c>
      <c r="O254">
        <v>1383109200</v>
      </c>
      <c r="P254">
        <f t="shared" si="28"/>
        <v>16008.208333333334</v>
      </c>
      <c r="Q254" s="6">
        <f t="shared" si="29"/>
        <v>41577.208333333336</v>
      </c>
      <c r="R254" t="s">
        <v>31</v>
      </c>
      <c r="S254" t="str">
        <f t="shared" si="30"/>
        <v>theater</v>
      </c>
      <c r="T254" t="str">
        <f t="shared" si="31"/>
        <v>plays</v>
      </c>
    </row>
    <row r="255" spans="1:20" x14ac:dyDescent="0.35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t="s">
        <v>12</v>
      </c>
      <c r="G255" s="4">
        <f t="shared" si="24"/>
        <v>0.8902139917695473</v>
      </c>
      <c r="H255" s="5">
        <f t="shared" si="25"/>
        <v>81.019475655430711</v>
      </c>
      <c r="I255">
        <v>1335</v>
      </c>
      <c r="J255" t="s">
        <v>13</v>
      </c>
      <c r="K255" t="s">
        <v>14</v>
      </c>
      <c r="L255">
        <v>1302238800</v>
      </c>
      <c r="M255">
        <f t="shared" si="26"/>
        <v>15072.208333333334</v>
      </c>
      <c r="N255" s="6">
        <f t="shared" si="27"/>
        <v>40641.208333333336</v>
      </c>
      <c r="O255">
        <v>1303275600</v>
      </c>
      <c r="P255">
        <f t="shared" si="28"/>
        <v>15084.208333333334</v>
      </c>
      <c r="Q255" s="6">
        <f t="shared" si="29"/>
        <v>40653.208333333336</v>
      </c>
      <c r="R255" t="s">
        <v>51</v>
      </c>
      <c r="S255" t="str">
        <f t="shared" si="30"/>
        <v>film &amp; video</v>
      </c>
      <c r="T255" t="str">
        <f t="shared" si="31"/>
        <v>drama</v>
      </c>
    </row>
    <row r="256" spans="1:20" ht="31" x14ac:dyDescent="0.35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t="s">
        <v>18</v>
      </c>
      <c r="G256" s="4">
        <f t="shared" si="24"/>
        <v>1.8489130434782608</v>
      </c>
      <c r="H256" s="5">
        <f t="shared" si="25"/>
        <v>96.647727272727266</v>
      </c>
      <c r="I256">
        <v>88</v>
      </c>
      <c r="J256" t="s">
        <v>19</v>
      </c>
      <c r="K256" t="s">
        <v>20</v>
      </c>
      <c r="L256">
        <v>1487656800</v>
      </c>
      <c r="M256">
        <f t="shared" si="26"/>
        <v>17218.25</v>
      </c>
      <c r="N256" s="6">
        <f t="shared" si="27"/>
        <v>42787.25</v>
      </c>
      <c r="O256">
        <v>1487829600</v>
      </c>
      <c r="P256">
        <f t="shared" si="28"/>
        <v>17220.25</v>
      </c>
      <c r="Q256" s="6">
        <f t="shared" si="29"/>
        <v>42789.25</v>
      </c>
      <c r="R256" t="s">
        <v>66</v>
      </c>
      <c r="S256" t="str">
        <f t="shared" si="30"/>
        <v>publishing</v>
      </c>
      <c r="T256" t="str">
        <f t="shared" si="31"/>
        <v>nonfiction</v>
      </c>
    </row>
    <row r="257" spans="1:20" ht="31" x14ac:dyDescent="0.35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t="s">
        <v>18</v>
      </c>
      <c r="G257" s="4">
        <f t="shared" si="24"/>
        <v>1.2016770186335404</v>
      </c>
      <c r="H257" s="5">
        <f t="shared" si="25"/>
        <v>57.003535651149086</v>
      </c>
      <c r="I257">
        <v>1697</v>
      </c>
      <c r="J257" t="s">
        <v>19</v>
      </c>
      <c r="K257" t="s">
        <v>20</v>
      </c>
      <c r="L257">
        <v>1297836000</v>
      </c>
      <c r="M257">
        <f t="shared" si="26"/>
        <v>15021.25</v>
      </c>
      <c r="N257" s="6">
        <f t="shared" si="27"/>
        <v>40590.25</v>
      </c>
      <c r="O257">
        <v>1298268000</v>
      </c>
      <c r="P257">
        <f t="shared" si="28"/>
        <v>15026.25</v>
      </c>
      <c r="Q257" s="6">
        <f t="shared" si="29"/>
        <v>40595.25</v>
      </c>
      <c r="R257" t="s">
        <v>21</v>
      </c>
      <c r="S257" t="str">
        <f t="shared" si="30"/>
        <v>music</v>
      </c>
      <c r="T257" t="str">
        <f t="shared" si="31"/>
        <v>rock</v>
      </c>
    </row>
    <row r="258" spans="1:20" x14ac:dyDescent="0.35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t="s">
        <v>12</v>
      </c>
      <c r="G258" s="4">
        <f t="shared" si="24"/>
        <v>0.23390243902439026</v>
      </c>
      <c r="H258" s="5">
        <f t="shared" si="25"/>
        <v>63.93333333333333</v>
      </c>
      <c r="I258">
        <v>15</v>
      </c>
      <c r="J258" t="s">
        <v>38</v>
      </c>
      <c r="K258" t="s">
        <v>39</v>
      </c>
      <c r="L258">
        <v>1453615200</v>
      </c>
      <c r="M258">
        <f t="shared" si="26"/>
        <v>16824.25</v>
      </c>
      <c r="N258" s="6">
        <f t="shared" si="27"/>
        <v>42393.25</v>
      </c>
      <c r="O258">
        <v>1456812000</v>
      </c>
      <c r="P258">
        <f t="shared" si="28"/>
        <v>16861.25</v>
      </c>
      <c r="Q258" s="6">
        <f t="shared" si="29"/>
        <v>42430.25</v>
      </c>
      <c r="R258" t="s">
        <v>21</v>
      </c>
      <c r="S258" t="str">
        <f t="shared" si="30"/>
        <v>music</v>
      </c>
      <c r="T258" t="str">
        <f t="shared" si="31"/>
        <v>rock</v>
      </c>
    </row>
    <row r="259" spans="1:20" x14ac:dyDescent="0.35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t="s">
        <v>18</v>
      </c>
      <c r="G259" s="4">
        <f t="shared" ref="G259:G322" si="32">E259/D259</f>
        <v>1.46</v>
      </c>
      <c r="H259" s="5">
        <f t="shared" ref="H259:H322" si="33">E259/I259</f>
        <v>90.456521739130437</v>
      </c>
      <c r="I259">
        <v>92</v>
      </c>
      <c r="J259" t="s">
        <v>19</v>
      </c>
      <c r="K259" t="s">
        <v>20</v>
      </c>
      <c r="L259">
        <v>1362463200</v>
      </c>
      <c r="M259">
        <f t="shared" ref="M259:M322" si="34">(((L259/60)/60)/24)</f>
        <v>15769.25</v>
      </c>
      <c r="N259" s="6">
        <f t="shared" ref="N259:N322" si="35">M259+DATE(1970,1,1)</f>
        <v>41338.25</v>
      </c>
      <c r="O259">
        <v>1363669200</v>
      </c>
      <c r="P259">
        <f t="shared" ref="P259:P322" si="36">(((O259/60)/60)/24)</f>
        <v>15783.208333333334</v>
      </c>
      <c r="Q259" s="6">
        <f t="shared" ref="Q259:Q322" si="37">P259+DATE(1970,1,1)</f>
        <v>41352.208333333336</v>
      </c>
      <c r="R259" t="s">
        <v>31</v>
      </c>
      <c r="S259" t="str">
        <f t="shared" ref="S259:S322" si="38">LEFT(R259,SEARCH("/",R259)-1)</f>
        <v>theater</v>
      </c>
      <c r="T259" t="str">
        <f t="shared" ref="T259:T322" si="39">RIGHT(R259,LEN(R259)-SEARCH("/",R259))</f>
        <v>plays</v>
      </c>
    </row>
    <row r="260" spans="1:20" x14ac:dyDescent="0.35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t="s">
        <v>18</v>
      </c>
      <c r="G260" s="4">
        <f t="shared" si="32"/>
        <v>2.6848000000000001</v>
      </c>
      <c r="H260" s="5">
        <f t="shared" si="33"/>
        <v>72.172043010752688</v>
      </c>
      <c r="I260">
        <v>186</v>
      </c>
      <c r="J260" t="s">
        <v>19</v>
      </c>
      <c r="K260" t="s">
        <v>20</v>
      </c>
      <c r="L260">
        <v>1481176800</v>
      </c>
      <c r="M260">
        <f t="shared" si="34"/>
        <v>17143.25</v>
      </c>
      <c r="N260" s="6">
        <f t="shared" si="35"/>
        <v>42712.25</v>
      </c>
      <c r="O260">
        <v>1482904800</v>
      </c>
      <c r="P260">
        <f t="shared" si="36"/>
        <v>17163.25</v>
      </c>
      <c r="Q260" s="6">
        <f t="shared" si="37"/>
        <v>42732.25</v>
      </c>
      <c r="R260" t="s">
        <v>31</v>
      </c>
      <c r="S260" t="str">
        <f t="shared" si="38"/>
        <v>theater</v>
      </c>
      <c r="T260" t="str">
        <f t="shared" si="39"/>
        <v>plays</v>
      </c>
    </row>
    <row r="261" spans="1:20" ht="31" x14ac:dyDescent="0.35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t="s">
        <v>18</v>
      </c>
      <c r="G261" s="4">
        <f t="shared" si="32"/>
        <v>5.9749999999999996</v>
      </c>
      <c r="H261" s="5">
        <f t="shared" si="33"/>
        <v>77.934782608695656</v>
      </c>
      <c r="I261">
        <v>138</v>
      </c>
      <c r="J261" t="s">
        <v>19</v>
      </c>
      <c r="K261" t="s">
        <v>20</v>
      </c>
      <c r="L261">
        <v>1354946400</v>
      </c>
      <c r="M261">
        <f t="shared" si="34"/>
        <v>15682.25</v>
      </c>
      <c r="N261" s="6">
        <f t="shared" si="35"/>
        <v>41251.25</v>
      </c>
      <c r="O261">
        <v>1356588000</v>
      </c>
      <c r="P261">
        <f t="shared" si="36"/>
        <v>15701.25</v>
      </c>
      <c r="Q261" s="6">
        <f t="shared" si="37"/>
        <v>41270.25</v>
      </c>
      <c r="R261" t="s">
        <v>120</v>
      </c>
      <c r="S261" t="str">
        <f t="shared" si="38"/>
        <v>photography</v>
      </c>
      <c r="T261" t="str">
        <f t="shared" si="39"/>
        <v>photography books</v>
      </c>
    </row>
    <row r="262" spans="1:20" x14ac:dyDescent="0.35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t="s">
        <v>18</v>
      </c>
      <c r="G262" s="4">
        <f t="shared" si="32"/>
        <v>1.5769841269841269</v>
      </c>
      <c r="H262" s="5">
        <f t="shared" si="33"/>
        <v>38.065134099616856</v>
      </c>
      <c r="I262">
        <v>261</v>
      </c>
      <c r="J262" t="s">
        <v>19</v>
      </c>
      <c r="K262" t="s">
        <v>20</v>
      </c>
      <c r="L262">
        <v>1348808400</v>
      </c>
      <c r="M262">
        <f t="shared" si="34"/>
        <v>15611.208333333334</v>
      </c>
      <c r="N262" s="6">
        <f t="shared" si="35"/>
        <v>41180.208333333336</v>
      </c>
      <c r="O262">
        <v>1349845200</v>
      </c>
      <c r="P262">
        <f t="shared" si="36"/>
        <v>15623.208333333334</v>
      </c>
      <c r="Q262" s="6">
        <f t="shared" si="37"/>
        <v>41192.208333333336</v>
      </c>
      <c r="R262" t="s">
        <v>21</v>
      </c>
      <c r="S262" t="str">
        <f t="shared" si="38"/>
        <v>music</v>
      </c>
      <c r="T262" t="str">
        <f t="shared" si="39"/>
        <v>rock</v>
      </c>
    </row>
    <row r="263" spans="1:20" ht="31" x14ac:dyDescent="0.35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t="s">
        <v>12</v>
      </c>
      <c r="G263" s="4">
        <f t="shared" si="32"/>
        <v>0.31201660735468567</v>
      </c>
      <c r="H263" s="5">
        <f t="shared" si="33"/>
        <v>57.936123348017624</v>
      </c>
      <c r="I263">
        <v>454</v>
      </c>
      <c r="J263" t="s">
        <v>19</v>
      </c>
      <c r="K263" t="s">
        <v>20</v>
      </c>
      <c r="L263">
        <v>1282712400</v>
      </c>
      <c r="M263">
        <f t="shared" si="34"/>
        <v>14846.208333333334</v>
      </c>
      <c r="N263" s="6">
        <f t="shared" si="35"/>
        <v>40415.208333333336</v>
      </c>
      <c r="O263">
        <v>1283058000</v>
      </c>
      <c r="P263">
        <f t="shared" si="36"/>
        <v>14850.208333333334</v>
      </c>
      <c r="Q263" s="6">
        <f t="shared" si="37"/>
        <v>40419.208333333336</v>
      </c>
      <c r="R263" t="s">
        <v>21</v>
      </c>
      <c r="S263" t="str">
        <f t="shared" si="38"/>
        <v>music</v>
      </c>
      <c r="T263" t="str">
        <f t="shared" si="39"/>
        <v>rock</v>
      </c>
    </row>
    <row r="264" spans="1:20" x14ac:dyDescent="0.35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t="s">
        <v>18</v>
      </c>
      <c r="G264" s="4">
        <f t="shared" si="32"/>
        <v>3.1341176470588237</v>
      </c>
      <c r="H264" s="5">
        <f t="shared" si="33"/>
        <v>49.794392523364486</v>
      </c>
      <c r="I264">
        <v>107</v>
      </c>
      <c r="J264" t="s">
        <v>19</v>
      </c>
      <c r="K264" t="s">
        <v>20</v>
      </c>
      <c r="L264">
        <v>1301979600</v>
      </c>
      <c r="M264">
        <f t="shared" si="34"/>
        <v>15069.208333333334</v>
      </c>
      <c r="N264" s="6">
        <f t="shared" si="35"/>
        <v>40638.208333333336</v>
      </c>
      <c r="O264">
        <v>1304226000</v>
      </c>
      <c r="P264">
        <f t="shared" si="36"/>
        <v>15095.208333333334</v>
      </c>
      <c r="Q264" s="6">
        <f t="shared" si="37"/>
        <v>40664.208333333336</v>
      </c>
      <c r="R264" t="s">
        <v>58</v>
      </c>
      <c r="S264" t="str">
        <f t="shared" si="38"/>
        <v>music</v>
      </c>
      <c r="T264" t="str">
        <f t="shared" si="39"/>
        <v>indie rock</v>
      </c>
    </row>
    <row r="265" spans="1:20" x14ac:dyDescent="0.35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t="s">
        <v>18</v>
      </c>
      <c r="G265" s="4">
        <f t="shared" si="32"/>
        <v>3.7089655172413791</v>
      </c>
      <c r="H265" s="5">
        <f t="shared" si="33"/>
        <v>54.050251256281406</v>
      </c>
      <c r="I265">
        <v>199</v>
      </c>
      <c r="J265" t="s">
        <v>19</v>
      </c>
      <c r="K265" t="s">
        <v>20</v>
      </c>
      <c r="L265">
        <v>1263016800</v>
      </c>
      <c r="M265">
        <f t="shared" si="34"/>
        <v>14618.25</v>
      </c>
      <c r="N265" s="6">
        <f t="shared" si="35"/>
        <v>40187.25</v>
      </c>
      <c r="O265">
        <v>1263016800</v>
      </c>
      <c r="P265">
        <f t="shared" si="36"/>
        <v>14618.25</v>
      </c>
      <c r="Q265" s="6">
        <f t="shared" si="37"/>
        <v>40187.25</v>
      </c>
      <c r="R265" t="s">
        <v>120</v>
      </c>
      <c r="S265" t="str">
        <f t="shared" si="38"/>
        <v>photography</v>
      </c>
      <c r="T265" t="str">
        <f t="shared" si="39"/>
        <v>photography books</v>
      </c>
    </row>
    <row r="266" spans="1:20" x14ac:dyDescent="0.35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t="s">
        <v>18</v>
      </c>
      <c r="G266" s="4">
        <f t="shared" si="32"/>
        <v>3.6266447368421053</v>
      </c>
      <c r="H266" s="5">
        <f t="shared" si="33"/>
        <v>30.002721335268504</v>
      </c>
      <c r="I266">
        <v>5512</v>
      </c>
      <c r="J266" t="s">
        <v>19</v>
      </c>
      <c r="K266" t="s">
        <v>20</v>
      </c>
      <c r="L266">
        <v>1360648800</v>
      </c>
      <c r="M266">
        <f t="shared" si="34"/>
        <v>15748.25</v>
      </c>
      <c r="N266" s="6">
        <f t="shared" si="35"/>
        <v>41317.25</v>
      </c>
      <c r="O266">
        <v>1362031200</v>
      </c>
      <c r="P266">
        <f t="shared" si="36"/>
        <v>15764.25</v>
      </c>
      <c r="Q266" s="6">
        <f t="shared" si="37"/>
        <v>41333.25</v>
      </c>
      <c r="R266" t="s">
        <v>31</v>
      </c>
      <c r="S266" t="str">
        <f t="shared" si="38"/>
        <v>theater</v>
      </c>
      <c r="T266" t="str">
        <f t="shared" si="39"/>
        <v>plays</v>
      </c>
    </row>
    <row r="267" spans="1:20" x14ac:dyDescent="0.35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t="s">
        <v>18</v>
      </c>
      <c r="G267" s="4">
        <f t="shared" si="32"/>
        <v>1.2308163265306122</v>
      </c>
      <c r="H267" s="5">
        <f t="shared" si="33"/>
        <v>70.127906976744185</v>
      </c>
      <c r="I267">
        <v>86</v>
      </c>
      <c r="J267" t="s">
        <v>19</v>
      </c>
      <c r="K267" t="s">
        <v>20</v>
      </c>
      <c r="L267">
        <v>1451800800</v>
      </c>
      <c r="M267">
        <f t="shared" si="34"/>
        <v>16803.25</v>
      </c>
      <c r="N267" s="6">
        <f t="shared" si="35"/>
        <v>42372.25</v>
      </c>
      <c r="O267">
        <v>1455602400</v>
      </c>
      <c r="P267">
        <f t="shared" si="36"/>
        <v>16847.25</v>
      </c>
      <c r="Q267" s="6">
        <f t="shared" si="37"/>
        <v>42416.25</v>
      </c>
      <c r="R267" t="s">
        <v>31</v>
      </c>
      <c r="S267" t="str">
        <f t="shared" si="38"/>
        <v>theater</v>
      </c>
      <c r="T267" t="str">
        <f t="shared" si="39"/>
        <v>plays</v>
      </c>
    </row>
    <row r="268" spans="1:20" x14ac:dyDescent="0.35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t="s">
        <v>12</v>
      </c>
      <c r="G268" s="4">
        <f t="shared" si="32"/>
        <v>0.76766756032171579</v>
      </c>
      <c r="H268" s="5">
        <f t="shared" si="33"/>
        <v>26.996228786926462</v>
      </c>
      <c r="I268">
        <v>3182</v>
      </c>
      <c r="J268" t="s">
        <v>105</v>
      </c>
      <c r="K268" t="s">
        <v>106</v>
      </c>
      <c r="L268">
        <v>1415340000</v>
      </c>
      <c r="M268">
        <f t="shared" si="34"/>
        <v>16381.25</v>
      </c>
      <c r="N268" s="6">
        <f t="shared" si="35"/>
        <v>41950.25</v>
      </c>
      <c r="O268">
        <v>1418191200</v>
      </c>
      <c r="P268">
        <f t="shared" si="36"/>
        <v>16414.25</v>
      </c>
      <c r="Q268" s="6">
        <f t="shared" si="37"/>
        <v>41983.25</v>
      </c>
      <c r="R268" t="s">
        <v>157</v>
      </c>
      <c r="S268" t="str">
        <f t="shared" si="38"/>
        <v>music</v>
      </c>
      <c r="T268" t="str">
        <f t="shared" si="39"/>
        <v>jazz</v>
      </c>
    </row>
    <row r="269" spans="1:20" x14ac:dyDescent="0.35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t="s">
        <v>18</v>
      </c>
      <c r="G269" s="4">
        <f t="shared" si="32"/>
        <v>2.3362012987012988</v>
      </c>
      <c r="H269" s="5">
        <f t="shared" si="33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>
        <f t="shared" si="34"/>
        <v>15637.208333333334</v>
      </c>
      <c r="N269" s="6">
        <f t="shared" si="35"/>
        <v>41206.208333333336</v>
      </c>
      <c r="O269">
        <v>1352440800</v>
      </c>
      <c r="P269">
        <f t="shared" si="36"/>
        <v>15653.25</v>
      </c>
      <c r="Q269" s="6">
        <f t="shared" si="37"/>
        <v>41222.25</v>
      </c>
      <c r="R269" t="s">
        <v>31</v>
      </c>
      <c r="S269" t="str">
        <f t="shared" si="38"/>
        <v>theater</v>
      </c>
      <c r="T269" t="str">
        <f t="shared" si="39"/>
        <v>plays</v>
      </c>
    </row>
    <row r="270" spans="1:20" x14ac:dyDescent="0.35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t="s">
        <v>18</v>
      </c>
      <c r="G270" s="4">
        <f t="shared" si="32"/>
        <v>1.8053333333333332</v>
      </c>
      <c r="H270" s="5">
        <f t="shared" si="33"/>
        <v>56.416666666666664</v>
      </c>
      <c r="I270">
        <v>48</v>
      </c>
      <c r="J270" t="s">
        <v>19</v>
      </c>
      <c r="K270" t="s">
        <v>20</v>
      </c>
      <c r="L270">
        <v>1349326800</v>
      </c>
      <c r="M270">
        <f t="shared" si="34"/>
        <v>15617.208333333334</v>
      </c>
      <c r="N270" s="6">
        <f t="shared" si="35"/>
        <v>41186.208333333336</v>
      </c>
      <c r="O270">
        <v>1353304800</v>
      </c>
      <c r="P270">
        <f t="shared" si="36"/>
        <v>15663.25</v>
      </c>
      <c r="Q270" s="6">
        <f t="shared" si="37"/>
        <v>41232.25</v>
      </c>
      <c r="R270" t="s">
        <v>40</v>
      </c>
      <c r="S270" t="str">
        <f t="shared" si="38"/>
        <v>film &amp; video</v>
      </c>
      <c r="T270" t="str">
        <f t="shared" si="39"/>
        <v>documentary</v>
      </c>
    </row>
    <row r="271" spans="1:20" x14ac:dyDescent="0.35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t="s">
        <v>18</v>
      </c>
      <c r="G271" s="4">
        <f t="shared" si="32"/>
        <v>2.5262857142857142</v>
      </c>
      <c r="H271" s="5">
        <f t="shared" si="33"/>
        <v>101.63218390804597</v>
      </c>
      <c r="I271">
        <v>87</v>
      </c>
      <c r="J271" t="s">
        <v>19</v>
      </c>
      <c r="K271" t="s">
        <v>20</v>
      </c>
      <c r="L271">
        <v>1548914400</v>
      </c>
      <c r="M271">
        <f t="shared" si="34"/>
        <v>17927.25</v>
      </c>
      <c r="N271" s="6">
        <f t="shared" si="35"/>
        <v>43496.25</v>
      </c>
      <c r="O271">
        <v>1550728800</v>
      </c>
      <c r="P271">
        <f t="shared" si="36"/>
        <v>17948.25</v>
      </c>
      <c r="Q271" s="6">
        <f t="shared" si="37"/>
        <v>43517.25</v>
      </c>
      <c r="R271" t="s">
        <v>267</v>
      </c>
      <c r="S271" t="str">
        <f t="shared" si="38"/>
        <v>film &amp; video</v>
      </c>
      <c r="T271" t="str">
        <f t="shared" si="39"/>
        <v>television</v>
      </c>
    </row>
    <row r="272" spans="1:20" x14ac:dyDescent="0.35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t="s">
        <v>72</v>
      </c>
      <c r="G272" s="4">
        <f t="shared" si="32"/>
        <v>0.27176538240368026</v>
      </c>
      <c r="H272" s="5">
        <f t="shared" si="33"/>
        <v>25.005291005291006</v>
      </c>
      <c r="I272">
        <v>1890</v>
      </c>
      <c r="J272" t="s">
        <v>19</v>
      </c>
      <c r="K272" t="s">
        <v>20</v>
      </c>
      <c r="L272">
        <v>1291269600</v>
      </c>
      <c r="M272">
        <f t="shared" si="34"/>
        <v>14945.25</v>
      </c>
      <c r="N272" s="6">
        <f t="shared" si="35"/>
        <v>40514.25</v>
      </c>
      <c r="O272">
        <v>1291442400</v>
      </c>
      <c r="P272">
        <f t="shared" si="36"/>
        <v>14947.25</v>
      </c>
      <c r="Q272" s="6">
        <f t="shared" si="37"/>
        <v>40516.25</v>
      </c>
      <c r="R272" t="s">
        <v>87</v>
      </c>
      <c r="S272" t="str">
        <f t="shared" si="38"/>
        <v>games</v>
      </c>
      <c r="T272" t="str">
        <f t="shared" si="39"/>
        <v>video games</v>
      </c>
    </row>
    <row r="273" spans="1:20" ht="31" x14ac:dyDescent="0.35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t="s">
        <v>45</v>
      </c>
      <c r="G273" s="4">
        <f t="shared" si="32"/>
        <v>1.2706571242680547E-2</v>
      </c>
      <c r="H273" s="5">
        <f t="shared" si="33"/>
        <v>32.016393442622949</v>
      </c>
      <c r="I273">
        <v>61</v>
      </c>
      <c r="J273" t="s">
        <v>19</v>
      </c>
      <c r="K273" t="s">
        <v>20</v>
      </c>
      <c r="L273">
        <v>1449468000</v>
      </c>
      <c r="M273">
        <f t="shared" si="34"/>
        <v>16776.25</v>
      </c>
      <c r="N273" s="6">
        <f t="shared" si="35"/>
        <v>42345.25</v>
      </c>
      <c r="O273">
        <v>1452146400</v>
      </c>
      <c r="P273">
        <f t="shared" si="36"/>
        <v>16807.25</v>
      </c>
      <c r="Q273" s="6">
        <f t="shared" si="37"/>
        <v>42376.25</v>
      </c>
      <c r="R273" t="s">
        <v>120</v>
      </c>
      <c r="S273" t="str">
        <f t="shared" si="38"/>
        <v>photography</v>
      </c>
      <c r="T273" t="str">
        <f t="shared" si="39"/>
        <v>photography books</v>
      </c>
    </row>
    <row r="274" spans="1:20" x14ac:dyDescent="0.35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t="s">
        <v>18</v>
      </c>
      <c r="G274" s="4">
        <f t="shared" si="32"/>
        <v>3.0400978473581213</v>
      </c>
      <c r="H274" s="5">
        <f t="shared" si="33"/>
        <v>82.021647307286173</v>
      </c>
      <c r="I274">
        <v>1894</v>
      </c>
      <c r="J274" t="s">
        <v>19</v>
      </c>
      <c r="K274" t="s">
        <v>20</v>
      </c>
      <c r="L274">
        <v>1562734800</v>
      </c>
      <c r="M274">
        <f t="shared" si="34"/>
        <v>18087.208333333332</v>
      </c>
      <c r="N274" s="6">
        <f t="shared" si="35"/>
        <v>43656.208333333328</v>
      </c>
      <c r="O274">
        <v>1564894800</v>
      </c>
      <c r="P274">
        <f t="shared" si="36"/>
        <v>18112.208333333332</v>
      </c>
      <c r="Q274" s="6">
        <f t="shared" si="37"/>
        <v>43681.208333333328</v>
      </c>
      <c r="R274" t="s">
        <v>31</v>
      </c>
      <c r="S274" t="str">
        <f t="shared" si="38"/>
        <v>theater</v>
      </c>
      <c r="T274" t="str">
        <f t="shared" si="39"/>
        <v>plays</v>
      </c>
    </row>
    <row r="275" spans="1:20" x14ac:dyDescent="0.35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t="s">
        <v>18</v>
      </c>
      <c r="G275" s="4">
        <f t="shared" si="32"/>
        <v>1.3723076923076922</v>
      </c>
      <c r="H275" s="5">
        <f t="shared" si="33"/>
        <v>37.957446808510639</v>
      </c>
      <c r="I275">
        <v>282</v>
      </c>
      <c r="J275" t="s">
        <v>13</v>
      </c>
      <c r="K275" t="s">
        <v>14</v>
      </c>
      <c r="L275">
        <v>1505624400</v>
      </c>
      <c r="M275">
        <f t="shared" si="34"/>
        <v>17426.208333333332</v>
      </c>
      <c r="N275" s="6">
        <f t="shared" si="35"/>
        <v>42995.208333333328</v>
      </c>
      <c r="O275">
        <v>1505883600</v>
      </c>
      <c r="P275">
        <f t="shared" si="36"/>
        <v>17429.208333333332</v>
      </c>
      <c r="Q275" s="6">
        <f t="shared" si="37"/>
        <v>42998.208333333328</v>
      </c>
      <c r="R275" t="s">
        <v>31</v>
      </c>
      <c r="S275" t="str">
        <f t="shared" si="38"/>
        <v>theater</v>
      </c>
      <c r="T275" t="str">
        <f t="shared" si="39"/>
        <v>plays</v>
      </c>
    </row>
    <row r="276" spans="1:20" ht="31" x14ac:dyDescent="0.35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t="s">
        <v>12</v>
      </c>
      <c r="G276" s="4">
        <f t="shared" si="32"/>
        <v>0.32208333333333333</v>
      </c>
      <c r="H276" s="5">
        <f t="shared" si="33"/>
        <v>51.533333333333331</v>
      </c>
      <c r="I276">
        <v>15</v>
      </c>
      <c r="J276" t="s">
        <v>19</v>
      </c>
      <c r="K276" t="s">
        <v>20</v>
      </c>
      <c r="L276">
        <v>1509948000</v>
      </c>
      <c r="M276">
        <f t="shared" si="34"/>
        <v>17476.25</v>
      </c>
      <c r="N276" s="6">
        <f t="shared" si="35"/>
        <v>43045.25</v>
      </c>
      <c r="O276">
        <v>1510380000</v>
      </c>
      <c r="P276">
        <f t="shared" si="36"/>
        <v>17481.25</v>
      </c>
      <c r="Q276" s="6">
        <f t="shared" si="37"/>
        <v>43050.25</v>
      </c>
      <c r="R276" t="s">
        <v>31</v>
      </c>
      <c r="S276" t="str">
        <f t="shared" si="38"/>
        <v>theater</v>
      </c>
      <c r="T276" t="str">
        <f t="shared" si="39"/>
        <v>plays</v>
      </c>
    </row>
    <row r="277" spans="1:20" ht="31" x14ac:dyDescent="0.35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t="s">
        <v>18</v>
      </c>
      <c r="G277" s="4">
        <f t="shared" si="32"/>
        <v>2.4151282051282053</v>
      </c>
      <c r="H277" s="5">
        <f t="shared" si="33"/>
        <v>81.198275862068968</v>
      </c>
      <c r="I277">
        <v>116</v>
      </c>
      <c r="J277" t="s">
        <v>19</v>
      </c>
      <c r="K277" t="s">
        <v>20</v>
      </c>
      <c r="L277">
        <v>1554526800</v>
      </c>
      <c r="M277">
        <f t="shared" si="34"/>
        <v>17992.208333333332</v>
      </c>
      <c r="N277" s="6">
        <f t="shared" si="35"/>
        <v>43561.208333333328</v>
      </c>
      <c r="O277">
        <v>1555218000</v>
      </c>
      <c r="P277">
        <f t="shared" si="36"/>
        <v>18000.208333333332</v>
      </c>
      <c r="Q277" s="6">
        <f t="shared" si="37"/>
        <v>43569.208333333328</v>
      </c>
      <c r="R277" t="s">
        <v>204</v>
      </c>
      <c r="S277" t="str">
        <f t="shared" si="38"/>
        <v>publishing</v>
      </c>
      <c r="T277" t="str">
        <f t="shared" si="39"/>
        <v>translations</v>
      </c>
    </row>
    <row r="278" spans="1:20" x14ac:dyDescent="0.35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t="s">
        <v>12</v>
      </c>
      <c r="G278" s="4">
        <f t="shared" si="32"/>
        <v>0.96799999999999997</v>
      </c>
      <c r="H278" s="5">
        <f t="shared" si="33"/>
        <v>40.030075187969928</v>
      </c>
      <c r="I278">
        <v>133</v>
      </c>
      <c r="J278" t="s">
        <v>19</v>
      </c>
      <c r="K278" t="s">
        <v>20</v>
      </c>
      <c r="L278">
        <v>1334811600</v>
      </c>
      <c r="M278">
        <f t="shared" si="34"/>
        <v>15449.208333333334</v>
      </c>
      <c r="N278" s="6">
        <f t="shared" si="35"/>
        <v>41018.208333333336</v>
      </c>
      <c r="O278">
        <v>1335243600</v>
      </c>
      <c r="P278">
        <f t="shared" si="36"/>
        <v>15454.208333333334</v>
      </c>
      <c r="Q278" s="6">
        <f t="shared" si="37"/>
        <v>41023.208333333336</v>
      </c>
      <c r="R278" t="s">
        <v>87</v>
      </c>
      <c r="S278" t="str">
        <f t="shared" si="38"/>
        <v>games</v>
      </c>
      <c r="T278" t="str">
        <f t="shared" si="39"/>
        <v>video games</v>
      </c>
    </row>
    <row r="279" spans="1:20" ht="31" x14ac:dyDescent="0.35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t="s">
        <v>18</v>
      </c>
      <c r="G279" s="4">
        <f t="shared" si="32"/>
        <v>10.664285714285715</v>
      </c>
      <c r="H279" s="5">
        <f t="shared" si="33"/>
        <v>89.939759036144579</v>
      </c>
      <c r="I279">
        <v>83</v>
      </c>
      <c r="J279" t="s">
        <v>19</v>
      </c>
      <c r="K279" t="s">
        <v>20</v>
      </c>
      <c r="L279">
        <v>1279515600</v>
      </c>
      <c r="M279">
        <f t="shared" si="34"/>
        <v>14809.208333333334</v>
      </c>
      <c r="N279" s="6">
        <f t="shared" si="35"/>
        <v>40378.208333333336</v>
      </c>
      <c r="O279">
        <v>1279688400</v>
      </c>
      <c r="P279">
        <f t="shared" si="36"/>
        <v>14811.208333333334</v>
      </c>
      <c r="Q279" s="6">
        <f t="shared" si="37"/>
        <v>40380.208333333336</v>
      </c>
      <c r="R279" t="s">
        <v>31</v>
      </c>
      <c r="S279" t="str">
        <f t="shared" si="38"/>
        <v>theater</v>
      </c>
      <c r="T279" t="str">
        <f t="shared" si="39"/>
        <v>plays</v>
      </c>
    </row>
    <row r="280" spans="1:20" x14ac:dyDescent="0.35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t="s">
        <v>18</v>
      </c>
      <c r="G280" s="4">
        <f t="shared" si="32"/>
        <v>3.2588888888888889</v>
      </c>
      <c r="H280" s="5">
        <f t="shared" si="33"/>
        <v>96.692307692307693</v>
      </c>
      <c r="I280">
        <v>91</v>
      </c>
      <c r="J280" t="s">
        <v>19</v>
      </c>
      <c r="K280" t="s">
        <v>20</v>
      </c>
      <c r="L280">
        <v>1353909600</v>
      </c>
      <c r="M280">
        <f t="shared" si="34"/>
        <v>15670.25</v>
      </c>
      <c r="N280" s="6">
        <f t="shared" si="35"/>
        <v>41239.25</v>
      </c>
      <c r="O280">
        <v>1356069600</v>
      </c>
      <c r="P280">
        <f t="shared" si="36"/>
        <v>15695.25</v>
      </c>
      <c r="Q280" s="6">
        <f t="shared" si="37"/>
        <v>41264.25</v>
      </c>
      <c r="R280" t="s">
        <v>26</v>
      </c>
      <c r="S280" t="str">
        <f t="shared" si="38"/>
        <v>technology</v>
      </c>
      <c r="T280" t="str">
        <f t="shared" si="39"/>
        <v>web</v>
      </c>
    </row>
    <row r="281" spans="1:20" x14ac:dyDescent="0.35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t="s">
        <v>18</v>
      </c>
      <c r="G281" s="4">
        <f t="shared" si="32"/>
        <v>1.7070000000000001</v>
      </c>
      <c r="H281" s="5">
        <f t="shared" si="33"/>
        <v>25.010989010989011</v>
      </c>
      <c r="I281">
        <v>546</v>
      </c>
      <c r="J281" t="s">
        <v>19</v>
      </c>
      <c r="K281" t="s">
        <v>20</v>
      </c>
      <c r="L281">
        <v>1535950800</v>
      </c>
      <c r="M281">
        <f t="shared" si="34"/>
        <v>17777.208333333332</v>
      </c>
      <c r="N281" s="6">
        <f t="shared" si="35"/>
        <v>43346.208333333328</v>
      </c>
      <c r="O281">
        <v>1536210000</v>
      </c>
      <c r="P281">
        <f t="shared" si="36"/>
        <v>17780.208333333332</v>
      </c>
      <c r="Q281" s="6">
        <f t="shared" si="37"/>
        <v>43349.208333333328</v>
      </c>
      <c r="R281" t="s">
        <v>31</v>
      </c>
      <c r="S281" t="str">
        <f t="shared" si="38"/>
        <v>theater</v>
      </c>
      <c r="T281" t="str">
        <f t="shared" si="39"/>
        <v>plays</v>
      </c>
    </row>
    <row r="282" spans="1:20" ht="31" x14ac:dyDescent="0.35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t="s">
        <v>18</v>
      </c>
      <c r="G282" s="4">
        <f t="shared" si="32"/>
        <v>5.8144</v>
      </c>
      <c r="H282" s="5">
        <f t="shared" si="33"/>
        <v>36.987277353689571</v>
      </c>
      <c r="I282">
        <v>393</v>
      </c>
      <c r="J282" t="s">
        <v>19</v>
      </c>
      <c r="K282" t="s">
        <v>20</v>
      </c>
      <c r="L282">
        <v>1511244000</v>
      </c>
      <c r="M282">
        <f t="shared" si="34"/>
        <v>17491.25</v>
      </c>
      <c r="N282" s="6">
        <f t="shared" si="35"/>
        <v>43060.25</v>
      </c>
      <c r="O282">
        <v>1511762400</v>
      </c>
      <c r="P282">
        <f t="shared" si="36"/>
        <v>17497.25</v>
      </c>
      <c r="Q282" s="6">
        <f t="shared" si="37"/>
        <v>43066.25</v>
      </c>
      <c r="R282" t="s">
        <v>69</v>
      </c>
      <c r="S282" t="str">
        <f t="shared" si="38"/>
        <v>film &amp; video</v>
      </c>
      <c r="T282" t="str">
        <f t="shared" si="39"/>
        <v>animation</v>
      </c>
    </row>
    <row r="283" spans="1:20" x14ac:dyDescent="0.35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t="s">
        <v>12</v>
      </c>
      <c r="G283" s="4">
        <f t="shared" si="32"/>
        <v>0.91520972644376897</v>
      </c>
      <c r="H283" s="5">
        <f t="shared" si="33"/>
        <v>73.012609117361791</v>
      </c>
      <c r="I283">
        <v>2062</v>
      </c>
      <c r="J283" t="s">
        <v>19</v>
      </c>
      <c r="K283" t="s">
        <v>20</v>
      </c>
      <c r="L283">
        <v>1331445600</v>
      </c>
      <c r="M283">
        <f t="shared" si="34"/>
        <v>15410.25</v>
      </c>
      <c r="N283" s="6">
        <f t="shared" si="35"/>
        <v>40979.25</v>
      </c>
      <c r="O283">
        <v>1333256400</v>
      </c>
      <c r="P283">
        <f t="shared" si="36"/>
        <v>15431.208333333334</v>
      </c>
      <c r="Q283" s="6">
        <f t="shared" si="37"/>
        <v>41000.208333333336</v>
      </c>
      <c r="R283" t="s">
        <v>31</v>
      </c>
      <c r="S283" t="str">
        <f t="shared" si="38"/>
        <v>theater</v>
      </c>
      <c r="T283" t="str">
        <f t="shared" si="39"/>
        <v>plays</v>
      </c>
    </row>
    <row r="284" spans="1:20" x14ac:dyDescent="0.35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t="s">
        <v>18</v>
      </c>
      <c r="G284" s="4">
        <f t="shared" si="32"/>
        <v>1.0804761904761904</v>
      </c>
      <c r="H284" s="5">
        <f t="shared" si="33"/>
        <v>68.240601503759393</v>
      </c>
      <c r="I284">
        <v>133</v>
      </c>
      <c r="J284" t="s">
        <v>19</v>
      </c>
      <c r="K284" t="s">
        <v>20</v>
      </c>
      <c r="L284">
        <v>1480226400</v>
      </c>
      <c r="M284">
        <f t="shared" si="34"/>
        <v>17132.25</v>
      </c>
      <c r="N284" s="6">
        <f t="shared" si="35"/>
        <v>42701.25</v>
      </c>
      <c r="O284">
        <v>1480744800</v>
      </c>
      <c r="P284">
        <f t="shared" si="36"/>
        <v>17138.25</v>
      </c>
      <c r="Q284" s="6">
        <f t="shared" si="37"/>
        <v>42707.25</v>
      </c>
      <c r="R284" t="s">
        <v>267</v>
      </c>
      <c r="S284" t="str">
        <f t="shared" si="38"/>
        <v>film &amp; video</v>
      </c>
      <c r="T284" t="str">
        <f t="shared" si="39"/>
        <v>television</v>
      </c>
    </row>
    <row r="285" spans="1:20" ht="31" x14ac:dyDescent="0.35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t="s">
        <v>12</v>
      </c>
      <c r="G285" s="4">
        <f t="shared" si="32"/>
        <v>0.18728395061728395</v>
      </c>
      <c r="H285" s="5">
        <f t="shared" si="33"/>
        <v>52.310344827586206</v>
      </c>
      <c r="I285">
        <v>29</v>
      </c>
      <c r="J285" t="s">
        <v>34</v>
      </c>
      <c r="K285" t="s">
        <v>35</v>
      </c>
      <c r="L285">
        <v>1464584400</v>
      </c>
      <c r="M285">
        <f t="shared" si="34"/>
        <v>16951.208333333332</v>
      </c>
      <c r="N285" s="6">
        <f t="shared" si="35"/>
        <v>42520.208333333328</v>
      </c>
      <c r="O285">
        <v>1465016400</v>
      </c>
      <c r="P285">
        <f t="shared" si="36"/>
        <v>16956.208333333332</v>
      </c>
      <c r="Q285" s="6">
        <f t="shared" si="37"/>
        <v>42525.208333333328</v>
      </c>
      <c r="R285" t="s">
        <v>21</v>
      </c>
      <c r="S285" t="str">
        <f t="shared" si="38"/>
        <v>music</v>
      </c>
      <c r="T285" t="str">
        <f t="shared" si="39"/>
        <v>rock</v>
      </c>
    </row>
    <row r="286" spans="1:20" x14ac:dyDescent="0.35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t="s">
        <v>12</v>
      </c>
      <c r="G286" s="4">
        <f t="shared" si="32"/>
        <v>0.83193877551020412</v>
      </c>
      <c r="H286" s="5">
        <f t="shared" si="33"/>
        <v>61.765151515151516</v>
      </c>
      <c r="I286">
        <v>132</v>
      </c>
      <c r="J286" t="s">
        <v>19</v>
      </c>
      <c r="K286" t="s">
        <v>20</v>
      </c>
      <c r="L286">
        <v>1335848400</v>
      </c>
      <c r="M286">
        <f t="shared" si="34"/>
        <v>15461.208333333334</v>
      </c>
      <c r="N286" s="6">
        <f t="shared" si="35"/>
        <v>41030.208333333336</v>
      </c>
      <c r="O286">
        <v>1336280400</v>
      </c>
      <c r="P286">
        <f t="shared" si="36"/>
        <v>15466.208333333334</v>
      </c>
      <c r="Q286" s="6">
        <f t="shared" si="37"/>
        <v>41035.208333333336</v>
      </c>
      <c r="R286" t="s">
        <v>26</v>
      </c>
      <c r="S286" t="str">
        <f t="shared" si="38"/>
        <v>technology</v>
      </c>
      <c r="T286" t="str">
        <f t="shared" si="39"/>
        <v>web</v>
      </c>
    </row>
    <row r="287" spans="1:20" x14ac:dyDescent="0.35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t="s">
        <v>18</v>
      </c>
      <c r="G287" s="4">
        <f t="shared" si="32"/>
        <v>7.0633333333333335</v>
      </c>
      <c r="H287" s="5">
        <f t="shared" si="33"/>
        <v>25.027559055118111</v>
      </c>
      <c r="I287">
        <v>254</v>
      </c>
      <c r="J287" t="s">
        <v>19</v>
      </c>
      <c r="K287" t="s">
        <v>20</v>
      </c>
      <c r="L287">
        <v>1473483600</v>
      </c>
      <c r="M287">
        <f t="shared" si="34"/>
        <v>17054.208333333332</v>
      </c>
      <c r="N287" s="6">
        <f t="shared" si="35"/>
        <v>42623.208333333328</v>
      </c>
      <c r="O287">
        <v>1476766800</v>
      </c>
      <c r="P287">
        <f t="shared" si="36"/>
        <v>17092.208333333332</v>
      </c>
      <c r="Q287" s="6">
        <f t="shared" si="37"/>
        <v>42661.208333333328</v>
      </c>
      <c r="R287" t="s">
        <v>31</v>
      </c>
      <c r="S287" t="str">
        <f t="shared" si="38"/>
        <v>theater</v>
      </c>
      <c r="T287" t="str">
        <f t="shared" si="39"/>
        <v>plays</v>
      </c>
    </row>
    <row r="288" spans="1:20" x14ac:dyDescent="0.35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t="s">
        <v>72</v>
      </c>
      <c r="G288" s="4">
        <f t="shared" si="32"/>
        <v>0.17446030330062445</v>
      </c>
      <c r="H288" s="5">
        <f t="shared" si="33"/>
        <v>106.28804347826087</v>
      </c>
      <c r="I288">
        <v>184</v>
      </c>
      <c r="J288" t="s">
        <v>19</v>
      </c>
      <c r="K288" t="s">
        <v>20</v>
      </c>
      <c r="L288">
        <v>1479880800</v>
      </c>
      <c r="M288">
        <f t="shared" si="34"/>
        <v>17128.25</v>
      </c>
      <c r="N288" s="6">
        <f t="shared" si="35"/>
        <v>42697.25</v>
      </c>
      <c r="O288">
        <v>1480485600</v>
      </c>
      <c r="P288">
        <f t="shared" si="36"/>
        <v>17135.25</v>
      </c>
      <c r="Q288" s="6">
        <f t="shared" si="37"/>
        <v>42704.25</v>
      </c>
      <c r="R288" t="s">
        <v>31</v>
      </c>
      <c r="S288" t="str">
        <f t="shared" si="38"/>
        <v>theater</v>
      </c>
      <c r="T288" t="str">
        <f t="shared" si="39"/>
        <v>plays</v>
      </c>
    </row>
    <row r="289" spans="1:20" x14ac:dyDescent="0.35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t="s">
        <v>18</v>
      </c>
      <c r="G289" s="4">
        <f t="shared" si="32"/>
        <v>2.0973015873015872</v>
      </c>
      <c r="H289" s="5">
        <f t="shared" si="33"/>
        <v>75.07386363636364</v>
      </c>
      <c r="I289">
        <v>176</v>
      </c>
      <c r="J289" t="s">
        <v>19</v>
      </c>
      <c r="K289" t="s">
        <v>20</v>
      </c>
      <c r="L289">
        <v>1430197200</v>
      </c>
      <c r="M289">
        <f t="shared" si="34"/>
        <v>16553.208333333332</v>
      </c>
      <c r="N289" s="6">
        <f t="shared" si="35"/>
        <v>42122.208333333328</v>
      </c>
      <c r="O289">
        <v>1430197200</v>
      </c>
      <c r="P289">
        <f t="shared" si="36"/>
        <v>16553.208333333332</v>
      </c>
      <c r="Q289" s="6">
        <f t="shared" si="37"/>
        <v>42122.208333333328</v>
      </c>
      <c r="R289" t="s">
        <v>48</v>
      </c>
      <c r="S289" t="str">
        <f t="shared" si="38"/>
        <v>music</v>
      </c>
      <c r="T289" t="str">
        <f t="shared" si="39"/>
        <v>electric music</v>
      </c>
    </row>
    <row r="290" spans="1:20" x14ac:dyDescent="0.35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t="s">
        <v>12</v>
      </c>
      <c r="G290" s="4">
        <f t="shared" si="32"/>
        <v>0.97785714285714287</v>
      </c>
      <c r="H290" s="5">
        <f t="shared" si="33"/>
        <v>39.970802919708028</v>
      </c>
      <c r="I290">
        <v>137</v>
      </c>
      <c r="J290" t="s">
        <v>34</v>
      </c>
      <c r="K290" t="s">
        <v>35</v>
      </c>
      <c r="L290">
        <v>1331701200</v>
      </c>
      <c r="M290">
        <f t="shared" si="34"/>
        <v>15413.208333333334</v>
      </c>
      <c r="N290" s="6">
        <f t="shared" si="35"/>
        <v>40982.208333333336</v>
      </c>
      <c r="O290">
        <v>1331787600</v>
      </c>
      <c r="P290">
        <f t="shared" si="36"/>
        <v>15414.208333333334</v>
      </c>
      <c r="Q290" s="6">
        <f t="shared" si="37"/>
        <v>40983.208333333336</v>
      </c>
      <c r="R290" t="s">
        <v>146</v>
      </c>
      <c r="S290" t="str">
        <f t="shared" si="38"/>
        <v>music</v>
      </c>
      <c r="T290" t="str">
        <f t="shared" si="39"/>
        <v>metal</v>
      </c>
    </row>
    <row r="291" spans="1:20" x14ac:dyDescent="0.35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t="s">
        <v>18</v>
      </c>
      <c r="G291" s="4">
        <f t="shared" si="32"/>
        <v>16.842500000000001</v>
      </c>
      <c r="H291" s="5">
        <f t="shared" si="33"/>
        <v>39.982195845697326</v>
      </c>
      <c r="I291">
        <v>337</v>
      </c>
      <c r="J291" t="s">
        <v>13</v>
      </c>
      <c r="K291" t="s">
        <v>14</v>
      </c>
      <c r="L291">
        <v>1438578000</v>
      </c>
      <c r="M291">
        <f t="shared" si="34"/>
        <v>16650.208333333332</v>
      </c>
      <c r="N291" s="6">
        <f t="shared" si="35"/>
        <v>42219.208333333328</v>
      </c>
      <c r="O291">
        <v>1438837200</v>
      </c>
      <c r="P291">
        <f t="shared" si="36"/>
        <v>16653.208333333332</v>
      </c>
      <c r="Q291" s="6">
        <f t="shared" si="37"/>
        <v>42222.208333333328</v>
      </c>
      <c r="R291" t="s">
        <v>31</v>
      </c>
      <c r="S291" t="str">
        <f t="shared" si="38"/>
        <v>theater</v>
      </c>
      <c r="T291" t="str">
        <f t="shared" si="39"/>
        <v>plays</v>
      </c>
    </row>
    <row r="292" spans="1:20" x14ac:dyDescent="0.35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t="s">
        <v>12</v>
      </c>
      <c r="G292" s="4">
        <f t="shared" si="32"/>
        <v>0.54402135231316728</v>
      </c>
      <c r="H292" s="5">
        <f t="shared" si="33"/>
        <v>101.01541850220265</v>
      </c>
      <c r="I292">
        <v>908</v>
      </c>
      <c r="J292" t="s">
        <v>19</v>
      </c>
      <c r="K292" t="s">
        <v>20</v>
      </c>
      <c r="L292">
        <v>1368162000</v>
      </c>
      <c r="M292">
        <f t="shared" si="34"/>
        <v>15835.208333333334</v>
      </c>
      <c r="N292" s="6">
        <f t="shared" si="35"/>
        <v>41404.208333333336</v>
      </c>
      <c r="O292">
        <v>1370926800</v>
      </c>
      <c r="P292">
        <f t="shared" si="36"/>
        <v>15867.208333333334</v>
      </c>
      <c r="Q292" s="6">
        <f t="shared" si="37"/>
        <v>41436.208333333336</v>
      </c>
      <c r="R292" t="s">
        <v>40</v>
      </c>
      <c r="S292" t="str">
        <f t="shared" si="38"/>
        <v>film &amp; video</v>
      </c>
      <c r="T292" t="str">
        <f t="shared" si="39"/>
        <v>documentary</v>
      </c>
    </row>
    <row r="293" spans="1:20" x14ac:dyDescent="0.35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t="s">
        <v>18</v>
      </c>
      <c r="G293" s="4">
        <f t="shared" si="32"/>
        <v>4.5661111111111108</v>
      </c>
      <c r="H293" s="5">
        <f t="shared" si="33"/>
        <v>76.813084112149539</v>
      </c>
      <c r="I293">
        <v>107</v>
      </c>
      <c r="J293" t="s">
        <v>19</v>
      </c>
      <c r="K293" t="s">
        <v>20</v>
      </c>
      <c r="L293">
        <v>1318654800</v>
      </c>
      <c r="M293">
        <f t="shared" si="34"/>
        <v>15262.208333333334</v>
      </c>
      <c r="N293" s="6">
        <f t="shared" si="35"/>
        <v>40831.208333333336</v>
      </c>
      <c r="O293">
        <v>1319000400</v>
      </c>
      <c r="P293">
        <f t="shared" si="36"/>
        <v>15266.208333333334</v>
      </c>
      <c r="Q293" s="6">
        <f t="shared" si="37"/>
        <v>40835.208333333336</v>
      </c>
      <c r="R293" t="s">
        <v>26</v>
      </c>
      <c r="S293" t="str">
        <f t="shared" si="38"/>
        <v>technology</v>
      </c>
      <c r="T293" t="str">
        <f t="shared" si="39"/>
        <v>web</v>
      </c>
    </row>
    <row r="294" spans="1:20" x14ac:dyDescent="0.35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t="s">
        <v>12</v>
      </c>
      <c r="G294" s="4">
        <f t="shared" si="32"/>
        <v>9.8219178082191785E-2</v>
      </c>
      <c r="H294" s="5">
        <f t="shared" si="33"/>
        <v>71.7</v>
      </c>
      <c r="I294">
        <v>10</v>
      </c>
      <c r="J294" t="s">
        <v>19</v>
      </c>
      <c r="K294" t="s">
        <v>20</v>
      </c>
      <c r="L294">
        <v>1331874000</v>
      </c>
      <c r="M294">
        <f t="shared" si="34"/>
        <v>15415.208333333334</v>
      </c>
      <c r="N294" s="6">
        <f t="shared" si="35"/>
        <v>40984.208333333336</v>
      </c>
      <c r="O294">
        <v>1333429200</v>
      </c>
      <c r="P294">
        <f t="shared" si="36"/>
        <v>15433.208333333334</v>
      </c>
      <c r="Q294" s="6">
        <f t="shared" si="37"/>
        <v>41002.208333333336</v>
      </c>
      <c r="R294" t="s">
        <v>15</v>
      </c>
      <c r="S294" t="str">
        <f t="shared" si="38"/>
        <v>food</v>
      </c>
      <c r="T294" t="str">
        <f t="shared" si="39"/>
        <v>food trucks</v>
      </c>
    </row>
    <row r="295" spans="1:20" x14ac:dyDescent="0.35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t="s">
        <v>72</v>
      </c>
      <c r="G295" s="4">
        <f t="shared" si="32"/>
        <v>0.16384615384615384</v>
      </c>
      <c r="H295" s="5">
        <f t="shared" si="33"/>
        <v>33.28125</v>
      </c>
      <c r="I295">
        <v>32</v>
      </c>
      <c r="J295" t="s">
        <v>105</v>
      </c>
      <c r="K295" t="s">
        <v>106</v>
      </c>
      <c r="L295">
        <v>1286254800</v>
      </c>
      <c r="M295">
        <f t="shared" si="34"/>
        <v>14887.208333333334</v>
      </c>
      <c r="N295" s="6">
        <f t="shared" si="35"/>
        <v>40456.208333333336</v>
      </c>
      <c r="O295">
        <v>1287032400</v>
      </c>
      <c r="P295">
        <f t="shared" si="36"/>
        <v>14896.208333333334</v>
      </c>
      <c r="Q295" s="6">
        <f t="shared" si="37"/>
        <v>40465.208333333336</v>
      </c>
      <c r="R295" t="s">
        <v>31</v>
      </c>
      <c r="S295" t="str">
        <f t="shared" si="38"/>
        <v>theater</v>
      </c>
      <c r="T295" t="str">
        <f t="shared" si="39"/>
        <v>plays</v>
      </c>
    </row>
    <row r="296" spans="1:20" x14ac:dyDescent="0.35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t="s">
        <v>18</v>
      </c>
      <c r="G296" s="4">
        <f t="shared" si="32"/>
        <v>13.396666666666667</v>
      </c>
      <c r="H296" s="5">
        <f t="shared" si="33"/>
        <v>43.923497267759565</v>
      </c>
      <c r="I296">
        <v>183</v>
      </c>
      <c r="J296" t="s">
        <v>19</v>
      </c>
      <c r="K296" t="s">
        <v>20</v>
      </c>
      <c r="L296">
        <v>1540530000</v>
      </c>
      <c r="M296">
        <f t="shared" si="34"/>
        <v>17830.208333333332</v>
      </c>
      <c r="N296" s="6">
        <f t="shared" si="35"/>
        <v>43399.208333333328</v>
      </c>
      <c r="O296">
        <v>1541570400</v>
      </c>
      <c r="P296">
        <f t="shared" si="36"/>
        <v>17842.25</v>
      </c>
      <c r="Q296" s="6">
        <f t="shared" si="37"/>
        <v>43411.25</v>
      </c>
      <c r="R296" t="s">
        <v>31</v>
      </c>
      <c r="S296" t="str">
        <f t="shared" si="38"/>
        <v>theater</v>
      </c>
      <c r="T296" t="str">
        <f t="shared" si="39"/>
        <v>plays</v>
      </c>
    </row>
    <row r="297" spans="1:20" ht="31" x14ac:dyDescent="0.35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t="s">
        <v>12</v>
      </c>
      <c r="G297" s="4">
        <f t="shared" si="32"/>
        <v>0.35650077760497667</v>
      </c>
      <c r="H297" s="5">
        <f t="shared" si="33"/>
        <v>36.004712041884815</v>
      </c>
      <c r="I297">
        <v>1910</v>
      </c>
      <c r="J297" t="s">
        <v>96</v>
      </c>
      <c r="K297" t="s">
        <v>97</v>
      </c>
      <c r="L297">
        <v>1381813200</v>
      </c>
      <c r="M297">
        <f t="shared" si="34"/>
        <v>15993.208333333334</v>
      </c>
      <c r="N297" s="6">
        <f t="shared" si="35"/>
        <v>41562.208333333336</v>
      </c>
      <c r="O297">
        <v>1383976800</v>
      </c>
      <c r="P297">
        <f t="shared" si="36"/>
        <v>16018.25</v>
      </c>
      <c r="Q297" s="6">
        <f t="shared" si="37"/>
        <v>41587.25</v>
      </c>
      <c r="R297" t="s">
        <v>31</v>
      </c>
      <c r="S297" t="str">
        <f t="shared" si="38"/>
        <v>theater</v>
      </c>
      <c r="T297" t="str">
        <f t="shared" si="39"/>
        <v>plays</v>
      </c>
    </row>
    <row r="298" spans="1:20" ht="31" x14ac:dyDescent="0.35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t="s">
        <v>12</v>
      </c>
      <c r="G298" s="4">
        <f t="shared" si="32"/>
        <v>0.54950819672131146</v>
      </c>
      <c r="H298" s="5">
        <f t="shared" si="33"/>
        <v>88.21052631578948</v>
      </c>
      <c r="I298">
        <v>38</v>
      </c>
      <c r="J298" t="s">
        <v>24</v>
      </c>
      <c r="K298" t="s">
        <v>25</v>
      </c>
      <c r="L298">
        <v>1548655200</v>
      </c>
      <c r="M298">
        <f t="shared" si="34"/>
        <v>17924.25</v>
      </c>
      <c r="N298" s="6">
        <f t="shared" si="35"/>
        <v>43493.25</v>
      </c>
      <c r="O298">
        <v>1550556000</v>
      </c>
      <c r="P298">
        <f t="shared" si="36"/>
        <v>17946.25</v>
      </c>
      <c r="Q298" s="6">
        <f t="shared" si="37"/>
        <v>43515.25</v>
      </c>
      <c r="R298" t="s">
        <v>31</v>
      </c>
      <c r="S298" t="str">
        <f t="shared" si="38"/>
        <v>theater</v>
      </c>
      <c r="T298" t="str">
        <f t="shared" si="39"/>
        <v>plays</v>
      </c>
    </row>
    <row r="299" spans="1:20" x14ac:dyDescent="0.35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t="s">
        <v>12</v>
      </c>
      <c r="G299" s="4">
        <f t="shared" si="32"/>
        <v>0.94236111111111109</v>
      </c>
      <c r="H299" s="5">
        <f t="shared" si="33"/>
        <v>65.240384615384613</v>
      </c>
      <c r="I299">
        <v>104</v>
      </c>
      <c r="J299" t="s">
        <v>24</v>
      </c>
      <c r="K299" t="s">
        <v>25</v>
      </c>
      <c r="L299">
        <v>1389679200</v>
      </c>
      <c r="M299">
        <f t="shared" si="34"/>
        <v>16084.25</v>
      </c>
      <c r="N299" s="6">
        <f t="shared" si="35"/>
        <v>41653.25</v>
      </c>
      <c r="O299">
        <v>1390456800</v>
      </c>
      <c r="P299">
        <f t="shared" si="36"/>
        <v>16093.25</v>
      </c>
      <c r="Q299" s="6">
        <f t="shared" si="37"/>
        <v>41662.25</v>
      </c>
      <c r="R299" t="s">
        <v>31</v>
      </c>
      <c r="S299" t="str">
        <f t="shared" si="38"/>
        <v>theater</v>
      </c>
      <c r="T299" t="str">
        <f t="shared" si="39"/>
        <v>plays</v>
      </c>
    </row>
    <row r="300" spans="1:20" x14ac:dyDescent="0.35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t="s">
        <v>18</v>
      </c>
      <c r="G300" s="4">
        <f t="shared" si="32"/>
        <v>1.4391428571428571</v>
      </c>
      <c r="H300" s="5">
        <f t="shared" si="33"/>
        <v>69.958333333333329</v>
      </c>
      <c r="I300">
        <v>72</v>
      </c>
      <c r="J300" t="s">
        <v>19</v>
      </c>
      <c r="K300" t="s">
        <v>20</v>
      </c>
      <c r="L300">
        <v>1456466400</v>
      </c>
      <c r="M300">
        <f t="shared" si="34"/>
        <v>16857.25</v>
      </c>
      <c r="N300" s="6">
        <f t="shared" si="35"/>
        <v>42426.25</v>
      </c>
      <c r="O300">
        <v>1458018000</v>
      </c>
      <c r="P300">
        <f t="shared" si="36"/>
        <v>16875.208333333332</v>
      </c>
      <c r="Q300" s="6">
        <f t="shared" si="37"/>
        <v>42444.208333333328</v>
      </c>
      <c r="R300" t="s">
        <v>21</v>
      </c>
      <c r="S300" t="str">
        <f t="shared" si="38"/>
        <v>music</v>
      </c>
      <c r="T300" t="str">
        <f t="shared" si="39"/>
        <v>rock</v>
      </c>
    </row>
    <row r="301" spans="1:20" ht="31" x14ac:dyDescent="0.35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t="s">
        <v>12</v>
      </c>
      <c r="G301" s="4">
        <f t="shared" si="32"/>
        <v>0.51421052631578945</v>
      </c>
      <c r="H301" s="5">
        <f t="shared" si="33"/>
        <v>39.877551020408163</v>
      </c>
      <c r="I301">
        <v>49</v>
      </c>
      <c r="J301" t="s">
        <v>19</v>
      </c>
      <c r="K301" t="s">
        <v>20</v>
      </c>
      <c r="L301">
        <v>1456984800</v>
      </c>
      <c r="M301">
        <f t="shared" si="34"/>
        <v>16863.25</v>
      </c>
      <c r="N301" s="6">
        <f t="shared" si="35"/>
        <v>42432.25</v>
      </c>
      <c r="O301">
        <v>1461819600</v>
      </c>
      <c r="P301">
        <f t="shared" si="36"/>
        <v>16919.208333333332</v>
      </c>
      <c r="Q301" s="6">
        <f t="shared" si="37"/>
        <v>42488.208333333328</v>
      </c>
      <c r="R301" t="s">
        <v>15</v>
      </c>
      <c r="S301" t="str">
        <f t="shared" si="38"/>
        <v>food</v>
      </c>
      <c r="T301" t="str">
        <f t="shared" si="39"/>
        <v>food trucks</v>
      </c>
    </row>
    <row r="302" spans="1:20" x14ac:dyDescent="0.35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t="s">
        <v>12</v>
      </c>
      <c r="G302" s="4">
        <f t="shared" si="32"/>
        <v>0.05</v>
      </c>
      <c r="H302" s="5">
        <f t="shared" si="33"/>
        <v>5</v>
      </c>
      <c r="I302">
        <v>1</v>
      </c>
      <c r="J302" t="s">
        <v>34</v>
      </c>
      <c r="K302" t="s">
        <v>35</v>
      </c>
      <c r="L302">
        <v>1504069200</v>
      </c>
      <c r="M302">
        <f t="shared" si="34"/>
        <v>17408.208333333332</v>
      </c>
      <c r="N302" s="6">
        <f t="shared" si="35"/>
        <v>42977.208333333328</v>
      </c>
      <c r="O302">
        <v>1504155600</v>
      </c>
      <c r="P302">
        <f t="shared" si="36"/>
        <v>17409.208333333332</v>
      </c>
      <c r="Q302" s="6">
        <f t="shared" si="37"/>
        <v>42978.208333333328</v>
      </c>
      <c r="R302" t="s">
        <v>66</v>
      </c>
      <c r="S302" t="str">
        <f t="shared" si="38"/>
        <v>publishing</v>
      </c>
      <c r="T302" t="str">
        <f t="shared" si="39"/>
        <v>nonfiction</v>
      </c>
    </row>
    <row r="303" spans="1:20" ht="31" x14ac:dyDescent="0.35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t="s">
        <v>18</v>
      </c>
      <c r="G303" s="4">
        <f t="shared" si="32"/>
        <v>13.446666666666667</v>
      </c>
      <c r="H303" s="5">
        <f t="shared" si="33"/>
        <v>41.023728813559323</v>
      </c>
      <c r="I303">
        <v>295</v>
      </c>
      <c r="J303" t="s">
        <v>19</v>
      </c>
      <c r="K303" t="s">
        <v>20</v>
      </c>
      <c r="L303">
        <v>1424930400</v>
      </c>
      <c r="M303">
        <f t="shared" si="34"/>
        <v>16492.25</v>
      </c>
      <c r="N303" s="6">
        <f t="shared" si="35"/>
        <v>42061.25</v>
      </c>
      <c r="O303">
        <v>1426395600</v>
      </c>
      <c r="P303">
        <f t="shared" si="36"/>
        <v>16509.208333333332</v>
      </c>
      <c r="Q303" s="6">
        <f t="shared" si="37"/>
        <v>42078.208333333328</v>
      </c>
      <c r="R303" t="s">
        <v>40</v>
      </c>
      <c r="S303" t="str">
        <f t="shared" si="38"/>
        <v>film &amp; video</v>
      </c>
      <c r="T303" t="str">
        <f t="shared" si="39"/>
        <v>documentary</v>
      </c>
    </row>
    <row r="304" spans="1:20" x14ac:dyDescent="0.35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t="s">
        <v>12</v>
      </c>
      <c r="G304" s="4">
        <f t="shared" si="32"/>
        <v>0.31844940867279897</v>
      </c>
      <c r="H304" s="5">
        <f t="shared" si="33"/>
        <v>98.914285714285711</v>
      </c>
      <c r="I304">
        <v>245</v>
      </c>
      <c r="J304" t="s">
        <v>19</v>
      </c>
      <c r="K304" t="s">
        <v>20</v>
      </c>
      <c r="L304">
        <v>1535864400</v>
      </c>
      <c r="M304">
        <f t="shared" si="34"/>
        <v>17776.208333333332</v>
      </c>
      <c r="N304" s="6">
        <f t="shared" si="35"/>
        <v>43345.208333333328</v>
      </c>
      <c r="O304">
        <v>1537074000</v>
      </c>
      <c r="P304">
        <f t="shared" si="36"/>
        <v>17790.208333333332</v>
      </c>
      <c r="Q304" s="6">
        <f t="shared" si="37"/>
        <v>43359.208333333328</v>
      </c>
      <c r="R304" t="s">
        <v>31</v>
      </c>
      <c r="S304" t="str">
        <f t="shared" si="38"/>
        <v>theater</v>
      </c>
      <c r="T304" t="str">
        <f t="shared" si="39"/>
        <v>plays</v>
      </c>
    </row>
    <row r="305" spans="1:20" x14ac:dyDescent="0.35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t="s">
        <v>12</v>
      </c>
      <c r="G305" s="4">
        <f t="shared" si="32"/>
        <v>0.82617647058823529</v>
      </c>
      <c r="H305" s="5">
        <f t="shared" si="33"/>
        <v>87.78125</v>
      </c>
      <c r="I305">
        <v>32</v>
      </c>
      <c r="J305" t="s">
        <v>19</v>
      </c>
      <c r="K305" t="s">
        <v>20</v>
      </c>
      <c r="L305">
        <v>1452146400</v>
      </c>
      <c r="M305">
        <f t="shared" si="34"/>
        <v>16807.25</v>
      </c>
      <c r="N305" s="6">
        <f t="shared" si="35"/>
        <v>42376.25</v>
      </c>
      <c r="O305">
        <v>1452578400</v>
      </c>
      <c r="P305">
        <f t="shared" si="36"/>
        <v>16812.25</v>
      </c>
      <c r="Q305" s="6">
        <f t="shared" si="37"/>
        <v>42381.25</v>
      </c>
      <c r="R305" t="s">
        <v>58</v>
      </c>
      <c r="S305" t="str">
        <f t="shared" si="38"/>
        <v>music</v>
      </c>
      <c r="T305" t="str">
        <f t="shared" si="39"/>
        <v>indie rock</v>
      </c>
    </row>
    <row r="306" spans="1:20" x14ac:dyDescent="0.35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t="s">
        <v>18</v>
      </c>
      <c r="G306" s="4">
        <f t="shared" si="32"/>
        <v>5.4614285714285717</v>
      </c>
      <c r="H306" s="5">
        <f t="shared" si="33"/>
        <v>80.767605633802816</v>
      </c>
      <c r="I306">
        <v>142</v>
      </c>
      <c r="J306" t="s">
        <v>19</v>
      </c>
      <c r="K306" t="s">
        <v>20</v>
      </c>
      <c r="L306">
        <v>1470546000</v>
      </c>
      <c r="M306">
        <f t="shared" si="34"/>
        <v>17020.208333333332</v>
      </c>
      <c r="N306" s="6">
        <f t="shared" si="35"/>
        <v>42589.208333333328</v>
      </c>
      <c r="O306">
        <v>1474088400</v>
      </c>
      <c r="P306">
        <f t="shared" si="36"/>
        <v>17061.208333333332</v>
      </c>
      <c r="Q306" s="6">
        <f t="shared" si="37"/>
        <v>42630.208333333328</v>
      </c>
      <c r="R306" t="s">
        <v>40</v>
      </c>
      <c r="S306" t="str">
        <f t="shared" si="38"/>
        <v>film &amp; video</v>
      </c>
      <c r="T306" t="str">
        <f t="shared" si="39"/>
        <v>documentary</v>
      </c>
    </row>
    <row r="307" spans="1:20" x14ac:dyDescent="0.35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t="s">
        <v>18</v>
      </c>
      <c r="G307" s="4">
        <f t="shared" si="32"/>
        <v>2.8621428571428571</v>
      </c>
      <c r="H307" s="5">
        <f t="shared" si="33"/>
        <v>94.28235294117647</v>
      </c>
      <c r="I307">
        <v>85</v>
      </c>
      <c r="J307" t="s">
        <v>19</v>
      </c>
      <c r="K307" t="s">
        <v>20</v>
      </c>
      <c r="L307">
        <v>1458363600</v>
      </c>
      <c r="M307">
        <f t="shared" si="34"/>
        <v>16879.208333333332</v>
      </c>
      <c r="N307" s="6">
        <f t="shared" si="35"/>
        <v>42448.208333333328</v>
      </c>
      <c r="O307">
        <v>1461906000</v>
      </c>
      <c r="P307">
        <f t="shared" si="36"/>
        <v>16920.208333333332</v>
      </c>
      <c r="Q307" s="6">
        <f t="shared" si="37"/>
        <v>42489.208333333328</v>
      </c>
      <c r="R307" t="s">
        <v>31</v>
      </c>
      <c r="S307" t="str">
        <f t="shared" si="38"/>
        <v>theater</v>
      </c>
      <c r="T307" t="str">
        <f t="shared" si="39"/>
        <v>plays</v>
      </c>
    </row>
    <row r="308" spans="1:20" ht="31" x14ac:dyDescent="0.35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t="s">
        <v>12</v>
      </c>
      <c r="G308" s="4">
        <f t="shared" si="32"/>
        <v>7.9076923076923072E-2</v>
      </c>
      <c r="H308" s="5">
        <f t="shared" si="33"/>
        <v>73.428571428571431</v>
      </c>
      <c r="I308">
        <v>7</v>
      </c>
      <c r="J308" t="s">
        <v>19</v>
      </c>
      <c r="K308" t="s">
        <v>20</v>
      </c>
      <c r="L308">
        <v>1500008400</v>
      </c>
      <c r="M308">
        <f t="shared" si="34"/>
        <v>17361.208333333332</v>
      </c>
      <c r="N308" s="6">
        <f t="shared" si="35"/>
        <v>42930.208333333328</v>
      </c>
      <c r="O308">
        <v>1500267600</v>
      </c>
      <c r="P308">
        <f t="shared" si="36"/>
        <v>17364.208333333332</v>
      </c>
      <c r="Q308" s="6">
        <f t="shared" si="37"/>
        <v>42933.208333333328</v>
      </c>
      <c r="R308" t="s">
        <v>31</v>
      </c>
      <c r="S308" t="str">
        <f t="shared" si="38"/>
        <v>theater</v>
      </c>
      <c r="T308" t="str">
        <f t="shared" si="39"/>
        <v>plays</v>
      </c>
    </row>
    <row r="309" spans="1:20" x14ac:dyDescent="0.35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t="s">
        <v>18</v>
      </c>
      <c r="G309" s="4">
        <f t="shared" si="32"/>
        <v>1.3213677811550153</v>
      </c>
      <c r="H309" s="5">
        <f t="shared" si="33"/>
        <v>65.968133535660087</v>
      </c>
      <c r="I309">
        <v>659</v>
      </c>
      <c r="J309" t="s">
        <v>34</v>
      </c>
      <c r="K309" t="s">
        <v>35</v>
      </c>
      <c r="L309">
        <v>1338958800</v>
      </c>
      <c r="M309">
        <f t="shared" si="34"/>
        <v>15497.208333333334</v>
      </c>
      <c r="N309" s="6">
        <f t="shared" si="35"/>
        <v>41066.208333333336</v>
      </c>
      <c r="O309">
        <v>1340686800</v>
      </c>
      <c r="P309">
        <f t="shared" si="36"/>
        <v>15517.208333333334</v>
      </c>
      <c r="Q309" s="6">
        <f t="shared" si="37"/>
        <v>41086.208333333336</v>
      </c>
      <c r="R309" t="s">
        <v>117</v>
      </c>
      <c r="S309" t="str">
        <f t="shared" si="38"/>
        <v>publishing</v>
      </c>
      <c r="T309" t="str">
        <f t="shared" si="39"/>
        <v>fiction</v>
      </c>
    </row>
    <row r="310" spans="1:20" x14ac:dyDescent="0.35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t="s">
        <v>12</v>
      </c>
      <c r="G310" s="4">
        <f t="shared" si="32"/>
        <v>0.74077834179357027</v>
      </c>
      <c r="H310" s="5">
        <f t="shared" si="33"/>
        <v>109.04109589041096</v>
      </c>
      <c r="I310">
        <v>803</v>
      </c>
      <c r="J310" t="s">
        <v>19</v>
      </c>
      <c r="K310" t="s">
        <v>20</v>
      </c>
      <c r="L310">
        <v>1303102800</v>
      </c>
      <c r="M310">
        <f t="shared" si="34"/>
        <v>15082.208333333334</v>
      </c>
      <c r="N310" s="6">
        <f t="shared" si="35"/>
        <v>40651.208333333336</v>
      </c>
      <c r="O310">
        <v>1303189200</v>
      </c>
      <c r="P310">
        <f t="shared" si="36"/>
        <v>15083.208333333334</v>
      </c>
      <c r="Q310" s="6">
        <f t="shared" si="37"/>
        <v>40652.208333333336</v>
      </c>
      <c r="R310" t="s">
        <v>31</v>
      </c>
      <c r="S310" t="str">
        <f t="shared" si="38"/>
        <v>theater</v>
      </c>
      <c r="T310" t="str">
        <f t="shared" si="39"/>
        <v>plays</v>
      </c>
    </row>
    <row r="311" spans="1:20" x14ac:dyDescent="0.35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t="s">
        <v>72</v>
      </c>
      <c r="G311" s="4">
        <f t="shared" si="32"/>
        <v>0.75292682926829269</v>
      </c>
      <c r="H311" s="5">
        <f t="shared" si="33"/>
        <v>41.16</v>
      </c>
      <c r="I311">
        <v>75</v>
      </c>
      <c r="J311" t="s">
        <v>19</v>
      </c>
      <c r="K311" t="s">
        <v>20</v>
      </c>
      <c r="L311">
        <v>1316581200</v>
      </c>
      <c r="M311">
        <f t="shared" si="34"/>
        <v>15238.208333333334</v>
      </c>
      <c r="N311" s="6">
        <f t="shared" si="35"/>
        <v>40807.208333333336</v>
      </c>
      <c r="O311">
        <v>1318309200</v>
      </c>
      <c r="P311">
        <f t="shared" si="36"/>
        <v>15258.208333333334</v>
      </c>
      <c r="Q311" s="6">
        <f t="shared" si="37"/>
        <v>40827.208333333336</v>
      </c>
      <c r="R311" t="s">
        <v>58</v>
      </c>
      <c r="S311" t="str">
        <f t="shared" si="38"/>
        <v>music</v>
      </c>
      <c r="T311" t="str">
        <f t="shared" si="39"/>
        <v>indie rock</v>
      </c>
    </row>
    <row r="312" spans="1:20" x14ac:dyDescent="0.35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t="s">
        <v>12</v>
      </c>
      <c r="G312" s="4">
        <f t="shared" si="32"/>
        <v>0.20333333333333334</v>
      </c>
      <c r="H312" s="5">
        <f t="shared" si="33"/>
        <v>99.125</v>
      </c>
      <c r="I312">
        <v>16</v>
      </c>
      <c r="J312" t="s">
        <v>19</v>
      </c>
      <c r="K312" t="s">
        <v>20</v>
      </c>
      <c r="L312">
        <v>1270789200</v>
      </c>
      <c r="M312">
        <f t="shared" si="34"/>
        <v>14708.208333333334</v>
      </c>
      <c r="N312" s="6">
        <f t="shared" si="35"/>
        <v>40277.208333333336</v>
      </c>
      <c r="O312">
        <v>1272171600</v>
      </c>
      <c r="P312">
        <f t="shared" si="36"/>
        <v>14724.208333333334</v>
      </c>
      <c r="Q312" s="6">
        <f t="shared" si="37"/>
        <v>40293.208333333336</v>
      </c>
      <c r="R312" t="s">
        <v>87</v>
      </c>
      <c r="S312" t="str">
        <f t="shared" si="38"/>
        <v>games</v>
      </c>
      <c r="T312" t="str">
        <f t="shared" si="39"/>
        <v>video games</v>
      </c>
    </row>
    <row r="313" spans="1:20" x14ac:dyDescent="0.35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t="s">
        <v>18</v>
      </c>
      <c r="G313" s="4">
        <f t="shared" si="32"/>
        <v>2.0336507936507937</v>
      </c>
      <c r="H313" s="5">
        <f t="shared" si="33"/>
        <v>105.88429752066116</v>
      </c>
      <c r="I313">
        <v>121</v>
      </c>
      <c r="J313" t="s">
        <v>19</v>
      </c>
      <c r="K313" t="s">
        <v>20</v>
      </c>
      <c r="L313">
        <v>1297836000</v>
      </c>
      <c r="M313">
        <f t="shared" si="34"/>
        <v>15021.25</v>
      </c>
      <c r="N313" s="6">
        <f t="shared" si="35"/>
        <v>40590.25</v>
      </c>
      <c r="O313">
        <v>1298872800</v>
      </c>
      <c r="P313">
        <f t="shared" si="36"/>
        <v>15033.25</v>
      </c>
      <c r="Q313" s="6">
        <f t="shared" si="37"/>
        <v>40602.25</v>
      </c>
      <c r="R313" t="s">
        <v>31</v>
      </c>
      <c r="S313" t="str">
        <f t="shared" si="38"/>
        <v>theater</v>
      </c>
      <c r="T313" t="str">
        <f t="shared" si="39"/>
        <v>plays</v>
      </c>
    </row>
    <row r="314" spans="1:20" x14ac:dyDescent="0.35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t="s">
        <v>18</v>
      </c>
      <c r="G314" s="4">
        <f t="shared" si="32"/>
        <v>3.1022842639593908</v>
      </c>
      <c r="H314" s="5">
        <f t="shared" si="33"/>
        <v>48.996525921966864</v>
      </c>
      <c r="I314">
        <v>3742</v>
      </c>
      <c r="J314" t="s">
        <v>19</v>
      </c>
      <c r="K314" t="s">
        <v>20</v>
      </c>
      <c r="L314">
        <v>1382677200</v>
      </c>
      <c r="M314">
        <f t="shared" si="34"/>
        <v>16003.208333333334</v>
      </c>
      <c r="N314" s="6">
        <f t="shared" si="35"/>
        <v>41572.208333333336</v>
      </c>
      <c r="O314">
        <v>1383282000</v>
      </c>
      <c r="P314">
        <f t="shared" si="36"/>
        <v>16010.208333333334</v>
      </c>
      <c r="Q314" s="6">
        <f t="shared" si="37"/>
        <v>41579.208333333336</v>
      </c>
      <c r="R314" t="s">
        <v>31</v>
      </c>
      <c r="S314" t="str">
        <f t="shared" si="38"/>
        <v>theater</v>
      </c>
      <c r="T314" t="str">
        <f t="shared" si="39"/>
        <v>plays</v>
      </c>
    </row>
    <row r="315" spans="1:20" x14ac:dyDescent="0.35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t="s">
        <v>18</v>
      </c>
      <c r="G315" s="4">
        <f t="shared" si="32"/>
        <v>3.9531818181818181</v>
      </c>
      <c r="H315" s="5">
        <f t="shared" si="33"/>
        <v>39</v>
      </c>
      <c r="I315">
        <v>223</v>
      </c>
      <c r="J315" t="s">
        <v>19</v>
      </c>
      <c r="K315" t="s">
        <v>20</v>
      </c>
      <c r="L315">
        <v>1330322400</v>
      </c>
      <c r="M315">
        <f t="shared" si="34"/>
        <v>15397.25</v>
      </c>
      <c r="N315" s="6">
        <f t="shared" si="35"/>
        <v>40966.25</v>
      </c>
      <c r="O315">
        <v>1330495200</v>
      </c>
      <c r="P315">
        <f t="shared" si="36"/>
        <v>15399.25</v>
      </c>
      <c r="Q315" s="6">
        <f t="shared" si="37"/>
        <v>40968.25</v>
      </c>
      <c r="R315" t="s">
        <v>21</v>
      </c>
      <c r="S315" t="str">
        <f t="shared" si="38"/>
        <v>music</v>
      </c>
      <c r="T315" t="str">
        <f t="shared" si="39"/>
        <v>rock</v>
      </c>
    </row>
    <row r="316" spans="1:20" x14ac:dyDescent="0.35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t="s">
        <v>18</v>
      </c>
      <c r="G316" s="4">
        <f t="shared" si="32"/>
        <v>2.9471428571428571</v>
      </c>
      <c r="H316" s="5">
        <f t="shared" si="33"/>
        <v>31.022556390977442</v>
      </c>
      <c r="I316">
        <v>133</v>
      </c>
      <c r="J316" t="s">
        <v>19</v>
      </c>
      <c r="K316" t="s">
        <v>20</v>
      </c>
      <c r="L316">
        <v>1552366800</v>
      </c>
      <c r="M316">
        <f t="shared" si="34"/>
        <v>17967.208333333332</v>
      </c>
      <c r="N316" s="6">
        <f t="shared" si="35"/>
        <v>43536.208333333328</v>
      </c>
      <c r="O316">
        <v>1552798800</v>
      </c>
      <c r="P316">
        <f t="shared" si="36"/>
        <v>17972.208333333332</v>
      </c>
      <c r="Q316" s="6">
        <f t="shared" si="37"/>
        <v>43541.208333333328</v>
      </c>
      <c r="R316" t="s">
        <v>40</v>
      </c>
      <c r="S316" t="str">
        <f t="shared" si="38"/>
        <v>film &amp; video</v>
      </c>
      <c r="T316" t="str">
        <f t="shared" si="39"/>
        <v>documentary</v>
      </c>
    </row>
    <row r="317" spans="1:20" ht="31" x14ac:dyDescent="0.35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t="s">
        <v>12</v>
      </c>
      <c r="G317" s="4">
        <f t="shared" si="32"/>
        <v>0.33894736842105261</v>
      </c>
      <c r="H317" s="5">
        <f t="shared" si="33"/>
        <v>103.87096774193549</v>
      </c>
      <c r="I317">
        <v>31</v>
      </c>
      <c r="J317" t="s">
        <v>19</v>
      </c>
      <c r="K317" t="s">
        <v>20</v>
      </c>
      <c r="L317">
        <v>1400907600</v>
      </c>
      <c r="M317">
        <f t="shared" si="34"/>
        <v>16214.208333333334</v>
      </c>
      <c r="N317" s="6">
        <f t="shared" si="35"/>
        <v>41783.208333333336</v>
      </c>
      <c r="O317">
        <v>1403413200</v>
      </c>
      <c r="P317">
        <f t="shared" si="36"/>
        <v>16243.208333333334</v>
      </c>
      <c r="Q317" s="6">
        <f t="shared" si="37"/>
        <v>41812.208333333336</v>
      </c>
      <c r="R317" t="s">
        <v>31</v>
      </c>
      <c r="S317" t="str">
        <f t="shared" si="38"/>
        <v>theater</v>
      </c>
      <c r="T317" t="str">
        <f t="shared" si="39"/>
        <v>plays</v>
      </c>
    </row>
    <row r="318" spans="1:20" x14ac:dyDescent="0.35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t="s">
        <v>12</v>
      </c>
      <c r="G318" s="4">
        <f t="shared" si="32"/>
        <v>0.66677083333333331</v>
      </c>
      <c r="H318" s="5">
        <f t="shared" si="33"/>
        <v>59.268518518518519</v>
      </c>
      <c r="I318">
        <v>108</v>
      </c>
      <c r="J318" t="s">
        <v>105</v>
      </c>
      <c r="K318" t="s">
        <v>106</v>
      </c>
      <c r="L318">
        <v>1574143200</v>
      </c>
      <c r="M318">
        <f t="shared" si="34"/>
        <v>18219.25</v>
      </c>
      <c r="N318" s="6">
        <f t="shared" si="35"/>
        <v>43788.25</v>
      </c>
      <c r="O318">
        <v>1574229600</v>
      </c>
      <c r="P318">
        <f t="shared" si="36"/>
        <v>18220.25</v>
      </c>
      <c r="Q318" s="6">
        <f t="shared" si="37"/>
        <v>43789.25</v>
      </c>
      <c r="R318" t="s">
        <v>15</v>
      </c>
      <c r="S318" t="str">
        <f t="shared" si="38"/>
        <v>food</v>
      </c>
      <c r="T318" t="str">
        <f t="shared" si="39"/>
        <v>food trucks</v>
      </c>
    </row>
    <row r="319" spans="1:20" x14ac:dyDescent="0.35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t="s">
        <v>12</v>
      </c>
      <c r="G319" s="4">
        <f t="shared" si="32"/>
        <v>0.19227272727272726</v>
      </c>
      <c r="H319" s="5">
        <f t="shared" si="33"/>
        <v>42.3</v>
      </c>
      <c r="I319">
        <v>30</v>
      </c>
      <c r="J319" t="s">
        <v>19</v>
      </c>
      <c r="K319" t="s">
        <v>20</v>
      </c>
      <c r="L319">
        <v>1494738000</v>
      </c>
      <c r="M319">
        <f t="shared" si="34"/>
        <v>17300.208333333332</v>
      </c>
      <c r="N319" s="6">
        <f t="shared" si="35"/>
        <v>42869.208333333328</v>
      </c>
      <c r="O319">
        <v>1495861200</v>
      </c>
      <c r="P319">
        <f t="shared" si="36"/>
        <v>17313.208333333332</v>
      </c>
      <c r="Q319" s="6">
        <f t="shared" si="37"/>
        <v>42882.208333333328</v>
      </c>
      <c r="R319" t="s">
        <v>31</v>
      </c>
      <c r="S319" t="str">
        <f t="shared" si="38"/>
        <v>theater</v>
      </c>
      <c r="T319" t="str">
        <f t="shared" si="39"/>
        <v>plays</v>
      </c>
    </row>
    <row r="320" spans="1:20" ht="31" x14ac:dyDescent="0.35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t="s">
        <v>12</v>
      </c>
      <c r="G320" s="4">
        <f t="shared" si="32"/>
        <v>0.15842105263157893</v>
      </c>
      <c r="H320" s="5">
        <f t="shared" si="33"/>
        <v>53.117647058823529</v>
      </c>
      <c r="I320">
        <v>17</v>
      </c>
      <c r="J320" t="s">
        <v>19</v>
      </c>
      <c r="K320" t="s">
        <v>20</v>
      </c>
      <c r="L320">
        <v>1392357600</v>
      </c>
      <c r="M320">
        <f t="shared" si="34"/>
        <v>16115.25</v>
      </c>
      <c r="N320" s="6">
        <f t="shared" si="35"/>
        <v>41684.25</v>
      </c>
      <c r="O320">
        <v>1392530400</v>
      </c>
      <c r="P320">
        <f t="shared" si="36"/>
        <v>16117.25</v>
      </c>
      <c r="Q320" s="6">
        <f t="shared" si="37"/>
        <v>41686.25</v>
      </c>
      <c r="R320" t="s">
        <v>21</v>
      </c>
      <c r="S320" t="str">
        <f t="shared" si="38"/>
        <v>music</v>
      </c>
      <c r="T320" t="str">
        <f t="shared" si="39"/>
        <v>rock</v>
      </c>
    </row>
    <row r="321" spans="1:20" x14ac:dyDescent="0.35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t="s">
        <v>72</v>
      </c>
      <c r="G321" s="4">
        <f t="shared" si="32"/>
        <v>0.38702380952380955</v>
      </c>
      <c r="H321" s="5">
        <f t="shared" si="33"/>
        <v>50.796875</v>
      </c>
      <c r="I321">
        <v>64</v>
      </c>
      <c r="J321" t="s">
        <v>19</v>
      </c>
      <c r="K321" t="s">
        <v>20</v>
      </c>
      <c r="L321">
        <v>1281589200</v>
      </c>
      <c r="M321">
        <f t="shared" si="34"/>
        <v>14833.208333333334</v>
      </c>
      <c r="N321" s="6">
        <f t="shared" si="35"/>
        <v>40402.208333333336</v>
      </c>
      <c r="O321">
        <v>1283662800</v>
      </c>
      <c r="P321">
        <f t="shared" si="36"/>
        <v>14857.208333333334</v>
      </c>
      <c r="Q321" s="6">
        <f t="shared" si="37"/>
        <v>40426.208333333336</v>
      </c>
      <c r="R321" t="s">
        <v>26</v>
      </c>
      <c r="S321" t="str">
        <f t="shared" si="38"/>
        <v>technology</v>
      </c>
      <c r="T321" t="str">
        <f t="shared" si="39"/>
        <v>web</v>
      </c>
    </row>
    <row r="322" spans="1:20" x14ac:dyDescent="0.35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t="s">
        <v>12</v>
      </c>
      <c r="G322" s="4">
        <f t="shared" si="32"/>
        <v>9.5876777251184833E-2</v>
      </c>
      <c r="H322" s="5">
        <f t="shared" si="33"/>
        <v>101.15</v>
      </c>
      <c r="I322">
        <v>80</v>
      </c>
      <c r="J322" t="s">
        <v>19</v>
      </c>
      <c r="K322" t="s">
        <v>20</v>
      </c>
      <c r="L322">
        <v>1305003600</v>
      </c>
      <c r="M322">
        <f t="shared" si="34"/>
        <v>15104.208333333334</v>
      </c>
      <c r="N322" s="6">
        <f t="shared" si="35"/>
        <v>40673.208333333336</v>
      </c>
      <c r="O322">
        <v>1305781200</v>
      </c>
      <c r="P322">
        <f t="shared" si="36"/>
        <v>15113.208333333334</v>
      </c>
      <c r="Q322" s="6">
        <f t="shared" si="37"/>
        <v>40682.208333333336</v>
      </c>
      <c r="R322" t="s">
        <v>117</v>
      </c>
      <c r="S322" t="str">
        <f t="shared" si="38"/>
        <v>publishing</v>
      </c>
      <c r="T322" t="str">
        <f t="shared" si="39"/>
        <v>fiction</v>
      </c>
    </row>
    <row r="323" spans="1:20" ht="31" x14ac:dyDescent="0.35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t="s">
        <v>12</v>
      </c>
      <c r="G323" s="4">
        <f t="shared" ref="G323:G386" si="40">E323/D323</f>
        <v>0.94144366197183094</v>
      </c>
      <c r="H323" s="5">
        <f t="shared" ref="H323:H386" si="41">E323/I323</f>
        <v>65.000810372771468</v>
      </c>
      <c r="I323">
        <v>2468</v>
      </c>
      <c r="J323" t="s">
        <v>19</v>
      </c>
      <c r="K323" t="s">
        <v>20</v>
      </c>
      <c r="L323">
        <v>1301634000</v>
      </c>
      <c r="M323">
        <f t="shared" ref="M323:M386" si="42">(((L323/60)/60)/24)</f>
        <v>15065.208333333334</v>
      </c>
      <c r="N323" s="6">
        <f t="shared" ref="N323:N386" si="43">M323+DATE(1970,1,1)</f>
        <v>40634.208333333336</v>
      </c>
      <c r="O323">
        <v>1302325200</v>
      </c>
      <c r="P323">
        <f t="shared" ref="P323:P386" si="44">(((O323/60)/60)/24)</f>
        <v>15073.208333333334</v>
      </c>
      <c r="Q323" s="6">
        <f t="shared" ref="Q323:Q386" si="45">P323+DATE(1970,1,1)</f>
        <v>40642.208333333336</v>
      </c>
      <c r="R323" t="s">
        <v>98</v>
      </c>
      <c r="S323" t="str">
        <f t="shared" ref="S323:S386" si="46">LEFT(R323,SEARCH("/",R323)-1)</f>
        <v>film &amp; video</v>
      </c>
      <c r="T323" t="str">
        <f t="shared" ref="T323:T386" si="47">RIGHT(R323,LEN(R323)-SEARCH("/",R323))</f>
        <v>shorts</v>
      </c>
    </row>
    <row r="324" spans="1:20" ht="31" x14ac:dyDescent="0.35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t="s">
        <v>18</v>
      </c>
      <c r="G324" s="4">
        <f t="shared" si="40"/>
        <v>1.6656234096692113</v>
      </c>
      <c r="H324" s="5">
        <f t="shared" si="41"/>
        <v>37.998645510835914</v>
      </c>
      <c r="I324">
        <v>5168</v>
      </c>
      <c r="J324" t="s">
        <v>19</v>
      </c>
      <c r="K324" t="s">
        <v>20</v>
      </c>
      <c r="L324">
        <v>1290664800</v>
      </c>
      <c r="M324">
        <f t="shared" si="42"/>
        <v>14938.25</v>
      </c>
      <c r="N324" s="6">
        <f t="shared" si="43"/>
        <v>40507.25</v>
      </c>
      <c r="O324">
        <v>1291788000</v>
      </c>
      <c r="P324">
        <f t="shared" si="44"/>
        <v>14951.25</v>
      </c>
      <c r="Q324" s="6">
        <f t="shared" si="45"/>
        <v>40520.25</v>
      </c>
      <c r="R324" t="s">
        <v>31</v>
      </c>
      <c r="S324" t="str">
        <f t="shared" si="46"/>
        <v>theater</v>
      </c>
      <c r="T324" t="str">
        <f t="shared" si="47"/>
        <v>plays</v>
      </c>
    </row>
    <row r="325" spans="1:20" x14ac:dyDescent="0.35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t="s">
        <v>12</v>
      </c>
      <c r="G325" s="4">
        <f t="shared" si="40"/>
        <v>0.24134831460674158</v>
      </c>
      <c r="H325" s="5">
        <f t="shared" si="41"/>
        <v>82.615384615384613</v>
      </c>
      <c r="I325">
        <v>26</v>
      </c>
      <c r="J325" t="s">
        <v>38</v>
      </c>
      <c r="K325" t="s">
        <v>39</v>
      </c>
      <c r="L325">
        <v>1395896400</v>
      </c>
      <c r="M325">
        <f t="shared" si="42"/>
        <v>16156.208333333334</v>
      </c>
      <c r="N325" s="6">
        <f t="shared" si="43"/>
        <v>41725.208333333336</v>
      </c>
      <c r="O325">
        <v>1396069200</v>
      </c>
      <c r="P325">
        <f t="shared" si="44"/>
        <v>16158.208333333334</v>
      </c>
      <c r="Q325" s="6">
        <f t="shared" si="45"/>
        <v>41727.208333333336</v>
      </c>
      <c r="R325" t="s">
        <v>40</v>
      </c>
      <c r="S325" t="str">
        <f t="shared" si="46"/>
        <v>film &amp; video</v>
      </c>
      <c r="T325" t="str">
        <f t="shared" si="47"/>
        <v>documentary</v>
      </c>
    </row>
    <row r="326" spans="1:20" x14ac:dyDescent="0.35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t="s">
        <v>18</v>
      </c>
      <c r="G326" s="4">
        <f t="shared" si="40"/>
        <v>1.6405633802816901</v>
      </c>
      <c r="H326" s="5">
        <f t="shared" si="41"/>
        <v>37.941368078175898</v>
      </c>
      <c r="I326">
        <v>307</v>
      </c>
      <c r="J326" t="s">
        <v>19</v>
      </c>
      <c r="K326" t="s">
        <v>20</v>
      </c>
      <c r="L326">
        <v>1434862800</v>
      </c>
      <c r="M326">
        <f t="shared" si="42"/>
        <v>16607.208333333332</v>
      </c>
      <c r="N326" s="6">
        <f t="shared" si="43"/>
        <v>42176.208333333328</v>
      </c>
      <c r="O326">
        <v>1435899600</v>
      </c>
      <c r="P326">
        <f t="shared" si="44"/>
        <v>16619.208333333332</v>
      </c>
      <c r="Q326" s="6">
        <f t="shared" si="45"/>
        <v>42188.208333333328</v>
      </c>
      <c r="R326" t="s">
        <v>31</v>
      </c>
      <c r="S326" t="str">
        <f t="shared" si="46"/>
        <v>theater</v>
      </c>
      <c r="T326" t="str">
        <f t="shared" si="47"/>
        <v>plays</v>
      </c>
    </row>
    <row r="327" spans="1:20" ht="31" x14ac:dyDescent="0.35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t="s">
        <v>12</v>
      </c>
      <c r="G327" s="4">
        <f t="shared" si="40"/>
        <v>0.90723076923076929</v>
      </c>
      <c r="H327" s="5">
        <f t="shared" si="41"/>
        <v>80.780821917808225</v>
      </c>
      <c r="I327">
        <v>73</v>
      </c>
      <c r="J327" t="s">
        <v>19</v>
      </c>
      <c r="K327" t="s">
        <v>20</v>
      </c>
      <c r="L327">
        <v>1529125200</v>
      </c>
      <c r="M327">
        <f t="shared" si="42"/>
        <v>17698.208333333332</v>
      </c>
      <c r="N327" s="6">
        <f t="shared" si="43"/>
        <v>43267.208333333328</v>
      </c>
      <c r="O327">
        <v>1531112400</v>
      </c>
      <c r="P327">
        <f t="shared" si="44"/>
        <v>17721.208333333332</v>
      </c>
      <c r="Q327" s="6">
        <f t="shared" si="45"/>
        <v>43290.208333333328</v>
      </c>
      <c r="R327" t="s">
        <v>31</v>
      </c>
      <c r="S327" t="str">
        <f t="shared" si="46"/>
        <v>theater</v>
      </c>
      <c r="T327" t="str">
        <f t="shared" si="47"/>
        <v>plays</v>
      </c>
    </row>
    <row r="328" spans="1:20" ht="31" x14ac:dyDescent="0.35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t="s">
        <v>12</v>
      </c>
      <c r="G328" s="4">
        <f t="shared" si="40"/>
        <v>0.46194444444444444</v>
      </c>
      <c r="H328" s="5">
        <f t="shared" si="41"/>
        <v>25.984375</v>
      </c>
      <c r="I328">
        <v>128</v>
      </c>
      <c r="J328" t="s">
        <v>19</v>
      </c>
      <c r="K328" t="s">
        <v>20</v>
      </c>
      <c r="L328">
        <v>1451109600</v>
      </c>
      <c r="M328">
        <f t="shared" si="42"/>
        <v>16795.25</v>
      </c>
      <c r="N328" s="6">
        <f t="shared" si="43"/>
        <v>42364.25</v>
      </c>
      <c r="O328">
        <v>1451628000</v>
      </c>
      <c r="P328">
        <f t="shared" si="44"/>
        <v>16801.25</v>
      </c>
      <c r="Q328" s="6">
        <f t="shared" si="45"/>
        <v>42370.25</v>
      </c>
      <c r="R328" t="s">
        <v>69</v>
      </c>
      <c r="S328" t="str">
        <f t="shared" si="46"/>
        <v>film &amp; video</v>
      </c>
      <c r="T328" t="str">
        <f t="shared" si="47"/>
        <v>animation</v>
      </c>
    </row>
    <row r="329" spans="1:20" x14ac:dyDescent="0.35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t="s">
        <v>12</v>
      </c>
      <c r="G329" s="4">
        <f t="shared" si="40"/>
        <v>0.38538461538461538</v>
      </c>
      <c r="H329" s="5">
        <f t="shared" si="41"/>
        <v>30.363636363636363</v>
      </c>
      <c r="I329">
        <v>33</v>
      </c>
      <c r="J329" t="s">
        <v>19</v>
      </c>
      <c r="K329" t="s">
        <v>20</v>
      </c>
      <c r="L329">
        <v>1566968400</v>
      </c>
      <c r="M329">
        <f t="shared" si="42"/>
        <v>18136.208333333332</v>
      </c>
      <c r="N329" s="6">
        <f t="shared" si="43"/>
        <v>43705.208333333328</v>
      </c>
      <c r="O329">
        <v>1567314000</v>
      </c>
      <c r="P329">
        <f t="shared" si="44"/>
        <v>18140.208333333332</v>
      </c>
      <c r="Q329" s="6">
        <f t="shared" si="45"/>
        <v>43709.208333333328</v>
      </c>
      <c r="R329" t="s">
        <v>31</v>
      </c>
      <c r="S329" t="str">
        <f t="shared" si="46"/>
        <v>theater</v>
      </c>
      <c r="T329" t="str">
        <f t="shared" si="47"/>
        <v>plays</v>
      </c>
    </row>
    <row r="330" spans="1:20" ht="31" x14ac:dyDescent="0.35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t="s">
        <v>18</v>
      </c>
      <c r="G330" s="4">
        <f t="shared" si="40"/>
        <v>1.3356231003039514</v>
      </c>
      <c r="H330" s="5">
        <f t="shared" si="41"/>
        <v>54.004916018025398</v>
      </c>
      <c r="I330">
        <v>2441</v>
      </c>
      <c r="J330" t="s">
        <v>19</v>
      </c>
      <c r="K330" t="s">
        <v>20</v>
      </c>
      <c r="L330">
        <v>1543557600</v>
      </c>
      <c r="M330">
        <f t="shared" si="42"/>
        <v>17865.25</v>
      </c>
      <c r="N330" s="6">
        <f t="shared" si="43"/>
        <v>43434.25</v>
      </c>
      <c r="O330">
        <v>1544508000</v>
      </c>
      <c r="P330">
        <f t="shared" si="44"/>
        <v>17876.25</v>
      </c>
      <c r="Q330" s="6">
        <f t="shared" si="45"/>
        <v>43445.25</v>
      </c>
      <c r="R330" t="s">
        <v>21</v>
      </c>
      <c r="S330" t="str">
        <f t="shared" si="46"/>
        <v>music</v>
      </c>
      <c r="T330" t="str">
        <f t="shared" si="47"/>
        <v>rock</v>
      </c>
    </row>
    <row r="331" spans="1:20" x14ac:dyDescent="0.35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t="s">
        <v>45</v>
      </c>
      <c r="G331" s="4">
        <f t="shared" si="40"/>
        <v>0.22896588486140726</v>
      </c>
      <c r="H331" s="5">
        <f t="shared" si="41"/>
        <v>101.78672985781991</v>
      </c>
      <c r="I331">
        <v>211</v>
      </c>
      <c r="J331" t="s">
        <v>19</v>
      </c>
      <c r="K331" t="s">
        <v>20</v>
      </c>
      <c r="L331">
        <v>1481522400</v>
      </c>
      <c r="M331">
        <f t="shared" si="42"/>
        <v>17147.25</v>
      </c>
      <c r="N331" s="6">
        <f t="shared" si="43"/>
        <v>42716.25</v>
      </c>
      <c r="O331">
        <v>1482472800</v>
      </c>
      <c r="P331">
        <f t="shared" si="44"/>
        <v>17158.25</v>
      </c>
      <c r="Q331" s="6">
        <f t="shared" si="45"/>
        <v>42727.25</v>
      </c>
      <c r="R331" t="s">
        <v>87</v>
      </c>
      <c r="S331" t="str">
        <f t="shared" si="46"/>
        <v>games</v>
      </c>
      <c r="T331" t="str">
        <f t="shared" si="47"/>
        <v>video games</v>
      </c>
    </row>
    <row r="332" spans="1:20" ht="31" x14ac:dyDescent="0.35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t="s">
        <v>18</v>
      </c>
      <c r="G332" s="4">
        <f t="shared" si="40"/>
        <v>1.8495548961424333</v>
      </c>
      <c r="H332" s="5">
        <f t="shared" si="41"/>
        <v>45.003610108303249</v>
      </c>
      <c r="I332">
        <v>1385</v>
      </c>
      <c r="J332" t="s">
        <v>38</v>
      </c>
      <c r="K332" t="s">
        <v>39</v>
      </c>
      <c r="L332">
        <v>1512712800</v>
      </c>
      <c r="M332">
        <f t="shared" si="42"/>
        <v>17508.25</v>
      </c>
      <c r="N332" s="6">
        <f t="shared" si="43"/>
        <v>43077.25</v>
      </c>
      <c r="O332">
        <v>1512799200</v>
      </c>
      <c r="P332">
        <f t="shared" si="44"/>
        <v>17509.25</v>
      </c>
      <c r="Q332" s="6">
        <f t="shared" si="45"/>
        <v>43078.25</v>
      </c>
      <c r="R332" t="s">
        <v>40</v>
      </c>
      <c r="S332" t="str">
        <f t="shared" si="46"/>
        <v>film &amp; video</v>
      </c>
      <c r="T332" t="str">
        <f t="shared" si="47"/>
        <v>documentary</v>
      </c>
    </row>
    <row r="333" spans="1:20" x14ac:dyDescent="0.35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t="s">
        <v>18</v>
      </c>
      <c r="G333" s="4">
        <f t="shared" si="40"/>
        <v>4.4372727272727275</v>
      </c>
      <c r="H333" s="5">
        <f t="shared" si="41"/>
        <v>77.068421052631578</v>
      </c>
      <c r="I333">
        <v>190</v>
      </c>
      <c r="J333" t="s">
        <v>19</v>
      </c>
      <c r="K333" t="s">
        <v>20</v>
      </c>
      <c r="L333">
        <v>1324274400</v>
      </c>
      <c r="M333">
        <f t="shared" si="42"/>
        <v>15327.25</v>
      </c>
      <c r="N333" s="6">
        <f t="shared" si="43"/>
        <v>40896.25</v>
      </c>
      <c r="O333">
        <v>1324360800</v>
      </c>
      <c r="P333">
        <f t="shared" si="44"/>
        <v>15328.25</v>
      </c>
      <c r="Q333" s="6">
        <f t="shared" si="45"/>
        <v>40897.25</v>
      </c>
      <c r="R333" t="s">
        <v>15</v>
      </c>
      <c r="S333" t="str">
        <f t="shared" si="46"/>
        <v>food</v>
      </c>
      <c r="T333" t="str">
        <f t="shared" si="47"/>
        <v>food trucks</v>
      </c>
    </row>
    <row r="334" spans="1:20" ht="31" x14ac:dyDescent="0.35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t="s">
        <v>18</v>
      </c>
      <c r="G334" s="4">
        <f t="shared" si="40"/>
        <v>1.999806763285024</v>
      </c>
      <c r="H334" s="5">
        <f t="shared" si="41"/>
        <v>88.076595744680844</v>
      </c>
      <c r="I334">
        <v>470</v>
      </c>
      <c r="J334" t="s">
        <v>19</v>
      </c>
      <c r="K334" t="s">
        <v>20</v>
      </c>
      <c r="L334">
        <v>1364446800</v>
      </c>
      <c r="M334">
        <f t="shared" si="42"/>
        <v>15792.208333333334</v>
      </c>
      <c r="N334" s="6">
        <f t="shared" si="43"/>
        <v>41361.208333333336</v>
      </c>
      <c r="O334">
        <v>1364533200</v>
      </c>
      <c r="P334">
        <f t="shared" si="44"/>
        <v>15793.208333333334</v>
      </c>
      <c r="Q334" s="6">
        <f t="shared" si="45"/>
        <v>41362.208333333336</v>
      </c>
      <c r="R334" t="s">
        <v>63</v>
      </c>
      <c r="S334" t="str">
        <f t="shared" si="46"/>
        <v>technology</v>
      </c>
      <c r="T334" t="str">
        <f t="shared" si="47"/>
        <v>wearables</v>
      </c>
    </row>
    <row r="335" spans="1:20" x14ac:dyDescent="0.35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t="s">
        <v>18</v>
      </c>
      <c r="G335" s="4">
        <f t="shared" si="40"/>
        <v>1.2395833333333333</v>
      </c>
      <c r="H335" s="5">
        <f t="shared" si="41"/>
        <v>47.035573122529641</v>
      </c>
      <c r="I335">
        <v>253</v>
      </c>
      <c r="J335" t="s">
        <v>19</v>
      </c>
      <c r="K335" t="s">
        <v>20</v>
      </c>
      <c r="L335">
        <v>1542693600</v>
      </c>
      <c r="M335">
        <f t="shared" si="42"/>
        <v>17855.25</v>
      </c>
      <c r="N335" s="6">
        <f t="shared" si="43"/>
        <v>43424.25</v>
      </c>
      <c r="O335">
        <v>1545112800</v>
      </c>
      <c r="P335">
        <f t="shared" si="44"/>
        <v>17883.25</v>
      </c>
      <c r="Q335" s="6">
        <f t="shared" si="45"/>
        <v>43452.25</v>
      </c>
      <c r="R335" t="s">
        <v>31</v>
      </c>
      <c r="S335" t="str">
        <f t="shared" si="46"/>
        <v>theater</v>
      </c>
      <c r="T335" t="str">
        <f t="shared" si="47"/>
        <v>plays</v>
      </c>
    </row>
    <row r="336" spans="1:20" x14ac:dyDescent="0.35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t="s">
        <v>18</v>
      </c>
      <c r="G336" s="4">
        <f t="shared" si="40"/>
        <v>1.8661329305135952</v>
      </c>
      <c r="H336" s="5">
        <f t="shared" si="41"/>
        <v>110.99550763701707</v>
      </c>
      <c r="I336">
        <v>1113</v>
      </c>
      <c r="J336" t="s">
        <v>19</v>
      </c>
      <c r="K336" t="s">
        <v>20</v>
      </c>
      <c r="L336">
        <v>1515564000</v>
      </c>
      <c r="M336">
        <f t="shared" si="42"/>
        <v>17541.25</v>
      </c>
      <c r="N336" s="6">
        <f t="shared" si="43"/>
        <v>43110.25</v>
      </c>
      <c r="O336">
        <v>1516168800</v>
      </c>
      <c r="P336">
        <f t="shared" si="44"/>
        <v>17548.25</v>
      </c>
      <c r="Q336" s="6">
        <f t="shared" si="45"/>
        <v>43117.25</v>
      </c>
      <c r="R336" t="s">
        <v>21</v>
      </c>
      <c r="S336" t="str">
        <f t="shared" si="46"/>
        <v>music</v>
      </c>
      <c r="T336" t="str">
        <f t="shared" si="47"/>
        <v>rock</v>
      </c>
    </row>
    <row r="337" spans="1:20" x14ac:dyDescent="0.35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t="s">
        <v>18</v>
      </c>
      <c r="G337" s="4">
        <f t="shared" si="40"/>
        <v>1.1428538550057536</v>
      </c>
      <c r="H337" s="5">
        <f t="shared" si="41"/>
        <v>87.003066141042481</v>
      </c>
      <c r="I337">
        <v>2283</v>
      </c>
      <c r="J337" t="s">
        <v>19</v>
      </c>
      <c r="K337" t="s">
        <v>20</v>
      </c>
      <c r="L337">
        <v>1573797600</v>
      </c>
      <c r="M337">
        <f t="shared" si="42"/>
        <v>18215.25</v>
      </c>
      <c r="N337" s="6">
        <f t="shared" si="43"/>
        <v>43784.25</v>
      </c>
      <c r="O337">
        <v>1574920800</v>
      </c>
      <c r="P337">
        <f t="shared" si="44"/>
        <v>18228.25</v>
      </c>
      <c r="Q337" s="6">
        <f t="shared" si="45"/>
        <v>43797.25</v>
      </c>
      <c r="R337" t="s">
        <v>21</v>
      </c>
      <c r="S337" t="str">
        <f t="shared" si="46"/>
        <v>music</v>
      </c>
      <c r="T337" t="str">
        <f t="shared" si="47"/>
        <v>rock</v>
      </c>
    </row>
    <row r="338" spans="1:20" x14ac:dyDescent="0.35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t="s">
        <v>12</v>
      </c>
      <c r="G338" s="4">
        <f t="shared" si="40"/>
        <v>0.97032531824611035</v>
      </c>
      <c r="H338" s="5">
        <f t="shared" si="41"/>
        <v>63.994402985074629</v>
      </c>
      <c r="I338">
        <v>1072</v>
      </c>
      <c r="J338" t="s">
        <v>19</v>
      </c>
      <c r="K338" t="s">
        <v>20</v>
      </c>
      <c r="L338">
        <v>1292392800</v>
      </c>
      <c r="M338">
        <f t="shared" si="42"/>
        <v>14958.25</v>
      </c>
      <c r="N338" s="6">
        <f t="shared" si="43"/>
        <v>40527.25</v>
      </c>
      <c r="O338">
        <v>1292479200</v>
      </c>
      <c r="P338">
        <f t="shared" si="44"/>
        <v>14959.25</v>
      </c>
      <c r="Q338" s="6">
        <f t="shared" si="45"/>
        <v>40528.25</v>
      </c>
      <c r="R338" t="s">
        <v>21</v>
      </c>
      <c r="S338" t="str">
        <f t="shared" si="46"/>
        <v>music</v>
      </c>
      <c r="T338" t="str">
        <f t="shared" si="47"/>
        <v>rock</v>
      </c>
    </row>
    <row r="339" spans="1:20" x14ac:dyDescent="0.35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t="s">
        <v>18</v>
      </c>
      <c r="G339" s="4">
        <f t="shared" si="40"/>
        <v>1.2281904761904763</v>
      </c>
      <c r="H339" s="5">
        <f t="shared" si="41"/>
        <v>105.9945205479452</v>
      </c>
      <c r="I339">
        <v>1095</v>
      </c>
      <c r="J339" t="s">
        <v>19</v>
      </c>
      <c r="K339" t="s">
        <v>20</v>
      </c>
      <c r="L339">
        <v>1573452000</v>
      </c>
      <c r="M339">
        <f t="shared" si="42"/>
        <v>18211.25</v>
      </c>
      <c r="N339" s="6">
        <f t="shared" si="43"/>
        <v>43780.25</v>
      </c>
      <c r="O339">
        <v>1573538400</v>
      </c>
      <c r="P339">
        <f t="shared" si="44"/>
        <v>18212.25</v>
      </c>
      <c r="Q339" s="6">
        <f t="shared" si="45"/>
        <v>43781.25</v>
      </c>
      <c r="R339" t="s">
        <v>31</v>
      </c>
      <c r="S339" t="str">
        <f t="shared" si="46"/>
        <v>theater</v>
      </c>
      <c r="T339" t="str">
        <f t="shared" si="47"/>
        <v>plays</v>
      </c>
    </row>
    <row r="340" spans="1:20" x14ac:dyDescent="0.35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t="s">
        <v>18</v>
      </c>
      <c r="G340" s="4">
        <f t="shared" si="40"/>
        <v>1.7914326647564469</v>
      </c>
      <c r="H340" s="5">
        <f t="shared" si="41"/>
        <v>73.989349112426041</v>
      </c>
      <c r="I340">
        <v>1690</v>
      </c>
      <c r="J340" t="s">
        <v>19</v>
      </c>
      <c r="K340" t="s">
        <v>20</v>
      </c>
      <c r="L340">
        <v>1317790800</v>
      </c>
      <c r="M340">
        <f t="shared" si="42"/>
        <v>15252.208333333334</v>
      </c>
      <c r="N340" s="6">
        <f t="shared" si="43"/>
        <v>40821.208333333336</v>
      </c>
      <c r="O340">
        <v>1320382800</v>
      </c>
      <c r="P340">
        <f t="shared" si="44"/>
        <v>15282.208333333334</v>
      </c>
      <c r="Q340" s="6">
        <f t="shared" si="45"/>
        <v>40851.208333333336</v>
      </c>
      <c r="R340" t="s">
        <v>31</v>
      </c>
      <c r="S340" t="str">
        <f t="shared" si="46"/>
        <v>theater</v>
      </c>
      <c r="T340" t="str">
        <f t="shared" si="47"/>
        <v>plays</v>
      </c>
    </row>
    <row r="341" spans="1:20" x14ac:dyDescent="0.35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t="s">
        <v>72</v>
      </c>
      <c r="G341" s="4">
        <f t="shared" si="40"/>
        <v>0.79951577402787966</v>
      </c>
      <c r="H341" s="5">
        <f t="shared" si="41"/>
        <v>84.02004626060139</v>
      </c>
      <c r="I341">
        <v>1297</v>
      </c>
      <c r="J341" t="s">
        <v>13</v>
      </c>
      <c r="K341" t="s">
        <v>14</v>
      </c>
      <c r="L341">
        <v>1501650000</v>
      </c>
      <c r="M341">
        <f t="shared" si="42"/>
        <v>17380.208333333332</v>
      </c>
      <c r="N341" s="6">
        <f t="shared" si="43"/>
        <v>42949.208333333328</v>
      </c>
      <c r="O341">
        <v>1502859600</v>
      </c>
      <c r="P341">
        <f t="shared" si="44"/>
        <v>17394.208333333332</v>
      </c>
      <c r="Q341" s="6">
        <f t="shared" si="45"/>
        <v>42963.208333333328</v>
      </c>
      <c r="R341" t="s">
        <v>31</v>
      </c>
      <c r="S341" t="str">
        <f t="shared" si="46"/>
        <v>theater</v>
      </c>
      <c r="T341" t="str">
        <f t="shared" si="47"/>
        <v>plays</v>
      </c>
    </row>
    <row r="342" spans="1:20" x14ac:dyDescent="0.35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t="s">
        <v>12</v>
      </c>
      <c r="G342" s="4">
        <f t="shared" si="40"/>
        <v>0.94242587601078165</v>
      </c>
      <c r="H342" s="5">
        <f t="shared" si="41"/>
        <v>88.966921119592882</v>
      </c>
      <c r="I342">
        <v>393</v>
      </c>
      <c r="J342" t="s">
        <v>19</v>
      </c>
      <c r="K342" t="s">
        <v>20</v>
      </c>
      <c r="L342">
        <v>1323669600</v>
      </c>
      <c r="M342">
        <f t="shared" si="42"/>
        <v>15320.25</v>
      </c>
      <c r="N342" s="6">
        <f t="shared" si="43"/>
        <v>40889.25</v>
      </c>
      <c r="O342">
        <v>1323756000</v>
      </c>
      <c r="P342">
        <f t="shared" si="44"/>
        <v>15321.25</v>
      </c>
      <c r="Q342" s="6">
        <f t="shared" si="45"/>
        <v>40890.25</v>
      </c>
      <c r="R342" t="s">
        <v>120</v>
      </c>
      <c r="S342" t="str">
        <f t="shared" si="46"/>
        <v>photography</v>
      </c>
      <c r="T342" t="str">
        <f t="shared" si="47"/>
        <v>photography books</v>
      </c>
    </row>
    <row r="343" spans="1:20" ht="31" x14ac:dyDescent="0.35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t="s">
        <v>12</v>
      </c>
      <c r="G343" s="4">
        <f t="shared" si="40"/>
        <v>0.84669291338582675</v>
      </c>
      <c r="H343" s="5">
        <f t="shared" si="41"/>
        <v>76.990453460620529</v>
      </c>
      <c r="I343">
        <v>1257</v>
      </c>
      <c r="J343" t="s">
        <v>19</v>
      </c>
      <c r="K343" t="s">
        <v>20</v>
      </c>
      <c r="L343">
        <v>1440738000</v>
      </c>
      <c r="M343">
        <f t="shared" si="42"/>
        <v>16675.208333333332</v>
      </c>
      <c r="N343" s="6">
        <f t="shared" si="43"/>
        <v>42244.208333333328</v>
      </c>
      <c r="O343">
        <v>1441342800</v>
      </c>
      <c r="P343">
        <f t="shared" si="44"/>
        <v>16682.208333333332</v>
      </c>
      <c r="Q343" s="6">
        <f t="shared" si="45"/>
        <v>42251.208333333328</v>
      </c>
      <c r="R343" t="s">
        <v>58</v>
      </c>
      <c r="S343" t="str">
        <f t="shared" si="46"/>
        <v>music</v>
      </c>
      <c r="T343" t="str">
        <f t="shared" si="47"/>
        <v>indie rock</v>
      </c>
    </row>
    <row r="344" spans="1:20" x14ac:dyDescent="0.35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t="s">
        <v>12</v>
      </c>
      <c r="G344" s="4">
        <f t="shared" si="40"/>
        <v>0.66521920668058454</v>
      </c>
      <c r="H344" s="5">
        <f t="shared" si="41"/>
        <v>97.146341463414629</v>
      </c>
      <c r="I344">
        <v>328</v>
      </c>
      <c r="J344" t="s">
        <v>19</v>
      </c>
      <c r="K344" t="s">
        <v>20</v>
      </c>
      <c r="L344">
        <v>1374296400</v>
      </c>
      <c r="M344">
        <f t="shared" si="42"/>
        <v>15906.208333333334</v>
      </c>
      <c r="N344" s="6">
        <f t="shared" si="43"/>
        <v>41475.208333333336</v>
      </c>
      <c r="O344">
        <v>1375333200</v>
      </c>
      <c r="P344">
        <f t="shared" si="44"/>
        <v>15918.208333333334</v>
      </c>
      <c r="Q344" s="6">
        <f t="shared" si="45"/>
        <v>41487.208333333336</v>
      </c>
      <c r="R344" t="s">
        <v>31</v>
      </c>
      <c r="S344" t="str">
        <f t="shared" si="46"/>
        <v>theater</v>
      </c>
      <c r="T344" t="str">
        <f t="shared" si="47"/>
        <v>plays</v>
      </c>
    </row>
    <row r="345" spans="1:20" x14ac:dyDescent="0.35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t="s">
        <v>12</v>
      </c>
      <c r="G345" s="4">
        <f t="shared" si="40"/>
        <v>0.53922222222222227</v>
      </c>
      <c r="H345" s="5">
        <f t="shared" si="41"/>
        <v>33.013605442176868</v>
      </c>
      <c r="I345">
        <v>147</v>
      </c>
      <c r="J345" t="s">
        <v>19</v>
      </c>
      <c r="K345" t="s">
        <v>20</v>
      </c>
      <c r="L345">
        <v>1384840800</v>
      </c>
      <c r="M345">
        <f t="shared" si="42"/>
        <v>16028.25</v>
      </c>
      <c r="N345" s="6">
        <f t="shared" si="43"/>
        <v>41597.25</v>
      </c>
      <c r="O345">
        <v>1389420000</v>
      </c>
      <c r="P345">
        <f t="shared" si="44"/>
        <v>16081.25</v>
      </c>
      <c r="Q345" s="6">
        <f t="shared" si="45"/>
        <v>41650.25</v>
      </c>
      <c r="R345" t="s">
        <v>31</v>
      </c>
      <c r="S345" t="str">
        <f t="shared" si="46"/>
        <v>theater</v>
      </c>
      <c r="T345" t="str">
        <f t="shared" si="47"/>
        <v>plays</v>
      </c>
    </row>
    <row r="346" spans="1:20" x14ac:dyDescent="0.35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t="s">
        <v>12</v>
      </c>
      <c r="G346" s="4">
        <f t="shared" si="40"/>
        <v>0.41983299595141699</v>
      </c>
      <c r="H346" s="5">
        <f t="shared" si="41"/>
        <v>99.950602409638549</v>
      </c>
      <c r="I346">
        <v>830</v>
      </c>
      <c r="J346" t="s">
        <v>19</v>
      </c>
      <c r="K346" t="s">
        <v>20</v>
      </c>
      <c r="L346">
        <v>1516600800</v>
      </c>
      <c r="M346">
        <f t="shared" si="42"/>
        <v>17553.25</v>
      </c>
      <c r="N346" s="6">
        <f t="shared" si="43"/>
        <v>43122.25</v>
      </c>
      <c r="O346">
        <v>1520056800</v>
      </c>
      <c r="P346">
        <f t="shared" si="44"/>
        <v>17593.25</v>
      </c>
      <c r="Q346" s="6">
        <f t="shared" si="45"/>
        <v>43162.25</v>
      </c>
      <c r="R346" t="s">
        <v>87</v>
      </c>
      <c r="S346" t="str">
        <f t="shared" si="46"/>
        <v>games</v>
      </c>
      <c r="T346" t="str">
        <f t="shared" si="47"/>
        <v>video games</v>
      </c>
    </row>
    <row r="347" spans="1:20" x14ac:dyDescent="0.35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t="s">
        <v>12</v>
      </c>
      <c r="G347" s="4">
        <f t="shared" si="40"/>
        <v>0.14694796954314721</v>
      </c>
      <c r="H347" s="5">
        <f t="shared" si="41"/>
        <v>69.966767371601208</v>
      </c>
      <c r="I347">
        <v>331</v>
      </c>
      <c r="J347" t="s">
        <v>38</v>
      </c>
      <c r="K347" t="s">
        <v>39</v>
      </c>
      <c r="L347">
        <v>1436418000</v>
      </c>
      <c r="M347">
        <f t="shared" si="42"/>
        <v>16625.208333333332</v>
      </c>
      <c r="N347" s="6">
        <f t="shared" si="43"/>
        <v>42194.208333333328</v>
      </c>
      <c r="O347">
        <v>1436504400</v>
      </c>
      <c r="P347">
        <f t="shared" si="44"/>
        <v>16626.208333333332</v>
      </c>
      <c r="Q347" s="6">
        <f t="shared" si="45"/>
        <v>42195.208333333328</v>
      </c>
      <c r="R347" t="s">
        <v>51</v>
      </c>
      <c r="S347" t="str">
        <f t="shared" si="46"/>
        <v>film &amp; video</v>
      </c>
      <c r="T347" t="str">
        <f t="shared" si="47"/>
        <v>drama</v>
      </c>
    </row>
    <row r="348" spans="1:20" x14ac:dyDescent="0.35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t="s">
        <v>12</v>
      </c>
      <c r="G348" s="4">
        <f t="shared" si="40"/>
        <v>0.34475</v>
      </c>
      <c r="H348" s="5">
        <f t="shared" si="41"/>
        <v>110.32</v>
      </c>
      <c r="I348">
        <v>25</v>
      </c>
      <c r="J348" t="s">
        <v>19</v>
      </c>
      <c r="K348" t="s">
        <v>20</v>
      </c>
      <c r="L348">
        <v>1503550800</v>
      </c>
      <c r="M348">
        <f t="shared" si="42"/>
        <v>17402.208333333332</v>
      </c>
      <c r="N348" s="6">
        <f t="shared" si="43"/>
        <v>42971.208333333328</v>
      </c>
      <c r="O348">
        <v>1508302800</v>
      </c>
      <c r="P348">
        <f t="shared" si="44"/>
        <v>17457.208333333332</v>
      </c>
      <c r="Q348" s="6">
        <f t="shared" si="45"/>
        <v>43026.208333333328</v>
      </c>
      <c r="R348" t="s">
        <v>58</v>
      </c>
      <c r="S348" t="str">
        <f t="shared" si="46"/>
        <v>music</v>
      </c>
      <c r="T348" t="str">
        <f t="shared" si="47"/>
        <v>indie rock</v>
      </c>
    </row>
    <row r="349" spans="1:20" x14ac:dyDescent="0.35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t="s">
        <v>18</v>
      </c>
      <c r="G349" s="4">
        <f t="shared" si="40"/>
        <v>14.007777777777777</v>
      </c>
      <c r="H349" s="5">
        <f t="shared" si="41"/>
        <v>66.005235602094245</v>
      </c>
      <c r="I349">
        <v>191</v>
      </c>
      <c r="J349" t="s">
        <v>19</v>
      </c>
      <c r="K349" t="s">
        <v>20</v>
      </c>
      <c r="L349">
        <v>1423634400</v>
      </c>
      <c r="M349">
        <f t="shared" si="42"/>
        <v>16477.25</v>
      </c>
      <c r="N349" s="6">
        <f t="shared" si="43"/>
        <v>42046.25</v>
      </c>
      <c r="O349">
        <v>1425708000</v>
      </c>
      <c r="P349">
        <f t="shared" si="44"/>
        <v>16501.25</v>
      </c>
      <c r="Q349" s="6">
        <f t="shared" si="45"/>
        <v>42070.25</v>
      </c>
      <c r="R349" t="s">
        <v>26</v>
      </c>
      <c r="S349" t="str">
        <f t="shared" si="46"/>
        <v>technology</v>
      </c>
      <c r="T349" t="str">
        <f t="shared" si="47"/>
        <v>web</v>
      </c>
    </row>
    <row r="350" spans="1:20" x14ac:dyDescent="0.35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t="s">
        <v>12</v>
      </c>
      <c r="G350" s="4">
        <f t="shared" si="40"/>
        <v>0.71770351758793971</v>
      </c>
      <c r="H350" s="5">
        <f t="shared" si="41"/>
        <v>41.005742176284812</v>
      </c>
      <c r="I350">
        <v>3483</v>
      </c>
      <c r="J350" t="s">
        <v>19</v>
      </c>
      <c r="K350" t="s">
        <v>20</v>
      </c>
      <c r="L350">
        <v>1487224800</v>
      </c>
      <c r="M350">
        <f t="shared" si="42"/>
        <v>17213.25</v>
      </c>
      <c r="N350" s="6">
        <f t="shared" si="43"/>
        <v>42782.25</v>
      </c>
      <c r="O350">
        <v>1488348000</v>
      </c>
      <c r="P350">
        <f t="shared" si="44"/>
        <v>17226.25</v>
      </c>
      <c r="Q350" s="6">
        <f t="shared" si="45"/>
        <v>42795.25</v>
      </c>
      <c r="R350" t="s">
        <v>15</v>
      </c>
      <c r="S350" t="str">
        <f t="shared" si="46"/>
        <v>food</v>
      </c>
      <c r="T350" t="str">
        <f t="shared" si="47"/>
        <v>food trucks</v>
      </c>
    </row>
    <row r="351" spans="1:20" x14ac:dyDescent="0.35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t="s">
        <v>12</v>
      </c>
      <c r="G351" s="4">
        <f t="shared" si="40"/>
        <v>0.53074115044247783</v>
      </c>
      <c r="H351" s="5">
        <f t="shared" si="41"/>
        <v>103.96316359696641</v>
      </c>
      <c r="I351">
        <v>923</v>
      </c>
      <c r="J351" t="s">
        <v>19</v>
      </c>
      <c r="K351" t="s">
        <v>20</v>
      </c>
      <c r="L351">
        <v>1500008400</v>
      </c>
      <c r="M351">
        <f t="shared" si="42"/>
        <v>17361.208333333332</v>
      </c>
      <c r="N351" s="6">
        <f t="shared" si="43"/>
        <v>42930.208333333328</v>
      </c>
      <c r="O351">
        <v>1502600400</v>
      </c>
      <c r="P351">
        <f t="shared" si="44"/>
        <v>17391.208333333332</v>
      </c>
      <c r="Q351" s="6">
        <f t="shared" si="45"/>
        <v>42960.208333333328</v>
      </c>
      <c r="R351" t="s">
        <v>31</v>
      </c>
      <c r="S351" t="str">
        <f t="shared" si="46"/>
        <v>theater</v>
      </c>
      <c r="T351" t="str">
        <f t="shared" si="47"/>
        <v>plays</v>
      </c>
    </row>
    <row r="352" spans="1:20" x14ac:dyDescent="0.35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t="s">
        <v>12</v>
      </c>
      <c r="G352" s="4">
        <f t="shared" si="40"/>
        <v>0.05</v>
      </c>
      <c r="H352" s="5">
        <f t="shared" si="41"/>
        <v>5</v>
      </c>
      <c r="I352">
        <v>1</v>
      </c>
      <c r="J352" t="s">
        <v>19</v>
      </c>
      <c r="K352" t="s">
        <v>20</v>
      </c>
      <c r="L352">
        <v>1432098000</v>
      </c>
      <c r="M352">
        <f t="shared" si="42"/>
        <v>16575.208333333332</v>
      </c>
      <c r="N352" s="6">
        <f t="shared" si="43"/>
        <v>42144.208333333328</v>
      </c>
      <c r="O352">
        <v>1433653200</v>
      </c>
      <c r="P352">
        <f t="shared" si="44"/>
        <v>16593.208333333332</v>
      </c>
      <c r="Q352" s="6">
        <f t="shared" si="45"/>
        <v>42162.208333333328</v>
      </c>
      <c r="R352" t="s">
        <v>157</v>
      </c>
      <c r="S352" t="str">
        <f t="shared" si="46"/>
        <v>music</v>
      </c>
      <c r="T352" t="str">
        <f t="shared" si="47"/>
        <v>jazz</v>
      </c>
    </row>
    <row r="353" spans="1:20" x14ac:dyDescent="0.35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t="s">
        <v>18</v>
      </c>
      <c r="G353" s="4">
        <f t="shared" si="40"/>
        <v>1.2770715249662619</v>
      </c>
      <c r="H353" s="5">
        <f t="shared" si="41"/>
        <v>47.009935419771487</v>
      </c>
      <c r="I353">
        <v>2013</v>
      </c>
      <c r="J353" t="s">
        <v>19</v>
      </c>
      <c r="K353" t="s">
        <v>20</v>
      </c>
      <c r="L353">
        <v>1440392400</v>
      </c>
      <c r="M353">
        <f t="shared" si="42"/>
        <v>16671.208333333332</v>
      </c>
      <c r="N353" s="6">
        <f t="shared" si="43"/>
        <v>42240.208333333328</v>
      </c>
      <c r="O353">
        <v>1441602000</v>
      </c>
      <c r="P353">
        <f t="shared" si="44"/>
        <v>16685.208333333332</v>
      </c>
      <c r="Q353" s="6">
        <f t="shared" si="45"/>
        <v>42254.208333333328</v>
      </c>
      <c r="R353" t="s">
        <v>21</v>
      </c>
      <c r="S353" t="str">
        <f t="shared" si="46"/>
        <v>music</v>
      </c>
      <c r="T353" t="str">
        <f t="shared" si="47"/>
        <v>rock</v>
      </c>
    </row>
    <row r="354" spans="1:20" x14ac:dyDescent="0.35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t="s">
        <v>12</v>
      </c>
      <c r="G354" s="4">
        <f t="shared" si="40"/>
        <v>0.34892857142857142</v>
      </c>
      <c r="H354" s="5">
        <f t="shared" si="41"/>
        <v>29.606060606060606</v>
      </c>
      <c r="I354">
        <v>33</v>
      </c>
      <c r="J354" t="s">
        <v>13</v>
      </c>
      <c r="K354" t="s">
        <v>14</v>
      </c>
      <c r="L354">
        <v>1446876000</v>
      </c>
      <c r="M354">
        <f t="shared" si="42"/>
        <v>16746.25</v>
      </c>
      <c r="N354" s="6">
        <f t="shared" si="43"/>
        <v>42315.25</v>
      </c>
      <c r="O354">
        <v>1447567200</v>
      </c>
      <c r="P354">
        <f t="shared" si="44"/>
        <v>16754.25</v>
      </c>
      <c r="Q354" s="6">
        <f t="shared" si="45"/>
        <v>42323.25</v>
      </c>
      <c r="R354" t="s">
        <v>31</v>
      </c>
      <c r="S354" t="str">
        <f t="shared" si="46"/>
        <v>theater</v>
      </c>
      <c r="T354" t="str">
        <f t="shared" si="47"/>
        <v>plays</v>
      </c>
    </row>
    <row r="355" spans="1:20" x14ac:dyDescent="0.35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t="s">
        <v>18</v>
      </c>
      <c r="G355" s="4">
        <f t="shared" si="40"/>
        <v>4.105982142857143</v>
      </c>
      <c r="H355" s="5">
        <f t="shared" si="41"/>
        <v>81.010569583088667</v>
      </c>
      <c r="I355">
        <v>1703</v>
      </c>
      <c r="J355" t="s">
        <v>19</v>
      </c>
      <c r="K355" t="s">
        <v>20</v>
      </c>
      <c r="L355">
        <v>1562302800</v>
      </c>
      <c r="M355">
        <f t="shared" si="42"/>
        <v>18082.208333333332</v>
      </c>
      <c r="N355" s="6">
        <f t="shared" si="43"/>
        <v>43651.208333333328</v>
      </c>
      <c r="O355">
        <v>1562389200</v>
      </c>
      <c r="P355">
        <f t="shared" si="44"/>
        <v>18083.208333333332</v>
      </c>
      <c r="Q355" s="6">
        <f t="shared" si="45"/>
        <v>43652.208333333328</v>
      </c>
      <c r="R355" t="s">
        <v>31</v>
      </c>
      <c r="S355" t="str">
        <f t="shared" si="46"/>
        <v>theater</v>
      </c>
      <c r="T355" t="str">
        <f t="shared" si="47"/>
        <v>plays</v>
      </c>
    </row>
    <row r="356" spans="1:20" x14ac:dyDescent="0.35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t="s">
        <v>18</v>
      </c>
      <c r="G356" s="4">
        <f t="shared" si="40"/>
        <v>1.2373770491803278</v>
      </c>
      <c r="H356" s="5">
        <f t="shared" si="41"/>
        <v>94.35</v>
      </c>
      <c r="I356">
        <v>80</v>
      </c>
      <c r="J356" t="s">
        <v>34</v>
      </c>
      <c r="K356" t="s">
        <v>35</v>
      </c>
      <c r="L356">
        <v>1378184400</v>
      </c>
      <c r="M356">
        <f t="shared" si="42"/>
        <v>15951.208333333334</v>
      </c>
      <c r="N356" s="6">
        <f t="shared" si="43"/>
        <v>41520.208333333336</v>
      </c>
      <c r="O356">
        <v>1378789200</v>
      </c>
      <c r="P356">
        <f t="shared" si="44"/>
        <v>15958.208333333334</v>
      </c>
      <c r="Q356" s="6">
        <f t="shared" si="45"/>
        <v>41527.208333333336</v>
      </c>
      <c r="R356" t="s">
        <v>40</v>
      </c>
      <c r="S356" t="str">
        <f t="shared" si="46"/>
        <v>film &amp; video</v>
      </c>
      <c r="T356" t="str">
        <f t="shared" si="47"/>
        <v>documentary</v>
      </c>
    </row>
    <row r="357" spans="1:20" x14ac:dyDescent="0.35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t="s">
        <v>45</v>
      </c>
      <c r="G357" s="4">
        <f t="shared" si="40"/>
        <v>0.58973684210526311</v>
      </c>
      <c r="H357" s="5">
        <f t="shared" si="41"/>
        <v>26.058139534883722</v>
      </c>
      <c r="I357">
        <v>86</v>
      </c>
      <c r="J357" t="s">
        <v>19</v>
      </c>
      <c r="K357" t="s">
        <v>20</v>
      </c>
      <c r="L357">
        <v>1485064800</v>
      </c>
      <c r="M357">
        <f t="shared" si="42"/>
        <v>17188.25</v>
      </c>
      <c r="N357" s="6">
        <f t="shared" si="43"/>
        <v>42757.25</v>
      </c>
      <c r="O357">
        <v>1488520800</v>
      </c>
      <c r="P357">
        <f t="shared" si="44"/>
        <v>17228.25</v>
      </c>
      <c r="Q357" s="6">
        <f t="shared" si="45"/>
        <v>42797.25</v>
      </c>
      <c r="R357" t="s">
        <v>63</v>
      </c>
      <c r="S357" t="str">
        <f t="shared" si="46"/>
        <v>technology</v>
      </c>
      <c r="T357" t="str">
        <f t="shared" si="47"/>
        <v>wearables</v>
      </c>
    </row>
    <row r="358" spans="1:20" x14ac:dyDescent="0.35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t="s">
        <v>12</v>
      </c>
      <c r="G358" s="4">
        <f t="shared" si="40"/>
        <v>0.36892473118279567</v>
      </c>
      <c r="H358" s="5">
        <f t="shared" si="41"/>
        <v>85.775000000000006</v>
      </c>
      <c r="I358">
        <v>40</v>
      </c>
      <c r="J358" t="s">
        <v>105</v>
      </c>
      <c r="K358" t="s">
        <v>106</v>
      </c>
      <c r="L358">
        <v>1326520800</v>
      </c>
      <c r="M358">
        <f t="shared" si="42"/>
        <v>15353.25</v>
      </c>
      <c r="N358" s="6">
        <f t="shared" si="43"/>
        <v>40922.25</v>
      </c>
      <c r="O358">
        <v>1327298400</v>
      </c>
      <c r="P358">
        <f t="shared" si="44"/>
        <v>15362.25</v>
      </c>
      <c r="Q358" s="6">
        <f t="shared" si="45"/>
        <v>40931.25</v>
      </c>
      <c r="R358" t="s">
        <v>31</v>
      </c>
      <c r="S358" t="str">
        <f t="shared" si="46"/>
        <v>theater</v>
      </c>
      <c r="T358" t="str">
        <f t="shared" si="47"/>
        <v>plays</v>
      </c>
    </row>
    <row r="359" spans="1:20" x14ac:dyDescent="0.35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t="s">
        <v>18</v>
      </c>
      <c r="G359" s="4">
        <f t="shared" si="40"/>
        <v>1.8491304347826087</v>
      </c>
      <c r="H359" s="5">
        <f t="shared" si="41"/>
        <v>103.73170731707317</v>
      </c>
      <c r="I359">
        <v>41</v>
      </c>
      <c r="J359" t="s">
        <v>19</v>
      </c>
      <c r="K359" t="s">
        <v>20</v>
      </c>
      <c r="L359">
        <v>1441256400</v>
      </c>
      <c r="M359">
        <f t="shared" si="42"/>
        <v>16681.208333333332</v>
      </c>
      <c r="N359" s="6">
        <f t="shared" si="43"/>
        <v>42250.208333333328</v>
      </c>
      <c r="O359">
        <v>1443416400</v>
      </c>
      <c r="P359">
        <f t="shared" si="44"/>
        <v>16706.208333333332</v>
      </c>
      <c r="Q359" s="6">
        <f t="shared" si="45"/>
        <v>42275.208333333328</v>
      </c>
      <c r="R359" t="s">
        <v>87</v>
      </c>
      <c r="S359" t="str">
        <f t="shared" si="46"/>
        <v>games</v>
      </c>
      <c r="T359" t="str">
        <f t="shared" si="47"/>
        <v>video games</v>
      </c>
    </row>
    <row r="360" spans="1:20" x14ac:dyDescent="0.35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t="s">
        <v>12</v>
      </c>
      <c r="G360" s="4">
        <f t="shared" si="40"/>
        <v>0.11814432989690722</v>
      </c>
      <c r="H360" s="5">
        <f t="shared" si="41"/>
        <v>49.826086956521742</v>
      </c>
      <c r="I360">
        <v>23</v>
      </c>
      <c r="J360" t="s">
        <v>13</v>
      </c>
      <c r="K360" t="s">
        <v>14</v>
      </c>
      <c r="L360">
        <v>1533877200</v>
      </c>
      <c r="M360">
        <f t="shared" si="42"/>
        <v>17753.208333333332</v>
      </c>
      <c r="N360" s="6">
        <f t="shared" si="43"/>
        <v>43322.208333333328</v>
      </c>
      <c r="O360">
        <v>1534136400</v>
      </c>
      <c r="P360">
        <f t="shared" si="44"/>
        <v>17756.208333333332</v>
      </c>
      <c r="Q360" s="6">
        <f t="shared" si="45"/>
        <v>43325.208333333328</v>
      </c>
      <c r="R360" t="s">
        <v>120</v>
      </c>
      <c r="S360" t="str">
        <f t="shared" si="46"/>
        <v>photography</v>
      </c>
      <c r="T360" t="str">
        <f t="shared" si="47"/>
        <v>photography books</v>
      </c>
    </row>
    <row r="361" spans="1:20" x14ac:dyDescent="0.35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t="s">
        <v>18</v>
      </c>
      <c r="G361" s="4">
        <f t="shared" si="40"/>
        <v>2.9870000000000001</v>
      </c>
      <c r="H361" s="5">
        <f t="shared" si="41"/>
        <v>63.893048128342244</v>
      </c>
      <c r="I361">
        <v>187</v>
      </c>
      <c r="J361" t="s">
        <v>19</v>
      </c>
      <c r="K361" t="s">
        <v>20</v>
      </c>
      <c r="L361">
        <v>1314421200</v>
      </c>
      <c r="M361">
        <f t="shared" si="42"/>
        <v>15213.208333333334</v>
      </c>
      <c r="N361" s="6">
        <f t="shared" si="43"/>
        <v>40782.208333333336</v>
      </c>
      <c r="O361">
        <v>1315026000</v>
      </c>
      <c r="P361">
        <f t="shared" si="44"/>
        <v>15220.208333333334</v>
      </c>
      <c r="Q361" s="6">
        <f t="shared" si="45"/>
        <v>40789.208333333336</v>
      </c>
      <c r="R361" t="s">
        <v>69</v>
      </c>
      <c r="S361" t="str">
        <f t="shared" si="46"/>
        <v>film &amp; video</v>
      </c>
      <c r="T361" t="str">
        <f t="shared" si="47"/>
        <v>animation</v>
      </c>
    </row>
    <row r="362" spans="1:20" x14ac:dyDescent="0.35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t="s">
        <v>18</v>
      </c>
      <c r="G362" s="4">
        <f t="shared" si="40"/>
        <v>2.2635175879396985</v>
      </c>
      <c r="H362" s="5">
        <f t="shared" si="41"/>
        <v>47.002434782608695</v>
      </c>
      <c r="I362">
        <v>2875</v>
      </c>
      <c r="J362" t="s">
        <v>38</v>
      </c>
      <c r="K362" t="s">
        <v>39</v>
      </c>
      <c r="L362">
        <v>1293861600</v>
      </c>
      <c r="M362">
        <f t="shared" si="42"/>
        <v>14975.25</v>
      </c>
      <c r="N362" s="6">
        <f t="shared" si="43"/>
        <v>40544.25</v>
      </c>
      <c r="O362">
        <v>1295071200</v>
      </c>
      <c r="P362">
        <f t="shared" si="44"/>
        <v>14989.25</v>
      </c>
      <c r="Q362" s="6">
        <f t="shared" si="45"/>
        <v>40558.25</v>
      </c>
      <c r="R362" t="s">
        <v>31</v>
      </c>
      <c r="S362" t="str">
        <f t="shared" si="46"/>
        <v>theater</v>
      </c>
      <c r="T362" t="str">
        <f t="shared" si="47"/>
        <v>plays</v>
      </c>
    </row>
    <row r="363" spans="1:20" x14ac:dyDescent="0.35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t="s">
        <v>18</v>
      </c>
      <c r="G363" s="4">
        <f t="shared" si="40"/>
        <v>1.7356363636363636</v>
      </c>
      <c r="H363" s="5">
        <f t="shared" si="41"/>
        <v>108.47727272727273</v>
      </c>
      <c r="I363">
        <v>88</v>
      </c>
      <c r="J363" t="s">
        <v>19</v>
      </c>
      <c r="K363" t="s">
        <v>20</v>
      </c>
      <c r="L363">
        <v>1507352400</v>
      </c>
      <c r="M363">
        <f t="shared" si="42"/>
        <v>17446.208333333332</v>
      </c>
      <c r="N363" s="6">
        <f t="shared" si="43"/>
        <v>43015.208333333328</v>
      </c>
      <c r="O363">
        <v>1509426000</v>
      </c>
      <c r="P363">
        <f t="shared" si="44"/>
        <v>17470.208333333332</v>
      </c>
      <c r="Q363" s="6">
        <f t="shared" si="45"/>
        <v>43039.208333333328</v>
      </c>
      <c r="R363" t="s">
        <v>31</v>
      </c>
      <c r="S363" t="str">
        <f t="shared" si="46"/>
        <v>theater</v>
      </c>
      <c r="T363" t="str">
        <f t="shared" si="47"/>
        <v>plays</v>
      </c>
    </row>
    <row r="364" spans="1:20" x14ac:dyDescent="0.35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t="s">
        <v>18</v>
      </c>
      <c r="G364" s="4">
        <f t="shared" si="40"/>
        <v>3.7175675675675675</v>
      </c>
      <c r="H364" s="5">
        <f t="shared" si="41"/>
        <v>72.015706806282722</v>
      </c>
      <c r="I364">
        <v>191</v>
      </c>
      <c r="J364" t="s">
        <v>19</v>
      </c>
      <c r="K364" t="s">
        <v>20</v>
      </c>
      <c r="L364">
        <v>1296108000</v>
      </c>
      <c r="M364">
        <f t="shared" si="42"/>
        <v>15001.25</v>
      </c>
      <c r="N364" s="6">
        <f t="shared" si="43"/>
        <v>40570.25</v>
      </c>
      <c r="O364">
        <v>1299391200</v>
      </c>
      <c r="P364">
        <f t="shared" si="44"/>
        <v>15039.25</v>
      </c>
      <c r="Q364" s="6">
        <f t="shared" si="45"/>
        <v>40608.25</v>
      </c>
      <c r="R364" t="s">
        <v>21</v>
      </c>
      <c r="S364" t="str">
        <f t="shared" si="46"/>
        <v>music</v>
      </c>
      <c r="T364" t="str">
        <f t="shared" si="47"/>
        <v>rock</v>
      </c>
    </row>
    <row r="365" spans="1:20" x14ac:dyDescent="0.35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t="s">
        <v>18</v>
      </c>
      <c r="G365" s="4">
        <f t="shared" si="40"/>
        <v>1.601923076923077</v>
      </c>
      <c r="H365" s="5">
        <f t="shared" si="41"/>
        <v>59.928057553956833</v>
      </c>
      <c r="I365">
        <v>139</v>
      </c>
      <c r="J365" t="s">
        <v>19</v>
      </c>
      <c r="K365" t="s">
        <v>20</v>
      </c>
      <c r="L365">
        <v>1324965600</v>
      </c>
      <c r="M365">
        <f t="shared" si="42"/>
        <v>15335.25</v>
      </c>
      <c r="N365" s="6">
        <f t="shared" si="43"/>
        <v>40904.25</v>
      </c>
      <c r="O365">
        <v>1325052000</v>
      </c>
      <c r="P365">
        <f t="shared" si="44"/>
        <v>15336.25</v>
      </c>
      <c r="Q365" s="6">
        <f t="shared" si="45"/>
        <v>40905.25</v>
      </c>
      <c r="R365" t="s">
        <v>21</v>
      </c>
      <c r="S365" t="str">
        <f t="shared" si="46"/>
        <v>music</v>
      </c>
      <c r="T365" t="str">
        <f t="shared" si="47"/>
        <v>rock</v>
      </c>
    </row>
    <row r="366" spans="1:20" x14ac:dyDescent="0.35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t="s">
        <v>18</v>
      </c>
      <c r="G366" s="4">
        <f t="shared" si="40"/>
        <v>16.163333333333334</v>
      </c>
      <c r="H366" s="5">
        <f t="shared" si="41"/>
        <v>78.209677419354833</v>
      </c>
      <c r="I366">
        <v>186</v>
      </c>
      <c r="J366" t="s">
        <v>19</v>
      </c>
      <c r="K366" t="s">
        <v>20</v>
      </c>
      <c r="L366">
        <v>1520229600</v>
      </c>
      <c r="M366">
        <f t="shared" si="42"/>
        <v>17595.25</v>
      </c>
      <c r="N366" s="6">
        <f t="shared" si="43"/>
        <v>43164.25</v>
      </c>
      <c r="O366">
        <v>1522818000</v>
      </c>
      <c r="P366">
        <f t="shared" si="44"/>
        <v>17625.208333333332</v>
      </c>
      <c r="Q366" s="6">
        <f t="shared" si="45"/>
        <v>43194.208333333328</v>
      </c>
      <c r="R366" t="s">
        <v>58</v>
      </c>
      <c r="S366" t="str">
        <f t="shared" si="46"/>
        <v>music</v>
      </c>
      <c r="T366" t="str">
        <f t="shared" si="47"/>
        <v>indie rock</v>
      </c>
    </row>
    <row r="367" spans="1:20" x14ac:dyDescent="0.35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t="s">
        <v>18</v>
      </c>
      <c r="G367" s="4">
        <f t="shared" si="40"/>
        <v>7.3343749999999996</v>
      </c>
      <c r="H367" s="5">
        <f t="shared" si="41"/>
        <v>104.77678571428571</v>
      </c>
      <c r="I367">
        <v>112</v>
      </c>
      <c r="J367" t="s">
        <v>24</v>
      </c>
      <c r="K367" t="s">
        <v>25</v>
      </c>
      <c r="L367">
        <v>1482991200</v>
      </c>
      <c r="M367">
        <f t="shared" si="42"/>
        <v>17164.25</v>
      </c>
      <c r="N367" s="6">
        <f t="shared" si="43"/>
        <v>42733.25</v>
      </c>
      <c r="O367">
        <v>1485324000</v>
      </c>
      <c r="P367">
        <f t="shared" si="44"/>
        <v>17191.25</v>
      </c>
      <c r="Q367" s="6">
        <f t="shared" si="45"/>
        <v>42760.25</v>
      </c>
      <c r="R367" t="s">
        <v>31</v>
      </c>
      <c r="S367" t="str">
        <f t="shared" si="46"/>
        <v>theater</v>
      </c>
      <c r="T367" t="str">
        <f t="shared" si="47"/>
        <v>plays</v>
      </c>
    </row>
    <row r="368" spans="1:20" x14ac:dyDescent="0.35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t="s">
        <v>18</v>
      </c>
      <c r="G368" s="4">
        <f t="shared" si="40"/>
        <v>5.9211111111111112</v>
      </c>
      <c r="H368" s="5">
        <f t="shared" si="41"/>
        <v>105.52475247524752</v>
      </c>
      <c r="I368">
        <v>101</v>
      </c>
      <c r="J368" t="s">
        <v>19</v>
      </c>
      <c r="K368" t="s">
        <v>20</v>
      </c>
      <c r="L368">
        <v>1294034400</v>
      </c>
      <c r="M368">
        <f t="shared" si="42"/>
        <v>14977.25</v>
      </c>
      <c r="N368" s="6">
        <f t="shared" si="43"/>
        <v>40546.25</v>
      </c>
      <c r="O368">
        <v>1294120800</v>
      </c>
      <c r="P368">
        <f t="shared" si="44"/>
        <v>14978.25</v>
      </c>
      <c r="Q368" s="6">
        <f t="shared" si="45"/>
        <v>40547.25</v>
      </c>
      <c r="R368" t="s">
        <v>31</v>
      </c>
      <c r="S368" t="str">
        <f t="shared" si="46"/>
        <v>theater</v>
      </c>
      <c r="T368" t="str">
        <f t="shared" si="47"/>
        <v>plays</v>
      </c>
    </row>
    <row r="369" spans="1:20" x14ac:dyDescent="0.35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t="s">
        <v>12</v>
      </c>
      <c r="G369" s="4">
        <f t="shared" si="40"/>
        <v>0.18888888888888888</v>
      </c>
      <c r="H369" s="5">
        <f t="shared" si="41"/>
        <v>24.933333333333334</v>
      </c>
      <c r="I369">
        <v>75</v>
      </c>
      <c r="J369" t="s">
        <v>19</v>
      </c>
      <c r="K369" t="s">
        <v>20</v>
      </c>
      <c r="L369">
        <v>1413608400</v>
      </c>
      <c r="M369">
        <f t="shared" si="42"/>
        <v>16361.208333333334</v>
      </c>
      <c r="N369" s="6">
        <f t="shared" si="43"/>
        <v>41930.208333333336</v>
      </c>
      <c r="O369">
        <v>1415685600</v>
      </c>
      <c r="P369">
        <f t="shared" si="44"/>
        <v>16385.25</v>
      </c>
      <c r="Q369" s="6">
        <f t="shared" si="45"/>
        <v>41954.25</v>
      </c>
      <c r="R369" t="s">
        <v>31</v>
      </c>
      <c r="S369" t="str">
        <f t="shared" si="46"/>
        <v>theater</v>
      </c>
      <c r="T369" t="str">
        <f t="shared" si="47"/>
        <v>plays</v>
      </c>
    </row>
    <row r="370" spans="1:20" x14ac:dyDescent="0.35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t="s">
        <v>18</v>
      </c>
      <c r="G370" s="4">
        <f t="shared" si="40"/>
        <v>2.7680769230769231</v>
      </c>
      <c r="H370" s="5">
        <f t="shared" si="41"/>
        <v>69.873786407766985</v>
      </c>
      <c r="I370">
        <v>206</v>
      </c>
      <c r="J370" t="s">
        <v>38</v>
      </c>
      <c r="K370" t="s">
        <v>39</v>
      </c>
      <c r="L370">
        <v>1286946000</v>
      </c>
      <c r="M370">
        <f t="shared" si="42"/>
        <v>14895.208333333334</v>
      </c>
      <c r="N370" s="6">
        <f t="shared" si="43"/>
        <v>40464.208333333336</v>
      </c>
      <c r="O370">
        <v>1288933200</v>
      </c>
      <c r="P370">
        <f t="shared" si="44"/>
        <v>14918.208333333334</v>
      </c>
      <c r="Q370" s="6">
        <f t="shared" si="45"/>
        <v>40487.208333333336</v>
      </c>
      <c r="R370" t="s">
        <v>40</v>
      </c>
      <c r="S370" t="str">
        <f t="shared" si="46"/>
        <v>film &amp; video</v>
      </c>
      <c r="T370" t="str">
        <f t="shared" si="47"/>
        <v>documentary</v>
      </c>
    </row>
    <row r="371" spans="1:20" x14ac:dyDescent="0.35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t="s">
        <v>18</v>
      </c>
      <c r="G371" s="4">
        <f t="shared" si="40"/>
        <v>2.730185185185185</v>
      </c>
      <c r="H371" s="5">
        <f t="shared" si="41"/>
        <v>95.733766233766232</v>
      </c>
      <c r="I371">
        <v>154</v>
      </c>
      <c r="J371" t="s">
        <v>19</v>
      </c>
      <c r="K371" t="s">
        <v>20</v>
      </c>
      <c r="L371">
        <v>1359871200</v>
      </c>
      <c r="M371">
        <f t="shared" si="42"/>
        <v>15739.25</v>
      </c>
      <c r="N371" s="6">
        <f t="shared" si="43"/>
        <v>41308.25</v>
      </c>
      <c r="O371">
        <v>1363237200</v>
      </c>
      <c r="P371">
        <f t="shared" si="44"/>
        <v>15778.208333333334</v>
      </c>
      <c r="Q371" s="6">
        <f t="shared" si="45"/>
        <v>41347.208333333336</v>
      </c>
      <c r="R371" t="s">
        <v>267</v>
      </c>
      <c r="S371" t="str">
        <f t="shared" si="46"/>
        <v>film &amp; video</v>
      </c>
      <c r="T371" t="str">
        <f t="shared" si="47"/>
        <v>television</v>
      </c>
    </row>
    <row r="372" spans="1:20" x14ac:dyDescent="0.35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t="s">
        <v>18</v>
      </c>
      <c r="G372" s="4">
        <f t="shared" si="40"/>
        <v>1.593633125556545</v>
      </c>
      <c r="H372" s="5">
        <f t="shared" si="41"/>
        <v>29.997485752598056</v>
      </c>
      <c r="I372">
        <v>5966</v>
      </c>
      <c r="J372" t="s">
        <v>19</v>
      </c>
      <c r="K372" t="s">
        <v>20</v>
      </c>
      <c r="L372">
        <v>1555304400</v>
      </c>
      <c r="M372">
        <f t="shared" si="42"/>
        <v>18001.208333333332</v>
      </c>
      <c r="N372" s="6">
        <f t="shared" si="43"/>
        <v>43570.208333333328</v>
      </c>
      <c r="O372">
        <v>1555822800</v>
      </c>
      <c r="P372">
        <f t="shared" si="44"/>
        <v>18007.208333333332</v>
      </c>
      <c r="Q372" s="6">
        <f t="shared" si="45"/>
        <v>43576.208333333328</v>
      </c>
      <c r="R372" t="s">
        <v>31</v>
      </c>
      <c r="S372" t="str">
        <f t="shared" si="46"/>
        <v>theater</v>
      </c>
      <c r="T372" t="str">
        <f t="shared" si="47"/>
        <v>plays</v>
      </c>
    </row>
    <row r="373" spans="1:20" x14ac:dyDescent="0.35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t="s">
        <v>12</v>
      </c>
      <c r="G373" s="4">
        <f t="shared" si="40"/>
        <v>0.67869978858350954</v>
      </c>
      <c r="H373" s="5">
        <f t="shared" si="41"/>
        <v>59.011948529411768</v>
      </c>
      <c r="I373">
        <v>2176</v>
      </c>
      <c r="J373" t="s">
        <v>19</v>
      </c>
      <c r="K373" t="s">
        <v>20</v>
      </c>
      <c r="L373">
        <v>1423375200</v>
      </c>
      <c r="M373">
        <f t="shared" si="42"/>
        <v>16474.25</v>
      </c>
      <c r="N373" s="6">
        <f t="shared" si="43"/>
        <v>42043.25</v>
      </c>
      <c r="O373">
        <v>1427778000</v>
      </c>
      <c r="P373">
        <f t="shared" si="44"/>
        <v>16525.208333333332</v>
      </c>
      <c r="Q373" s="6">
        <f t="shared" si="45"/>
        <v>42094.208333333328</v>
      </c>
      <c r="R373" t="s">
        <v>31</v>
      </c>
      <c r="S373" t="str">
        <f t="shared" si="46"/>
        <v>theater</v>
      </c>
      <c r="T373" t="str">
        <f t="shared" si="47"/>
        <v>plays</v>
      </c>
    </row>
    <row r="374" spans="1:20" ht="31" x14ac:dyDescent="0.35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t="s">
        <v>18</v>
      </c>
      <c r="G374" s="4">
        <f t="shared" si="40"/>
        <v>15.915555555555555</v>
      </c>
      <c r="H374" s="5">
        <f t="shared" si="41"/>
        <v>84.757396449704146</v>
      </c>
      <c r="I374">
        <v>169</v>
      </c>
      <c r="J374" t="s">
        <v>19</v>
      </c>
      <c r="K374" t="s">
        <v>20</v>
      </c>
      <c r="L374">
        <v>1420696800</v>
      </c>
      <c r="M374">
        <f t="shared" si="42"/>
        <v>16443.25</v>
      </c>
      <c r="N374" s="6">
        <f t="shared" si="43"/>
        <v>42012.25</v>
      </c>
      <c r="O374">
        <v>1422424800</v>
      </c>
      <c r="P374">
        <f t="shared" si="44"/>
        <v>16463.25</v>
      </c>
      <c r="Q374" s="6">
        <f t="shared" si="45"/>
        <v>42032.25</v>
      </c>
      <c r="R374" t="s">
        <v>40</v>
      </c>
      <c r="S374" t="str">
        <f t="shared" si="46"/>
        <v>film &amp; video</v>
      </c>
      <c r="T374" t="str">
        <f t="shared" si="47"/>
        <v>documentary</v>
      </c>
    </row>
    <row r="375" spans="1:20" x14ac:dyDescent="0.35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t="s">
        <v>18</v>
      </c>
      <c r="G375" s="4">
        <f t="shared" si="40"/>
        <v>7.3018222222222224</v>
      </c>
      <c r="H375" s="5">
        <f t="shared" si="41"/>
        <v>78.010921177587846</v>
      </c>
      <c r="I375">
        <v>2106</v>
      </c>
      <c r="J375" t="s">
        <v>19</v>
      </c>
      <c r="K375" t="s">
        <v>20</v>
      </c>
      <c r="L375">
        <v>1502946000</v>
      </c>
      <c r="M375">
        <f t="shared" si="42"/>
        <v>17395.208333333332</v>
      </c>
      <c r="N375" s="6">
        <f t="shared" si="43"/>
        <v>42964.208333333328</v>
      </c>
      <c r="O375">
        <v>1503637200</v>
      </c>
      <c r="P375">
        <f t="shared" si="44"/>
        <v>17403.208333333332</v>
      </c>
      <c r="Q375" s="6">
        <f t="shared" si="45"/>
        <v>42972.208333333328</v>
      </c>
      <c r="R375" t="s">
        <v>31</v>
      </c>
      <c r="S375" t="str">
        <f t="shared" si="46"/>
        <v>theater</v>
      </c>
      <c r="T375" t="str">
        <f t="shared" si="47"/>
        <v>plays</v>
      </c>
    </row>
    <row r="376" spans="1:20" ht="31" x14ac:dyDescent="0.35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t="s">
        <v>12</v>
      </c>
      <c r="G376" s="4">
        <f t="shared" si="40"/>
        <v>0.13185782556750297</v>
      </c>
      <c r="H376" s="5">
        <f t="shared" si="41"/>
        <v>50.05215419501134</v>
      </c>
      <c r="I376">
        <v>441</v>
      </c>
      <c r="J376" t="s">
        <v>19</v>
      </c>
      <c r="K376" t="s">
        <v>20</v>
      </c>
      <c r="L376">
        <v>1547186400</v>
      </c>
      <c r="M376">
        <f t="shared" si="42"/>
        <v>17907.25</v>
      </c>
      <c r="N376" s="6">
        <f t="shared" si="43"/>
        <v>43476.25</v>
      </c>
      <c r="O376">
        <v>1547618400</v>
      </c>
      <c r="P376">
        <f t="shared" si="44"/>
        <v>17912.25</v>
      </c>
      <c r="Q376" s="6">
        <f t="shared" si="45"/>
        <v>43481.25</v>
      </c>
      <c r="R376" t="s">
        <v>40</v>
      </c>
      <c r="S376" t="str">
        <f t="shared" si="46"/>
        <v>film &amp; video</v>
      </c>
      <c r="T376" t="str">
        <f t="shared" si="47"/>
        <v>documentary</v>
      </c>
    </row>
    <row r="377" spans="1:20" ht="31" x14ac:dyDescent="0.35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t="s">
        <v>12</v>
      </c>
      <c r="G377" s="4">
        <f t="shared" si="40"/>
        <v>0.54777777777777781</v>
      </c>
      <c r="H377" s="5">
        <f t="shared" si="41"/>
        <v>59.16</v>
      </c>
      <c r="I377">
        <v>25</v>
      </c>
      <c r="J377" t="s">
        <v>19</v>
      </c>
      <c r="K377" t="s">
        <v>20</v>
      </c>
      <c r="L377">
        <v>1444971600</v>
      </c>
      <c r="M377">
        <f t="shared" si="42"/>
        <v>16724.208333333332</v>
      </c>
      <c r="N377" s="6">
        <f t="shared" si="43"/>
        <v>42293.208333333328</v>
      </c>
      <c r="O377">
        <v>1449900000</v>
      </c>
      <c r="P377">
        <f t="shared" si="44"/>
        <v>16781.25</v>
      </c>
      <c r="Q377" s="6">
        <f t="shared" si="45"/>
        <v>42350.25</v>
      </c>
      <c r="R377" t="s">
        <v>58</v>
      </c>
      <c r="S377" t="str">
        <f t="shared" si="46"/>
        <v>music</v>
      </c>
      <c r="T377" t="str">
        <f t="shared" si="47"/>
        <v>indie rock</v>
      </c>
    </row>
    <row r="378" spans="1:20" x14ac:dyDescent="0.35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t="s">
        <v>18</v>
      </c>
      <c r="G378" s="4">
        <f t="shared" si="40"/>
        <v>3.6102941176470589</v>
      </c>
      <c r="H378" s="5">
        <f t="shared" si="41"/>
        <v>93.702290076335885</v>
      </c>
      <c r="I378">
        <v>131</v>
      </c>
      <c r="J378" t="s">
        <v>19</v>
      </c>
      <c r="K378" t="s">
        <v>20</v>
      </c>
      <c r="L378">
        <v>1404622800</v>
      </c>
      <c r="M378">
        <f t="shared" si="42"/>
        <v>16257.208333333334</v>
      </c>
      <c r="N378" s="6">
        <f t="shared" si="43"/>
        <v>41826.208333333336</v>
      </c>
      <c r="O378">
        <v>1405141200</v>
      </c>
      <c r="P378">
        <f t="shared" si="44"/>
        <v>16263.208333333334</v>
      </c>
      <c r="Q378" s="6">
        <f t="shared" si="45"/>
        <v>41832.208333333336</v>
      </c>
      <c r="R378" t="s">
        <v>21</v>
      </c>
      <c r="S378" t="str">
        <f t="shared" si="46"/>
        <v>music</v>
      </c>
      <c r="T378" t="str">
        <f t="shared" si="47"/>
        <v>rock</v>
      </c>
    </row>
    <row r="379" spans="1:20" x14ac:dyDescent="0.35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t="s">
        <v>12</v>
      </c>
      <c r="G379" s="4">
        <f t="shared" si="40"/>
        <v>0.10257545271629778</v>
      </c>
      <c r="H379" s="5">
        <f t="shared" si="41"/>
        <v>40.14173228346457</v>
      </c>
      <c r="I379">
        <v>127</v>
      </c>
      <c r="J379" t="s">
        <v>19</v>
      </c>
      <c r="K379" t="s">
        <v>20</v>
      </c>
      <c r="L379">
        <v>1571720400</v>
      </c>
      <c r="M379">
        <f t="shared" si="42"/>
        <v>18191.208333333332</v>
      </c>
      <c r="N379" s="6">
        <f t="shared" si="43"/>
        <v>43760.208333333328</v>
      </c>
      <c r="O379">
        <v>1572933600</v>
      </c>
      <c r="P379">
        <f t="shared" si="44"/>
        <v>18205.25</v>
      </c>
      <c r="Q379" s="6">
        <f t="shared" si="45"/>
        <v>43774.25</v>
      </c>
      <c r="R379" t="s">
        <v>31</v>
      </c>
      <c r="S379" t="str">
        <f t="shared" si="46"/>
        <v>theater</v>
      </c>
      <c r="T379" t="str">
        <f t="shared" si="47"/>
        <v>plays</v>
      </c>
    </row>
    <row r="380" spans="1:20" x14ac:dyDescent="0.35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t="s">
        <v>12</v>
      </c>
      <c r="G380" s="4">
        <f t="shared" si="40"/>
        <v>0.13962962962962963</v>
      </c>
      <c r="H380" s="5">
        <f t="shared" si="41"/>
        <v>70.090140845070422</v>
      </c>
      <c r="I380">
        <v>355</v>
      </c>
      <c r="J380" t="s">
        <v>19</v>
      </c>
      <c r="K380" t="s">
        <v>20</v>
      </c>
      <c r="L380">
        <v>1526878800</v>
      </c>
      <c r="M380">
        <f t="shared" si="42"/>
        <v>17672.208333333332</v>
      </c>
      <c r="N380" s="6">
        <f t="shared" si="43"/>
        <v>43241.208333333328</v>
      </c>
      <c r="O380">
        <v>1530162000</v>
      </c>
      <c r="P380">
        <f t="shared" si="44"/>
        <v>17710.208333333332</v>
      </c>
      <c r="Q380" s="6">
        <f t="shared" si="45"/>
        <v>43279.208333333328</v>
      </c>
      <c r="R380" t="s">
        <v>40</v>
      </c>
      <c r="S380" t="str">
        <f t="shared" si="46"/>
        <v>film &amp; video</v>
      </c>
      <c r="T380" t="str">
        <f t="shared" si="47"/>
        <v>documentary</v>
      </c>
    </row>
    <row r="381" spans="1:20" x14ac:dyDescent="0.35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t="s">
        <v>12</v>
      </c>
      <c r="G381" s="4">
        <f t="shared" si="40"/>
        <v>0.40444444444444444</v>
      </c>
      <c r="H381" s="5">
        <f t="shared" si="41"/>
        <v>66.181818181818187</v>
      </c>
      <c r="I381">
        <v>44</v>
      </c>
      <c r="J381" t="s">
        <v>38</v>
      </c>
      <c r="K381" t="s">
        <v>39</v>
      </c>
      <c r="L381">
        <v>1319691600</v>
      </c>
      <c r="M381">
        <f t="shared" si="42"/>
        <v>15274.208333333334</v>
      </c>
      <c r="N381" s="6">
        <f t="shared" si="43"/>
        <v>40843.208333333336</v>
      </c>
      <c r="O381">
        <v>1320904800</v>
      </c>
      <c r="P381">
        <f t="shared" si="44"/>
        <v>15288.25</v>
      </c>
      <c r="Q381" s="6">
        <f t="shared" si="45"/>
        <v>40857.25</v>
      </c>
      <c r="R381" t="s">
        <v>31</v>
      </c>
      <c r="S381" t="str">
        <f t="shared" si="46"/>
        <v>theater</v>
      </c>
      <c r="T381" t="str">
        <f t="shared" si="47"/>
        <v>plays</v>
      </c>
    </row>
    <row r="382" spans="1:20" ht="31" x14ac:dyDescent="0.35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t="s">
        <v>18</v>
      </c>
      <c r="G382" s="4">
        <f t="shared" si="40"/>
        <v>1.6032</v>
      </c>
      <c r="H382" s="5">
        <f t="shared" si="41"/>
        <v>47.714285714285715</v>
      </c>
      <c r="I382">
        <v>84</v>
      </c>
      <c r="J382" t="s">
        <v>19</v>
      </c>
      <c r="K382" t="s">
        <v>20</v>
      </c>
      <c r="L382">
        <v>1371963600</v>
      </c>
      <c r="M382">
        <f t="shared" si="42"/>
        <v>15879.208333333334</v>
      </c>
      <c r="N382" s="6">
        <f t="shared" si="43"/>
        <v>41448.208333333336</v>
      </c>
      <c r="O382">
        <v>1372395600</v>
      </c>
      <c r="P382">
        <f t="shared" si="44"/>
        <v>15884.208333333334</v>
      </c>
      <c r="Q382" s="6">
        <f t="shared" si="45"/>
        <v>41453.208333333336</v>
      </c>
      <c r="R382" t="s">
        <v>31</v>
      </c>
      <c r="S382" t="str">
        <f t="shared" si="46"/>
        <v>theater</v>
      </c>
      <c r="T382" t="str">
        <f t="shared" si="47"/>
        <v>plays</v>
      </c>
    </row>
    <row r="383" spans="1:20" x14ac:dyDescent="0.35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t="s">
        <v>18</v>
      </c>
      <c r="G383" s="4">
        <f t="shared" si="40"/>
        <v>1.8394339622641509</v>
      </c>
      <c r="H383" s="5">
        <f t="shared" si="41"/>
        <v>62.896774193548389</v>
      </c>
      <c r="I383">
        <v>155</v>
      </c>
      <c r="J383" t="s">
        <v>19</v>
      </c>
      <c r="K383" t="s">
        <v>20</v>
      </c>
      <c r="L383">
        <v>1433739600</v>
      </c>
      <c r="M383">
        <f t="shared" si="42"/>
        <v>16594.208333333332</v>
      </c>
      <c r="N383" s="6">
        <f t="shared" si="43"/>
        <v>42163.208333333328</v>
      </c>
      <c r="O383">
        <v>1437714000</v>
      </c>
      <c r="P383">
        <f t="shared" si="44"/>
        <v>16640.208333333332</v>
      </c>
      <c r="Q383" s="6">
        <f t="shared" si="45"/>
        <v>42209.208333333328</v>
      </c>
      <c r="R383" t="s">
        <v>31</v>
      </c>
      <c r="S383" t="str">
        <f t="shared" si="46"/>
        <v>theater</v>
      </c>
      <c r="T383" t="str">
        <f t="shared" si="47"/>
        <v>plays</v>
      </c>
    </row>
    <row r="384" spans="1:20" ht="31" x14ac:dyDescent="0.35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t="s">
        <v>12</v>
      </c>
      <c r="G384" s="4">
        <f t="shared" si="40"/>
        <v>0.63769230769230767</v>
      </c>
      <c r="H384" s="5">
        <f t="shared" si="41"/>
        <v>86.611940298507463</v>
      </c>
      <c r="I384">
        <v>67</v>
      </c>
      <c r="J384" t="s">
        <v>19</v>
      </c>
      <c r="K384" t="s">
        <v>20</v>
      </c>
      <c r="L384">
        <v>1508130000</v>
      </c>
      <c r="M384">
        <f t="shared" si="42"/>
        <v>17455.208333333332</v>
      </c>
      <c r="N384" s="6">
        <f t="shared" si="43"/>
        <v>43024.208333333328</v>
      </c>
      <c r="O384">
        <v>1509771600</v>
      </c>
      <c r="P384">
        <f t="shared" si="44"/>
        <v>17474.208333333332</v>
      </c>
      <c r="Q384" s="6">
        <f t="shared" si="45"/>
        <v>43043.208333333328</v>
      </c>
      <c r="R384" t="s">
        <v>120</v>
      </c>
      <c r="S384" t="str">
        <f t="shared" si="46"/>
        <v>photography</v>
      </c>
      <c r="T384" t="str">
        <f t="shared" si="47"/>
        <v>photography books</v>
      </c>
    </row>
    <row r="385" spans="1:20" x14ac:dyDescent="0.35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t="s">
        <v>18</v>
      </c>
      <c r="G385" s="4">
        <f t="shared" si="40"/>
        <v>2.2538095238095237</v>
      </c>
      <c r="H385" s="5">
        <f t="shared" si="41"/>
        <v>75.126984126984127</v>
      </c>
      <c r="I385">
        <v>189</v>
      </c>
      <c r="J385" t="s">
        <v>19</v>
      </c>
      <c r="K385" t="s">
        <v>20</v>
      </c>
      <c r="L385">
        <v>1550037600</v>
      </c>
      <c r="M385">
        <f t="shared" si="42"/>
        <v>17940.25</v>
      </c>
      <c r="N385" s="6">
        <f t="shared" si="43"/>
        <v>43509.25</v>
      </c>
      <c r="O385">
        <v>1550556000</v>
      </c>
      <c r="P385">
        <f t="shared" si="44"/>
        <v>17946.25</v>
      </c>
      <c r="Q385" s="6">
        <f t="shared" si="45"/>
        <v>43515.25</v>
      </c>
      <c r="R385" t="s">
        <v>15</v>
      </c>
      <c r="S385" t="str">
        <f t="shared" si="46"/>
        <v>food</v>
      </c>
      <c r="T385" t="str">
        <f t="shared" si="47"/>
        <v>food trucks</v>
      </c>
    </row>
    <row r="386" spans="1:20" x14ac:dyDescent="0.35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t="s">
        <v>18</v>
      </c>
      <c r="G386" s="4">
        <f t="shared" si="40"/>
        <v>1.7200961538461539</v>
      </c>
      <c r="H386" s="5">
        <f t="shared" si="41"/>
        <v>41.004167534903104</v>
      </c>
      <c r="I386">
        <v>4799</v>
      </c>
      <c r="J386" t="s">
        <v>19</v>
      </c>
      <c r="K386" t="s">
        <v>20</v>
      </c>
      <c r="L386">
        <v>1486706400</v>
      </c>
      <c r="M386">
        <f t="shared" si="42"/>
        <v>17207.25</v>
      </c>
      <c r="N386" s="6">
        <f t="shared" si="43"/>
        <v>42776.25</v>
      </c>
      <c r="O386">
        <v>1489039200</v>
      </c>
      <c r="P386">
        <f t="shared" si="44"/>
        <v>17234.25</v>
      </c>
      <c r="Q386" s="6">
        <f t="shared" si="45"/>
        <v>42803.25</v>
      </c>
      <c r="R386" t="s">
        <v>40</v>
      </c>
      <c r="S386" t="str">
        <f t="shared" si="46"/>
        <v>film &amp; video</v>
      </c>
      <c r="T386" t="str">
        <f t="shared" si="47"/>
        <v>documentary</v>
      </c>
    </row>
    <row r="387" spans="1:20" ht="31" x14ac:dyDescent="0.35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t="s">
        <v>18</v>
      </c>
      <c r="G387" s="4">
        <f t="shared" ref="G387:G450" si="48">E387/D387</f>
        <v>1.4616709511568124</v>
      </c>
      <c r="H387" s="5">
        <f t="shared" ref="H387:H450" si="49">E387/I387</f>
        <v>50.007915567282325</v>
      </c>
      <c r="I387">
        <v>1137</v>
      </c>
      <c r="J387" t="s">
        <v>19</v>
      </c>
      <c r="K387" t="s">
        <v>20</v>
      </c>
      <c r="L387">
        <v>1553835600</v>
      </c>
      <c r="M387">
        <f t="shared" ref="M387:M450" si="50">(((L387/60)/60)/24)</f>
        <v>17984.208333333332</v>
      </c>
      <c r="N387" s="6">
        <f t="shared" ref="N387:N450" si="51">M387+DATE(1970,1,1)</f>
        <v>43553.208333333328</v>
      </c>
      <c r="O387">
        <v>1556600400</v>
      </c>
      <c r="P387">
        <f t="shared" ref="P387:P450" si="52">(((O387/60)/60)/24)</f>
        <v>18016.208333333332</v>
      </c>
      <c r="Q387" s="6">
        <f t="shared" ref="Q387:Q450" si="53">P387+DATE(1970,1,1)</f>
        <v>43585.208333333328</v>
      </c>
      <c r="R387" t="s">
        <v>66</v>
      </c>
      <c r="S387" t="str">
        <f t="shared" ref="S387:S450" si="54">LEFT(R387,SEARCH("/",R387)-1)</f>
        <v>publishing</v>
      </c>
      <c r="T387" t="str">
        <f t="shared" ref="T387:T450" si="55">RIGHT(R387,LEN(R387)-SEARCH("/",R387))</f>
        <v>nonfiction</v>
      </c>
    </row>
    <row r="388" spans="1:20" ht="31" x14ac:dyDescent="0.35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t="s">
        <v>12</v>
      </c>
      <c r="G388" s="4">
        <f t="shared" si="48"/>
        <v>0.76423616236162362</v>
      </c>
      <c r="H388" s="5">
        <f t="shared" si="49"/>
        <v>96.960674157303373</v>
      </c>
      <c r="I388">
        <v>1068</v>
      </c>
      <c r="J388" t="s">
        <v>19</v>
      </c>
      <c r="K388" t="s">
        <v>20</v>
      </c>
      <c r="L388">
        <v>1277528400</v>
      </c>
      <c r="M388">
        <f t="shared" si="50"/>
        <v>14786.208333333334</v>
      </c>
      <c r="N388" s="6">
        <f t="shared" si="51"/>
        <v>40355.208333333336</v>
      </c>
      <c r="O388">
        <v>1278565200</v>
      </c>
      <c r="P388">
        <f t="shared" si="52"/>
        <v>14798.208333333334</v>
      </c>
      <c r="Q388" s="6">
        <f t="shared" si="53"/>
        <v>40367.208333333336</v>
      </c>
      <c r="R388" t="s">
        <v>31</v>
      </c>
      <c r="S388" t="str">
        <f t="shared" si="54"/>
        <v>theater</v>
      </c>
      <c r="T388" t="str">
        <f t="shared" si="55"/>
        <v>plays</v>
      </c>
    </row>
    <row r="389" spans="1:20" x14ac:dyDescent="0.35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t="s">
        <v>12</v>
      </c>
      <c r="G389" s="4">
        <f t="shared" si="48"/>
        <v>0.39261467889908258</v>
      </c>
      <c r="H389" s="5">
        <f t="shared" si="49"/>
        <v>100.93160377358491</v>
      </c>
      <c r="I389">
        <v>424</v>
      </c>
      <c r="J389" t="s">
        <v>19</v>
      </c>
      <c r="K389" t="s">
        <v>20</v>
      </c>
      <c r="L389">
        <v>1339477200</v>
      </c>
      <c r="M389">
        <f t="shared" si="50"/>
        <v>15503.208333333334</v>
      </c>
      <c r="N389" s="6">
        <f t="shared" si="51"/>
        <v>41072.208333333336</v>
      </c>
      <c r="O389">
        <v>1339909200</v>
      </c>
      <c r="P389">
        <f t="shared" si="52"/>
        <v>15508.208333333334</v>
      </c>
      <c r="Q389" s="6">
        <f t="shared" si="53"/>
        <v>41077.208333333336</v>
      </c>
      <c r="R389" t="s">
        <v>63</v>
      </c>
      <c r="S389" t="str">
        <f t="shared" si="54"/>
        <v>technology</v>
      </c>
      <c r="T389" t="str">
        <f t="shared" si="55"/>
        <v>wearables</v>
      </c>
    </row>
    <row r="390" spans="1:20" x14ac:dyDescent="0.35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t="s">
        <v>72</v>
      </c>
      <c r="G390" s="4">
        <f t="shared" si="48"/>
        <v>0.11270034843205574</v>
      </c>
      <c r="H390" s="5">
        <f t="shared" si="49"/>
        <v>89.227586206896547</v>
      </c>
      <c r="I390">
        <v>145</v>
      </c>
      <c r="J390" t="s">
        <v>96</v>
      </c>
      <c r="K390" t="s">
        <v>97</v>
      </c>
      <c r="L390">
        <v>1325656800</v>
      </c>
      <c r="M390">
        <f t="shared" si="50"/>
        <v>15343.25</v>
      </c>
      <c r="N390" s="6">
        <f t="shared" si="51"/>
        <v>40912.25</v>
      </c>
      <c r="O390">
        <v>1325829600</v>
      </c>
      <c r="P390">
        <f t="shared" si="52"/>
        <v>15345.25</v>
      </c>
      <c r="Q390" s="6">
        <f t="shared" si="53"/>
        <v>40914.25</v>
      </c>
      <c r="R390" t="s">
        <v>58</v>
      </c>
      <c r="S390" t="str">
        <f t="shared" si="54"/>
        <v>music</v>
      </c>
      <c r="T390" t="str">
        <f t="shared" si="55"/>
        <v>indie rock</v>
      </c>
    </row>
    <row r="391" spans="1:20" x14ac:dyDescent="0.35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t="s">
        <v>18</v>
      </c>
      <c r="G391" s="4">
        <f t="shared" si="48"/>
        <v>1.2211084337349398</v>
      </c>
      <c r="H391" s="5">
        <f t="shared" si="49"/>
        <v>87.979166666666671</v>
      </c>
      <c r="I391">
        <v>1152</v>
      </c>
      <c r="J391" t="s">
        <v>19</v>
      </c>
      <c r="K391" t="s">
        <v>20</v>
      </c>
      <c r="L391">
        <v>1288242000</v>
      </c>
      <c r="M391">
        <f t="shared" si="50"/>
        <v>14910.208333333334</v>
      </c>
      <c r="N391" s="6">
        <f t="shared" si="51"/>
        <v>40479.208333333336</v>
      </c>
      <c r="O391">
        <v>1290578400</v>
      </c>
      <c r="P391">
        <f t="shared" si="52"/>
        <v>14937.25</v>
      </c>
      <c r="Q391" s="6">
        <f t="shared" si="53"/>
        <v>40506.25</v>
      </c>
      <c r="R391" t="s">
        <v>31</v>
      </c>
      <c r="S391" t="str">
        <f t="shared" si="54"/>
        <v>theater</v>
      </c>
      <c r="T391" t="str">
        <f t="shared" si="55"/>
        <v>plays</v>
      </c>
    </row>
    <row r="392" spans="1:20" x14ac:dyDescent="0.35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t="s">
        <v>18</v>
      </c>
      <c r="G392" s="4">
        <f t="shared" si="48"/>
        <v>1.8654166666666667</v>
      </c>
      <c r="H392" s="5">
        <f t="shared" si="49"/>
        <v>89.54</v>
      </c>
      <c r="I392">
        <v>50</v>
      </c>
      <c r="J392" t="s">
        <v>19</v>
      </c>
      <c r="K392" t="s">
        <v>20</v>
      </c>
      <c r="L392">
        <v>1379048400</v>
      </c>
      <c r="M392">
        <f t="shared" si="50"/>
        <v>15961.208333333334</v>
      </c>
      <c r="N392" s="6">
        <f t="shared" si="51"/>
        <v>41530.208333333336</v>
      </c>
      <c r="O392">
        <v>1380344400</v>
      </c>
      <c r="P392">
        <f t="shared" si="52"/>
        <v>15976.208333333334</v>
      </c>
      <c r="Q392" s="6">
        <f t="shared" si="53"/>
        <v>41545.208333333336</v>
      </c>
      <c r="R392" t="s">
        <v>120</v>
      </c>
      <c r="S392" t="str">
        <f t="shared" si="54"/>
        <v>photography</v>
      </c>
      <c r="T392" t="str">
        <f t="shared" si="55"/>
        <v>photography books</v>
      </c>
    </row>
    <row r="393" spans="1:20" x14ac:dyDescent="0.35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t="s">
        <v>12</v>
      </c>
      <c r="G393" s="4">
        <f t="shared" si="48"/>
        <v>7.27317880794702E-2</v>
      </c>
      <c r="H393" s="5">
        <f t="shared" si="49"/>
        <v>29.09271523178808</v>
      </c>
      <c r="I393">
        <v>151</v>
      </c>
      <c r="J393" t="s">
        <v>19</v>
      </c>
      <c r="K393" t="s">
        <v>20</v>
      </c>
      <c r="L393">
        <v>1389679200</v>
      </c>
      <c r="M393">
        <f t="shared" si="50"/>
        <v>16084.25</v>
      </c>
      <c r="N393" s="6">
        <f t="shared" si="51"/>
        <v>41653.25</v>
      </c>
      <c r="O393">
        <v>1389852000</v>
      </c>
      <c r="P393">
        <f t="shared" si="52"/>
        <v>16086.25</v>
      </c>
      <c r="Q393" s="6">
        <f t="shared" si="53"/>
        <v>41655.25</v>
      </c>
      <c r="R393" t="s">
        <v>66</v>
      </c>
      <c r="S393" t="str">
        <f t="shared" si="54"/>
        <v>publishing</v>
      </c>
      <c r="T393" t="str">
        <f t="shared" si="55"/>
        <v>nonfiction</v>
      </c>
    </row>
    <row r="394" spans="1:20" ht="31" x14ac:dyDescent="0.35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t="s">
        <v>12</v>
      </c>
      <c r="G394" s="4">
        <f t="shared" si="48"/>
        <v>0.65642371234207963</v>
      </c>
      <c r="H394" s="5">
        <f t="shared" si="49"/>
        <v>42.006218905472636</v>
      </c>
      <c r="I394">
        <v>1608</v>
      </c>
      <c r="J394" t="s">
        <v>19</v>
      </c>
      <c r="K394" t="s">
        <v>20</v>
      </c>
      <c r="L394">
        <v>1294293600</v>
      </c>
      <c r="M394">
        <f t="shared" si="50"/>
        <v>14980.25</v>
      </c>
      <c r="N394" s="6">
        <f t="shared" si="51"/>
        <v>40549.25</v>
      </c>
      <c r="O394">
        <v>1294466400</v>
      </c>
      <c r="P394">
        <f t="shared" si="52"/>
        <v>14982.25</v>
      </c>
      <c r="Q394" s="6">
        <f t="shared" si="53"/>
        <v>40551.25</v>
      </c>
      <c r="R394" t="s">
        <v>63</v>
      </c>
      <c r="S394" t="str">
        <f t="shared" si="54"/>
        <v>technology</v>
      </c>
      <c r="T394" t="str">
        <f t="shared" si="55"/>
        <v>wearables</v>
      </c>
    </row>
    <row r="395" spans="1:20" x14ac:dyDescent="0.35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t="s">
        <v>18</v>
      </c>
      <c r="G395" s="4">
        <f t="shared" si="48"/>
        <v>2.2896178343949045</v>
      </c>
      <c r="H395" s="5">
        <f t="shared" si="49"/>
        <v>47.004903563255965</v>
      </c>
      <c r="I395">
        <v>3059</v>
      </c>
      <c r="J395" t="s">
        <v>13</v>
      </c>
      <c r="K395" t="s">
        <v>14</v>
      </c>
      <c r="L395">
        <v>1500267600</v>
      </c>
      <c r="M395">
        <f t="shared" si="50"/>
        <v>17364.208333333332</v>
      </c>
      <c r="N395" s="6">
        <f t="shared" si="51"/>
        <v>42933.208333333328</v>
      </c>
      <c r="O395">
        <v>1500354000</v>
      </c>
      <c r="P395">
        <f t="shared" si="52"/>
        <v>17365.208333333332</v>
      </c>
      <c r="Q395" s="6">
        <f t="shared" si="53"/>
        <v>42934.208333333328</v>
      </c>
      <c r="R395" t="s">
        <v>157</v>
      </c>
      <c r="S395" t="str">
        <f t="shared" si="54"/>
        <v>music</v>
      </c>
      <c r="T395" t="str">
        <f t="shared" si="55"/>
        <v>jazz</v>
      </c>
    </row>
    <row r="396" spans="1:20" x14ac:dyDescent="0.35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t="s">
        <v>18</v>
      </c>
      <c r="G396" s="4">
        <f t="shared" si="48"/>
        <v>4.6937499999999996</v>
      </c>
      <c r="H396" s="5">
        <f t="shared" si="49"/>
        <v>110.44117647058823</v>
      </c>
      <c r="I396">
        <v>34</v>
      </c>
      <c r="J396" t="s">
        <v>19</v>
      </c>
      <c r="K396" t="s">
        <v>20</v>
      </c>
      <c r="L396">
        <v>1375074000</v>
      </c>
      <c r="M396">
        <f t="shared" si="50"/>
        <v>15915.208333333334</v>
      </c>
      <c r="N396" s="6">
        <f t="shared" si="51"/>
        <v>41484.208333333336</v>
      </c>
      <c r="O396">
        <v>1375938000</v>
      </c>
      <c r="P396">
        <f t="shared" si="52"/>
        <v>15925.208333333334</v>
      </c>
      <c r="Q396" s="6">
        <f t="shared" si="53"/>
        <v>41494.208333333336</v>
      </c>
      <c r="R396" t="s">
        <v>40</v>
      </c>
      <c r="S396" t="str">
        <f t="shared" si="54"/>
        <v>film &amp; video</v>
      </c>
      <c r="T396" t="str">
        <f t="shared" si="55"/>
        <v>documentary</v>
      </c>
    </row>
    <row r="397" spans="1:20" ht="31" x14ac:dyDescent="0.35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t="s">
        <v>18</v>
      </c>
      <c r="G397" s="4">
        <f t="shared" si="48"/>
        <v>1.3011267605633803</v>
      </c>
      <c r="H397" s="5">
        <f t="shared" si="49"/>
        <v>41.990909090909092</v>
      </c>
      <c r="I397">
        <v>220</v>
      </c>
      <c r="J397" t="s">
        <v>19</v>
      </c>
      <c r="K397" t="s">
        <v>20</v>
      </c>
      <c r="L397">
        <v>1323324000</v>
      </c>
      <c r="M397">
        <f t="shared" si="50"/>
        <v>15316.25</v>
      </c>
      <c r="N397" s="6">
        <f t="shared" si="51"/>
        <v>40885.25</v>
      </c>
      <c r="O397">
        <v>1323410400</v>
      </c>
      <c r="P397">
        <f t="shared" si="52"/>
        <v>15317.25</v>
      </c>
      <c r="Q397" s="6">
        <f t="shared" si="53"/>
        <v>40886.25</v>
      </c>
      <c r="R397" t="s">
        <v>31</v>
      </c>
      <c r="S397" t="str">
        <f t="shared" si="54"/>
        <v>theater</v>
      </c>
      <c r="T397" t="str">
        <f t="shared" si="55"/>
        <v>plays</v>
      </c>
    </row>
    <row r="398" spans="1:20" x14ac:dyDescent="0.35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t="s">
        <v>18</v>
      </c>
      <c r="G398" s="4">
        <f t="shared" si="48"/>
        <v>1.6705422993492407</v>
      </c>
      <c r="H398" s="5">
        <f t="shared" si="49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>
        <f t="shared" si="50"/>
        <v>17809.208333333332</v>
      </c>
      <c r="N398" s="6">
        <f t="shared" si="51"/>
        <v>43378.208333333328</v>
      </c>
      <c r="O398">
        <v>1539406800</v>
      </c>
      <c r="P398">
        <f t="shared" si="52"/>
        <v>17817.208333333332</v>
      </c>
      <c r="Q398" s="6">
        <f t="shared" si="53"/>
        <v>43386.208333333328</v>
      </c>
      <c r="R398" t="s">
        <v>51</v>
      </c>
      <c r="S398" t="str">
        <f t="shared" si="54"/>
        <v>film &amp; video</v>
      </c>
      <c r="T398" t="str">
        <f t="shared" si="55"/>
        <v>drama</v>
      </c>
    </row>
    <row r="399" spans="1:20" x14ac:dyDescent="0.35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t="s">
        <v>18</v>
      </c>
      <c r="G399" s="4">
        <f t="shared" si="48"/>
        <v>1.738641975308642</v>
      </c>
      <c r="H399" s="5">
        <f t="shared" si="49"/>
        <v>31.019823788546255</v>
      </c>
      <c r="I399">
        <v>454</v>
      </c>
      <c r="J399" t="s">
        <v>19</v>
      </c>
      <c r="K399" t="s">
        <v>20</v>
      </c>
      <c r="L399">
        <v>1369285200</v>
      </c>
      <c r="M399">
        <f t="shared" si="50"/>
        <v>15848.208333333334</v>
      </c>
      <c r="N399" s="6">
        <f t="shared" si="51"/>
        <v>41417.208333333336</v>
      </c>
      <c r="O399">
        <v>1369803600</v>
      </c>
      <c r="P399">
        <f t="shared" si="52"/>
        <v>15854.208333333334</v>
      </c>
      <c r="Q399" s="6">
        <f t="shared" si="53"/>
        <v>41423.208333333336</v>
      </c>
      <c r="R399" t="s">
        <v>21</v>
      </c>
      <c r="S399" t="str">
        <f t="shared" si="54"/>
        <v>music</v>
      </c>
      <c r="T399" t="str">
        <f t="shared" si="55"/>
        <v>rock</v>
      </c>
    </row>
    <row r="400" spans="1:20" ht="31" x14ac:dyDescent="0.35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t="s">
        <v>18</v>
      </c>
      <c r="G400" s="4">
        <f t="shared" si="48"/>
        <v>7.1776470588235295</v>
      </c>
      <c r="H400" s="5">
        <f t="shared" si="49"/>
        <v>99.203252032520325</v>
      </c>
      <c r="I400">
        <v>123</v>
      </c>
      <c r="J400" t="s">
        <v>105</v>
      </c>
      <c r="K400" t="s">
        <v>106</v>
      </c>
      <c r="L400">
        <v>1525755600</v>
      </c>
      <c r="M400">
        <f t="shared" si="50"/>
        <v>17659.208333333332</v>
      </c>
      <c r="N400" s="6">
        <f t="shared" si="51"/>
        <v>43228.208333333328</v>
      </c>
      <c r="O400">
        <v>1525928400</v>
      </c>
      <c r="P400">
        <f t="shared" si="52"/>
        <v>17661.208333333332</v>
      </c>
      <c r="Q400" s="6">
        <f t="shared" si="53"/>
        <v>43230.208333333328</v>
      </c>
      <c r="R400" t="s">
        <v>69</v>
      </c>
      <c r="S400" t="str">
        <f t="shared" si="54"/>
        <v>film &amp; video</v>
      </c>
      <c r="T400" t="str">
        <f t="shared" si="55"/>
        <v>animation</v>
      </c>
    </row>
    <row r="401" spans="1:20" x14ac:dyDescent="0.35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t="s">
        <v>12</v>
      </c>
      <c r="G401" s="4">
        <f t="shared" si="48"/>
        <v>0.63850976361767731</v>
      </c>
      <c r="H401" s="5">
        <f t="shared" si="49"/>
        <v>66.022316684378325</v>
      </c>
      <c r="I401">
        <v>941</v>
      </c>
      <c r="J401" t="s">
        <v>19</v>
      </c>
      <c r="K401" t="s">
        <v>20</v>
      </c>
      <c r="L401">
        <v>1296626400</v>
      </c>
      <c r="M401">
        <f t="shared" si="50"/>
        <v>15007.25</v>
      </c>
      <c r="N401" s="6">
        <f t="shared" si="51"/>
        <v>40576.25</v>
      </c>
      <c r="O401">
        <v>1297231200</v>
      </c>
      <c r="P401">
        <f t="shared" si="52"/>
        <v>15014.25</v>
      </c>
      <c r="Q401" s="6">
        <f t="shared" si="53"/>
        <v>40583.25</v>
      </c>
      <c r="R401" t="s">
        <v>58</v>
      </c>
      <c r="S401" t="str">
        <f t="shared" si="54"/>
        <v>music</v>
      </c>
      <c r="T401" t="str">
        <f t="shared" si="55"/>
        <v>indie rock</v>
      </c>
    </row>
    <row r="402" spans="1:20" ht="31" x14ac:dyDescent="0.35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t="s">
        <v>12</v>
      </c>
      <c r="G402" s="4">
        <f t="shared" si="48"/>
        <v>0.02</v>
      </c>
      <c r="H402" s="5">
        <f t="shared" si="49"/>
        <v>2</v>
      </c>
      <c r="I402">
        <v>1</v>
      </c>
      <c r="J402" t="s">
        <v>19</v>
      </c>
      <c r="K402" t="s">
        <v>20</v>
      </c>
      <c r="L402">
        <v>1376629200</v>
      </c>
      <c r="M402">
        <f t="shared" si="50"/>
        <v>15933.208333333334</v>
      </c>
      <c r="N402" s="6">
        <f t="shared" si="51"/>
        <v>41502.208333333336</v>
      </c>
      <c r="O402">
        <v>1378530000</v>
      </c>
      <c r="P402">
        <f t="shared" si="52"/>
        <v>15955.208333333334</v>
      </c>
      <c r="Q402" s="6">
        <f t="shared" si="53"/>
        <v>41524.208333333336</v>
      </c>
      <c r="R402" t="s">
        <v>120</v>
      </c>
      <c r="S402" t="str">
        <f t="shared" si="54"/>
        <v>photography</v>
      </c>
      <c r="T402" t="str">
        <f t="shared" si="55"/>
        <v>photography books</v>
      </c>
    </row>
    <row r="403" spans="1:20" x14ac:dyDescent="0.35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t="s">
        <v>18</v>
      </c>
      <c r="G403" s="4">
        <f t="shared" si="48"/>
        <v>15.302222222222222</v>
      </c>
      <c r="H403" s="5">
        <f t="shared" si="49"/>
        <v>46.060200668896321</v>
      </c>
      <c r="I403">
        <v>299</v>
      </c>
      <c r="J403" t="s">
        <v>19</v>
      </c>
      <c r="K403" t="s">
        <v>20</v>
      </c>
      <c r="L403">
        <v>1572152400</v>
      </c>
      <c r="M403">
        <f t="shared" si="50"/>
        <v>18196.208333333332</v>
      </c>
      <c r="N403" s="6">
        <f t="shared" si="51"/>
        <v>43765.208333333328</v>
      </c>
      <c r="O403">
        <v>1572152400</v>
      </c>
      <c r="P403">
        <f t="shared" si="52"/>
        <v>18196.208333333332</v>
      </c>
      <c r="Q403" s="6">
        <f t="shared" si="53"/>
        <v>43765.208333333328</v>
      </c>
      <c r="R403" t="s">
        <v>31</v>
      </c>
      <c r="S403" t="str">
        <f t="shared" si="54"/>
        <v>theater</v>
      </c>
      <c r="T403" t="str">
        <f t="shared" si="55"/>
        <v>plays</v>
      </c>
    </row>
    <row r="404" spans="1:20" x14ac:dyDescent="0.35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t="s">
        <v>12</v>
      </c>
      <c r="G404" s="4">
        <f t="shared" si="48"/>
        <v>0.40356164383561643</v>
      </c>
      <c r="H404" s="5">
        <f t="shared" si="49"/>
        <v>73.650000000000006</v>
      </c>
      <c r="I404">
        <v>40</v>
      </c>
      <c r="J404" t="s">
        <v>19</v>
      </c>
      <c r="K404" t="s">
        <v>20</v>
      </c>
      <c r="L404">
        <v>1325829600</v>
      </c>
      <c r="M404">
        <f t="shared" si="50"/>
        <v>15345.25</v>
      </c>
      <c r="N404" s="6">
        <f t="shared" si="51"/>
        <v>40914.25</v>
      </c>
      <c r="O404">
        <v>1329890400</v>
      </c>
      <c r="P404">
        <f t="shared" si="52"/>
        <v>15392.25</v>
      </c>
      <c r="Q404" s="6">
        <f t="shared" si="53"/>
        <v>40961.25</v>
      </c>
      <c r="R404" t="s">
        <v>98</v>
      </c>
      <c r="S404" t="str">
        <f t="shared" si="54"/>
        <v>film &amp; video</v>
      </c>
      <c r="T404" t="str">
        <f t="shared" si="55"/>
        <v>shorts</v>
      </c>
    </row>
    <row r="405" spans="1:20" x14ac:dyDescent="0.35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t="s">
        <v>12</v>
      </c>
      <c r="G405" s="4">
        <f t="shared" si="48"/>
        <v>0.86220633299284988</v>
      </c>
      <c r="H405" s="5">
        <f t="shared" si="49"/>
        <v>55.99336650082919</v>
      </c>
      <c r="I405">
        <v>3015</v>
      </c>
      <c r="J405" t="s">
        <v>13</v>
      </c>
      <c r="K405" t="s">
        <v>14</v>
      </c>
      <c r="L405">
        <v>1273640400</v>
      </c>
      <c r="M405">
        <f t="shared" si="50"/>
        <v>14741.208333333334</v>
      </c>
      <c r="N405" s="6">
        <f t="shared" si="51"/>
        <v>40310.208333333336</v>
      </c>
      <c r="O405">
        <v>1276750800</v>
      </c>
      <c r="P405">
        <f t="shared" si="52"/>
        <v>14777.208333333334</v>
      </c>
      <c r="Q405" s="6">
        <f t="shared" si="53"/>
        <v>40346.208333333336</v>
      </c>
      <c r="R405" t="s">
        <v>31</v>
      </c>
      <c r="S405" t="str">
        <f t="shared" si="54"/>
        <v>theater</v>
      </c>
      <c r="T405" t="str">
        <f t="shared" si="55"/>
        <v>plays</v>
      </c>
    </row>
    <row r="406" spans="1:20" x14ac:dyDescent="0.35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t="s">
        <v>18</v>
      </c>
      <c r="G406" s="4">
        <f t="shared" si="48"/>
        <v>3.1558486707566464</v>
      </c>
      <c r="H406" s="5">
        <f t="shared" si="49"/>
        <v>68.985695127402778</v>
      </c>
      <c r="I406">
        <v>2237</v>
      </c>
      <c r="J406" t="s">
        <v>19</v>
      </c>
      <c r="K406" t="s">
        <v>20</v>
      </c>
      <c r="L406">
        <v>1510639200</v>
      </c>
      <c r="M406">
        <f t="shared" si="50"/>
        <v>17484.25</v>
      </c>
      <c r="N406" s="6">
        <f t="shared" si="51"/>
        <v>43053.25</v>
      </c>
      <c r="O406">
        <v>1510898400</v>
      </c>
      <c r="P406">
        <f t="shared" si="52"/>
        <v>17487.25</v>
      </c>
      <c r="Q406" s="6">
        <f t="shared" si="53"/>
        <v>43056.25</v>
      </c>
      <c r="R406" t="s">
        <v>31</v>
      </c>
      <c r="S406" t="str">
        <f t="shared" si="54"/>
        <v>theater</v>
      </c>
      <c r="T406" t="str">
        <f t="shared" si="55"/>
        <v>plays</v>
      </c>
    </row>
    <row r="407" spans="1:20" x14ac:dyDescent="0.35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t="s">
        <v>12</v>
      </c>
      <c r="G407" s="4">
        <f t="shared" si="48"/>
        <v>0.89618243243243245</v>
      </c>
      <c r="H407" s="5">
        <f t="shared" si="49"/>
        <v>60.981609195402299</v>
      </c>
      <c r="I407">
        <v>435</v>
      </c>
      <c r="J407" t="s">
        <v>19</v>
      </c>
      <c r="K407" t="s">
        <v>20</v>
      </c>
      <c r="L407">
        <v>1528088400</v>
      </c>
      <c r="M407">
        <f t="shared" si="50"/>
        <v>17686.208333333332</v>
      </c>
      <c r="N407" s="6">
        <f t="shared" si="51"/>
        <v>43255.208333333328</v>
      </c>
      <c r="O407">
        <v>1532408400</v>
      </c>
      <c r="P407">
        <f t="shared" si="52"/>
        <v>17736.208333333332</v>
      </c>
      <c r="Q407" s="6">
        <f t="shared" si="53"/>
        <v>43305.208333333328</v>
      </c>
      <c r="R407" t="s">
        <v>31</v>
      </c>
      <c r="S407" t="str">
        <f t="shared" si="54"/>
        <v>theater</v>
      </c>
      <c r="T407" t="str">
        <f t="shared" si="55"/>
        <v>plays</v>
      </c>
    </row>
    <row r="408" spans="1:20" x14ac:dyDescent="0.35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t="s">
        <v>18</v>
      </c>
      <c r="G408" s="4">
        <f t="shared" si="48"/>
        <v>1.8214503816793892</v>
      </c>
      <c r="H408" s="5">
        <f t="shared" si="49"/>
        <v>110.98139534883721</v>
      </c>
      <c r="I408">
        <v>645</v>
      </c>
      <c r="J408" t="s">
        <v>19</v>
      </c>
      <c r="K408" t="s">
        <v>20</v>
      </c>
      <c r="L408">
        <v>1359525600</v>
      </c>
      <c r="M408">
        <f t="shared" si="50"/>
        <v>15735.25</v>
      </c>
      <c r="N408" s="6">
        <f t="shared" si="51"/>
        <v>41304.25</v>
      </c>
      <c r="O408">
        <v>1360562400</v>
      </c>
      <c r="P408">
        <f t="shared" si="52"/>
        <v>15747.25</v>
      </c>
      <c r="Q408" s="6">
        <f t="shared" si="53"/>
        <v>41316.25</v>
      </c>
      <c r="R408" t="s">
        <v>40</v>
      </c>
      <c r="S408" t="str">
        <f t="shared" si="54"/>
        <v>film &amp; video</v>
      </c>
      <c r="T408" t="str">
        <f t="shared" si="55"/>
        <v>documentary</v>
      </c>
    </row>
    <row r="409" spans="1:20" x14ac:dyDescent="0.35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t="s">
        <v>18</v>
      </c>
      <c r="G409" s="4">
        <f t="shared" si="48"/>
        <v>3.5588235294117645</v>
      </c>
      <c r="H409" s="5">
        <f t="shared" si="49"/>
        <v>25</v>
      </c>
      <c r="I409">
        <v>484</v>
      </c>
      <c r="J409" t="s">
        <v>34</v>
      </c>
      <c r="K409" t="s">
        <v>35</v>
      </c>
      <c r="L409">
        <v>1570942800</v>
      </c>
      <c r="M409">
        <f t="shared" si="50"/>
        <v>18182.208333333332</v>
      </c>
      <c r="N409" s="6">
        <f t="shared" si="51"/>
        <v>43751.208333333328</v>
      </c>
      <c r="O409">
        <v>1571547600</v>
      </c>
      <c r="P409">
        <f t="shared" si="52"/>
        <v>18189.208333333332</v>
      </c>
      <c r="Q409" s="6">
        <f t="shared" si="53"/>
        <v>43758.208333333328</v>
      </c>
      <c r="R409" t="s">
        <v>31</v>
      </c>
      <c r="S409" t="str">
        <f t="shared" si="54"/>
        <v>theater</v>
      </c>
      <c r="T409" t="str">
        <f t="shared" si="55"/>
        <v>plays</v>
      </c>
    </row>
    <row r="410" spans="1:20" x14ac:dyDescent="0.35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t="s">
        <v>18</v>
      </c>
      <c r="G410" s="4">
        <f t="shared" si="48"/>
        <v>1.3183695652173912</v>
      </c>
      <c r="H410" s="5">
        <f t="shared" si="49"/>
        <v>78.759740259740255</v>
      </c>
      <c r="I410">
        <v>154</v>
      </c>
      <c r="J410" t="s">
        <v>13</v>
      </c>
      <c r="K410" t="s">
        <v>14</v>
      </c>
      <c r="L410">
        <v>1466398800</v>
      </c>
      <c r="M410">
        <f t="shared" si="50"/>
        <v>16972.208333333332</v>
      </c>
      <c r="N410" s="6">
        <f t="shared" si="51"/>
        <v>42541.208333333328</v>
      </c>
      <c r="O410">
        <v>1468126800</v>
      </c>
      <c r="P410">
        <f t="shared" si="52"/>
        <v>16992.208333333332</v>
      </c>
      <c r="Q410" s="6">
        <f t="shared" si="53"/>
        <v>42561.208333333328</v>
      </c>
      <c r="R410" t="s">
        <v>40</v>
      </c>
      <c r="S410" t="str">
        <f t="shared" si="54"/>
        <v>film &amp; video</v>
      </c>
      <c r="T410" t="str">
        <f t="shared" si="55"/>
        <v>documentary</v>
      </c>
    </row>
    <row r="411" spans="1:20" x14ac:dyDescent="0.35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t="s">
        <v>12</v>
      </c>
      <c r="G411" s="4">
        <f t="shared" si="48"/>
        <v>0.46315634218289087</v>
      </c>
      <c r="H411" s="5">
        <f t="shared" si="49"/>
        <v>87.960784313725483</v>
      </c>
      <c r="I411">
        <v>714</v>
      </c>
      <c r="J411" t="s">
        <v>19</v>
      </c>
      <c r="K411" t="s">
        <v>20</v>
      </c>
      <c r="L411">
        <v>1492491600</v>
      </c>
      <c r="M411">
        <f t="shared" si="50"/>
        <v>17274.208333333332</v>
      </c>
      <c r="N411" s="6">
        <f t="shared" si="51"/>
        <v>42843.208333333328</v>
      </c>
      <c r="O411">
        <v>1492837200</v>
      </c>
      <c r="P411">
        <f t="shared" si="52"/>
        <v>17278.208333333332</v>
      </c>
      <c r="Q411" s="6">
        <f t="shared" si="53"/>
        <v>42847.208333333328</v>
      </c>
      <c r="R411" t="s">
        <v>21</v>
      </c>
      <c r="S411" t="str">
        <f t="shared" si="54"/>
        <v>music</v>
      </c>
      <c r="T411" t="str">
        <f t="shared" si="55"/>
        <v>rock</v>
      </c>
    </row>
    <row r="412" spans="1:20" x14ac:dyDescent="0.35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t="s">
        <v>45</v>
      </c>
      <c r="G412" s="4">
        <f t="shared" si="48"/>
        <v>0.36132726089785294</v>
      </c>
      <c r="H412" s="5">
        <f t="shared" si="49"/>
        <v>49.987398739873989</v>
      </c>
      <c r="I412">
        <v>1111</v>
      </c>
      <c r="J412" t="s">
        <v>19</v>
      </c>
      <c r="K412" t="s">
        <v>20</v>
      </c>
      <c r="L412">
        <v>1430197200</v>
      </c>
      <c r="M412">
        <f t="shared" si="50"/>
        <v>16553.208333333332</v>
      </c>
      <c r="N412" s="6">
        <f t="shared" si="51"/>
        <v>42122.208333333328</v>
      </c>
      <c r="O412">
        <v>1430197200</v>
      </c>
      <c r="P412">
        <f t="shared" si="52"/>
        <v>16553.208333333332</v>
      </c>
      <c r="Q412" s="6">
        <f t="shared" si="53"/>
        <v>42122.208333333328</v>
      </c>
      <c r="R412" t="s">
        <v>290</v>
      </c>
      <c r="S412" t="str">
        <f t="shared" si="54"/>
        <v>games</v>
      </c>
      <c r="T412" t="str">
        <f t="shared" si="55"/>
        <v>mobile games</v>
      </c>
    </row>
    <row r="413" spans="1:20" x14ac:dyDescent="0.35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t="s">
        <v>18</v>
      </c>
      <c r="G413" s="4">
        <f t="shared" si="48"/>
        <v>1.0462820512820512</v>
      </c>
      <c r="H413" s="5">
        <f t="shared" si="49"/>
        <v>99.524390243902445</v>
      </c>
      <c r="I413">
        <v>82</v>
      </c>
      <c r="J413" t="s">
        <v>19</v>
      </c>
      <c r="K413" t="s">
        <v>20</v>
      </c>
      <c r="L413">
        <v>1496034000</v>
      </c>
      <c r="M413">
        <f t="shared" si="50"/>
        <v>17315.208333333332</v>
      </c>
      <c r="N413" s="6">
        <f t="shared" si="51"/>
        <v>42884.208333333328</v>
      </c>
      <c r="O413">
        <v>1496206800</v>
      </c>
      <c r="P413">
        <f t="shared" si="52"/>
        <v>17317.208333333332</v>
      </c>
      <c r="Q413" s="6">
        <f t="shared" si="53"/>
        <v>42886.208333333328</v>
      </c>
      <c r="R413" t="s">
        <v>31</v>
      </c>
      <c r="S413" t="str">
        <f t="shared" si="54"/>
        <v>theater</v>
      </c>
      <c r="T413" t="str">
        <f t="shared" si="55"/>
        <v>plays</v>
      </c>
    </row>
    <row r="414" spans="1:20" x14ac:dyDescent="0.35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t="s">
        <v>18</v>
      </c>
      <c r="G414" s="4">
        <f t="shared" si="48"/>
        <v>6.6885714285714286</v>
      </c>
      <c r="H414" s="5">
        <f t="shared" si="49"/>
        <v>104.82089552238806</v>
      </c>
      <c r="I414">
        <v>134</v>
      </c>
      <c r="J414" t="s">
        <v>19</v>
      </c>
      <c r="K414" t="s">
        <v>20</v>
      </c>
      <c r="L414">
        <v>1388728800</v>
      </c>
      <c r="M414">
        <f t="shared" si="50"/>
        <v>16073.25</v>
      </c>
      <c r="N414" s="6">
        <f t="shared" si="51"/>
        <v>41642.25</v>
      </c>
      <c r="O414">
        <v>1389592800</v>
      </c>
      <c r="P414">
        <f t="shared" si="52"/>
        <v>16083.25</v>
      </c>
      <c r="Q414" s="6">
        <f t="shared" si="53"/>
        <v>41652.25</v>
      </c>
      <c r="R414" t="s">
        <v>117</v>
      </c>
      <c r="S414" t="str">
        <f t="shared" si="54"/>
        <v>publishing</v>
      </c>
      <c r="T414" t="str">
        <f t="shared" si="55"/>
        <v>fiction</v>
      </c>
    </row>
    <row r="415" spans="1:20" x14ac:dyDescent="0.35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t="s">
        <v>45</v>
      </c>
      <c r="G415" s="4">
        <f t="shared" si="48"/>
        <v>0.62072823218997364</v>
      </c>
      <c r="H415" s="5">
        <f t="shared" si="49"/>
        <v>108.01469237832875</v>
      </c>
      <c r="I415">
        <v>1089</v>
      </c>
      <c r="J415" t="s">
        <v>19</v>
      </c>
      <c r="K415" t="s">
        <v>20</v>
      </c>
      <c r="L415">
        <v>1543298400</v>
      </c>
      <c r="M415">
        <f t="shared" si="50"/>
        <v>17862.25</v>
      </c>
      <c r="N415" s="6">
        <f t="shared" si="51"/>
        <v>43431.25</v>
      </c>
      <c r="O415">
        <v>1545631200</v>
      </c>
      <c r="P415">
        <f t="shared" si="52"/>
        <v>17889.25</v>
      </c>
      <c r="Q415" s="6">
        <f t="shared" si="53"/>
        <v>43458.25</v>
      </c>
      <c r="R415" t="s">
        <v>69</v>
      </c>
      <c r="S415" t="str">
        <f t="shared" si="54"/>
        <v>film &amp; video</v>
      </c>
      <c r="T415" t="str">
        <f t="shared" si="55"/>
        <v>animation</v>
      </c>
    </row>
    <row r="416" spans="1:20" x14ac:dyDescent="0.35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t="s">
        <v>12</v>
      </c>
      <c r="G416" s="4">
        <f t="shared" si="48"/>
        <v>0.84699787460148779</v>
      </c>
      <c r="H416" s="5">
        <f t="shared" si="49"/>
        <v>28.998544660724033</v>
      </c>
      <c r="I416">
        <v>5497</v>
      </c>
      <c r="J416" t="s">
        <v>19</v>
      </c>
      <c r="K416" t="s">
        <v>20</v>
      </c>
      <c r="L416">
        <v>1271739600</v>
      </c>
      <c r="M416">
        <f t="shared" si="50"/>
        <v>14719.208333333334</v>
      </c>
      <c r="N416" s="6">
        <f t="shared" si="51"/>
        <v>40288.208333333336</v>
      </c>
      <c r="O416">
        <v>1272430800</v>
      </c>
      <c r="P416">
        <f t="shared" si="52"/>
        <v>14727.208333333334</v>
      </c>
      <c r="Q416" s="6">
        <f t="shared" si="53"/>
        <v>40296.208333333336</v>
      </c>
      <c r="R416" t="s">
        <v>15</v>
      </c>
      <c r="S416" t="str">
        <f t="shared" si="54"/>
        <v>food</v>
      </c>
      <c r="T416" t="str">
        <f t="shared" si="55"/>
        <v>food trucks</v>
      </c>
    </row>
    <row r="417" spans="1:20" x14ac:dyDescent="0.35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t="s">
        <v>12</v>
      </c>
      <c r="G417" s="4">
        <f t="shared" si="48"/>
        <v>0.11059030837004405</v>
      </c>
      <c r="H417" s="5">
        <f t="shared" si="49"/>
        <v>30.028708133971293</v>
      </c>
      <c r="I417">
        <v>418</v>
      </c>
      <c r="J417" t="s">
        <v>19</v>
      </c>
      <c r="K417" t="s">
        <v>20</v>
      </c>
      <c r="L417">
        <v>1326434400</v>
      </c>
      <c r="M417">
        <f t="shared" si="50"/>
        <v>15352.25</v>
      </c>
      <c r="N417" s="6">
        <f t="shared" si="51"/>
        <v>40921.25</v>
      </c>
      <c r="O417">
        <v>1327903200</v>
      </c>
      <c r="P417">
        <f t="shared" si="52"/>
        <v>15369.25</v>
      </c>
      <c r="Q417" s="6">
        <f t="shared" si="53"/>
        <v>40938.25</v>
      </c>
      <c r="R417" t="s">
        <v>31</v>
      </c>
      <c r="S417" t="str">
        <f t="shared" si="54"/>
        <v>theater</v>
      </c>
      <c r="T417" t="str">
        <f t="shared" si="55"/>
        <v>plays</v>
      </c>
    </row>
    <row r="418" spans="1:20" ht="31" x14ac:dyDescent="0.35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t="s">
        <v>12</v>
      </c>
      <c r="G418" s="4">
        <f t="shared" si="48"/>
        <v>0.43838781575037145</v>
      </c>
      <c r="H418" s="5">
        <f t="shared" si="49"/>
        <v>41.005559416261292</v>
      </c>
      <c r="I418">
        <v>1439</v>
      </c>
      <c r="J418" t="s">
        <v>19</v>
      </c>
      <c r="K418" t="s">
        <v>20</v>
      </c>
      <c r="L418">
        <v>1295244000</v>
      </c>
      <c r="M418">
        <f t="shared" si="50"/>
        <v>14991.25</v>
      </c>
      <c r="N418" s="6">
        <f t="shared" si="51"/>
        <v>40560.25</v>
      </c>
      <c r="O418">
        <v>1296021600</v>
      </c>
      <c r="P418">
        <f t="shared" si="52"/>
        <v>15000.25</v>
      </c>
      <c r="Q418" s="6">
        <f t="shared" si="53"/>
        <v>40569.25</v>
      </c>
      <c r="R418" t="s">
        <v>40</v>
      </c>
      <c r="S418" t="str">
        <f t="shared" si="54"/>
        <v>film &amp; video</v>
      </c>
      <c r="T418" t="str">
        <f t="shared" si="55"/>
        <v>documentary</v>
      </c>
    </row>
    <row r="419" spans="1:20" x14ac:dyDescent="0.35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t="s">
        <v>12</v>
      </c>
      <c r="G419" s="4">
        <f t="shared" si="48"/>
        <v>0.55470588235294116</v>
      </c>
      <c r="H419" s="5">
        <f t="shared" si="49"/>
        <v>62.866666666666667</v>
      </c>
      <c r="I419">
        <v>15</v>
      </c>
      <c r="J419" t="s">
        <v>19</v>
      </c>
      <c r="K419" t="s">
        <v>20</v>
      </c>
      <c r="L419">
        <v>1541221200</v>
      </c>
      <c r="M419">
        <f t="shared" si="50"/>
        <v>17838.208333333332</v>
      </c>
      <c r="N419" s="6">
        <f t="shared" si="51"/>
        <v>43407.208333333328</v>
      </c>
      <c r="O419">
        <v>1543298400</v>
      </c>
      <c r="P419">
        <f t="shared" si="52"/>
        <v>17862.25</v>
      </c>
      <c r="Q419" s="6">
        <f t="shared" si="53"/>
        <v>43431.25</v>
      </c>
      <c r="R419" t="s">
        <v>31</v>
      </c>
      <c r="S419" t="str">
        <f t="shared" si="54"/>
        <v>theater</v>
      </c>
      <c r="T419" t="str">
        <f t="shared" si="55"/>
        <v>plays</v>
      </c>
    </row>
    <row r="420" spans="1:20" x14ac:dyDescent="0.35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t="s">
        <v>12</v>
      </c>
      <c r="G420" s="4">
        <f t="shared" si="48"/>
        <v>0.57399511301160655</v>
      </c>
      <c r="H420" s="5">
        <f t="shared" si="49"/>
        <v>47.005002501250623</v>
      </c>
      <c r="I420">
        <v>1999</v>
      </c>
      <c r="J420" t="s">
        <v>13</v>
      </c>
      <c r="K420" t="s">
        <v>14</v>
      </c>
      <c r="L420">
        <v>1336280400</v>
      </c>
      <c r="M420">
        <f t="shared" si="50"/>
        <v>15466.208333333334</v>
      </c>
      <c r="N420" s="6">
        <f t="shared" si="51"/>
        <v>41035.208333333336</v>
      </c>
      <c r="O420">
        <v>1336366800</v>
      </c>
      <c r="P420">
        <f t="shared" si="52"/>
        <v>15467.208333333334</v>
      </c>
      <c r="Q420" s="6">
        <f t="shared" si="53"/>
        <v>41036.208333333336</v>
      </c>
      <c r="R420" t="s">
        <v>40</v>
      </c>
      <c r="S420" t="str">
        <f t="shared" si="54"/>
        <v>film &amp; video</v>
      </c>
      <c r="T420" t="str">
        <f t="shared" si="55"/>
        <v>documentary</v>
      </c>
    </row>
    <row r="421" spans="1:20" x14ac:dyDescent="0.35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t="s">
        <v>18</v>
      </c>
      <c r="G421" s="4">
        <f t="shared" si="48"/>
        <v>1.2343497363796134</v>
      </c>
      <c r="H421" s="5">
        <f t="shared" si="49"/>
        <v>26.997693638285604</v>
      </c>
      <c r="I421">
        <v>5203</v>
      </c>
      <c r="J421" t="s">
        <v>19</v>
      </c>
      <c r="K421" t="s">
        <v>20</v>
      </c>
      <c r="L421">
        <v>1324533600</v>
      </c>
      <c r="M421">
        <f t="shared" si="50"/>
        <v>15330.25</v>
      </c>
      <c r="N421" s="6">
        <f t="shared" si="51"/>
        <v>40899.25</v>
      </c>
      <c r="O421">
        <v>1325052000</v>
      </c>
      <c r="P421">
        <f t="shared" si="52"/>
        <v>15336.25</v>
      </c>
      <c r="Q421" s="6">
        <f t="shared" si="53"/>
        <v>40905.25</v>
      </c>
      <c r="R421" t="s">
        <v>26</v>
      </c>
      <c r="S421" t="str">
        <f t="shared" si="54"/>
        <v>technology</v>
      </c>
      <c r="T421" t="str">
        <f t="shared" si="55"/>
        <v>web</v>
      </c>
    </row>
    <row r="422" spans="1:20" x14ac:dyDescent="0.35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t="s">
        <v>18</v>
      </c>
      <c r="G422" s="4">
        <f t="shared" si="48"/>
        <v>1.2846</v>
      </c>
      <c r="H422" s="5">
        <f t="shared" si="49"/>
        <v>68.329787234042556</v>
      </c>
      <c r="I422">
        <v>94</v>
      </c>
      <c r="J422" t="s">
        <v>19</v>
      </c>
      <c r="K422" t="s">
        <v>20</v>
      </c>
      <c r="L422">
        <v>1498366800</v>
      </c>
      <c r="M422">
        <f t="shared" si="50"/>
        <v>17342.208333333332</v>
      </c>
      <c r="N422" s="6">
        <f t="shared" si="51"/>
        <v>42911.208333333328</v>
      </c>
      <c r="O422">
        <v>1499576400</v>
      </c>
      <c r="P422">
        <f t="shared" si="52"/>
        <v>17356.208333333332</v>
      </c>
      <c r="Q422" s="6">
        <f t="shared" si="53"/>
        <v>42925.208333333328</v>
      </c>
      <c r="R422" t="s">
        <v>31</v>
      </c>
      <c r="S422" t="str">
        <f t="shared" si="54"/>
        <v>theater</v>
      </c>
      <c r="T422" t="str">
        <f t="shared" si="55"/>
        <v>plays</v>
      </c>
    </row>
    <row r="423" spans="1:20" x14ac:dyDescent="0.35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t="s">
        <v>12</v>
      </c>
      <c r="G423" s="4">
        <f t="shared" si="48"/>
        <v>0.63989361702127656</v>
      </c>
      <c r="H423" s="5">
        <f t="shared" si="49"/>
        <v>50.974576271186443</v>
      </c>
      <c r="I423">
        <v>118</v>
      </c>
      <c r="J423" t="s">
        <v>19</v>
      </c>
      <c r="K423" t="s">
        <v>20</v>
      </c>
      <c r="L423">
        <v>1498712400</v>
      </c>
      <c r="M423">
        <f t="shared" si="50"/>
        <v>17346.208333333332</v>
      </c>
      <c r="N423" s="6">
        <f t="shared" si="51"/>
        <v>42915.208333333328</v>
      </c>
      <c r="O423">
        <v>1501304400</v>
      </c>
      <c r="P423">
        <f t="shared" si="52"/>
        <v>17376.208333333332</v>
      </c>
      <c r="Q423" s="6">
        <f t="shared" si="53"/>
        <v>42945.208333333328</v>
      </c>
      <c r="R423" t="s">
        <v>63</v>
      </c>
      <c r="S423" t="str">
        <f t="shared" si="54"/>
        <v>technology</v>
      </c>
      <c r="T423" t="str">
        <f t="shared" si="55"/>
        <v>wearables</v>
      </c>
    </row>
    <row r="424" spans="1:20" ht="31" x14ac:dyDescent="0.35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t="s">
        <v>18</v>
      </c>
      <c r="G424" s="4">
        <f t="shared" si="48"/>
        <v>1.2729885057471264</v>
      </c>
      <c r="H424" s="5">
        <f t="shared" si="49"/>
        <v>54.024390243902438</v>
      </c>
      <c r="I424">
        <v>205</v>
      </c>
      <c r="J424" t="s">
        <v>19</v>
      </c>
      <c r="K424" t="s">
        <v>20</v>
      </c>
      <c r="L424">
        <v>1271480400</v>
      </c>
      <c r="M424">
        <f t="shared" si="50"/>
        <v>14716.208333333334</v>
      </c>
      <c r="N424" s="6">
        <f t="shared" si="51"/>
        <v>40285.208333333336</v>
      </c>
      <c r="O424">
        <v>1273208400</v>
      </c>
      <c r="P424">
        <f t="shared" si="52"/>
        <v>14736.208333333334</v>
      </c>
      <c r="Q424" s="6">
        <f t="shared" si="53"/>
        <v>40305.208333333336</v>
      </c>
      <c r="R424" t="s">
        <v>31</v>
      </c>
      <c r="S424" t="str">
        <f t="shared" si="54"/>
        <v>theater</v>
      </c>
      <c r="T424" t="str">
        <f t="shared" si="55"/>
        <v>plays</v>
      </c>
    </row>
    <row r="425" spans="1:20" x14ac:dyDescent="0.35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t="s">
        <v>12</v>
      </c>
      <c r="G425" s="4">
        <f t="shared" si="48"/>
        <v>0.10638024357239513</v>
      </c>
      <c r="H425" s="5">
        <f t="shared" si="49"/>
        <v>97.055555555555557</v>
      </c>
      <c r="I425">
        <v>162</v>
      </c>
      <c r="J425" t="s">
        <v>19</v>
      </c>
      <c r="K425" t="s">
        <v>20</v>
      </c>
      <c r="L425">
        <v>1316667600</v>
      </c>
      <c r="M425">
        <f t="shared" si="50"/>
        <v>15239.208333333334</v>
      </c>
      <c r="N425" s="6">
        <f t="shared" si="51"/>
        <v>40808.208333333336</v>
      </c>
      <c r="O425">
        <v>1316840400</v>
      </c>
      <c r="P425">
        <f t="shared" si="52"/>
        <v>15241.208333333334</v>
      </c>
      <c r="Q425" s="6">
        <f t="shared" si="53"/>
        <v>40810.208333333336</v>
      </c>
      <c r="R425" t="s">
        <v>15</v>
      </c>
      <c r="S425" t="str">
        <f t="shared" si="54"/>
        <v>food</v>
      </c>
      <c r="T425" t="str">
        <f t="shared" si="55"/>
        <v>food trucks</v>
      </c>
    </row>
    <row r="426" spans="1:20" x14ac:dyDescent="0.35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t="s">
        <v>12</v>
      </c>
      <c r="G426" s="4">
        <f t="shared" si="48"/>
        <v>0.40470588235294119</v>
      </c>
      <c r="H426" s="5">
        <f t="shared" si="49"/>
        <v>24.867469879518072</v>
      </c>
      <c r="I426">
        <v>83</v>
      </c>
      <c r="J426" t="s">
        <v>19</v>
      </c>
      <c r="K426" t="s">
        <v>20</v>
      </c>
      <c r="L426">
        <v>1524027600</v>
      </c>
      <c r="M426">
        <f t="shared" si="50"/>
        <v>17639.208333333332</v>
      </c>
      <c r="N426" s="6">
        <f t="shared" si="51"/>
        <v>43208.208333333328</v>
      </c>
      <c r="O426">
        <v>1524546000</v>
      </c>
      <c r="P426">
        <f t="shared" si="52"/>
        <v>17645.208333333332</v>
      </c>
      <c r="Q426" s="6">
        <f t="shared" si="53"/>
        <v>43214.208333333328</v>
      </c>
      <c r="R426" t="s">
        <v>58</v>
      </c>
      <c r="S426" t="str">
        <f t="shared" si="54"/>
        <v>music</v>
      </c>
      <c r="T426" t="str">
        <f t="shared" si="55"/>
        <v>indie rock</v>
      </c>
    </row>
    <row r="427" spans="1:20" x14ac:dyDescent="0.35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t="s">
        <v>18</v>
      </c>
      <c r="G427" s="4">
        <f t="shared" si="48"/>
        <v>2.8766666666666665</v>
      </c>
      <c r="H427" s="5">
        <f t="shared" si="49"/>
        <v>84.423913043478265</v>
      </c>
      <c r="I427">
        <v>92</v>
      </c>
      <c r="J427" t="s">
        <v>19</v>
      </c>
      <c r="K427" t="s">
        <v>20</v>
      </c>
      <c r="L427">
        <v>1438059600</v>
      </c>
      <c r="M427">
        <f t="shared" si="50"/>
        <v>16644.208333333332</v>
      </c>
      <c r="N427" s="6">
        <f t="shared" si="51"/>
        <v>42213.208333333328</v>
      </c>
      <c r="O427">
        <v>1438578000</v>
      </c>
      <c r="P427">
        <f t="shared" si="52"/>
        <v>16650.208333333332</v>
      </c>
      <c r="Q427" s="6">
        <f t="shared" si="53"/>
        <v>42219.208333333328</v>
      </c>
      <c r="R427" t="s">
        <v>120</v>
      </c>
      <c r="S427" t="str">
        <f t="shared" si="54"/>
        <v>photography</v>
      </c>
      <c r="T427" t="str">
        <f t="shared" si="55"/>
        <v>photography books</v>
      </c>
    </row>
    <row r="428" spans="1:20" x14ac:dyDescent="0.35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t="s">
        <v>18</v>
      </c>
      <c r="G428" s="4">
        <f t="shared" si="48"/>
        <v>5.7294444444444448</v>
      </c>
      <c r="H428" s="5">
        <f t="shared" si="49"/>
        <v>47.091324200913242</v>
      </c>
      <c r="I428">
        <v>219</v>
      </c>
      <c r="J428" t="s">
        <v>19</v>
      </c>
      <c r="K428" t="s">
        <v>20</v>
      </c>
      <c r="L428">
        <v>1361944800</v>
      </c>
      <c r="M428">
        <f t="shared" si="50"/>
        <v>15763.25</v>
      </c>
      <c r="N428" s="6">
        <f t="shared" si="51"/>
        <v>41332.25</v>
      </c>
      <c r="O428">
        <v>1362549600</v>
      </c>
      <c r="P428">
        <f t="shared" si="52"/>
        <v>15770.25</v>
      </c>
      <c r="Q428" s="6">
        <f t="shared" si="53"/>
        <v>41339.25</v>
      </c>
      <c r="R428" t="s">
        <v>31</v>
      </c>
      <c r="S428" t="str">
        <f t="shared" si="54"/>
        <v>theater</v>
      </c>
      <c r="T428" t="str">
        <f t="shared" si="55"/>
        <v>plays</v>
      </c>
    </row>
    <row r="429" spans="1:20" x14ac:dyDescent="0.35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t="s">
        <v>18</v>
      </c>
      <c r="G429" s="4">
        <f t="shared" si="48"/>
        <v>1.1290429799426933</v>
      </c>
      <c r="H429" s="5">
        <f t="shared" si="49"/>
        <v>77.996041171813147</v>
      </c>
      <c r="I429">
        <v>2526</v>
      </c>
      <c r="J429" t="s">
        <v>19</v>
      </c>
      <c r="K429" t="s">
        <v>20</v>
      </c>
      <c r="L429">
        <v>1410584400</v>
      </c>
      <c r="M429">
        <f t="shared" si="50"/>
        <v>16326.208333333334</v>
      </c>
      <c r="N429" s="6">
        <f t="shared" si="51"/>
        <v>41895.208333333336</v>
      </c>
      <c r="O429">
        <v>1413349200</v>
      </c>
      <c r="P429">
        <f t="shared" si="52"/>
        <v>16358.208333333334</v>
      </c>
      <c r="Q429" s="6">
        <f t="shared" si="53"/>
        <v>41927.208333333336</v>
      </c>
      <c r="R429" t="s">
        <v>31</v>
      </c>
      <c r="S429" t="str">
        <f t="shared" si="54"/>
        <v>theater</v>
      </c>
      <c r="T429" t="str">
        <f t="shared" si="55"/>
        <v>plays</v>
      </c>
    </row>
    <row r="430" spans="1:20" x14ac:dyDescent="0.35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t="s">
        <v>12</v>
      </c>
      <c r="G430" s="4">
        <f t="shared" si="48"/>
        <v>0.46387573964497042</v>
      </c>
      <c r="H430" s="5">
        <f t="shared" si="49"/>
        <v>62.967871485943775</v>
      </c>
      <c r="I430">
        <v>747</v>
      </c>
      <c r="J430" t="s">
        <v>19</v>
      </c>
      <c r="K430" t="s">
        <v>20</v>
      </c>
      <c r="L430">
        <v>1297404000</v>
      </c>
      <c r="M430">
        <f t="shared" si="50"/>
        <v>15016.25</v>
      </c>
      <c r="N430" s="6">
        <f t="shared" si="51"/>
        <v>40585.25</v>
      </c>
      <c r="O430">
        <v>1298008800</v>
      </c>
      <c r="P430">
        <f t="shared" si="52"/>
        <v>15023.25</v>
      </c>
      <c r="Q430" s="6">
        <f t="shared" si="53"/>
        <v>40592.25</v>
      </c>
      <c r="R430" t="s">
        <v>69</v>
      </c>
      <c r="S430" t="str">
        <f t="shared" si="54"/>
        <v>film &amp; video</v>
      </c>
      <c r="T430" t="str">
        <f t="shared" si="55"/>
        <v>animation</v>
      </c>
    </row>
    <row r="431" spans="1:20" x14ac:dyDescent="0.35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t="s">
        <v>72</v>
      </c>
      <c r="G431" s="4">
        <f t="shared" si="48"/>
        <v>0.90675916230366493</v>
      </c>
      <c r="H431" s="5">
        <f t="shared" si="49"/>
        <v>81.006080449017773</v>
      </c>
      <c r="I431">
        <v>2138</v>
      </c>
      <c r="J431" t="s">
        <v>19</v>
      </c>
      <c r="K431" t="s">
        <v>20</v>
      </c>
      <c r="L431">
        <v>1392012000</v>
      </c>
      <c r="M431">
        <f t="shared" si="50"/>
        <v>16111.25</v>
      </c>
      <c r="N431" s="6">
        <f t="shared" si="51"/>
        <v>41680.25</v>
      </c>
      <c r="O431">
        <v>1394427600</v>
      </c>
      <c r="P431">
        <f t="shared" si="52"/>
        <v>16139.208333333334</v>
      </c>
      <c r="Q431" s="6">
        <f t="shared" si="53"/>
        <v>41708.208333333336</v>
      </c>
      <c r="R431" t="s">
        <v>120</v>
      </c>
      <c r="S431" t="str">
        <f t="shared" si="54"/>
        <v>photography</v>
      </c>
      <c r="T431" t="str">
        <f t="shared" si="55"/>
        <v>photography books</v>
      </c>
    </row>
    <row r="432" spans="1:20" x14ac:dyDescent="0.35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t="s">
        <v>12</v>
      </c>
      <c r="G432" s="4">
        <f t="shared" si="48"/>
        <v>0.67740740740740746</v>
      </c>
      <c r="H432" s="5">
        <f t="shared" si="49"/>
        <v>65.321428571428569</v>
      </c>
      <c r="I432">
        <v>84</v>
      </c>
      <c r="J432" t="s">
        <v>19</v>
      </c>
      <c r="K432" t="s">
        <v>20</v>
      </c>
      <c r="L432">
        <v>1569733200</v>
      </c>
      <c r="M432">
        <f t="shared" si="50"/>
        <v>18168.208333333332</v>
      </c>
      <c r="N432" s="6">
        <f t="shared" si="51"/>
        <v>43737.208333333328</v>
      </c>
      <c r="O432">
        <v>1572670800</v>
      </c>
      <c r="P432">
        <f t="shared" si="52"/>
        <v>18202.208333333332</v>
      </c>
      <c r="Q432" s="6">
        <f t="shared" si="53"/>
        <v>43771.208333333328</v>
      </c>
      <c r="R432" t="s">
        <v>31</v>
      </c>
      <c r="S432" t="str">
        <f t="shared" si="54"/>
        <v>theater</v>
      </c>
      <c r="T432" t="str">
        <f t="shared" si="55"/>
        <v>plays</v>
      </c>
    </row>
    <row r="433" spans="1:20" x14ac:dyDescent="0.35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t="s">
        <v>18</v>
      </c>
      <c r="G433" s="4">
        <f t="shared" si="48"/>
        <v>1.9249019607843136</v>
      </c>
      <c r="H433" s="5">
        <f t="shared" si="49"/>
        <v>104.43617021276596</v>
      </c>
      <c r="I433">
        <v>94</v>
      </c>
      <c r="J433" t="s">
        <v>19</v>
      </c>
      <c r="K433" t="s">
        <v>20</v>
      </c>
      <c r="L433">
        <v>1529643600</v>
      </c>
      <c r="M433">
        <f t="shared" si="50"/>
        <v>17704.208333333332</v>
      </c>
      <c r="N433" s="6">
        <f t="shared" si="51"/>
        <v>43273.208333333328</v>
      </c>
      <c r="O433">
        <v>1531112400</v>
      </c>
      <c r="P433">
        <f t="shared" si="52"/>
        <v>17721.208333333332</v>
      </c>
      <c r="Q433" s="6">
        <f t="shared" si="53"/>
        <v>43290.208333333328</v>
      </c>
      <c r="R433" t="s">
        <v>31</v>
      </c>
      <c r="S433" t="str">
        <f t="shared" si="54"/>
        <v>theater</v>
      </c>
      <c r="T433" t="str">
        <f t="shared" si="55"/>
        <v>plays</v>
      </c>
    </row>
    <row r="434" spans="1:20" x14ac:dyDescent="0.35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t="s">
        <v>12</v>
      </c>
      <c r="G434" s="4">
        <f t="shared" si="48"/>
        <v>0.82714285714285718</v>
      </c>
      <c r="H434" s="5">
        <f t="shared" si="49"/>
        <v>69.989010989010993</v>
      </c>
      <c r="I434">
        <v>91</v>
      </c>
      <c r="J434" t="s">
        <v>19</v>
      </c>
      <c r="K434" t="s">
        <v>20</v>
      </c>
      <c r="L434">
        <v>1399006800</v>
      </c>
      <c r="M434">
        <f t="shared" si="50"/>
        <v>16192.208333333334</v>
      </c>
      <c r="N434" s="6">
        <f t="shared" si="51"/>
        <v>41761.208333333336</v>
      </c>
      <c r="O434">
        <v>1400734800</v>
      </c>
      <c r="P434">
        <f t="shared" si="52"/>
        <v>16212.208333333334</v>
      </c>
      <c r="Q434" s="6">
        <f t="shared" si="53"/>
        <v>41781.208333333336</v>
      </c>
      <c r="R434" t="s">
        <v>31</v>
      </c>
      <c r="S434" t="str">
        <f t="shared" si="54"/>
        <v>theater</v>
      </c>
      <c r="T434" t="str">
        <f t="shared" si="55"/>
        <v>plays</v>
      </c>
    </row>
    <row r="435" spans="1:20" x14ac:dyDescent="0.35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t="s">
        <v>12</v>
      </c>
      <c r="G435" s="4">
        <f t="shared" si="48"/>
        <v>0.54163920922570019</v>
      </c>
      <c r="H435" s="5">
        <f t="shared" si="49"/>
        <v>83.023989898989896</v>
      </c>
      <c r="I435">
        <v>792</v>
      </c>
      <c r="J435" t="s">
        <v>19</v>
      </c>
      <c r="K435" t="s">
        <v>20</v>
      </c>
      <c r="L435">
        <v>1385359200</v>
      </c>
      <c r="M435">
        <f t="shared" si="50"/>
        <v>16034.25</v>
      </c>
      <c r="N435" s="6">
        <f t="shared" si="51"/>
        <v>41603.25</v>
      </c>
      <c r="O435">
        <v>1386741600</v>
      </c>
      <c r="P435">
        <f t="shared" si="52"/>
        <v>16050.25</v>
      </c>
      <c r="Q435" s="6">
        <f t="shared" si="53"/>
        <v>41619.25</v>
      </c>
      <c r="R435" t="s">
        <v>40</v>
      </c>
      <c r="S435" t="str">
        <f t="shared" si="54"/>
        <v>film &amp; video</v>
      </c>
      <c r="T435" t="str">
        <f t="shared" si="55"/>
        <v>documentary</v>
      </c>
    </row>
    <row r="436" spans="1:20" x14ac:dyDescent="0.35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t="s">
        <v>72</v>
      </c>
      <c r="G436" s="4">
        <f t="shared" si="48"/>
        <v>0.16722222222222222</v>
      </c>
      <c r="H436" s="5">
        <f t="shared" si="49"/>
        <v>90.3</v>
      </c>
      <c r="I436">
        <v>10</v>
      </c>
      <c r="J436" t="s">
        <v>13</v>
      </c>
      <c r="K436" t="s">
        <v>14</v>
      </c>
      <c r="L436">
        <v>1480572000</v>
      </c>
      <c r="M436">
        <f t="shared" si="50"/>
        <v>17136.25</v>
      </c>
      <c r="N436" s="6">
        <f t="shared" si="51"/>
        <v>42705.25</v>
      </c>
      <c r="O436">
        <v>1481781600</v>
      </c>
      <c r="P436">
        <f t="shared" si="52"/>
        <v>17150.25</v>
      </c>
      <c r="Q436" s="6">
        <f t="shared" si="53"/>
        <v>42719.25</v>
      </c>
      <c r="R436" t="s">
        <v>31</v>
      </c>
      <c r="S436" t="str">
        <f t="shared" si="54"/>
        <v>theater</v>
      </c>
      <c r="T436" t="str">
        <f t="shared" si="55"/>
        <v>plays</v>
      </c>
    </row>
    <row r="437" spans="1:20" x14ac:dyDescent="0.35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t="s">
        <v>18</v>
      </c>
      <c r="G437" s="4">
        <f t="shared" si="48"/>
        <v>1.168766404199475</v>
      </c>
      <c r="H437" s="5">
        <f t="shared" si="49"/>
        <v>103.98131932282546</v>
      </c>
      <c r="I437">
        <v>1713</v>
      </c>
      <c r="J437" t="s">
        <v>105</v>
      </c>
      <c r="K437" t="s">
        <v>106</v>
      </c>
      <c r="L437">
        <v>1418623200</v>
      </c>
      <c r="M437">
        <f t="shared" si="50"/>
        <v>16419.25</v>
      </c>
      <c r="N437" s="6">
        <f t="shared" si="51"/>
        <v>41988.25</v>
      </c>
      <c r="O437">
        <v>1419660000</v>
      </c>
      <c r="P437">
        <f t="shared" si="52"/>
        <v>16431.25</v>
      </c>
      <c r="Q437" s="6">
        <f t="shared" si="53"/>
        <v>42000.25</v>
      </c>
      <c r="R437" t="s">
        <v>31</v>
      </c>
      <c r="S437" t="str">
        <f t="shared" si="54"/>
        <v>theater</v>
      </c>
      <c r="T437" t="str">
        <f t="shared" si="55"/>
        <v>plays</v>
      </c>
    </row>
    <row r="438" spans="1:20" x14ac:dyDescent="0.35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t="s">
        <v>18</v>
      </c>
      <c r="G438" s="4">
        <f t="shared" si="48"/>
        <v>10.521538461538462</v>
      </c>
      <c r="H438" s="5">
        <f t="shared" si="49"/>
        <v>54.931726907630519</v>
      </c>
      <c r="I438">
        <v>249</v>
      </c>
      <c r="J438" t="s">
        <v>19</v>
      </c>
      <c r="K438" t="s">
        <v>20</v>
      </c>
      <c r="L438">
        <v>1555736400</v>
      </c>
      <c r="M438">
        <f t="shared" si="50"/>
        <v>18006.208333333332</v>
      </c>
      <c r="N438" s="6">
        <f t="shared" si="51"/>
        <v>43575.208333333328</v>
      </c>
      <c r="O438">
        <v>1555822800</v>
      </c>
      <c r="P438">
        <f t="shared" si="52"/>
        <v>18007.208333333332</v>
      </c>
      <c r="Q438" s="6">
        <f t="shared" si="53"/>
        <v>43576.208333333328</v>
      </c>
      <c r="R438" t="s">
        <v>157</v>
      </c>
      <c r="S438" t="str">
        <f t="shared" si="54"/>
        <v>music</v>
      </c>
      <c r="T438" t="str">
        <f t="shared" si="55"/>
        <v>jazz</v>
      </c>
    </row>
    <row r="439" spans="1:20" x14ac:dyDescent="0.35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t="s">
        <v>18</v>
      </c>
      <c r="G439" s="4">
        <f t="shared" si="48"/>
        <v>1.2307407407407407</v>
      </c>
      <c r="H439" s="5">
        <f t="shared" si="49"/>
        <v>51.921875</v>
      </c>
      <c r="I439">
        <v>192</v>
      </c>
      <c r="J439" t="s">
        <v>19</v>
      </c>
      <c r="K439" t="s">
        <v>20</v>
      </c>
      <c r="L439">
        <v>1442120400</v>
      </c>
      <c r="M439">
        <f t="shared" si="50"/>
        <v>16691.208333333332</v>
      </c>
      <c r="N439" s="6">
        <f t="shared" si="51"/>
        <v>42260.208333333328</v>
      </c>
      <c r="O439">
        <v>1442379600</v>
      </c>
      <c r="P439">
        <f t="shared" si="52"/>
        <v>16694.208333333332</v>
      </c>
      <c r="Q439" s="6">
        <f t="shared" si="53"/>
        <v>42263.208333333328</v>
      </c>
      <c r="R439" t="s">
        <v>69</v>
      </c>
      <c r="S439" t="str">
        <f t="shared" si="54"/>
        <v>film &amp; video</v>
      </c>
      <c r="T439" t="str">
        <f t="shared" si="55"/>
        <v>animation</v>
      </c>
    </row>
    <row r="440" spans="1:20" ht="31" x14ac:dyDescent="0.35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t="s">
        <v>18</v>
      </c>
      <c r="G440" s="4">
        <f t="shared" si="48"/>
        <v>1.7863855421686747</v>
      </c>
      <c r="H440" s="5">
        <f t="shared" si="49"/>
        <v>60.02834008097166</v>
      </c>
      <c r="I440">
        <v>247</v>
      </c>
      <c r="J440" t="s">
        <v>19</v>
      </c>
      <c r="K440" t="s">
        <v>20</v>
      </c>
      <c r="L440">
        <v>1362376800</v>
      </c>
      <c r="M440">
        <f t="shared" si="50"/>
        <v>15768.25</v>
      </c>
      <c r="N440" s="6">
        <f t="shared" si="51"/>
        <v>41337.25</v>
      </c>
      <c r="O440">
        <v>1364965200</v>
      </c>
      <c r="P440">
        <f t="shared" si="52"/>
        <v>15798.208333333334</v>
      </c>
      <c r="Q440" s="6">
        <f t="shared" si="53"/>
        <v>41367.208333333336</v>
      </c>
      <c r="R440" t="s">
        <v>31</v>
      </c>
      <c r="S440" t="str">
        <f t="shared" si="54"/>
        <v>theater</v>
      </c>
      <c r="T440" t="str">
        <f t="shared" si="55"/>
        <v>plays</v>
      </c>
    </row>
    <row r="441" spans="1:20" x14ac:dyDescent="0.35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t="s">
        <v>18</v>
      </c>
      <c r="G441" s="4">
        <f t="shared" si="48"/>
        <v>3.5528169014084505</v>
      </c>
      <c r="H441" s="5">
        <f t="shared" si="49"/>
        <v>44.003488879197555</v>
      </c>
      <c r="I441">
        <v>2293</v>
      </c>
      <c r="J441" t="s">
        <v>19</v>
      </c>
      <c r="K441" t="s">
        <v>20</v>
      </c>
      <c r="L441">
        <v>1478408400</v>
      </c>
      <c r="M441">
        <f t="shared" si="50"/>
        <v>17111.208333333332</v>
      </c>
      <c r="N441" s="6">
        <f t="shared" si="51"/>
        <v>42680.208333333328</v>
      </c>
      <c r="O441">
        <v>1479016800</v>
      </c>
      <c r="P441">
        <f t="shared" si="52"/>
        <v>17118.25</v>
      </c>
      <c r="Q441" s="6">
        <f t="shared" si="53"/>
        <v>42687.25</v>
      </c>
      <c r="R441" t="s">
        <v>472</v>
      </c>
      <c r="S441" t="str">
        <f t="shared" si="54"/>
        <v>film &amp; video</v>
      </c>
      <c r="T441" t="str">
        <f t="shared" si="55"/>
        <v>science fiction</v>
      </c>
    </row>
    <row r="442" spans="1:20" x14ac:dyDescent="0.35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t="s">
        <v>18</v>
      </c>
      <c r="G442" s="4">
        <f t="shared" si="48"/>
        <v>1.6190634146341463</v>
      </c>
      <c r="H442" s="5">
        <f t="shared" si="49"/>
        <v>53.003513254551258</v>
      </c>
      <c r="I442">
        <v>3131</v>
      </c>
      <c r="J442" t="s">
        <v>19</v>
      </c>
      <c r="K442" t="s">
        <v>20</v>
      </c>
      <c r="L442">
        <v>1498798800</v>
      </c>
      <c r="M442">
        <f t="shared" si="50"/>
        <v>17347.208333333332</v>
      </c>
      <c r="N442" s="6">
        <f t="shared" si="51"/>
        <v>42916.208333333328</v>
      </c>
      <c r="O442">
        <v>1499662800</v>
      </c>
      <c r="P442">
        <f t="shared" si="52"/>
        <v>17357.208333333332</v>
      </c>
      <c r="Q442" s="6">
        <f t="shared" si="53"/>
        <v>42926.208333333328</v>
      </c>
      <c r="R442" t="s">
        <v>267</v>
      </c>
      <c r="S442" t="str">
        <f t="shared" si="54"/>
        <v>film &amp; video</v>
      </c>
      <c r="T442" t="str">
        <f t="shared" si="55"/>
        <v>television</v>
      </c>
    </row>
    <row r="443" spans="1:20" x14ac:dyDescent="0.35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t="s">
        <v>12</v>
      </c>
      <c r="G443" s="4">
        <f t="shared" si="48"/>
        <v>0.24914285714285714</v>
      </c>
      <c r="H443" s="5">
        <f t="shared" si="49"/>
        <v>54.5</v>
      </c>
      <c r="I443">
        <v>32</v>
      </c>
      <c r="J443" t="s">
        <v>19</v>
      </c>
      <c r="K443" t="s">
        <v>20</v>
      </c>
      <c r="L443">
        <v>1335416400</v>
      </c>
      <c r="M443">
        <f t="shared" si="50"/>
        <v>15456.208333333334</v>
      </c>
      <c r="N443" s="6">
        <f t="shared" si="51"/>
        <v>41025.208333333336</v>
      </c>
      <c r="O443">
        <v>1337835600</v>
      </c>
      <c r="P443">
        <f t="shared" si="52"/>
        <v>15484.208333333334</v>
      </c>
      <c r="Q443" s="6">
        <f t="shared" si="53"/>
        <v>41053.208333333336</v>
      </c>
      <c r="R443" t="s">
        <v>63</v>
      </c>
      <c r="S443" t="str">
        <f t="shared" si="54"/>
        <v>technology</v>
      </c>
      <c r="T443" t="str">
        <f t="shared" si="55"/>
        <v>wearables</v>
      </c>
    </row>
    <row r="444" spans="1:20" x14ac:dyDescent="0.35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t="s">
        <v>18</v>
      </c>
      <c r="G444" s="4">
        <f t="shared" si="48"/>
        <v>1.9872222222222222</v>
      </c>
      <c r="H444" s="5">
        <f t="shared" si="49"/>
        <v>75.04195804195804</v>
      </c>
      <c r="I444">
        <v>143</v>
      </c>
      <c r="J444" t="s">
        <v>105</v>
      </c>
      <c r="K444" t="s">
        <v>106</v>
      </c>
      <c r="L444">
        <v>1504328400</v>
      </c>
      <c r="M444">
        <f t="shared" si="50"/>
        <v>17411.208333333332</v>
      </c>
      <c r="N444" s="6">
        <f t="shared" si="51"/>
        <v>42980.208333333328</v>
      </c>
      <c r="O444">
        <v>1505710800</v>
      </c>
      <c r="P444">
        <f t="shared" si="52"/>
        <v>17427.208333333332</v>
      </c>
      <c r="Q444" s="6">
        <f t="shared" si="53"/>
        <v>42996.208333333328</v>
      </c>
      <c r="R444" t="s">
        <v>31</v>
      </c>
      <c r="S444" t="str">
        <f t="shared" si="54"/>
        <v>theater</v>
      </c>
      <c r="T444" t="str">
        <f t="shared" si="55"/>
        <v>plays</v>
      </c>
    </row>
    <row r="445" spans="1:20" x14ac:dyDescent="0.35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t="s">
        <v>72</v>
      </c>
      <c r="G445" s="4">
        <f t="shared" si="48"/>
        <v>0.34752688172043011</v>
      </c>
      <c r="H445" s="5">
        <f t="shared" si="49"/>
        <v>35.911111111111111</v>
      </c>
      <c r="I445">
        <v>90</v>
      </c>
      <c r="J445" t="s">
        <v>19</v>
      </c>
      <c r="K445" t="s">
        <v>20</v>
      </c>
      <c r="L445">
        <v>1285822800</v>
      </c>
      <c r="M445">
        <f t="shared" si="50"/>
        <v>14882.208333333334</v>
      </c>
      <c r="N445" s="6">
        <f t="shared" si="51"/>
        <v>40451.208333333336</v>
      </c>
      <c r="O445">
        <v>1287464400</v>
      </c>
      <c r="P445">
        <f t="shared" si="52"/>
        <v>14901.208333333334</v>
      </c>
      <c r="Q445" s="6">
        <f t="shared" si="53"/>
        <v>40470.208333333336</v>
      </c>
      <c r="R445" t="s">
        <v>31</v>
      </c>
      <c r="S445" t="str">
        <f t="shared" si="54"/>
        <v>theater</v>
      </c>
      <c r="T445" t="str">
        <f t="shared" si="55"/>
        <v>plays</v>
      </c>
    </row>
    <row r="446" spans="1:20" x14ac:dyDescent="0.35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t="s">
        <v>18</v>
      </c>
      <c r="G446" s="4">
        <f t="shared" si="48"/>
        <v>1.7641935483870967</v>
      </c>
      <c r="H446" s="5">
        <f t="shared" si="49"/>
        <v>36.952702702702702</v>
      </c>
      <c r="I446">
        <v>296</v>
      </c>
      <c r="J446" t="s">
        <v>19</v>
      </c>
      <c r="K446" t="s">
        <v>20</v>
      </c>
      <c r="L446">
        <v>1311483600</v>
      </c>
      <c r="M446">
        <f t="shared" si="50"/>
        <v>15179.208333333334</v>
      </c>
      <c r="N446" s="6">
        <f t="shared" si="51"/>
        <v>40748.208333333336</v>
      </c>
      <c r="O446">
        <v>1311656400</v>
      </c>
      <c r="P446">
        <f t="shared" si="52"/>
        <v>15181.208333333334</v>
      </c>
      <c r="Q446" s="6">
        <f t="shared" si="53"/>
        <v>40750.208333333336</v>
      </c>
      <c r="R446" t="s">
        <v>58</v>
      </c>
      <c r="S446" t="str">
        <f t="shared" si="54"/>
        <v>music</v>
      </c>
      <c r="T446" t="str">
        <f t="shared" si="55"/>
        <v>indie rock</v>
      </c>
    </row>
    <row r="447" spans="1:20" ht="31" x14ac:dyDescent="0.35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t="s">
        <v>18</v>
      </c>
      <c r="G447" s="4">
        <f t="shared" si="48"/>
        <v>5.1138095238095236</v>
      </c>
      <c r="H447" s="5">
        <f t="shared" si="49"/>
        <v>63.170588235294119</v>
      </c>
      <c r="I447">
        <v>170</v>
      </c>
      <c r="J447" t="s">
        <v>19</v>
      </c>
      <c r="K447" t="s">
        <v>20</v>
      </c>
      <c r="L447">
        <v>1291356000</v>
      </c>
      <c r="M447">
        <f t="shared" si="50"/>
        <v>14946.25</v>
      </c>
      <c r="N447" s="6">
        <f t="shared" si="51"/>
        <v>40515.25</v>
      </c>
      <c r="O447">
        <v>1293170400</v>
      </c>
      <c r="P447">
        <f t="shared" si="52"/>
        <v>14967.25</v>
      </c>
      <c r="Q447" s="6">
        <f t="shared" si="53"/>
        <v>40536.25</v>
      </c>
      <c r="R447" t="s">
        <v>31</v>
      </c>
      <c r="S447" t="str">
        <f t="shared" si="54"/>
        <v>theater</v>
      </c>
      <c r="T447" t="str">
        <f t="shared" si="55"/>
        <v>plays</v>
      </c>
    </row>
    <row r="448" spans="1:20" x14ac:dyDescent="0.35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t="s">
        <v>12</v>
      </c>
      <c r="G448" s="4">
        <f t="shared" si="48"/>
        <v>0.82044117647058823</v>
      </c>
      <c r="H448" s="5">
        <f t="shared" si="49"/>
        <v>29.99462365591398</v>
      </c>
      <c r="I448">
        <v>186</v>
      </c>
      <c r="J448" t="s">
        <v>19</v>
      </c>
      <c r="K448" t="s">
        <v>20</v>
      </c>
      <c r="L448">
        <v>1355810400</v>
      </c>
      <c r="M448">
        <f t="shared" si="50"/>
        <v>15692.25</v>
      </c>
      <c r="N448" s="6">
        <f t="shared" si="51"/>
        <v>41261.25</v>
      </c>
      <c r="O448">
        <v>1355983200</v>
      </c>
      <c r="P448">
        <f t="shared" si="52"/>
        <v>15694.25</v>
      </c>
      <c r="Q448" s="6">
        <f t="shared" si="53"/>
        <v>41263.25</v>
      </c>
      <c r="R448" t="s">
        <v>63</v>
      </c>
      <c r="S448" t="str">
        <f t="shared" si="54"/>
        <v>technology</v>
      </c>
      <c r="T448" t="str">
        <f t="shared" si="55"/>
        <v>wearables</v>
      </c>
    </row>
    <row r="449" spans="1:20" ht="31" x14ac:dyDescent="0.35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t="s">
        <v>72</v>
      </c>
      <c r="G449" s="4">
        <f t="shared" si="48"/>
        <v>0.24326030927835052</v>
      </c>
      <c r="H449" s="5">
        <f t="shared" si="49"/>
        <v>86</v>
      </c>
      <c r="I449">
        <v>439</v>
      </c>
      <c r="J449" t="s">
        <v>38</v>
      </c>
      <c r="K449" t="s">
        <v>39</v>
      </c>
      <c r="L449">
        <v>1513663200</v>
      </c>
      <c r="M449">
        <f t="shared" si="50"/>
        <v>17519.25</v>
      </c>
      <c r="N449" s="6">
        <f t="shared" si="51"/>
        <v>43088.25</v>
      </c>
      <c r="O449">
        <v>1515045600</v>
      </c>
      <c r="P449">
        <f t="shared" si="52"/>
        <v>17535.25</v>
      </c>
      <c r="Q449" s="6">
        <f t="shared" si="53"/>
        <v>43104.25</v>
      </c>
      <c r="R449" t="s">
        <v>267</v>
      </c>
      <c r="S449" t="str">
        <f t="shared" si="54"/>
        <v>film &amp; video</v>
      </c>
      <c r="T449" t="str">
        <f t="shared" si="55"/>
        <v>television</v>
      </c>
    </row>
    <row r="450" spans="1:20" x14ac:dyDescent="0.35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t="s">
        <v>12</v>
      </c>
      <c r="G450" s="4">
        <f t="shared" si="48"/>
        <v>0.50482758620689661</v>
      </c>
      <c r="H450" s="5">
        <f t="shared" si="49"/>
        <v>75.014876033057845</v>
      </c>
      <c r="I450">
        <v>605</v>
      </c>
      <c r="J450" t="s">
        <v>19</v>
      </c>
      <c r="K450" t="s">
        <v>20</v>
      </c>
      <c r="L450">
        <v>1365915600</v>
      </c>
      <c r="M450">
        <f t="shared" si="50"/>
        <v>15809.208333333334</v>
      </c>
      <c r="N450" s="6">
        <f t="shared" si="51"/>
        <v>41378.208333333336</v>
      </c>
      <c r="O450">
        <v>1366088400</v>
      </c>
      <c r="P450">
        <f t="shared" si="52"/>
        <v>15811.208333333334</v>
      </c>
      <c r="Q450" s="6">
        <f t="shared" si="53"/>
        <v>41380.208333333336</v>
      </c>
      <c r="R450" t="s">
        <v>87</v>
      </c>
      <c r="S450" t="str">
        <f t="shared" si="54"/>
        <v>games</v>
      </c>
      <c r="T450" t="str">
        <f t="shared" si="55"/>
        <v>video games</v>
      </c>
    </row>
    <row r="451" spans="1:20" x14ac:dyDescent="0.35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t="s">
        <v>18</v>
      </c>
      <c r="G451" s="4">
        <f t="shared" ref="G451:G514" si="56">E451/D451</f>
        <v>9.67</v>
      </c>
      <c r="H451" s="5">
        <f t="shared" ref="H451:H514" si="57">E451/I451</f>
        <v>101.19767441860465</v>
      </c>
      <c r="I451">
        <v>86</v>
      </c>
      <c r="J451" t="s">
        <v>34</v>
      </c>
      <c r="K451" t="s">
        <v>35</v>
      </c>
      <c r="L451">
        <v>1551852000</v>
      </c>
      <c r="M451">
        <f t="shared" ref="M451:M514" si="58">(((L451/60)/60)/24)</f>
        <v>17961.25</v>
      </c>
      <c r="N451" s="6">
        <f t="shared" ref="N451:N514" si="59">M451+DATE(1970,1,1)</f>
        <v>43530.25</v>
      </c>
      <c r="O451">
        <v>1553317200</v>
      </c>
      <c r="P451">
        <f t="shared" ref="P451:P514" si="60">(((O451/60)/60)/24)</f>
        <v>17978.208333333332</v>
      </c>
      <c r="Q451" s="6">
        <f t="shared" ref="Q451:Q514" si="61">P451+DATE(1970,1,1)</f>
        <v>43547.208333333328</v>
      </c>
      <c r="R451" t="s">
        <v>87</v>
      </c>
      <c r="S451" t="str">
        <f t="shared" ref="S451:S514" si="62">LEFT(R451,SEARCH("/",R451)-1)</f>
        <v>games</v>
      </c>
      <c r="T451" t="str">
        <f t="shared" ref="T451:T514" si="63">RIGHT(R451,LEN(R451)-SEARCH("/",R451))</f>
        <v>video games</v>
      </c>
    </row>
    <row r="452" spans="1:20" x14ac:dyDescent="0.35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t="s">
        <v>12</v>
      </c>
      <c r="G452" s="4">
        <f t="shared" si="56"/>
        <v>0.04</v>
      </c>
      <c r="H452" s="5">
        <f t="shared" si="57"/>
        <v>4</v>
      </c>
      <c r="I452">
        <v>1</v>
      </c>
      <c r="J452" t="s">
        <v>13</v>
      </c>
      <c r="K452" t="s">
        <v>14</v>
      </c>
      <c r="L452">
        <v>1540098000</v>
      </c>
      <c r="M452">
        <f t="shared" si="58"/>
        <v>17825.208333333332</v>
      </c>
      <c r="N452" s="6">
        <f t="shared" si="59"/>
        <v>43394.208333333328</v>
      </c>
      <c r="O452">
        <v>1542088800</v>
      </c>
      <c r="P452">
        <f t="shared" si="60"/>
        <v>17848.25</v>
      </c>
      <c r="Q452" s="6">
        <f t="shared" si="61"/>
        <v>43417.25</v>
      </c>
      <c r="R452" t="s">
        <v>69</v>
      </c>
      <c r="S452" t="str">
        <f t="shared" si="62"/>
        <v>film &amp; video</v>
      </c>
      <c r="T452" t="str">
        <f t="shared" si="63"/>
        <v>animation</v>
      </c>
    </row>
    <row r="453" spans="1:20" x14ac:dyDescent="0.35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t="s">
        <v>18</v>
      </c>
      <c r="G453" s="4">
        <f t="shared" si="56"/>
        <v>1.2284501347708894</v>
      </c>
      <c r="H453" s="5">
        <f t="shared" si="57"/>
        <v>29.001272669424118</v>
      </c>
      <c r="I453">
        <v>6286</v>
      </c>
      <c r="J453" t="s">
        <v>19</v>
      </c>
      <c r="K453" t="s">
        <v>20</v>
      </c>
      <c r="L453">
        <v>1500440400</v>
      </c>
      <c r="M453">
        <f t="shared" si="58"/>
        <v>17366.208333333332</v>
      </c>
      <c r="N453" s="6">
        <f t="shared" si="59"/>
        <v>42935.208333333328</v>
      </c>
      <c r="O453">
        <v>1503118800</v>
      </c>
      <c r="P453">
        <f t="shared" si="60"/>
        <v>17397.208333333332</v>
      </c>
      <c r="Q453" s="6">
        <f t="shared" si="61"/>
        <v>42966.208333333328</v>
      </c>
      <c r="R453" t="s">
        <v>21</v>
      </c>
      <c r="S453" t="str">
        <f t="shared" si="62"/>
        <v>music</v>
      </c>
      <c r="T453" t="str">
        <f t="shared" si="63"/>
        <v>rock</v>
      </c>
    </row>
    <row r="454" spans="1:20" ht="31" x14ac:dyDescent="0.35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t="s">
        <v>12</v>
      </c>
      <c r="G454" s="4">
        <f t="shared" si="56"/>
        <v>0.63437500000000002</v>
      </c>
      <c r="H454" s="5">
        <f t="shared" si="57"/>
        <v>98.225806451612897</v>
      </c>
      <c r="I454">
        <v>31</v>
      </c>
      <c r="J454" t="s">
        <v>19</v>
      </c>
      <c r="K454" t="s">
        <v>20</v>
      </c>
      <c r="L454">
        <v>1278392400</v>
      </c>
      <c r="M454">
        <f t="shared" si="58"/>
        <v>14796.208333333334</v>
      </c>
      <c r="N454" s="6">
        <f t="shared" si="59"/>
        <v>40365.208333333336</v>
      </c>
      <c r="O454">
        <v>1278478800</v>
      </c>
      <c r="P454">
        <f t="shared" si="60"/>
        <v>14797.208333333334</v>
      </c>
      <c r="Q454" s="6">
        <f t="shared" si="61"/>
        <v>40366.208333333336</v>
      </c>
      <c r="R454" t="s">
        <v>51</v>
      </c>
      <c r="S454" t="str">
        <f t="shared" si="62"/>
        <v>film &amp; video</v>
      </c>
      <c r="T454" t="str">
        <f t="shared" si="63"/>
        <v>drama</v>
      </c>
    </row>
    <row r="455" spans="1:20" ht="31" x14ac:dyDescent="0.35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t="s">
        <v>12</v>
      </c>
      <c r="G455" s="4">
        <f t="shared" si="56"/>
        <v>0.56331688596491225</v>
      </c>
      <c r="H455" s="5">
        <f t="shared" si="57"/>
        <v>87.001693480101608</v>
      </c>
      <c r="I455">
        <v>1181</v>
      </c>
      <c r="J455" t="s">
        <v>19</v>
      </c>
      <c r="K455" t="s">
        <v>20</v>
      </c>
      <c r="L455">
        <v>1480572000</v>
      </c>
      <c r="M455">
        <f t="shared" si="58"/>
        <v>17136.25</v>
      </c>
      <c r="N455" s="6">
        <f t="shared" si="59"/>
        <v>42705.25</v>
      </c>
      <c r="O455">
        <v>1484114400</v>
      </c>
      <c r="P455">
        <f t="shared" si="60"/>
        <v>17177.25</v>
      </c>
      <c r="Q455" s="6">
        <f t="shared" si="61"/>
        <v>42746.25</v>
      </c>
      <c r="R455" t="s">
        <v>472</v>
      </c>
      <c r="S455" t="str">
        <f t="shared" si="62"/>
        <v>film &amp; video</v>
      </c>
      <c r="T455" t="str">
        <f t="shared" si="63"/>
        <v>science fiction</v>
      </c>
    </row>
    <row r="456" spans="1:20" x14ac:dyDescent="0.35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t="s">
        <v>12</v>
      </c>
      <c r="G456" s="4">
        <f t="shared" si="56"/>
        <v>0.44074999999999998</v>
      </c>
      <c r="H456" s="5">
        <f t="shared" si="57"/>
        <v>45.205128205128204</v>
      </c>
      <c r="I456">
        <v>39</v>
      </c>
      <c r="J456" t="s">
        <v>19</v>
      </c>
      <c r="K456" t="s">
        <v>20</v>
      </c>
      <c r="L456">
        <v>1382331600</v>
      </c>
      <c r="M456">
        <f t="shared" si="58"/>
        <v>15999.208333333334</v>
      </c>
      <c r="N456" s="6">
        <f t="shared" si="59"/>
        <v>41568.208333333336</v>
      </c>
      <c r="O456">
        <v>1385445600</v>
      </c>
      <c r="P456">
        <f t="shared" si="60"/>
        <v>16035.25</v>
      </c>
      <c r="Q456" s="6">
        <f t="shared" si="61"/>
        <v>41604.25</v>
      </c>
      <c r="R456" t="s">
        <v>51</v>
      </c>
      <c r="S456" t="str">
        <f t="shared" si="62"/>
        <v>film &amp; video</v>
      </c>
      <c r="T456" t="str">
        <f t="shared" si="63"/>
        <v>drama</v>
      </c>
    </row>
    <row r="457" spans="1:20" x14ac:dyDescent="0.35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t="s">
        <v>18</v>
      </c>
      <c r="G457" s="4">
        <f t="shared" si="56"/>
        <v>1.1837253218884121</v>
      </c>
      <c r="H457" s="5">
        <f t="shared" si="57"/>
        <v>37.001341561577675</v>
      </c>
      <c r="I457">
        <v>3727</v>
      </c>
      <c r="J457" t="s">
        <v>19</v>
      </c>
      <c r="K457" t="s">
        <v>20</v>
      </c>
      <c r="L457">
        <v>1316754000</v>
      </c>
      <c r="M457">
        <f t="shared" si="58"/>
        <v>15240.208333333334</v>
      </c>
      <c r="N457" s="6">
        <f t="shared" si="59"/>
        <v>40809.208333333336</v>
      </c>
      <c r="O457">
        <v>1318741200</v>
      </c>
      <c r="P457">
        <f t="shared" si="60"/>
        <v>15263.208333333334</v>
      </c>
      <c r="Q457" s="6">
        <f t="shared" si="61"/>
        <v>40832.208333333336</v>
      </c>
      <c r="R457" t="s">
        <v>31</v>
      </c>
      <c r="S457" t="str">
        <f t="shared" si="62"/>
        <v>theater</v>
      </c>
      <c r="T457" t="str">
        <f t="shared" si="63"/>
        <v>plays</v>
      </c>
    </row>
    <row r="458" spans="1:20" ht="31" x14ac:dyDescent="0.35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t="s">
        <v>18</v>
      </c>
      <c r="G458" s="4">
        <f t="shared" si="56"/>
        <v>1.041243169398907</v>
      </c>
      <c r="H458" s="5">
        <f t="shared" si="57"/>
        <v>94.976947040498445</v>
      </c>
      <c r="I458">
        <v>1605</v>
      </c>
      <c r="J458" t="s">
        <v>19</v>
      </c>
      <c r="K458" t="s">
        <v>20</v>
      </c>
      <c r="L458">
        <v>1518242400</v>
      </c>
      <c r="M458">
        <f t="shared" si="58"/>
        <v>17572.25</v>
      </c>
      <c r="N458" s="6">
        <f t="shared" si="59"/>
        <v>43141.25</v>
      </c>
      <c r="O458">
        <v>1518242400</v>
      </c>
      <c r="P458">
        <f t="shared" si="60"/>
        <v>17572.25</v>
      </c>
      <c r="Q458" s="6">
        <f t="shared" si="61"/>
        <v>43141.25</v>
      </c>
      <c r="R458" t="s">
        <v>58</v>
      </c>
      <c r="S458" t="str">
        <f t="shared" si="62"/>
        <v>music</v>
      </c>
      <c r="T458" t="str">
        <f t="shared" si="63"/>
        <v>indie rock</v>
      </c>
    </row>
    <row r="459" spans="1:20" x14ac:dyDescent="0.35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t="s">
        <v>12</v>
      </c>
      <c r="G459" s="4">
        <f t="shared" si="56"/>
        <v>0.26640000000000003</v>
      </c>
      <c r="H459" s="5">
        <f t="shared" si="57"/>
        <v>28.956521739130434</v>
      </c>
      <c r="I459">
        <v>46</v>
      </c>
      <c r="J459" t="s">
        <v>19</v>
      </c>
      <c r="K459" t="s">
        <v>20</v>
      </c>
      <c r="L459">
        <v>1476421200</v>
      </c>
      <c r="M459">
        <f t="shared" si="58"/>
        <v>17088.208333333332</v>
      </c>
      <c r="N459" s="6">
        <f t="shared" si="59"/>
        <v>42657.208333333328</v>
      </c>
      <c r="O459">
        <v>1476594000</v>
      </c>
      <c r="P459">
        <f t="shared" si="60"/>
        <v>17090.208333333332</v>
      </c>
      <c r="Q459" s="6">
        <f t="shared" si="61"/>
        <v>42659.208333333328</v>
      </c>
      <c r="R459" t="s">
        <v>31</v>
      </c>
      <c r="S459" t="str">
        <f t="shared" si="62"/>
        <v>theater</v>
      </c>
      <c r="T459" t="str">
        <f t="shared" si="63"/>
        <v>plays</v>
      </c>
    </row>
    <row r="460" spans="1:20" x14ac:dyDescent="0.35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t="s">
        <v>18</v>
      </c>
      <c r="G460" s="4">
        <f t="shared" si="56"/>
        <v>3.5120118343195266</v>
      </c>
      <c r="H460" s="5">
        <f t="shared" si="57"/>
        <v>55.993396226415094</v>
      </c>
      <c r="I460">
        <v>2120</v>
      </c>
      <c r="J460" t="s">
        <v>19</v>
      </c>
      <c r="K460" t="s">
        <v>20</v>
      </c>
      <c r="L460">
        <v>1269752400</v>
      </c>
      <c r="M460">
        <f t="shared" si="58"/>
        <v>14696.208333333334</v>
      </c>
      <c r="N460" s="6">
        <f t="shared" si="59"/>
        <v>40265.208333333336</v>
      </c>
      <c r="O460">
        <v>1273554000</v>
      </c>
      <c r="P460">
        <f t="shared" si="60"/>
        <v>14740.208333333334</v>
      </c>
      <c r="Q460" s="6">
        <f t="shared" si="61"/>
        <v>40309.208333333336</v>
      </c>
      <c r="R460" t="s">
        <v>31</v>
      </c>
      <c r="S460" t="str">
        <f t="shared" si="62"/>
        <v>theater</v>
      </c>
      <c r="T460" t="str">
        <f t="shared" si="63"/>
        <v>plays</v>
      </c>
    </row>
    <row r="461" spans="1:20" x14ac:dyDescent="0.35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t="s">
        <v>12</v>
      </c>
      <c r="G461" s="4">
        <f t="shared" si="56"/>
        <v>0.90063492063492068</v>
      </c>
      <c r="H461" s="5">
        <f t="shared" si="57"/>
        <v>54.038095238095238</v>
      </c>
      <c r="I461">
        <v>105</v>
      </c>
      <c r="J461" t="s">
        <v>19</v>
      </c>
      <c r="K461" t="s">
        <v>20</v>
      </c>
      <c r="L461">
        <v>1419746400</v>
      </c>
      <c r="M461">
        <f t="shared" si="58"/>
        <v>16432.25</v>
      </c>
      <c r="N461" s="6">
        <f t="shared" si="59"/>
        <v>42001.25</v>
      </c>
      <c r="O461">
        <v>1421906400</v>
      </c>
      <c r="P461">
        <f t="shared" si="60"/>
        <v>16457.25</v>
      </c>
      <c r="Q461" s="6">
        <f t="shared" si="61"/>
        <v>42026.25</v>
      </c>
      <c r="R461" t="s">
        <v>40</v>
      </c>
      <c r="S461" t="str">
        <f t="shared" si="62"/>
        <v>film &amp; video</v>
      </c>
      <c r="T461" t="str">
        <f t="shared" si="63"/>
        <v>documentary</v>
      </c>
    </row>
    <row r="462" spans="1:20" x14ac:dyDescent="0.35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t="s">
        <v>18</v>
      </c>
      <c r="G462" s="4">
        <f t="shared" si="56"/>
        <v>1.7162500000000001</v>
      </c>
      <c r="H462" s="5">
        <f t="shared" si="57"/>
        <v>82.38</v>
      </c>
      <c r="I462">
        <v>50</v>
      </c>
      <c r="J462" t="s">
        <v>19</v>
      </c>
      <c r="K462" t="s">
        <v>20</v>
      </c>
      <c r="L462">
        <v>1281330000</v>
      </c>
      <c r="M462">
        <f t="shared" si="58"/>
        <v>14830.208333333334</v>
      </c>
      <c r="N462" s="6">
        <f t="shared" si="59"/>
        <v>40399.208333333336</v>
      </c>
      <c r="O462">
        <v>1281589200</v>
      </c>
      <c r="P462">
        <f t="shared" si="60"/>
        <v>14833.208333333334</v>
      </c>
      <c r="Q462" s="6">
        <f t="shared" si="61"/>
        <v>40402.208333333336</v>
      </c>
      <c r="R462" t="s">
        <v>31</v>
      </c>
      <c r="S462" t="str">
        <f t="shared" si="62"/>
        <v>theater</v>
      </c>
      <c r="T462" t="str">
        <f t="shared" si="63"/>
        <v>plays</v>
      </c>
    </row>
    <row r="463" spans="1:20" x14ac:dyDescent="0.35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t="s">
        <v>18</v>
      </c>
      <c r="G463" s="4">
        <f t="shared" si="56"/>
        <v>1.4104655870445344</v>
      </c>
      <c r="H463" s="5">
        <f t="shared" si="57"/>
        <v>66.997115384615384</v>
      </c>
      <c r="I463">
        <v>2080</v>
      </c>
      <c r="J463" t="s">
        <v>19</v>
      </c>
      <c r="K463" t="s">
        <v>20</v>
      </c>
      <c r="L463">
        <v>1398661200</v>
      </c>
      <c r="M463">
        <f t="shared" si="58"/>
        <v>16188.208333333334</v>
      </c>
      <c r="N463" s="6">
        <f t="shared" si="59"/>
        <v>41757.208333333336</v>
      </c>
      <c r="O463">
        <v>1400389200</v>
      </c>
      <c r="P463">
        <f t="shared" si="60"/>
        <v>16208.208333333334</v>
      </c>
      <c r="Q463" s="6">
        <f t="shared" si="61"/>
        <v>41777.208333333336</v>
      </c>
      <c r="R463" t="s">
        <v>51</v>
      </c>
      <c r="S463" t="str">
        <f t="shared" si="62"/>
        <v>film &amp; video</v>
      </c>
      <c r="T463" t="str">
        <f t="shared" si="63"/>
        <v>drama</v>
      </c>
    </row>
    <row r="464" spans="1:20" x14ac:dyDescent="0.35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t="s">
        <v>12</v>
      </c>
      <c r="G464" s="4">
        <f t="shared" si="56"/>
        <v>0.30579449152542371</v>
      </c>
      <c r="H464" s="5">
        <f t="shared" si="57"/>
        <v>107.91401869158878</v>
      </c>
      <c r="I464">
        <v>535</v>
      </c>
      <c r="J464" t="s">
        <v>19</v>
      </c>
      <c r="K464" t="s">
        <v>20</v>
      </c>
      <c r="L464">
        <v>1359525600</v>
      </c>
      <c r="M464">
        <f t="shared" si="58"/>
        <v>15735.25</v>
      </c>
      <c r="N464" s="6">
        <f t="shared" si="59"/>
        <v>41304.25</v>
      </c>
      <c r="O464">
        <v>1362808800</v>
      </c>
      <c r="P464">
        <f t="shared" si="60"/>
        <v>15773.25</v>
      </c>
      <c r="Q464" s="6">
        <f t="shared" si="61"/>
        <v>41342.25</v>
      </c>
      <c r="R464" t="s">
        <v>290</v>
      </c>
      <c r="S464" t="str">
        <f t="shared" si="62"/>
        <v>games</v>
      </c>
      <c r="T464" t="str">
        <f t="shared" si="63"/>
        <v>mobile games</v>
      </c>
    </row>
    <row r="465" spans="1:20" ht="31" x14ac:dyDescent="0.35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t="s">
        <v>18</v>
      </c>
      <c r="G465" s="4">
        <f t="shared" si="56"/>
        <v>1.0816455696202532</v>
      </c>
      <c r="H465" s="5">
        <f t="shared" si="57"/>
        <v>69.009501187648453</v>
      </c>
      <c r="I465">
        <v>2105</v>
      </c>
      <c r="J465" t="s">
        <v>19</v>
      </c>
      <c r="K465" t="s">
        <v>20</v>
      </c>
      <c r="L465">
        <v>1388469600</v>
      </c>
      <c r="M465">
        <f t="shared" si="58"/>
        <v>16070.25</v>
      </c>
      <c r="N465" s="6">
        <f t="shared" si="59"/>
        <v>41639.25</v>
      </c>
      <c r="O465">
        <v>1388815200</v>
      </c>
      <c r="P465">
        <f t="shared" si="60"/>
        <v>16074.25</v>
      </c>
      <c r="Q465" s="6">
        <f t="shared" si="61"/>
        <v>41643.25</v>
      </c>
      <c r="R465" t="s">
        <v>69</v>
      </c>
      <c r="S465" t="str">
        <f t="shared" si="62"/>
        <v>film &amp; video</v>
      </c>
      <c r="T465" t="str">
        <f t="shared" si="63"/>
        <v>animation</v>
      </c>
    </row>
    <row r="466" spans="1:20" x14ac:dyDescent="0.35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t="s">
        <v>18</v>
      </c>
      <c r="G466" s="4">
        <f t="shared" si="56"/>
        <v>1.3345505617977529</v>
      </c>
      <c r="H466" s="5">
        <f t="shared" si="57"/>
        <v>39.006568144499177</v>
      </c>
      <c r="I466">
        <v>2436</v>
      </c>
      <c r="J466" t="s">
        <v>19</v>
      </c>
      <c r="K466" t="s">
        <v>20</v>
      </c>
      <c r="L466">
        <v>1518328800</v>
      </c>
      <c r="M466">
        <f t="shared" si="58"/>
        <v>17573.25</v>
      </c>
      <c r="N466" s="6">
        <f t="shared" si="59"/>
        <v>43142.25</v>
      </c>
      <c r="O466">
        <v>1519538400</v>
      </c>
      <c r="P466">
        <f t="shared" si="60"/>
        <v>17587.25</v>
      </c>
      <c r="Q466" s="6">
        <f t="shared" si="61"/>
        <v>43156.25</v>
      </c>
      <c r="R466" t="s">
        <v>31</v>
      </c>
      <c r="S466" t="str">
        <f t="shared" si="62"/>
        <v>theater</v>
      </c>
      <c r="T466" t="str">
        <f t="shared" si="63"/>
        <v>plays</v>
      </c>
    </row>
    <row r="467" spans="1:20" x14ac:dyDescent="0.35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t="s">
        <v>18</v>
      </c>
      <c r="G467" s="4">
        <f t="shared" si="56"/>
        <v>1.8785106382978722</v>
      </c>
      <c r="H467" s="5">
        <f t="shared" si="57"/>
        <v>110.3625</v>
      </c>
      <c r="I467">
        <v>80</v>
      </c>
      <c r="J467" t="s">
        <v>19</v>
      </c>
      <c r="K467" t="s">
        <v>20</v>
      </c>
      <c r="L467">
        <v>1517032800</v>
      </c>
      <c r="M467">
        <f t="shared" si="58"/>
        <v>17558.25</v>
      </c>
      <c r="N467" s="6">
        <f t="shared" si="59"/>
        <v>43127.25</v>
      </c>
      <c r="O467">
        <v>1517810400</v>
      </c>
      <c r="P467">
        <f t="shared" si="60"/>
        <v>17567.25</v>
      </c>
      <c r="Q467" s="6">
        <f t="shared" si="61"/>
        <v>43136.25</v>
      </c>
      <c r="R467" t="s">
        <v>204</v>
      </c>
      <c r="S467" t="str">
        <f t="shared" si="62"/>
        <v>publishing</v>
      </c>
      <c r="T467" t="str">
        <f t="shared" si="63"/>
        <v>translations</v>
      </c>
    </row>
    <row r="468" spans="1:20" x14ac:dyDescent="0.35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t="s">
        <v>18</v>
      </c>
      <c r="G468" s="4">
        <f t="shared" si="56"/>
        <v>3.32</v>
      </c>
      <c r="H468" s="5">
        <f t="shared" si="57"/>
        <v>94.857142857142861</v>
      </c>
      <c r="I468">
        <v>42</v>
      </c>
      <c r="J468" t="s">
        <v>19</v>
      </c>
      <c r="K468" t="s">
        <v>20</v>
      </c>
      <c r="L468">
        <v>1368594000</v>
      </c>
      <c r="M468">
        <f t="shared" si="58"/>
        <v>15840.208333333334</v>
      </c>
      <c r="N468" s="6">
        <f t="shared" si="59"/>
        <v>41409.208333333336</v>
      </c>
      <c r="O468">
        <v>1370581200</v>
      </c>
      <c r="P468">
        <f t="shared" si="60"/>
        <v>15863.208333333334</v>
      </c>
      <c r="Q468" s="6">
        <f t="shared" si="61"/>
        <v>41432.208333333336</v>
      </c>
      <c r="R468" t="s">
        <v>63</v>
      </c>
      <c r="S468" t="str">
        <f t="shared" si="62"/>
        <v>technology</v>
      </c>
      <c r="T468" t="str">
        <f t="shared" si="63"/>
        <v>wearables</v>
      </c>
    </row>
    <row r="469" spans="1:20" ht="31" x14ac:dyDescent="0.35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t="s">
        <v>18</v>
      </c>
      <c r="G469" s="4">
        <f t="shared" si="56"/>
        <v>5.7521428571428572</v>
      </c>
      <c r="H469" s="5">
        <f t="shared" si="57"/>
        <v>57.935251798561154</v>
      </c>
      <c r="I469">
        <v>139</v>
      </c>
      <c r="J469" t="s">
        <v>13</v>
      </c>
      <c r="K469" t="s">
        <v>14</v>
      </c>
      <c r="L469">
        <v>1448258400</v>
      </c>
      <c r="M469">
        <f t="shared" si="58"/>
        <v>16762.25</v>
      </c>
      <c r="N469" s="6">
        <f t="shared" si="59"/>
        <v>42331.25</v>
      </c>
      <c r="O469">
        <v>1448863200</v>
      </c>
      <c r="P469">
        <f t="shared" si="60"/>
        <v>16769.25</v>
      </c>
      <c r="Q469" s="6">
        <f t="shared" si="61"/>
        <v>42338.25</v>
      </c>
      <c r="R469" t="s">
        <v>26</v>
      </c>
      <c r="S469" t="str">
        <f t="shared" si="62"/>
        <v>technology</v>
      </c>
      <c r="T469" t="str">
        <f t="shared" si="63"/>
        <v>web</v>
      </c>
    </row>
    <row r="470" spans="1:20" x14ac:dyDescent="0.35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t="s">
        <v>12</v>
      </c>
      <c r="G470" s="4">
        <f t="shared" si="56"/>
        <v>0.40500000000000003</v>
      </c>
      <c r="H470" s="5">
        <f t="shared" si="57"/>
        <v>101.25</v>
      </c>
      <c r="I470">
        <v>16</v>
      </c>
      <c r="J470" t="s">
        <v>19</v>
      </c>
      <c r="K470" t="s">
        <v>20</v>
      </c>
      <c r="L470">
        <v>1555218000</v>
      </c>
      <c r="M470">
        <f t="shared" si="58"/>
        <v>18000.208333333332</v>
      </c>
      <c r="N470" s="6">
        <f t="shared" si="59"/>
        <v>43569.208333333328</v>
      </c>
      <c r="O470">
        <v>1556600400</v>
      </c>
      <c r="P470">
        <f t="shared" si="60"/>
        <v>18016.208333333332</v>
      </c>
      <c r="Q470" s="6">
        <f t="shared" si="61"/>
        <v>43585.208333333328</v>
      </c>
      <c r="R470" t="s">
        <v>31</v>
      </c>
      <c r="S470" t="str">
        <f t="shared" si="62"/>
        <v>theater</v>
      </c>
      <c r="T470" t="str">
        <f t="shared" si="63"/>
        <v>plays</v>
      </c>
    </row>
    <row r="471" spans="1:20" x14ac:dyDescent="0.35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t="s">
        <v>18</v>
      </c>
      <c r="G471" s="4">
        <f t="shared" si="56"/>
        <v>1.8442857142857143</v>
      </c>
      <c r="H471" s="5">
        <f t="shared" si="57"/>
        <v>64.95597484276729</v>
      </c>
      <c r="I471">
        <v>159</v>
      </c>
      <c r="J471" t="s">
        <v>19</v>
      </c>
      <c r="K471" t="s">
        <v>20</v>
      </c>
      <c r="L471">
        <v>1431925200</v>
      </c>
      <c r="M471">
        <f t="shared" si="58"/>
        <v>16573.208333333332</v>
      </c>
      <c r="N471" s="6">
        <f t="shared" si="59"/>
        <v>42142.208333333328</v>
      </c>
      <c r="O471">
        <v>1432098000</v>
      </c>
      <c r="P471">
        <f t="shared" si="60"/>
        <v>16575.208333333332</v>
      </c>
      <c r="Q471" s="6">
        <f t="shared" si="61"/>
        <v>42144.208333333328</v>
      </c>
      <c r="R471" t="s">
        <v>51</v>
      </c>
      <c r="S471" t="str">
        <f t="shared" si="62"/>
        <v>film &amp; video</v>
      </c>
      <c r="T471" t="str">
        <f t="shared" si="63"/>
        <v>drama</v>
      </c>
    </row>
    <row r="472" spans="1:20" x14ac:dyDescent="0.35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t="s">
        <v>18</v>
      </c>
      <c r="G472" s="4">
        <f t="shared" si="56"/>
        <v>2.8580555555555556</v>
      </c>
      <c r="H472" s="5">
        <f t="shared" si="57"/>
        <v>27.00524934383202</v>
      </c>
      <c r="I472">
        <v>381</v>
      </c>
      <c r="J472" t="s">
        <v>19</v>
      </c>
      <c r="K472" t="s">
        <v>20</v>
      </c>
      <c r="L472">
        <v>1481522400</v>
      </c>
      <c r="M472">
        <f t="shared" si="58"/>
        <v>17147.25</v>
      </c>
      <c r="N472" s="6">
        <f t="shared" si="59"/>
        <v>42716.25</v>
      </c>
      <c r="O472">
        <v>1482127200</v>
      </c>
      <c r="P472">
        <f t="shared" si="60"/>
        <v>17154.25</v>
      </c>
      <c r="Q472" s="6">
        <f t="shared" si="61"/>
        <v>42723.25</v>
      </c>
      <c r="R472" t="s">
        <v>63</v>
      </c>
      <c r="S472" t="str">
        <f t="shared" si="62"/>
        <v>technology</v>
      </c>
      <c r="T472" t="str">
        <f t="shared" si="63"/>
        <v>wearables</v>
      </c>
    </row>
    <row r="473" spans="1:20" x14ac:dyDescent="0.35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t="s">
        <v>18</v>
      </c>
      <c r="G473" s="4">
        <f t="shared" si="56"/>
        <v>3.19</v>
      </c>
      <c r="H473" s="5">
        <f t="shared" si="57"/>
        <v>50.97422680412371</v>
      </c>
      <c r="I473">
        <v>194</v>
      </c>
      <c r="J473" t="s">
        <v>38</v>
      </c>
      <c r="K473" t="s">
        <v>39</v>
      </c>
      <c r="L473">
        <v>1335934800</v>
      </c>
      <c r="M473">
        <f t="shared" si="58"/>
        <v>15462.208333333334</v>
      </c>
      <c r="N473" s="6">
        <f t="shared" si="59"/>
        <v>41031.208333333336</v>
      </c>
      <c r="O473">
        <v>1335934800</v>
      </c>
      <c r="P473">
        <f t="shared" si="60"/>
        <v>15462.208333333334</v>
      </c>
      <c r="Q473" s="6">
        <f t="shared" si="61"/>
        <v>41031.208333333336</v>
      </c>
      <c r="R473" t="s">
        <v>15</v>
      </c>
      <c r="S473" t="str">
        <f t="shared" si="62"/>
        <v>food</v>
      </c>
      <c r="T473" t="str">
        <f t="shared" si="63"/>
        <v>food trucks</v>
      </c>
    </row>
    <row r="474" spans="1:20" x14ac:dyDescent="0.35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t="s">
        <v>12</v>
      </c>
      <c r="G474" s="4">
        <f t="shared" si="56"/>
        <v>0.39234070221066319</v>
      </c>
      <c r="H474" s="5">
        <f t="shared" si="57"/>
        <v>104.94260869565217</v>
      </c>
      <c r="I474">
        <v>575</v>
      </c>
      <c r="J474" t="s">
        <v>19</v>
      </c>
      <c r="K474" t="s">
        <v>20</v>
      </c>
      <c r="L474">
        <v>1552280400</v>
      </c>
      <c r="M474">
        <f t="shared" si="58"/>
        <v>17966.208333333332</v>
      </c>
      <c r="N474" s="6">
        <f t="shared" si="59"/>
        <v>43535.208333333328</v>
      </c>
      <c r="O474">
        <v>1556946000</v>
      </c>
      <c r="P474">
        <f t="shared" si="60"/>
        <v>18020.208333333332</v>
      </c>
      <c r="Q474" s="6">
        <f t="shared" si="61"/>
        <v>43589.208333333328</v>
      </c>
      <c r="R474" t="s">
        <v>21</v>
      </c>
      <c r="S474" t="str">
        <f t="shared" si="62"/>
        <v>music</v>
      </c>
      <c r="T474" t="str">
        <f t="shared" si="63"/>
        <v>rock</v>
      </c>
    </row>
    <row r="475" spans="1:20" x14ac:dyDescent="0.35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t="s">
        <v>18</v>
      </c>
      <c r="G475" s="4">
        <f t="shared" si="56"/>
        <v>1.7814000000000001</v>
      </c>
      <c r="H475" s="5">
        <f t="shared" si="57"/>
        <v>84.028301886792448</v>
      </c>
      <c r="I475">
        <v>106</v>
      </c>
      <c r="J475" t="s">
        <v>19</v>
      </c>
      <c r="K475" t="s">
        <v>20</v>
      </c>
      <c r="L475">
        <v>1529989200</v>
      </c>
      <c r="M475">
        <f t="shared" si="58"/>
        <v>17708.208333333332</v>
      </c>
      <c r="N475" s="6">
        <f t="shared" si="59"/>
        <v>43277.208333333328</v>
      </c>
      <c r="O475">
        <v>1530075600</v>
      </c>
      <c r="P475">
        <f t="shared" si="60"/>
        <v>17709.208333333332</v>
      </c>
      <c r="Q475" s="6">
        <f t="shared" si="61"/>
        <v>43278.208333333328</v>
      </c>
      <c r="R475" t="s">
        <v>48</v>
      </c>
      <c r="S475" t="str">
        <f t="shared" si="62"/>
        <v>music</v>
      </c>
      <c r="T475" t="str">
        <f t="shared" si="63"/>
        <v>electric music</v>
      </c>
    </row>
    <row r="476" spans="1:20" x14ac:dyDescent="0.35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t="s">
        <v>18</v>
      </c>
      <c r="G476" s="4">
        <f t="shared" si="56"/>
        <v>3.6515</v>
      </c>
      <c r="H476" s="5">
        <f t="shared" si="57"/>
        <v>102.85915492957747</v>
      </c>
      <c r="I476">
        <v>142</v>
      </c>
      <c r="J476" t="s">
        <v>19</v>
      </c>
      <c r="K476" t="s">
        <v>20</v>
      </c>
      <c r="L476">
        <v>1418709600</v>
      </c>
      <c r="M476">
        <f t="shared" si="58"/>
        <v>16420.25</v>
      </c>
      <c r="N476" s="6">
        <f t="shared" si="59"/>
        <v>41989.25</v>
      </c>
      <c r="O476">
        <v>1418796000</v>
      </c>
      <c r="P476">
        <f t="shared" si="60"/>
        <v>16421.25</v>
      </c>
      <c r="Q476" s="6">
        <f t="shared" si="61"/>
        <v>41990.25</v>
      </c>
      <c r="R476" t="s">
        <v>267</v>
      </c>
      <c r="S476" t="str">
        <f t="shared" si="62"/>
        <v>film &amp; video</v>
      </c>
      <c r="T476" t="str">
        <f t="shared" si="63"/>
        <v>television</v>
      </c>
    </row>
    <row r="477" spans="1:20" ht="31" x14ac:dyDescent="0.35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t="s">
        <v>18</v>
      </c>
      <c r="G477" s="4">
        <f t="shared" si="56"/>
        <v>1.1394594594594594</v>
      </c>
      <c r="H477" s="5">
        <f t="shared" si="57"/>
        <v>39.962085308056871</v>
      </c>
      <c r="I477">
        <v>211</v>
      </c>
      <c r="J477" t="s">
        <v>19</v>
      </c>
      <c r="K477" t="s">
        <v>20</v>
      </c>
      <c r="L477">
        <v>1372136400</v>
      </c>
      <c r="M477">
        <f t="shared" si="58"/>
        <v>15881.208333333334</v>
      </c>
      <c r="N477" s="6">
        <f t="shared" si="59"/>
        <v>41450.208333333336</v>
      </c>
      <c r="O477">
        <v>1372482000</v>
      </c>
      <c r="P477">
        <f t="shared" si="60"/>
        <v>15885.208333333334</v>
      </c>
      <c r="Q477" s="6">
        <f t="shared" si="61"/>
        <v>41454.208333333336</v>
      </c>
      <c r="R477" t="s">
        <v>204</v>
      </c>
      <c r="S477" t="str">
        <f t="shared" si="62"/>
        <v>publishing</v>
      </c>
      <c r="T477" t="str">
        <f t="shared" si="63"/>
        <v>translations</v>
      </c>
    </row>
    <row r="478" spans="1:20" ht="31" x14ac:dyDescent="0.35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t="s">
        <v>12</v>
      </c>
      <c r="G478" s="4">
        <f t="shared" si="56"/>
        <v>0.29828720626631855</v>
      </c>
      <c r="H478" s="5">
        <f t="shared" si="57"/>
        <v>51.001785714285717</v>
      </c>
      <c r="I478">
        <v>1120</v>
      </c>
      <c r="J478" t="s">
        <v>19</v>
      </c>
      <c r="K478" t="s">
        <v>20</v>
      </c>
      <c r="L478">
        <v>1533877200</v>
      </c>
      <c r="M478">
        <f t="shared" si="58"/>
        <v>17753.208333333332</v>
      </c>
      <c r="N478" s="6">
        <f t="shared" si="59"/>
        <v>43322.208333333328</v>
      </c>
      <c r="O478">
        <v>1534395600</v>
      </c>
      <c r="P478">
        <f t="shared" si="60"/>
        <v>17759.208333333332</v>
      </c>
      <c r="Q478" s="6">
        <f t="shared" si="61"/>
        <v>43328.208333333328</v>
      </c>
      <c r="R478" t="s">
        <v>117</v>
      </c>
      <c r="S478" t="str">
        <f t="shared" si="62"/>
        <v>publishing</v>
      </c>
      <c r="T478" t="str">
        <f t="shared" si="63"/>
        <v>fiction</v>
      </c>
    </row>
    <row r="479" spans="1:20" x14ac:dyDescent="0.35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t="s">
        <v>12</v>
      </c>
      <c r="G479" s="4">
        <f t="shared" si="56"/>
        <v>0.54270588235294115</v>
      </c>
      <c r="H479" s="5">
        <f t="shared" si="57"/>
        <v>40.823008849557525</v>
      </c>
      <c r="I479">
        <v>113</v>
      </c>
      <c r="J479" t="s">
        <v>19</v>
      </c>
      <c r="K479" t="s">
        <v>20</v>
      </c>
      <c r="L479">
        <v>1309064400</v>
      </c>
      <c r="M479">
        <f t="shared" si="58"/>
        <v>15151.208333333334</v>
      </c>
      <c r="N479" s="6">
        <f t="shared" si="59"/>
        <v>40720.208333333336</v>
      </c>
      <c r="O479">
        <v>1311397200</v>
      </c>
      <c r="P479">
        <f t="shared" si="60"/>
        <v>15178.208333333334</v>
      </c>
      <c r="Q479" s="6">
        <f t="shared" si="61"/>
        <v>40747.208333333336</v>
      </c>
      <c r="R479" t="s">
        <v>472</v>
      </c>
      <c r="S479" t="str">
        <f t="shared" si="62"/>
        <v>film &amp; video</v>
      </c>
      <c r="T479" t="str">
        <f t="shared" si="63"/>
        <v>science fiction</v>
      </c>
    </row>
    <row r="480" spans="1:20" x14ac:dyDescent="0.35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t="s">
        <v>18</v>
      </c>
      <c r="G480" s="4">
        <f t="shared" si="56"/>
        <v>2.3634156976744185</v>
      </c>
      <c r="H480" s="5">
        <f t="shared" si="57"/>
        <v>58.999637155297535</v>
      </c>
      <c r="I480">
        <v>2756</v>
      </c>
      <c r="J480" t="s">
        <v>19</v>
      </c>
      <c r="K480" t="s">
        <v>20</v>
      </c>
      <c r="L480">
        <v>1425877200</v>
      </c>
      <c r="M480">
        <f t="shared" si="58"/>
        <v>16503.208333333332</v>
      </c>
      <c r="N480" s="6">
        <f t="shared" si="59"/>
        <v>42072.208333333328</v>
      </c>
      <c r="O480">
        <v>1426914000</v>
      </c>
      <c r="P480">
        <f t="shared" si="60"/>
        <v>16515.208333333332</v>
      </c>
      <c r="Q480" s="6">
        <f t="shared" si="61"/>
        <v>42084.208333333328</v>
      </c>
      <c r="R480" t="s">
        <v>63</v>
      </c>
      <c r="S480" t="str">
        <f t="shared" si="62"/>
        <v>technology</v>
      </c>
      <c r="T480" t="str">
        <f t="shared" si="63"/>
        <v>wearables</v>
      </c>
    </row>
    <row r="481" spans="1:20" x14ac:dyDescent="0.35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t="s">
        <v>18</v>
      </c>
      <c r="G481" s="4">
        <f t="shared" si="56"/>
        <v>5.1291666666666664</v>
      </c>
      <c r="H481" s="5">
        <f t="shared" si="57"/>
        <v>71.156069364161851</v>
      </c>
      <c r="I481">
        <v>173</v>
      </c>
      <c r="J481" t="s">
        <v>38</v>
      </c>
      <c r="K481" t="s">
        <v>39</v>
      </c>
      <c r="L481">
        <v>1501304400</v>
      </c>
      <c r="M481">
        <f t="shared" si="58"/>
        <v>17376.208333333332</v>
      </c>
      <c r="N481" s="6">
        <f t="shared" si="59"/>
        <v>42945.208333333328</v>
      </c>
      <c r="O481">
        <v>1501477200</v>
      </c>
      <c r="P481">
        <f t="shared" si="60"/>
        <v>17378.208333333332</v>
      </c>
      <c r="Q481" s="6">
        <f t="shared" si="61"/>
        <v>42947.208333333328</v>
      </c>
      <c r="R481" t="s">
        <v>15</v>
      </c>
      <c r="S481" t="str">
        <f t="shared" si="62"/>
        <v>food</v>
      </c>
      <c r="T481" t="str">
        <f t="shared" si="63"/>
        <v>food trucks</v>
      </c>
    </row>
    <row r="482" spans="1:20" x14ac:dyDescent="0.35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t="s">
        <v>18</v>
      </c>
      <c r="G482" s="4">
        <f t="shared" si="56"/>
        <v>1.0065116279069768</v>
      </c>
      <c r="H482" s="5">
        <f t="shared" si="57"/>
        <v>99.494252873563212</v>
      </c>
      <c r="I482">
        <v>87</v>
      </c>
      <c r="J482" t="s">
        <v>19</v>
      </c>
      <c r="K482" t="s">
        <v>20</v>
      </c>
      <c r="L482">
        <v>1268287200</v>
      </c>
      <c r="M482">
        <f t="shared" si="58"/>
        <v>14679.25</v>
      </c>
      <c r="N482" s="6">
        <f t="shared" si="59"/>
        <v>40248.25</v>
      </c>
      <c r="O482">
        <v>1269061200</v>
      </c>
      <c r="P482">
        <f t="shared" si="60"/>
        <v>14688.208333333334</v>
      </c>
      <c r="Q482" s="6">
        <f t="shared" si="61"/>
        <v>40257.208333333336</v>
      </c>
      <c r="R482" t="s">
        <v>120</v>
      </c>
      <c r="S482" t="str">
        <f t="shared" si="62"/>
        <v>photography</v>
      </c>
      <c r="T482" t="str">
        <f t="shared" si="63"/>
        <v>photography books</v>
      </c>
    </row>
    <row r="483" spans="1:20" ht="31" x14ac:dyDescent="0.35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t="s">
        <v>12</v>
      </c>
      <c r="G483" s="4">
        <f t="shared" si="56"/>
        <v>0.81348423194303154</v>
      </c>
      <c r="H483" s="5">
        <f t="shared" si="57"/>
        <v>103.98634590377114</v>
      </c>
      <c r="I483">
        <v>1538</v>
      </c>
      <c r="J483" t="s">
        <v>19</v>
      </c>
      <c r="K483" t="s">
        <v>20</v>
      </c>
      <c r="L483">
        <v>1412139600</v>
      </c>
      <c r="M483">
        <f t="shared" si="58"/>
        <v>16344.208333333334</v>
      </c>
      <c r="N483" s="6">
        <f t="shared" si="59"/>
        <v>41913.208333333336</v>
      </c>
      <c r="O483">
        <v>1415772000</v>
      </c>
      <c r="P483">
        <f t="shared" si="60"/>
        <v>16386.25</v>
      </c>
      <c r="Q483" s="6">
        <f t="shared" si="61"/>
        <v>41955.25</v>
      </c>
      <c r="R483" t="s">
        <v>31</v>
      </c>
      <c r="S483" t="str">
        <f t="shared" si="62"/>
        <v>theater</v>
      </c>
      <c r="T483" t="str">
        <f t="shared" si="63"/>
        <v>plays</v>
      </c>
    </row>
    <row r="484" spans="1:20" ht="31" x14ac:dyDescent="0.35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t="s">
        <v>12</v>
      </c>
      <c r="G484" s="4">
        <f t="shared" si="56"/>
        <v>0.16404761904761905</v>
      </c>
      <c r="H484" s="5">
        <f t="shared" si="57"/>
        <v>76.555555555555557</v>
      </c>
      <c r="I484">
        <v>9</v>
      </c>
      <c r="J484" t="s">
        <v>19</v>
      </c>
      <c r="K484" t="s">
        <v>20</v>
      </c>
      <c r="L484">
        <v>1330063200</v>
      </c>
      <c r="M484">
        <f t="shared" si="58"/>
        <v>15394.25</v>
      </c>
      <c r="N484" s="6">
        <f t="shared" si="59"/>
        <v>40963.25</v>
      </c>
      <c r="O484">
        <v>1331013600</v>
      </c>
      <c r="P484">
        <f t="shared" si="60"/>
        <v>15405.25</v>
      </c>
      <c r="Q484" s="6">
        <f t="shared" si="61"/>
        <v>40974.25</v>
      </c>
      <c r="R484" t="s">
        <v>117</v>
      </c>
      <c r="S484" t="str">
        <f t="shared" si="62"/>
        <v>publishing</v>
      </c>
      <c r="T484" t="str">
        <f t="shared" si="63"/>
        <v>fiction</v>
      </c>
    </row>
    <row r="485" spans="1:20" x14ac:dyDescent="0.35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t="s">
        <v>12</v>
      </c>
      <c r="G485" s="4">
        <f t="shared" si="56"/>
        <v>0.52774617067833696</v>
      </c>
      <c r="H485" s="5">
        <f t="shared" si="57"/>
        <v>87.068592057761734</v>
      </c>
      <c r="I485">
        <v>554</v>
      </c>
      <c r="J485" t="s">
        <v>19</v>
      </c>
      <c r="K485" t="s">
        <v>20</v>
      </c>
      <c r="L485">
        <v>1576130400</v>
      </c>
      <c r="M485">
        <f t="shared" si="58"/>
        <v>18242.25</v>
      </c>
      <c r="N485" s="6">
        <f t="shared" si="59"/>
        <v>43811.25</v>
      </c>
      <c r="O485">
        <v>1576735200</v>
      </c>
      <c r="P485">
        <f t="shared" si="60"/>
        <v>18249.25</v>
      </c>
      <c r="Q485" s="6">
        <f t="shared" si="61"/>
        <v>43818.25</v>
      </c>
      <c r="R485" t="s">
        <v>31</v>
      </c>
      <c r="S485" t="str">
        <f t="shared" si="62"/>
        <v>theater</v>
      </c>
      <c r="T485" t="str">
        <f t="shared" si="63"/>
        <v>plays</v>
      </c>
    </row>
    <row r="486" spans="1:20" x14ac:dyDescent="0.35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t="s">
        <v>18</v>
      </c>
      <c r="G486" s="4">
        <f t="shared" si="56"/>
        <v>2.6020608108108108</v>
      </c>
      <c r="H486" s="5">
        <f t="shared" si="57"/>
        <v>48.99554707379135</v>
      </c>
      <c r="I486">
        <v>1572</v>
      </c>
      <c r="J486" t="s">
        <v>38</v>
      </c>
      <c r="K486" t="s">
        <v>39</v>
      </c>
      <c r="L486">
        <v>1407128400</v>
      </c>
      <c r="M486">
        <f t="shared" si="58"/>
        <v>16286.208333333334</v>
      </c>
      <c r="N486" s="6">
        <f t="shared" si="59"/>
        <v>41855.208333333336</v>
      </c>
      <c r="O486">
        <v>1411362000</v>
      </c>
      <c r="P486">
        <f t="shared" si="60"/>
        <v>16335.208333333334</v>
      </c>
      <c r="Q486" s="6">
        <f t="shared" si="61"/>
        <v>41904.208333333336</v>
      </c>
      <c r="R486" t="s">
        <v>15</v>
      </c>
      <c r="S486" t="str">
        <f t="shared" si="62"/>
        <v>food</v>
      </c>
      <c r="T486" t="str">
        <f t="shared" si="63"/>
        <v>food trucks</v>
      </c>
    </row>
    <row r="487" spans="1:20" ht="31" x14ac:dyDescent="0.35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t="s">
        <v>12</v>
      </c>
      <c r="G487" s="4">
        <f t="shared" si="56"/>
        <v>0.30732891832229581</v>
      </c>
      <c r="H487" s="5">
        <f t="shared" si="57"/>
        <v>42.969135802469133</v>
      </c>
      <c r="I487">
        <v>648</v>
      </c>
      <c r="J487" t="s">
        <v>38</v>
      </c>
      <c r="K487" t="s">
        <v>39</v>
      </c>
      <c r="L487">
        <v>1560142800</v>
      </c>
      <c r="M487">
        <f t="shared" si="58"/>
        <v>18057.208333333332</v>
      </c>
      <c r="N487" s="6">
        <f t="shared" si="59"/>
        <v>43626.208333333328</v>
      </c>
      <c r="O487">
        <v>1563685200</v>
      </c>
      <c r="P487">
        <f t="shared" si="60"/>
        <v>18098.208333333332</v>
      </c>
      <c r="Q487" s="6">
        <f t="shared" si="61"/>
        <v>43667.208333333328</v>
      </c>
      <c r="R487" t="s">
        <v>31</v>
      </c>
      <c r="S487" t="str">
        <f t="shared" si="62"/>
        <v>theater</v>
      </c>
      <c r="T487" t="str">
        <f t="shared" si="63"/>
        <v>plays</v>
      </c>
    </row>
    <row r="488" spans="1:20" ht="31" x14ac:dyDescent="0.35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t="s">
        <v>12</v>
      </c>
      <c r="G488" s="4">
        <f t="shared" si="56"/>
        <v>0.13500000000000001</v>
      </c>
      <c r="H488" s="5">
        <f t="shared" si="57"/>
        <v>33.428571428571431</v>
      </c>
      <c r="I488">
        <v>21</v>
      </c>
      <c r="J488" t="s">
        <v>38</v>
      </c>
      <c r="K488" t="s">
        <v>39</v>
      </c>
      <c r="L488">
        <v>1520575200</v>
      </c>
      <c r="M488">
        <f t="shared" si="58"/>
        <v>17599.25</v>
      </c>
      <c r="N488" s="6">
        <f t="shared" si="59"/>
        <v>43168.25</v>
      </c>
      <c r="O488">
        <v>1521867600</v>
      </c>
      <c r="P488">
        <f t="shared" si="60"/>
        <v>17614.208333333332</v>
      </c>
      <c r="Q488" s="6">
        <f t="shared" si="61"/>
        <v>43183.208333333328</v>
      </c>
      <c r="R488" t="s">
        <v>204</v>
      </c>
      <c r="S488" t="str">
        <f t="shared" si="62"/>
        <v>publishing</v>
      </c>
      <c r="T488" t="str">
        <f t="shared" si="63"/>
        <v>translations</v>
      </c>
    </row>
    <row r="489" spans="1:20" x14ac:dyDescent="0.35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t="s">
        <v>18</v>
      </c>
      <c r="G489" s="4">
        <f t="shared" si="56"/>
        <v>1.7862556663644606</v>
      </c>
      <c r="H489" s="5">
        <f t="shared" si="57"/>
        <v>83.982949701619773</v>
      </c>
      <c r="I489">
        <v>2346</v>
      </c>
      <c r="J489" t="s">
        <v>19</v>
      </c>
      <c r="K489" t="s">
        <v>20</v>
      </c>
      <c r="L489">
        <v>1492664400</v>
      </c>
      <c r="M489">
        <f t="shared" si="58"/>
        <v>17276.208333333332</v>
      </c>
      <c r="N489" s="6">
        <f t="shared" si="59"/>
        <v>42845.208333333328</v>
      </c>
      <c r="O489">
        <v>1495515600</v>
      </c>
      <c r="P489">
        <f t="shared" si="60"/>
        <v>17309.208333333332</v>
      </c>
      <c r="Q489" s="6">
        <f t="shared" si="61"/>
        <v>42878.208333333328</v>
      </c>
      <c r="R489" t="s">
        <v>31</v>
      </c>
      <c r="S489" t="str">
        <f t="shared" si="62"/>
        <v>theater</v>
      </c>
      <c r="T489" t="str">
        <f t="shared" si="63"/>
        <v>plays</v>
      </c>
    </row>
    <row r="490" spans="1:20" x14ac:dyDescent="0.35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t="s">
        <v>18</v>
      </c>
      <c r="G490" s="4">
        <f t="shared" si="56"/>
        <v>2.2005660377358489</v>
      </c>
      <c r="H490" s="5">
        <f t="shared" si="57"/>
        <v>101.41739130434783</v>
      </c>
      <c r="I490">
        <v>115</v>
      </c>
      <c r="J490" t="s">
        <v>19</v>
      </c>
      <c r="K490" t="s">
        <v>20</v>
      </c>
      <c r="L490">
        <v>1454479200</v>
      </c>
      <c r="M490">
        <f t="shared" si="58"/>
        <v>16834.25</v>
      </c>
      <c r="N490" s="6">
        <f t="shared" si="59"/>
        <v>42403.25</v>
      </c>
      <c r="O490">
        <v>1455948000</v>
      </c>
      <c r="P490">
        <f t="shared" si="60"/>
        <v>16851.25</v>
      </c>
      <c r="Q490" s="6">
        <f t="shared" si="61"/>
        <v>42420.25</v>
      </c>
      <c r="R490" t="s">
        <v>31</v>
      </c>
      <c r="S490" t="str">
        <f t="shared" si="62"/>
        <v>theater</v>
      </c>
      <c r="T490" t="str">
        <f t="shared" si="63"/>
        <v>plays</v>
      </c>
    </row>
    <row r="491" spans="1:20" x14ac:dyDescent="0.35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t="s">
        <v>18</v>
      </c>
      <c r="G491" s="4">
        <f t="shared" si="56"/>
        <v>1.015108695652174</v>
      </c>
      <c r="H491" s="5">
        <f t="shared" si="57"/>
        <v>109.87058823529412</v>
      </c>
      <c r="I491">
        <v>85</v>
      </c>
      <c r="J491" t="s">
        <v>105</v>
      </c>
      <c r="K491" t="s">
        <v>106</v>
      </c>
      <c r="L491">
        <v>1281934800</v>
      </c>
      <c r="M491">
        <f t="shared" si="58"/>
        <v>14837.208333333334</v>
      </c>
      <c r="N491" s="6">
        <f t="shared" si="59"/>
        <v>40406.208333333336</v>
      </c>
      <c r="O491">
        <v>1282366800</v>
      </c>
      <c r="P491">
        <f t="shared" si="60"/>
        <v>14842.208333333334</v>
      </c>
      <c r="Q491" s="6">
        <f t="shared" si="61"/>
        <v>40411.208333333336</v>
      </c>
      <c r="R491" t="s">
        <v>63</v>
      </c>
      <c r="S491" t="str">
        <f t="shared" si="62"/>
        <v>technology</v>
      </c>
      <c r="T491" t="str">
        <f t="shared" si="63"/>
        <v>wearables</v>
      </c>
    </row>
    <row r="492" spans="1:20" x14ac:dyDescent="0.35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t="s">
        <v>18</v>
      </c>
      <c r="G492" s="4">
        <f t="shared" si="56"/>
        <v>1.915</v>
      </c>
      <c r="H492" s="5">
        <f t="shared" si="57"/>
        <v>31.916666666666668</v>
      </c>
      <c r="I492">
        <v>144</v>
      </c>
      <c r="J492" t="s">
        <v>19</v>
      </c>
      <c r="K492" t="s">
        <v>20</v>
      </c>
      <c r="L492">
        <v>1573970400</v>
      </c>
      <c r="M492">
        <f t="shared" si="58"/>
        <v>18217.25</v>
      </c>
      <c r="N492" s="6">
        <f t="shared" si="59"/>
        <v>43786.25</v>
      </c>
      <c r="O492">
        <v>1574575200</v>
      </c>
      <c r="P492">
        <f t="shared" si="60"/>
        <v>18224.25</v>
      </c>
      <c r="Q492" s="6">
        <f t="shared" si="61"/>
        <v>43793.25</v>
      </c>
      <c r="R492" t="s">
        <v>1027</v>
      </c>
      <c r="S492" t="str">
        <f t="shared" si="62"/>
        <v>journalism</v>
      </c>
      <c r="T492" t="str">
        <f t="shared" si="63"/>
        <v>audio</v>
      </c>
    </row>
    <row r="493" spans="1:20" ht="31" x14ac:dyDescent="0.35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t="s">
        <v>18</v>
      </c>
      <c r="G493" s="4">
        <f t="shared" si="56"/>
        <v>3.0534683098591549</v>
      </c>
      <c r="H493" s="5">
        <f t="shared" si="57"/>
        <v>70.993450675399103</v>
      </c>
      <c r="I493">
        <v>2443</v>
      </c>
      <c r="J493" t="s">
        <v>19</v>
      </c>
      <c r="K493" t="s">
        <v>20</v>
      </c>
      <c r="L493">
        <v>1372654800</v>
      </c>
      <c r="M493">
        <f t="shared" si="58"/>
        <v>15887.208333333334</v>
      </c>
      <c r="N493" s="6">
        <f t="shared" si="59"/>
        <v>41456.208333333336</v>
      </c>
      <c r="O493">
        <v>1374901200</v>
      </c>
      <c r="P493">
        <f t="shared" si="60"/>
        <v>15913.208333333334</v>
      </c>
      <c r="Q493" s="6">
        <f t="shared" si="61"/>
        <v>41482.208333333336</v>
      </c>
      <c r="R493" t="s">
        <v>15</v>
      </c>
      <c r="S493" t="str">
        <f t="shared" si="62"/>
        <v>food</v>
      </c>
      <c r="T493" t="str">
        <f t="shared" si="63"/>
        <v>food trucks</v>
      </c>
    </row>
    <row r="494" spans="1:20" x14ac:dyDescent="0.35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t="s">
        <v>72</v>
      </c>
      <c r="G494" s="4">
        <f t="shared" si="56"/>
        <v>0.23995287958115183</v>
      </c>
      <c r="H494" s="5">
        <f t="shared" si="57"/>
        <v>77.026890756302521</v>
      </c>
      <c r="I494">
        <v>595</v>
      </c>
      <c r="J494" t="s">
        <v>19</v>
      </c>
      <c r="K494" t="s">
        <v>20</v>
      </c>
      <c r="L494">
        <v>1275886800</v>
      </c>
      <c r="M494">
        <f t="shared" si="58"/>
        <v>14767.208333333334</v>
      </c>
      <c r="N494" s="6">
        <f t="shared" si="59"/>
        <v>40336.208333333336</v>
      </c>
      <c r="O494">
        <v>1278910800</v>
      </c>
      <c r="P494">
        <f t="shared" si="60"/>
        <v>14802.208333333334</v>
      </c>
      <c r="Q494" s="6">
        <f t="shared" si="61"/>
        <v>40371.208333333336</v>
      </c>
      <c r="R494" t="s">
        <v>98</v>
      </c>
      <c r="S494" t="str">
        <f t="shared" si="62"/>
        <v>film &amp; video</v>
      </c>
      <c r="T494" t="str">
        <f t="shared" si="63"/>
        <v>shorts</v>
      </c>
    </row>
    <row r="495" spans="1:20" x14ac:dyDescent="0.35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t="s">
        <v>18</v>
      </c>
      <c r="G495" s="4">
        <f t="shared" si="56"/>
        <v>7.2377777777777776</v>
      </c>
      <c r="H495" s="5">
        <f t="shared" si="57"/>
        <v>101.78125</v>
      </c>
      <c r="I495">
        <v>64</v>
      </c>
      <c r="J495" t="s">
        <v>19</v>
      </c>
      <c r="K495" t="s">
        <v>20</v>
      </c>
      <c r="L495">
        <v>1561784400</v>
      </c>
      <c r="M495">
        <f t="shared" si="58"/>
        <v>18076.208333333332</v>
      </c>
      <c r="N495" s="6">
        <f t="shared" si="59"/>
        <v>43645.208333333328</v>
      </c>
      <c r="O495">
        <v>1562907600</v>
      </c>
      <c r="P495">
        <f t="shared" si="60"/>
        <v>18089.208333333332</v>
      </c>
      <c r="Q495" s="6">
        <f t="shared" si="61"/>
        <v>43658.208333333328</v>
      </c>
      <c r="R495" t="s">
        <v>120</v>
      </c>
      <c r="S495" t="str">
        <f t="shared" si="62"/>
        <v>photography</v>
      </c>
      <c r="T495" t="str">
        <f t="shared" si="63"/>
        <v>photography books</v>
      </c>
    </row>
    <row r="496" spans="1:20" ht="31" x14ac:dyDescent="0.35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t="s">
        <v>18</v>
      </c>
      <c r="G496" s="4">
        <f t="shared" si="56"/>
        <v>5.4736000000000002</v>
      </c>
      <c r="H496" s="5">
        <f t="shared" si="57"/>
        <v>51.059701492537314</v>
      </c>
      <c r="I496">
        <v>268</v>
      </c>
      <c r="J496" t="s">
        <v>19</v>
      </c>
      <c r="K496" t="s">
        <v>20</v>
      </c>
      <c r="L496">
        <v>1332392400</v>
      </c>
      <c r="M496">
        <f t="shared" si="58"/>
        <v>15421.208333333334</v>
      </c>
      <c r="N496" s="6">
        <f t="shared" si="59"/>
        <v>40990.208333333336</v>
      </c>
      <c r="O496">
        <v>1332478800</v>
      </c>
      <c r="P496">
        <f t="shared" si="60"/>
        <v>15422.208333333334</v>
      </c>
      <c r="Q496" s="6">
        <f t="shared" si="61"/>
        <v>40991.208333333336</v>
      </c>
      <c r="R496" t="s">
        <v>63</v>
      </c>
      <c r="S496" t="str">
        <f t="shared" si="62"/>
        <v>technology</v>
      </c>
      <c r="T496" t="str">
        <f t="shared" si="63"/>
        <v>wearables</v>
      </c>
    </row>
    <row r="497" spans="1:20" x14ac:dyDescent="0.35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t="s">
        <v>18</v>
      </c>
      <c r="G497" s="4">
        <f t="shared" si="56"/>
        <v>4.1449999999999996</v>
      </c>
      <c r="H497" s="5">
        <f t="shared" si="57"/>
        <v>68.02051282051282</v>
      </c>
      <c r="I497">
        <v>195</v>
      </c>
      <c r="J497" t="s">
        <v>34</v>
      </c>
      <c r="K497" t="s">
        <v>35</v>
      </c>
      <c r="L497">
        <v>1402376400</v>
      </c>
      <c r="M497">
        <f t="shared" si="58"/>
        <v>16231.208333333334</v>
      </c>
      <c r="N497" s="6">
        <f t="shared" si="59"/>
        <v>41800.208333333336</v>
      </c>
      <c r="O497">
        <v>1402722000</v>
      </c>
      <c r="P497">
        <f t="shared" si="60"/>
        <v>16235.208333333334</v>
      </c>
      <c r="Q497" s="6">
        <f t="shared" si="61"/>
        <v>41804.208333333336</v>
      </c>
      <c r="R497" t="s">
        <v>31</v>
      </c>
      <c r="S497" t="str">
        <f t="shared" si="62"/>
        <v>theater</v>
      </c>
      <c r="T497" t="str">
        <f t="shared" si="63"/>
        <v>plays</v>
      </c>
    </row>
    <row r="498" spans="1:20" x14ac:dyDescent="0.35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t="s">
        <v>12</v>
      </c>
      <c r="G498" s="4">
        <f t="shared" si="56"/>
        <v>9.0696409140369975E-3</v>
      </c>
      <c r="H498" s="5">
        <f t="shared" si="57"/>
        <v>30.87037037037037</v>
      </c>
      <c r="I498">
        <v>54</v>
      </c>
      <c r="J498" t="s">
        <v>19</v>
      </c>
      <c r="K498" t="s">
        <v>20</v>
      </c>
      <c r="L498">
        <v>1495342800</v>
      </c>
      <c r="M498">
        <f t="shared" si="58"/>
        <v>17307.208333333332</v>
      </c>
      <c r="N498" s="6">
        <f t="shared" si="59"/>
        <v>42876.208333333328</v>
      </c>
      <c r="O498">
        <v>1496811600</v>
      </c>
      <c r="P498">
        <f t="shared" si="60"/>
        <v>17324.208333333332</v>
      </c>
      <c r="Q498" s="6">
        <f t="shared" si="61"/>
        <v>42893.208333333328</v>
      </c>
      <c r="R498" t="s">
        <v>69</v>
      </c>
      <c r="S498" t="str">
        <f t="shared" si="62"/>
        <v>film &amp; video</v>
      </c>
      <c r="T498" t="str">
        <f t="shared" si="63"/>
        <v>animation</v>
      </c>
    </row>
    <row r="499" spans="1:20" x14ac:dyDescent="0.35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t="s">
        <v>12</v>
      </c>
      <c r="G499" s="4">
        <f t="shared" si="56"/>
        <v>0.34173469387755101</v>
      </c>
      <c r="H499" s="5">
        <f t="shared" si="57"/>
        <v>27.908333333333335</v>
      </c>
      <c r="I499">
        <v>120</v>
      </c>
      <c r="J499" t="s">
        <v>19</v>
      </c>
      <c r="K499" t="s">
        <v>20</v>
      </c>
      <c r="L499">
        <v>1482213600</v>
      </c>
      <c r="M499">
        <f t="shared" si="58"/>
        <v>17155.25</v>
      </c>
      <c r="N499" s="6">
        <f t="shared" si="59"/>
        <v>42724.25</v>
      </c>
      <c r="O499">
        <v>1482213600</v>
      </c>
      <c r="P499">
        <f t="shared" si="60"/>
        <v>17155.25</v>
      </c>
      <c r="Q499" s="6">
        <f t="shared" si="61"/>
        <v>42724.25</v>
      </c>
      <c r="R499" t="s">
        <v>63</v>
      </c>
      <c r="S499" t="str">
        <f t="shared" si="62"/>
        <v>technology</v>
      </c>
      <c r="T499" t="str">
        <f t="shared" si="63"/>
        <v>wearables</v>
      </c>
    </row>
    <row r="500" spans="1:20" x14ac:dyDescent="0.35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t="s">
        <v>12</v>
      </c>
      <c r="G500" s="4">
        <f t="shared" si="56"/>
        <v>0.239488107549121</v>
      </c>
      <c r="H500" s="5">
        <f t="shared" si="57"/>
        <v>79.994818652849744</v>
      </c>
      <c r="I500">
        <v>579</v>
      </c>
      <c r="J500" t="s">
        <v>34</v>
      </c>
      <c r="K500" t="s">
        <v>35</v>
      </c>
      <c r="L500">
        <v>1420092000</v>
      </c>
      <c r="M500">
        <f t="shared" si="58"/>
        <v>16436.25</v>
      </c>
      <c r="N500" s="6">
        <f t="shared" si="59"/>
        <v>42005.25</v>
      </c>
      <c r="O500">
        <v>1420264800</v>
      </c>
      <c r="P500">
        <f t="shared" si="60"/>
        <v>16438.25</v>
      </c>
      <c r="Q500" s="6">
        <f t="shared" si="61"/>
        <v>42007.25</v>
      </c>
      <c r="R500" t="s">
        <v>26</v>
      </c>
      <c r="S500" t="str">
        <f t="shared" si="62"/>
        <v>technology</v>
      </c>
      <c r="T500" t="str">
        <f t="shared" si="63"/>
        <v>web</v>
      </c>
    </row>
    <row r="501" spans="1:20" ht="31" x14ac:dyDescent="0.35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t="s">
        <v>12</v>
      </c>
      <c r="G501" s="4">
        <f t="shared" si="56"/>
        <v>0.48072649572649573</v>
      </c>
      <c r="H501" s="5">
        <f t="shared" si="57"/>
        <v>38.003378378378379</v>
      </c>
      <c r="I501">
        <v>2072</v>
      </c>
      <c r="J501" t="s">
        <v>19</v>
      </c>
      <c r="K501" t="s">
        <v>20</v>
      </c>
      <c r="L501">
        <v>1458018000</v>
      </c>
      <c r="M501">
        <f t="shared" si="58"/>
        <v>16875.208333333332</v>
      </c>
      <c r="N501" s="6">
        <f t="shared" si="59"/>
        <v>42444.208333333328</v>
      </c>
      <c r="O501">
        <v>1458450000</v>
      </c>
      <c r="P501">
        <f t="shared" si="60"/>
        <v>16880.208333333332</v>
      </c>
      <c r="Q501" s="6">
        <f t="shared" si="61"/>
        <v>42449.208333333328</v>
      </c>
      <c r="R501" t="s">
        <v>40</v>
      </c>
      <c r="S501" t="str">
        <f t="shared" si="62"/>
        <v>film &amp; video</v>
      </c>
      <c r="T501" t="str">
        <f t="shared" si="63"/>
        <v>documentary</v>
      </c>
    </row>
    <row r="502" spans="1:20" x14ac:dyDescent="0.35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t="s">
        <v>12</v>
      </c>
      <c r="G502" s="4">
        <f t="shared" si="56"/>
        <v>0</v>
      </c>
      <c r="H502" s="5">
        <v>0</v>
      </c>
      <c r="I502">
        <v>0</v>
      </c>
      <c r="J502" t="s">
        <v>19</v>
      </c>
      <c r="K502" t="s">
        <v>20</v>
      </c>
      <c r="L502">
        <v>1367384400</v>
      </c>
      <c r="M502">
        <f t="shared" si="58"/>
        <v>15826.208333333334</v>
      </c>
      <c r="N502" s="6">
        <f t="shared" si="59"/>
        <v>41395.208333333336</v>
      </c>
      <c r="O502">
        <v>1369803600</v>
      </c>
      <c r="P502">
        <f t="shared" si="60"/>
        <v>15854.208333333334</v>
      </c>
      <c r="Q502" s="6">
        <f t="shared" si="61"/>
        <v>41423.208333333336</v>
      </c>
      <c r="R502" t="s">
        <v>31</v>
      </c>
      <c r="S502" t="str">
        <f t="shared" si="62"/>
        <v>theater</v>
      </c>
      <c r="T502" t="str">
        <f t="shared" si="63"/>
        <v>plays</v>
      </c>
    </row>
    <row r="503" spans="1:20" x14ac:dyDescent="0.35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t="s">
        <v>12</v>
      </c>
      <c r="G503" s="4">
        <f t="shared" si="56"/>
        <v>0.70145182291666663</v>
      </c>
      <c r="H503" s="5">
        <f t="shared" si="57"/>
        <v>59.990534521158132</v>
      </c>
      <c r="I503">
        <v>1796</v>
      </c>
      <c r="J503" t="s">
        <v>19</v>
      </c>
      <c r="K503" t="s">
        <v>20</v>
      </c>
      <c r="L503">
        <v>1363064400</v>
      </c>
      <c r="M503">
        <f t="shared" si="58"/>
        <v>15776.208333333334</v>
      </c>
      <c r="N503" s="6">
        <f t="shared" si="59"/>
        <v>41345.208333333336</v>
      </c>
      <c r="O503">
        <v>1363237200</v>
      </c>
      <c r="P503">
        <f t="shared" si="60"/>
        <v>15778.208333333334</v>
      </c>
      <c r="Q503" s="6">
        <f t="shared" si="61"/>
        <v>41347.208333333336</v>
      </c>
      <c r="R503" t="s">
        <v>40</v>
      </c>
      <c r="S503" t="str">
        <f t="shared" si="62"/>
        <v>film &amp; video</v>
      </c>
      <c r="T503" t="str">
        <f t="shared" si="63"/>
        <v>documentary</v>
      </c>
    </row>
    <row r="504" spans="1:20" x14ac:dyDescent="0.35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t="s">
        <v>18</v>
      </c>
      <c r="G504" s="4">
        <f t="shared" si="56"/>
        <v>5.2992307692307694</v>
      </c>
      <c r="H504" s="5">
        <f t="shared" si="57"/>
        <v>37.037634408602152</v>
      </c>
      <c r="I504">
        <v>186</v>
      </c>
      <c r="J504" t="s">
        <v>24</v>
      </c>
      <c r="K504" t="s">
        <v>25</v>
      </c>
      <c r="L504">
        <v>1343365200</v>
      </c>
      <c r="M504">
        <f t="shared" si="58"/>
        <v>15548.208333333334</v>
      </c>
      <c r="N504" s="6">
        <f t="shared" si="59"/>
        <v>41117.208333333336</v>
      </c>
      <c r="O504">
        <v>1345870800</v>
      </c>
      <c r="P504">
        <f t="shared" si="60"/>
        <v>15577.208333333334</v>
      </c>
      <c r="Q504" s="6">
        <f t="shared" si="61"/>
        <v>41146.208333333336</v>
      </c>
      <c r="R504" t="s">
        <v>87</v>
      </c>
      <c r="S504" t="str">
        <f t="shared" si="62"/>
        <v>games</v>
      </c>
      <c r="T504" t="str">
        <f t="shared" si="63"/>
        <v>video games</v>
      </c>
    </row>
    <row r="505" spans="1:20" ht="31" x14ac:dyDescent="0.35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t="s">
        <v>18</v>
      </c>
      <c r="G505" s="4">
        <f t="shared" si="56"/>
        <v>1.8032549019607844</v>
      </c>
      <c r="H505" s="5">
        <f t="shared" si="57"/>
        <v>99.963043478260872</v>
      </c>
      <c r="I505">
        <v>460</v>
      </c>
      <c r="J505" t="s">
        <v>19</v>
      </c>
      <c r="K505" t="s">
        <v>20</v>
      </c>
      <c r="L505">
        <v>1435726800</v>
      </c>
      <c r="M505">
        <f t="shared" si="58"/>
        <v>16617.208333333332</v>
      </c>
      <c r="N505" s="6">
        <f t="shared" si="59"/>
        <v>42186.208333333328</v>
      </c>
      <c r="O505">
        <v>1437454800</v>
      </c>
      <c r="P505">
        <f t="shared" si="60"/>
        <v>16637.208333333332</v>
      </c>
      <c r="Q505" s="6">
        <f t="shared" si="61"/>
        <v>42206.208333333328</v>
      </c>
      <c r="R505" t="s">
        <v>51</v>
      </c>
      <c r="S505" t="str">
        <f t="shared" si="62"/>
        <v>film &amp; video</v>
      </c>
      <c r="T505" t="str">
        <f t="shared" si="63"/>
        <v>drama</v>
      </c>
    </row>
    <row r="506" spans="1:20" x14ac:dyDescent="0.35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t="s">
        <v>12</v>
      </c>
      <c r="G506" s="4">
        <f t="shared" si="56"/>
        <v>0.92320000000000002</v>
      </c>
      <c r="H506" s="5">
        <f t="shared" si="57"/>
        <v>111.6774193548387</v>
      </c>
      <c r="I506">
        <v>62</v>
      </c>
      <c r="J506" t="s">
        <v>105</v>
      </c>
      <c r="K506" t="s">
        <v>106</v>
      </c>
      <c r="L506">
        <v>1431925200</v>
      </c>
      <c r="M506">
        <f t="shared" si="58"/>
        <v>16573.208333333332</v>
      </c>
      <c r="N506" s="6">
        <f t="shared" si="59"/>
        <v>42142.208333333328</v>
      </c>
      <c r="O506">
        <v>1432011600</v>
      </c>
      <c r="P506">
        <f t="shared" si="60"/>
        <v>16574.208333333332</v>
      </c>
      <c r="Q506" s="6">
        <f t="shared" si="61"/>
        <v>42143.208333333328</v>
      </c>
      <c r="R506" t="s">
        <v>21</v>
      </c>
      <c r="S506" t="str">
        <f t="shared" si="62"/>
        <v>music</v>
      </c>
      <c r="T506" t="str">
        <f t="shared" si="63"/>
        <v>rock</v>
      </c>
    </row>
    <row r="507" spans="1:20" x14ac:dyDescent="0.35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t="s">
        <v>12</v>
      </c>
      <c r="G507" s="4">
        <f t="shared" si="56"/>
        <v>0.13901001112347053</v>
      </c>
      <c r="H507" s="5">
        <f t="shared" si="57"/>
        <v>36.014409221902014</v>
      </c>
      <c r="I507">
        <v>347</v>
      </c>
      <c r="J507" t="s">
        <v>19</v>
      </c>
      <c r="K507" t="s">
        <v>20</v>
      </c>
      <c r="L507">
        <v>1362722400</v>
      </c>
      <c r="M507">
        <f t="shared" si="58"/>
        <v>15772.25</v>
      </c>
      <c r="N507" s="6">
        <f t="shared" si="59"/>
        <v>41341.25</v>
      </c>
      <c r="O507">
        <v>1366347600</v>
      </c>
      <c r="P507">
        <f t="shared" si="60"/>
        <v>15814.208333333334</v>
      </c>
      <c r="Q507" s="6">
        <f t="shared" si="61"/>
        <v>41383.208333333336</v>
      </c>
      <c r="R507" t="s">
        <v>131</v>
      </c>
      <c r="S507" t="str">
        <f t="shared" si="62"/>
        <v>publishing</v>
      </c>
      <c r="T507" t="str">
        <f t="shared" si="63"/>
        <v>radio &amp; podcasts</v>
      </c>
    </row>
    <row r="508" spans="1:20" x14ac:dyDescent="0.35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t="s">
        <v>18</v>
      </c>
      <c r="G508" s="4">
        <f t="shared" si="56"/>
        <v>9.2707777777777771</v>
      </c>
      <c r="H508" s="5">
        <f t="shared" si="57"/>
        <v>66.010284810126578</v>
      </c>
      <c r="I508">
        <v>2528</v>
      </c>
      <c r="J508" t="s">
        <v>19</v>
      </c>
      <c r="K508" t="s">
        <v>20</v>
      </c>
      <c r="L508">
        <v>1511416800</v>
      </c>
      <c r="M508">
        <f t="shared" si="58"/>
        <v>17493.25</v>
      </c>
      <c r="N508" s="6">
        <f t="shared" si="59"/>
        <v>43062.25</v>
      </c>
      <c r="O508">
        <v>1512885600</v>
      </c>
      <c r="P508">
        <f t="shared" si="60"/>
        <v>17510.25</v>
      </c>
      <c r="Q508" s="6">
        <f t="shared" si="61"/>
        <v>43079.25</v>
      </c>
      <c r="R508" t="s">
        <v>31</v>
      </c>
      <c r="S508" t="str">
        <f t="shared" si="62"/>
        <v>theater</v>
      </c>
      <c r="T508" t="str">
        <f t="shared" si="63"/>
        <v>plays</v>
      </c>
    </row>
    <row r="509" spans="1:20" ht="31" x14ac:dyDescent="0.35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t="s">
        <v>12</v>
      </c>
      <c r="G509" s="4">
        <f t="shared" si="56"/>
        <v>0.39857142857142858</v>
      </c>
      <c r="H509" s="5">
        <f t="shared" si="57"/>
        <v>44.05263157894737</v>
      </c>
      <c r="I509">
        <v>19</v>
      </c>
      <c r="J509" t="s">
        <v>19</v>
      </c>
      <c r="K509" t="s">
        <v>20</v>
      </c>
      <c r="L509">
        <v>1365483600</v>
      </c>
      <c r="M509">
        <f t="shared" si="58"/>
        <v>15804.208333333334</v>
      </c>
      <c r="N509" s="6">
        <f t="shared" si="59"/>
        <v>41373.208333333336</v>
      </c>
      <c r="O509">
        <v>1369717200</v>
      </c>
      <c r="P509">
        <f t="shared" si="60"/>
        <v>15853.208333333334</v>
      </c>
      <c r="Q509" s="6">
        <f t="shared" si="61"/>
        <v>41422.208333333336</v>
      </c>
      <c r="R509" t="s">
        <v>26</v>
      </c>
      <c r="S509" t="str">
        <f t="shared" si="62"/>
        <v>technology</v>
      </c>
      <c r="T509" t="str">
        <f t="shared" si="63"/>
        <v>web</v>
      </c>
    </row>
    <row r="510" spans="1:20" x14ac:dyDescent="0.35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t="s">
        <v>18</v>
      </c>
      <c r="G510" s="4">
        <f t="shared" si="56"/>
        <v>1.1222929936305732</v>
      </c>
      <c r="H510" s="5">
        <f t="shared" si="57"/>
        <v>52.999726551818434</v>
      </c>
      <c r="I510">
        <v>3657</v>
      </c>
      <c r="J510" t="s">
        <v>19</v>
      </c>
      <c r="K510" t="s">
        <v>20</v>
      </c>
      <c r="L510">
        <v>1532840400</v>
      </c>
      <c r="M510">
        <f t="shared" si="58"/>
        <v>17741.208333333332</v>
      </c>
      <c r="N510" s="6">
        <f t="shared" si="59"/>
        <v>43310.208333333328</v>
      </c>
      <c r="O510">
        <v>1534654800</v>
      </c>
      <c r="P510">
        <f t="shared" si="60"/>
        <v>17762.208333333332</v>
      </c>
      <c r="Q510" s="6">
        <f t="shared" si="61"/>
        <v>43331.208333333328</v>
      </c>
      <c r="R510" t="s">
        <v>31</v>
      </c>
      <c r="S510" t="str">
        <f t="shared" si="62"/>
        <v>theater</v>
      </c>
      <c r="T510" t="str">
        <f t="shared" si="63"/>
        <v>plays</v>
      </c>
    </row>
    <row r="511" spans="1:20" x14ac:dyDescent="0.35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t="s">
        <v>12</v>
      </c>
      <c r="G511" s="4">
        <f t="shared" si="56"/>
        <v>0.70925816023738875</v>
      </c>
      <c r="H511" s="5">
        <f t="shared" si="57"/>
        <v>95</v>
      </c>
      <c r="I511">
        <v>1258</v>
      </c>
      <c r="J511" t="s">
        <v>19</v>
      </c>
      <c r="K511" t="s">
        <v>20</v>
      </c>
      <c r="L511">
        <v>1336194000</v>
      </c>
      <c r="M511">
        <f t="shared" si="58"/>
        <v>15465.208333333334</v>
      </c>
      <c r="N511" s="6">
        <f t="shared" si="59"/>
        <v>41034.208333333336</v>
      </c>
      <c r="O511">
        <v>1337058000</v>
      </c>
      <c r="P511">
        <f t="shared" si="60"/>
        <v>15475.208333333334</v>
      </c>
      <c r="Q511" s="6">
        <f t="shared" si="61"/>
        <v>41044.208333333336</v>
      </c>
      <c r="R511" t="s">
        <v>31</v>
      </c>
      <c r="S511" t="str">
        <f t="shared" si="62"/>
        <v>theater</v>
      </c>
      <c r="T511" t="str">
        <f t="shared" si="63"/>
        <v>plays</v>
      </c>
    </row>
    <row r="512" spans="1:20" x14ac:dyDescent="0.35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t="s">
        <v>18</v>
      </c>
      <c r="G512" s="4">
        <f t="shared" si="56"/>
        <v>1.1908974358974358</v>
      </c>
      <c r="H512" s="5">
        <f t="shared" si="57"/>
        <v>70.908396946564892</v>
      </c>
      <c r="I512">
        <v>131</v>
      </c>
      <c r="J512" t="s">
        <v>24</v>
      </c>
      <c r="K512" t="s">
        <v>25</v>
      </c>
      <c r="L512">
        <v>1527742800</v>
      </c>
      <c r="M512">
        <f t="shared" si="58"/>
        <v>17682.208333333332</v>
      </c>
      <c r="N512" s="6">
        <f t="shared" si="59"/>
        <v>43251.208333333328</v>
      </c>
      <c r="O512">
        <v>1529816400</v>
      </c>
      <c r="P512">
        <f t="shared" si="60"/>
        <v>17706.208333333332</v>
      </c>
      <c r="Q512" s="6">
        <f t="shared" si="61"/>
        <v>43275.208333333328</v>
      </c>
      <c r="R512" t="s">
        <v>51</v>
      </c>
      <c r="S512" t="str">
        <f t="shared" si="62"/>
        <v>film &amp; video</v>
      </c>
      <c r="T512" t="str">
        <f t="shared" si="63"/>
        <v>drama</v>
      </c>
    </row>
    <row r="513" spans="1:20" x14ac:dyDescent="0.35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t="s">
        <v>12</v>
      </c>
      <c r="G513" s="4">
        <f t="shared" si="56"/>
        <v>0.24017591339648173</v>
      </c>
      <c r="H513" s="5">
        <f t="shared" si="57"/>
        <v>98.060773480662988</v>
      </c>
      <c r="I513">
        <v>362</v>
      </c>
      <c r="J513" t="s">
        <v>19</v>
      </c>
      <c r="K513" t="s">
        <v>20</v>
      </c>
      <c r="L513">
        <v>1564030800</v>
      </c>
      <c r="M513">
        <f t="shared" si="58"/>
        <v>18102.208333333332</v>
      </c>
      <c r="N513" s="6">
        <f t="shared" si="59"/>
        <v>43671.208333333328</v>
      </c>
      <c r="O513">
        <v>1564894800</v>
      </c>
      <c r="P513">
        <f t="shared" si="60"/>
        <v>18112.208333333332</v>
      </c>
      <c r="Q513" s="6">
        <f t="shared" si="61"/>
        <v>43681.208333333328</v>
      </c>
      <c r="R513" t="s">
        <v>31</v>
      </c>
      <c r="S513" t="str">
        <f t="shared" si="62"/>
        <v>theater</v>
      </c>
      <c r="T513" t="str">
        <f t="shared" si="63"/>
        <v>plays</v>
      </c>
    </row>
    <row r="514" spans="1:20" x14ac:dyDescent="0.35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t="s">
        <v>18</v>
      </c>
      <c r="G514" s="4">
        <f t="shared" si="56"/>
        <v>1.3931868131868133</v>
      </c>
      <c r="H514" s="5">
        <f t="shared" si="57"/>
        <v>53.046025104602514</v>
      </c>
      <c r="I514">
        <v>239</v>
      </c>
      <c r="J514" t="s">
        <v>19</v>
      </c>
      <c r="K514" t="s">
        <v>20</v>
      </c>
      <c r="L514">
        <v>1404536400</v>
      </c>
      <c r="M514">
        <f t="shared" si="58"/>
        <v>16256.208333333334</v>
      </c>
      <c r="N514" s="6">
        <f t="shared" si="59"/>
        <v>41825.208333333336</v>
      </c>
      <c r="O514">
        <v>1404622800</v>
      </c>
      <c r="P514">
        <f t="shared" si="60"/>
        <v>16257.208333333334</v>
      </c>
      <c r="Q514" s="6">
        <f t="shared" si="61"/>
        <v>41826.208333333336</v>
      </c>
      <c r="R514" t="s">
        <v>87</v>
      </c>
      <c r="S514" t="str">
        <f t="shared" si="62"/>
        <v>games</v>
      </c>
      <c r="T514" t="str">
        <f t="shared" si="63"/>
        <v>video games</v>
      </c>
    </row>
    <row r="515" spans="1:20" x14ac:dyDescent="0.35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t="s">
        <v>72</v>
      </c>
      <c r="G515" s="4">
        <f t="shared" ref="G515:G578" si="64">E515/D515</f>
        <v>0.39277108433734942</v>
      </c>
      <c r="H515" s="5">
        <f t="shared" ref="H515:H578" si="65">E515/I515</f>
        <v>93.142857142857139</v>
      </c>
      <c r="I515">
        <v>35</v>
      </c>
      <c r="J515" t="s">
        <v>19</v>
      </c>
      <c r="K515" t="s">
        <v>20</v>
      </c>
      <c r="L515">
        <v>1284008400</v>
      </c>
      <c r="M515">
        <f t="shared" ref="M515:M578" si="66">(((L515/60)/60)/24)</f>
        <v>14861.208333333334</v>
      </c>
      <c r="N515" s="6">
        <f t="shared" ref="N515:N578" si="67">M515+DATE(1970,1,1)</f>
        <v>40430.208333333336</v>
      </c>
      <c r="O515">
        <v>1284181200</v>
      </c>
      <c r="P515">
        <f t="shared" ref="P515:P578" si="68">(((O515/60)/60)/24)</f>
        <v>14863.208333333334</v>
      </c>
      <c r="Q515" s="6">
        <f t="shared" ref="Q515:Q578" si="69">P515+DATE(1970,1,1)</f>
        <v>40432.208333333336</v>
      </c>
      <c r="R515" t="s">
        <v>267</v>
      </c>
      <c r="S515" t="str">
        <f t="shared" ref="S515:S578" si="70">LEFT(R515,SEARCH("/",R515)-1)</f>
        <v>film &amp; video</v>
      </c>
      <c r="T515" t="str">
        <f t="shared" ref="T515:T578" si="71">RIGHT(R515,LEN(R515)-SEARCH("/",R515))</f>
        <v>television</v>
      </c>
    </row>
    <row r="516" spans="1:20" x14ac:dyDescent="0.35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t="s">
        <v>72</v>
      </c>
      <c r="G516" s="4">
        <f t="shared" si="64"/>
        <v>0.22439077144917088</v>
      </c>
      <c r="H516" s="5">
        <f t="shared" si="65"/>
        <v>58.945075757575758</v>
      </c>
      <c r="I516">
        <v>528</v>
      </c>
      <c r="J516" t="s">
        <v>96</v>
      </c>
      <c r="K516" t="s">
        <v>97</v>
      </c>
      <c r="L516">
        <v>1386309600</v>
      </c>
      <c r="M516">
        <f t="shared" si="66"/>
        <v>16045.25</v>
      </c>
      <c r="N516" s="6">
        <f t="shared" si="67"/>
        <v>41614.25</v>
      </c>
      <c r="O516">
        <v>1386741600</v>
      </c>
      <c r="P516">
        <f t="shared" si="68"/>
        <v>16050.25</v>
      </c>
      <c r="Q516" s="6">
        <f t="shared" si="69"/>
        <v>41619.25</v>
      </c>
      <c r="R516" t="s">
        <v>21</v>
      </c>
      <c r="S516" t="str">
        <f t="shared" si="70"/>
        <v>music</v>
      </c>
      <c r="T516" t="str">
        <f t="shared" si="71"/>
        <v>rock</v>
      </c>
    </row>
    <row r="517" spans="1:20" x14ac:dyDescent="0.35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t="s">
        <v>12</v>
      </c>
      <c r="G517" s="4">
        <f t="shared" si="64"/>
        <v>0.55779069767441858</v>
      </c>
      <c r="H517" s="5">
        <f t="shared" si="65"/>
        <v>36.067669172932334</v>
      </c>
      <c r="I517">
        <v>133</v>
      </c>
      <c r="J517" t="s">
        <v>13</v>
      </c>
      <c r="K517" t="s">
        <v>14</v>
      </c>
      <c r="L517">
        <v>1324620000</v>
      </c>
      <c r="M517">
        <f t="shared" si="66"/>
        <v>15331.25</v>
      </c>
      <c r="N517" s="6">
        <f t="shared" si="67"/>
        <v>40900.25</v>
      </c>
      <c r="O517">
        <v>1324792800</v>
      </c>
      <c r="P517">
        <f t="shared" si="68"/>
        <v>15333.25</v>
      </c>
      <c r="Q517" s="6">
        <f t="shared" si="69"/>
        <v>40902.25</v>
      </c>
      <c r="R517" t="s">
        <v>31</v>
      </c>
      <c r="S517" t="str">
        <f t="shared" si="70"/>
        <v>theater</v>
      </c>
      <c r="T517" t="str">
        <f t="shared" si="71"/>
        <v>plays</v>
      </c>
    </row>
    <row r="518" spans="1:20" x14ac:dyDescent="0.35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t="s">
        <v>12</v>
      </c>
      <c r="G518" s="4">
        <f t="shared" si="64"/>
        <v>0.42523125996810207</v>
      </c>
      <c r="H518" s="5">
        <f t="shared" si="65"/>
        <v>63.030732860520096</v>
      </c>
      <c r="I518">
        <v>846</v>
      </c>
      <c r="J518" t="s">
        <v>19</v>
      </c>
      <c r="K518" t="s">
        <v>20</v>
      </c>
      <c r="L518">
        <v>1281070800</v>
      </c>
      <c r="M518">
        <f t="shared" si="66"/>
        <v>14827.208333333334</v>
      </c>
      <c r="N518" s="6">
        <f t="shared" si="67"/>
        <v>40396.208333333336</v>
      </c>
      <c r="O518">
        <v>1284354000</v>
      </c>
      <c r="P518">
        <f t="shared" si="68"/>
        <v>14865.208333333334</v>
      </c>
      <c r="Q518" s="6">
        <f t="shared" si="69"/>
        <v>40434.208333333336</v>
      </c>
      <c r="R518" t="s">
        <v>66</v>
      </c>
      <c r="S518" t="str">
        <f t="shared" si="70"/>
        <v>publishing</v>
      </c>
      <c r="T518" t="str">
        <f t="shared" si="71"/>
        <v>nonfiction</v>
      </c>
    </row>
    <row r="519" spans="1:20" x14ac:dyDescent="0.35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t="s">
        <v>18</v>
      </c>
      <c r="G519" s="4">
        <f t="shared" si="64"/>
        <v>1.1200000000000001</v>
      </c>
      <c r="H519" s="5">
        <f t="shared" si="65"/>
        <v>84.717948717948715</v>
      </c>
      <c r="I519">
        <v>78</v>
      </c>
      <c r="J519" t="s">
        <v>19</v>
      </c>
      <c r="K519" t="s">
        <v>20</v>
      </c>
      <c r="L519">
        <v>1493960400</v>
      </c>
      <c r="M519">
        <f t="shared" si="66"/>
        <v>17291.208333333332</v>
      </c>
      <c r="N519" s="6">
        <f t="shared" si="67"/>
        <v>42860.208333333328</v>
      </c>
      <c r="O519">
        <v>1494392400</v>
      </c>
      <c r="P519">
        <f t="shared" si="68"/>
        <v>17296.208333333332</v>
      </c>
      <c r="Q519" s="6">
        <f t="shared" si="69"/>
        <v>42865.208333333328</v>
      </c>
      <c r="R519" t="s">
        <v>15</v>
      </c>
      <c r="S519" t="str">
        <f t="shared" si="70"/>
        <v>food</v>
      </c>
      <c r="T519" t="str">
        <f t="shared" si="71"/>
        <v>food trucks</v>
      </c>
    </row>
    <row r="520" spans="1:20" ht="31" x14ac:dyDescent="0.35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t="s">
        <v>12</v>
      </c>
      <c r="G520" s="4">
        <f t="shared" si="64"/>
        <v>7.0681818181818179E-2</v>
      </c>
      <c r="H520" s="5">
        <f t="shared" si="65"/>
        <v>62.2</v>
      </c>
      <c r="I520">
        <v>10</v>
      </c>
      <c r="J520" t="s">
        <v>19</v>
      </c>
      <c r="K520" t="s">
        <v>20</v>
      </c>
      <c r="L520">
        <v>1519365600</v>
      </c>
      <c r="M520">
        <f t="shared" si="66"/>
        <v>17585.25</v>
      </c>
      <c r="N520" s="6">
        <f t="shared" si="67"/>
        <v>43154.25</v>
      </c>
      <c r="O520">
        <v>1519538400</v>
      </c>
      <c r="P520">
        <f t="shared" si="68"/>
        <v>17587.25</v>
      </c>
      <c r="Q520" s="6">
        <f t="shared" si="69"/>
        <v>43156.25</v>
      </c>
      <c r="R520" t="s">
        <v>69</v>
      </c>
      <c r="S520" t="str">
        <f t="shared" si="70"/>
        <v>film &amp; video</v>
      </c>
      <c r="T520" t="str">
        <f t="shared" si="71"/>
        <v>animation</v>
      </c>
    </row>
    <row r="521" spans="1:20" x14ac:dyDescent="0.35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t="s">
        <v>18</v>
      </c>
      <c r="G521" s="4">
        <f t="shared" si="64"/>
        <v>1.0174563871693867</v>
      </c>
      <c r="H521" s="5">
        <f t="shared" si="65"/>
        <v>101.97518330513255</v>
      </c>
      <c r="I521">
        <v>1773</v>
      </c>
      <c r="J521" t="s">
        <v>19</v>
      </c>
      <c r="K521" t="s">
        <v>20</v>
      </c>
      <c r="L521">
        <v>1420696800</v>
      </c>
      <c r="M521">
        <f t="shared" si="66"/>
        <v>16443.25</v>
      </c>
      <c r="N521" s="6">
        <f t="shared" si="67"/>
        <v>42012.25</v>
      </c>
      <c r="O521">
        <v>1421906400</v>
      </c>
      <c r="P521">
        <f t="shared" si="68"/>
        <v>16457.25</v>
      </c>
      <c r="Q521" s="6">
        <f t="shared" si="69"/>
        <v>42026.25</v>
      </c>
      <c r="R521" t="s">
        <v>21</v>
      </c>
      <c r="S521" t="str">
        <f t="shared" si="70"/>
        <v>music</v>
      </c>
      <c r="T521" t="str">
        <f t="shared" si="71"/>
        <v>rock</v>
      </c>
    </row>
    <row r="522" spans="1:20" x14ac:dyDescent="0.35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t="s">
        <v>18</v>
      </c>
      <c r="G522" s="4">
        <f t="shared" si="64"/>
        <v>4.2575000000000003</v>
      </c>
      <c r="H522" s="5">
        <f t="shared" si="65"/>
        <v>106.4375</v>
      </c>
      <c r="I522">
        <v>32</v>
      </c>
      <c r="J522" t="s">
        <v>19</v>
      </c>
      <c r="K522" t="s">
        <v>20</v>
      </c>
      <c r="L522">
        <v>1555650000</v>
      </c>
      <c r="M522">
        <f t="shared" si="66"/>
        <v>18005.208333333332</v>
      </c>
      <c r="N522" s="6">
        <f t="shared" si="67"/>
        <v>43574.208333333328</v>
      </c>
      <c r="O522">
        <v>1555909200</v>
      </c>
      <c r="P522">
        <f t="shared" si="68"/>
        <v>18008.208333333332</v>
      </c>
      <c r="Q522" s="6">
        <f t="shared" si="69"/>
        <v>43577.208333333328</v>
      </c>
      <c r="R522" t="s">
        <v>31</v>
      </c>
      <c r="S522" t="str">
        <f t="shared" si="70"/>
        <v>theater</v>
      </c>
      <c r="T522" t="str">
        <f t="shared" si="71"/>
        <v>plays</v>
      </c>
    </row>
    <row r="523" spans="1:20" x14ac:dyDescent="0.35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t="s">
        <v>18</v>
      </c>
      <c r="G523" s="4">
        <f t="shared" si="64"/>
        <v>1.4553947368421052</v>
      </c>
      <c r="H523" s="5">
        <f t="shared" si="65"/>
        <v>29.975609756097562</v>
      </c>
      <c r="I523">
        <v>369</v>
      </c>
      <c r="J523" t="s">
        <v>19</v>
      </c>
      <c r="K523" t="s">
        <v>20</v>
      </c>
      <c r="L523">
        <v>1471928400</v>
      </c>
      <c r="M523">
        <f t="shared" si="66"/>
        <v>17036.208333333332</v>
      </c>
      <c r="N523" s="6">
        <f t="shared" si="67"/>
        <v>42605.208333333328</v>
      </c>
      <c r="O523">
        <v>1472446800</v>
      </c>
      <c r="P523">
        <f t="shared" si="68"/>
        <v>17042.208333333332</v>
      </c>
      <c r="Q523" s="6">
        <f t="shared" si="69"/>
        <v>42611.208333333328</v>
      </c>
      <c r="R523" t="s">
        <v>51</v>
      </c>
      <c r="S523" t="str">
        <f t="shared" si="70"/>
        <v>film &amp; video</v>
      </c>
      <c r="T523" t="str">
        <f t="shared" si="71"/>
        <v>drama</v>
      </c>
    </row>
    <row r="524" spans="1:20" ht="31" x14ac:dyDescent="0.35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t="s">
        <v>12</v>
      </c>
      <c r="G524" s="4">
        <f t="shared" si="64"/>
        <v>0.32453465346534655</v>
      </c>
      <c r="H524" s="5">
        <f t="shared" si="65"/>
        <v>85.806282722513089</v>
      </c>
      <c r="I524">
        <v>191</v>
      </c>
      <c r="J524" t="s">
        <v>19</v>
      </c>
      <c r="K524" t="s">
        <v>20</v>
      </c>
      <c r="L524">
        <v>1341291600</v>
      </c>
      <c r="M524">
        <f t="shared" si="66"/>
        <v>15524.208333333334</v>
      </c>
      <c r="N524" s="6">
        <f t="shared" si="67"/>
        <v>41093.208333333336</v>
      </c>
      <c r="O524">
        <v>1342328400</v>
      </c>
      <c r="P524">
        <f t="shared" si="68"/>
        <v>15536.208333333334</v>
      </c>
      <c r="Q524" s="6">
        <f t="shared" si="69"/>
        <v>41105.208333333336</v>
      </c>
      <c r="R524" t="s">
        <v>98</v>
      </c>
      <c r="S524" t="str">
        <f t="shared" si="70"/>
        <v>film &amp; video</v>
      </c>
      <c r="T524" t="str">
        <f t="shared" si="71"/>
        <v>shorts</v>
      </c>
    </row>
    <row r="525" spans="1:20" x14ac:dyDescent="0.35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t="s">
        <v>18</v>
      </c>
      <c r="G525" s="4">
        <f t="shared" si="64"/>
        <v>7.003333333333333</v>
      </c>
      <c r="H525" s="5">
        <f t="shared" si="65"/>
        <v>70.82022471910112</v>
      </c>
      <c r="I525">
        <v>89</v>
      </c>
      <c r="J525" t="s">
        <v>19</v>
      </c>
      <c r="K525" t="s">
        <v>20</v>
      </c>
      <c r="L525">
        <v>1267682400</v>
      </c>
      <c r="M525">
        <f t="shared" si="66"/>
        <v>14672.25</v>
      </c>
      <c r="N525" s="6">
        <f t="shared" si="67"/>
        <v>40241.25</v>
      </c>
      <c r="O525">
        <v>1268114400</v>
      </c>
      <c r="P525">
        <f t="shared" si="68"/>
        <v>14677.25</v>
      </c>
      <c r="Q525" s="6">
        <f t="shared" si="69"/>
        <v>40246.25</v>
      </c>
      <c r="R525" t="s">
        <v>98</v>
      </c>
      <c r="S525" t="str">
        <f t="shared" si="70"/>
        <v>film &amp; video</v>
      </c>
      <c r="T525" t="str">
        <f t="shared" si="71"/>
        <v>shorts</v>
      </c>
    </row>
    <row r="526" spans="1:20" x14ac:dyDescent="0.35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t="s">
        <v>12</v>
      </c>
      <c r="G526" s="4">
        <f t="shared" si="64"/>
        <v>0.83904860392967939</v>
      </c>
      <c r="H526" s="5">
        <f t="shared" si="65"/>
        <v>40.998484082870135</v>
      </c>
      <c r="I526">
        <v>1979</v>
      </c>
      <c r="J526" t="s">
        <v>19</v>
      </c>
      <c r="K526" t="s">
        <v>20</v>
      </c>
      <c r="L526">
        <v>1272258000</v>
      </c>
      <c r="M526">
        <f t="shared" si="66"/>
        <v>14725.208333333334</v>
      </c>
      <c r="N526" s="6">
        <f t="shared" si="67"/>
        <v>40294.208333333336</v>
      </c>
      <c r="O526">
        <v>1273381200</v>
      </c>
      <c r="P526">
        <f t="shared" si="68"/>
        <v>14738.208333333334</v>
      </c>
      <c r="Q526" s="6">
        <f t="shared" si="69"/>
        <v>40307.208333333336</v>
      </c>
      <c r="R526" t="s">
        <v>31</v>
      </c>
      <c r="S526" t="str">
        <f t="shared" si="70"/>
        <v>theater</v>
      </c>
      <c r="T526" t="str">
        <f t="shared" si="71"/>
        <v>plays</v>
      </c>
    </row>
    <row r="527" spans="1:20" x14ac:dyDescent="0.35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t="s">
        <v>12</v>
      </c>
      <c r="G527" s="4">
        <f t="shared" si="64"/>
        <v>0.84190476190476193</v>
      </c>
      <c r="H527" s="5">
        <f t="shared" si="65"/>
        <v>28.063492063492063</v>
      </c>
      <c r="I527">
        <v>63</v>
      </c>
      <c r="J527" t="s">
        <v>19</v>
      </c>
      <c r="K527" t="s">
        <v>20</v>
      </c>
      <c r="L527">
        <v>1290492000</v>
      </c>
      <c r="M527">
        <f t="shared" si="66"/>
        <v>14936.25</v>
      </c>
      <c r="N527" s="6">
        <f t="shared" si="67"/>
        <v>40505.25</v>
      </c>
      <c r="O527">
        <v>1290837600</v>
      </c>
      <c r="P527">
        <f t="shared" si="68"/>
        <v>14940.25</v>
      </c>
      <c r="Q527" s="6">
        <f t="shared" si="69"/>
        <v>40509.25</v>
      </c>
      <c r="R527" t="s">
        <v>63</v>
      </c>
      <c r="S527" t="str">
        <f t="shared" si="70"/>
        <v>technology</v>
      </c>
      <c r="T527" t="str">
        <f t="shared" si="71"/>
        <v>wearables</v>
      </c>
    </row>
    <row r="528" spans="1:20" ht="31" x14ac:dyDescent="0.35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t="s">
        <v>18</v>
      </c>
      <c r="G528" s="4">
        <f t="shared" si="64"/>
        <v>1.5595180722891566</v>
      </c>
      <c r="H528" s="5">
        <f t="shared" si="65"/>
        <v>88.054421768707485</v>
      </c>
      <c r="I528">
        <v>147</v>
      </c>
      <c r="J528" t="s">
        <v>19</v>
      </c>
      <c r="K528" t="s">
        <v>20</v>
      </c>
      <c r="L528">
        <v>1451109600</v>
      </c>
      <c r="M528">
        <f t="shared" si="66"/>
        <v>16795.25</v>
      </c>
      <c r="N528" s="6">
        <f t="shared" si="67"/>
        <v>42364.25</v>
      </c>
      <c r="O528">
        <v>1454306400</v>
      </c>
      <c r="P528">
        <f t="shared" si="68"/>
        <v>16832.25</v>
      </c>
      <c r="Q528" s="6">
        <f t="shared" si="69"/>
        <v>42401.25</v>
      </c>
      <c r="R528" t="s">
        <v>31</v>
      </c>
      <c r="S528" t="str">
        <f t="shared" si="70"/>
        <v>theater</v>
      </c>
      <c r="T528" t="str">
        <f t="shared" si="71"/>
        <v>plays</v>
      </c>
    </row>
    <row r="529" spans="1:20" x14ac:dyDescent="0.35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t="s">
        <v>12</v>
      </c>
      <c r="G529" s="4">
        <f t="shared" si="64"/>
        <v>0.99619450317124736</v>
      </c>
      <c r="H529" s="5">
        <f t="shared" si="65"/>
        <v>31</v>
      </c>
      <c r="I529">
        <v>6080</v>
      </c>
      <c r="J529" t="s">
        <v>13</v>
      </c>
      <c r="K529" t="s">
        <v>14</v>
      </c>
      <c r="L529">
        <v>1454652000</v>
      </c>
      <c r="M529">
        <f t="shared" si="66"/>
        <v>16836.25</v>
      </c>
      <c r="N529" s="6">
        <f t="shared" si="67"/>
        <v>42405.25</v>
      </c>
      <c r="O529">
        <v>1457762400</v>
      </c>
      <c r="P529">
        <f t="shared" si="68"/>
        <v>16872.25</v>
      </c>
      <c r="Q529" s="6">
        <f t="shared" si="69"/>
        <v>42441.25</v>
      </c>
      <c r="R529" t="s">
        <v>69</v>
      </c>
      <c r="S529" t="str">
        <f t="shared" si="70"/>
        <v>film &amp; video</v>
      </c>
      <c r="T529" t="str">
        <f t="shared" si="71"/>
        <v>animation</v>
      </c>
    </row>
    <row r="530" spans="1:20" x14ac:dyDescent="0.35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t="s">
        <v>12</v>
      </c>
      <c r="G530" s="4">
        <f t="shared" si="64"/>
        <v>0.80300000000000005</v>
      </c>
      <c r="H530" s="5">
        <f t="shared" si="65"/>
        <v>90.337500000000006</v>
      </c>
      <c r="I530">
        <v>80</v>
      </c>
      <c r="J530" t="s">
        <v>38</v>
      </c>
      <c r="K530" t="s">
        <v>39</v>
      </c>
      <c r="L530">
        <v>1385186400</v>
      </c>
      <c r="M530">
        <f t="shared" si="66"/>
        <v>16032.25</v>
      </c>
      <c r="N530" s="6">
        <f t="shared" si="67"/>
        <v>41601.25</v>
      </c>
      <c r="O530">
        <v>1389074400</v>
      </c>
      <c r="P530">
        <f t="shared" si="68"/>
        <v>16077.25</v>
      </c>
      <c r="Q530" s="6">
        <f t="shared" si="69"/>
        <v>41646.25</v>
      </c>
      <c r="R530" t="s">
        <v>58</v>
      </c>
      <c r="S530" t="str">
        <f t="shared" si="70"/>
        <v>music</v>
      </c>
      <c r="T530" t="str">
        <f t="shared" si="71"/>
        <v>indie rock</v>
      </c>
    </row>
    <row r="531" spans="1:20" x14ac:dyDescent="0.35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t="s">
        <v>12</v>
      </c>
      <c r="G531" s="4">
        <f t="shared" si="64"/>
        <v>0.11254901960784314</v>
      </c>
      <c r="H531" s="5">
        <f t="shared" si="65"/>
        <v>63.777777777777779</v>
      </c>
      <c r="I531">
        <v>9</v>
      </c>
      <c r="J531" t="s">
        <v>19</v>
      </c>
      <c r="K531" t="s">
        <v>20</v>
      </c>
      <c r="L531">
        <v>1399698000</v>
      </c>
      <c r="M531">
        <f t="shared" si="66"/>
        <v>16200.208333333334</v>
      </c>
      <c r="N531" s="6">
        <f t="shared" si="67"/>
        <v>41769.208333333336</v>
      </c>
      <c r="O531">
        <v>1402117200</v>
      </c>
      <c r="P531">
        <f t="shared" si="68"/>
        <v>16228.208333333334</v>
      </c>
      <c r="Q531" s="6">
        <f t="shared" si="69"/>
        <v>41797.208333333336</v>
      </c>
      <c r="R531" t="s">
        <v>87</v>
      </c>
      <c r="S531" t="str">
        <f t="shared" si="70"/>
        <v>games</v>
      </c>
      <c r="T531" t="str">
        <f t="shared" si="71"/>
        <v>video games</v>
      </c>
    </row>
    <row r="532" spans="1:20" ht="31" x14ac:dyDescent="0.35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t="s">
        <v>12</v>
      </c>
      <c r="G532" s="4">
        <f t="shared" si="64"/>
        <v>0.91740952380952379</v>
      </c>
      <c r="H532" s="5">
        <f t="shared" si="65"/>
        <v>53.995515695067262</v>
      </c>
      <c r="I532">
        <v>1784</v>
      </c>
      <c r="J532" t="s">
        <v>19</v>
      </c>
      <c r="K532" t="s">
        <v>20</v>
      </c>
      <c r="L532">
        <v>1283230800</v>
      </c>
      <c r="M532">
        <f t="shared" si="66"/>
        <v>14852.208333333334</v>
      </c>
      <c r="N532" s="6">
        <f t="shared" si="67"/>
        <v>40421.208333333336</v>
      </c>
      <c r="O532">
        <v>1284440400</v>
      </c>
      <c r="P532">
        <f t="shared" si="68"/>
        <v>14866.208333333334</v>
      </c>
      <c r="Q532" s="6">
        <f t="shared" si="69"/>
        <v>40435.208333333336</v>
      </c>
      <c r="R532" t="s">
        <v>117</v>
      </c>
      <c r="S532" t="str">
        <f t="shared" si="70"/>
        <v>publishing</v>
      </c>
      <c r="T532" t="str">
        <f t="shared" si="71"/>
        <v>fiction</v>
      </c>
    </row>
    <row r="533" spans="1:20" ht="31" x14ac:dyDescent="0.35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t="s">
        <v>45</v>
      </c>
      <c r="G533" s="4">
        <f t="shared" si="64"/>
        <v>0.95521156936261387</v>
      </c>
      <c r="H533" s="5">
        <f t="shared" si="65"/>
        <v>48.993956043956047</v>
      </c>
      <c r="I533">
        <v>3640</v>
      </c>
      <c r="J533" t="s">
        <v>96</v>
      </c>
      <c r="K533" t="s">
        <v>97</v>
      </c>
      <c r="L533">
        <v>1384149600</v>
      </c>
      <c r="M533">
        <f t="shared" si="66"/>
        <v>16020.25</v>
      </c>
      <c r="N533" s="6">
        <f t="shared" si="67"/>
        <v>41589.25</v>
      </c>
      <c r="O533">
        <v>1388988000</v>
      </c>
      <c r="P533">
        <f t="shared" si="68"/>
        <v>16076.25</v>
      </c>
      <c r="Q533" s="6">
        <f t="shared" si="69"/>
        <v>41645.25</v>
      </c>
      <c r="R533" t="s">
        <v>87</v>
      </c>
      <c r="S533" t="str">
        <f t="shared" si="70"/>
        <v>games</v>
      </c>
      <c r="T533" t="str">
        <f t="shared" si="71"/>
        <v>video games</v>
      </c>
    </row>
    <row r="534" spans="1:20" x14ac:dyDescent="0.35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t="s">
        <v>18</v>
      </c>
      <c r="G534" s="4">
        <f t="shared" si="64"/>
        <v>5.0287499999999996</v>
      </c>
      <c r="H534" s="5">
        <f t="shared" si="65"/>
        <v>63.857142857142854</v>
      </c>
      <c r="I534">
        <v>126</v>
      </c>
      <c r="J534" t="s">
        <v>13</v>
      </c>
      <c r="K534" t="s">
        <v>14</v>
      </c>
      <c r="L534">
        <v>1516860000</v>
      </c>
      <c r="M534">
        <f t="shared" si="66"/>
        <v>17556.25</v>
      </c>
      <c r="N534" s="6">
        <f t="shared" si="67"/>
        <v>43125.25</v>
      </c>
      <c r="O534">
        <v>1516946400</v>
      </c>
      <c r="P534">
        <f t="shared" si="68"/>
        <v>17557.25</v>
      </c>
      <c r="Q534" s="6">
        <f t="shared" si="69"/>
        <v>43126.25</v>
      </c>
      <c r="R534" t="s">
        <v>31</v>
      </c>
      <c r="S534" t="str">
        <f t="shared" si="70"/>
        <v>theater</v>
      </c>
      <c r="T534" t="str">
        <f t="shared" si="71"/>
        <v>plays</v>
      </c>
    </row>
    <row r="535" spans="1:20" x14ac:dyDescent="0.35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t="s">
        <v>18</v>
      </c>
      <c r="G535" s="4">
        <f t="shared" si="64"/>
        <v>1.5924394463667819</v>
      </c>
      <c r="H535" s="5">
        <f t="shared" si="65"/>
        <v>82.996393146979258</v>
      </c>
      <c r="I535">
        <v>2218</v>
      </c>
      <c r="J535" t="s">
        <v>38</v>
      </c>
      <c r="K535" t="s">
        <v>39</v>
      </c>
      <c r="L535">
        <v>1374642000</v>
      </c>
      <c r="M535">
        <f t="shared" si="66"/>
        <v>15910.208333333334</v>
      </c>
      <c r="N535" s="6">
        <f t="shared" si="67"/>
        <v>41479.208333333336</v>
      </c>
      <c r="O535">
        <v>1377752400</v>
      </c>
      <c r="P535">
        <f t="shared" si="68"/>
        <v>15946.208333333334</v>
      </c>
      <c r="Q535" s="6">
        <f t="shared" si="69"/>
        <v>41515.208333333336</v>
      </c>
      <c r="R535" t="s">
        <v>58</v>
      </c>
      <c r="S535" t="str">
        <f t="shared" si="70"/>
        <v>music</v>
      </c>
      <c r="T535" t="str">
        <f t="shared" si="71"/>
        <v>indie rock</v>
      </c>
    </row>
    <row r="536" spans="1:20" x14ac:dyDescent="0.35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t="s">
        <v>12</v>
      </c>
      <c r="G536" s="4">
        <f t="shared" si="64"/>
        <v>0.15022446689113356</v>
      </c>
      <c r="H536" s="5">
        <f t="shared" si="65"/>
        <v>55.08230452674897</v>
      </c>
      <c r="I536">
        <v>243</v>
      </c>
      <c r="J536" t="s">
        <v>19</v>
      </c>
      <c r="K536" t="s">
        <v>20</v>
      </c>
      <c r="L536">
        <v>1534482000</v>
      </c>
      <c r="M536">
        <f t="shared" si="66"/>
        <v>17760.208333333332</v>
      </c>
      <c r="N536" s="6">
        <f t="shared" si="67"/>
        <v>43329.208333333328</v>
      </c>
      <c r="O536">
        <v>1534568400</v>
      </c>
      <c r="P536">
        <f t="shared" si="68"/>
        <v>17761.208333333332</v>
      </c>
      <c r="Q536" s="6">
        <f t="shared" si="69"/>
        <v>43330.208333333328</v>
      </c>
      <c r="R536" t="s">
        <v>51</v>
      </c>
      <c r="S536" t="str">
        <f t="shared" si="70"/>
        <v>film &amp; video</v>
      </c>
      <c r="T536" t="str">
        <f t="shared" si="71"/>
        <v>drama</v>
      </c>
    </row>
    <row r="537" spans="1:20" x14ac:dyDescent="0.35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t="s">
        <v>18</v>
      </c>
      <c r="G537" s="4">
        <f t="shared" si="64"/>
        <v>4.820384615384615</v>
      </c>
      <c r="H537" s="5">
        <f t="shared" si="65"/>
        <v>62.044554455445542</v>
      </c>
      <c r="I537">
        <v>202</v>
      </c>
      <c r="J537" t="s">
        <v>105</v>
      </c>
      <c r="K537" t="s">
        <v>106</v>
      </c>
      <c r="L537">
        <v>1528434000</v>
      </c>
      <c r="M537">
        <f t="shared" si="66"/>
        <v>17690.208333333332</v>
      </c>
      <c r="N537" s="6">
        <f t="shared" si="67"/>
        <v>43259.208333333328</v>
      </c>
      <c r="O537">
        <v>1528606800</v>
      </c>
      <c r="P537">
        <f t="shared" si="68"/>
        <v>17692.208333333332</v>
      </c>
      <c r="Q537" s="6">
        <f t="shared" si="69"/>
        <v>43261.208333333328</v>
      </c>
      <c r="R537" t="s">
        <v>31</v>
      </c>
      <c r="S537" t="str">
        <f t="shared" si="70"/>
        <v>theater</v>
      </c>
      <c r="T537" t="str">
        <f t="shared" si="71"/>
        <v>plays</v>
      </c>
    </row>
    <row r="538" spans="1:20" x14ac:dyDescent="0.35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t="s">
        <v>18</v>
      </c>
      <c r="G538" s="4">
        <f t="shared" si="64"/>
        <v>1.4996938775510205</v>
      </c>
      <c r="H538" s="5">
        <f t="shared" si="65"/>
        <v>104.97857142857143</v>
      </c>
      <c r="I538">
        <v>140</v>
      </c>
      <c r="J538" t="s">
        <v>105</v>
      </c>
      <c r="K538" t="s">
        <v>106</v>
      </c>
      <c r="L538">
        <v>1282626000</v>
      </c>
      <c r="M538">
        <f t="shared" si="66"/>
        <v>14845.208333333334</v>
      </c>
      <c r="N538" s="6">
        <f t="shared" si="67"/>
        <v>40414.208333333336</v>
      </c>
      <c r="O538">
        <v>1284872400</v>
      </c>
      <c r="P538">
        <f t="shared" si="68"/>
        <v>14871.208333333334</v>
      </c>
      <c r="Q538" s="6">
        <f t="shared" si="69"/>
        <v>40440.208333333336</v>
      </c>
      <c r="R538" t="s">
        <v>117</v>
      </c>
      <c r="S538" t="str">
        <f t="shared" si="70"/>
        <v>publishing</v>
      </c>
      <c r="T538" t="str">
        <f t="shared" si="71"/>
        <v>fiction</v>
      </c>
    </row>
    <row r="539" spans="1:20" x14ac:dyDescent="0.35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t="s">
        <v>18</v>
      </c>
      <c r="G539" s="4">
        <f t="shared" si="64"/>
        <v>1.1722156398104266</v>
      </c>
      <c r="H539" s="5">
        <f t="shared" si="65"/>
        <v>94.044676806083643</v>
      </c>
      <c r="I539">
        <v>1052</v>
      </c>
      <c r="J539" t="s">
        <v>34</v>
      </c>
      <c r="K539" t="s">
        <v>35</v>
      </c>
      <c r="L539">
        <v>1535605200</v>
      </c>
      <c r="M539">
        <f t="shared" si="66"/>
        <v>17773.208333333332</v>
      </c>
      <c r="N539" s="6">
        <f t="shared" si="67"/>
        <v>43342.208333333328</v>
      </c>
      <c r="O539">
        <v>1537592400</v>
      </c>
      <c r="P539">
        <f t="shared" si="68"/>
        <v>17796.208333333332</v>
      </c>
      <c r="Q539" s="6">
        <f t="shared" si="69"/>
        <v>43365.208333333328</v>
      </c>
      <c r="R539" t="s">
        <v>40</v>
      </c>
      <c r="S539" t="str">
        <f t="shared" si="70"/>
        <v>film &amp; video</v>
      </c>
      <c r="T539" t="str">
        <f t="shared" si="71"/>
        <v>documentary</v>
      </c>
    </row>
    <row r="540" spans="1:20" x14ac:dyDescent="0.35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t="s">
        <v>12</v>
      </c>
      <c r="G540" s="4">
        <f t="shared" si="64"/>
        <v>0.37695968274950431</v>
      </c>
      <c r="H540" s="5">
        <f t="shared" si="65"/>
        <v>44.007716049382715</v>
      </c>
      <c r="I540">
        <v>1296</v>
      </c>
      <c r="J540" t="s">
        <v>19</v>
      </c>
      <c r="K540" t="s">
        <v>20</v>
      </c>
      <c r="L540">
        <v>1379826000</v>
      </c>
      <c r="M540">
        <f t="shared" si="66"/>
        <v>15970.208333333334</v>
      </c>
      <c r="N540" s="6">
        <f t="shared" si="67"/>
        <v>41539.208333333336</v>
      </c>
      <c r="O540">
        <v>1381208400</v>
      </c>
      <c r="P540">
        <f t="shared" si="68"/>
        <v>15986.208333333334</v>
      </c>
      <c r="Q540" s="6">
        <f t="shared" si="69"/>
        <v>41555.208333333336</v>
      </c>
      <c r="R540" t="s">
        <v>290</v>
      </c>
      <c r="S540" t="str">
        <f t="shared" si="70"/>
        <v>games</v>
      </c>
      <c r="T540" t="str">
        <f t="shared" si="71"/>
        <v>mobile games</v>
      </c>
    </row>
    <row r="541" spans="1:20" x14ac:dyDescent="0.35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t="s">
        <v>12</v>
      </c>
      <c r="G541" s="4">
        <f t="shared" si="64"/>
        <v>0.72653061224489801</v>
      </c>
      <c r="H541" s="5">
        <f t="shared" si="65"/>
        <v>92.467532467532465</v>
      </c>
      <c r="I541">
        <v>77</v>
      </c>
      <c r="J541" t="s">
        <v>19</v>
      </c>
      <c r="K541" t="s">
        <v>20</v>
      </c>
      <c r="L541">
        <v>1561957200</v>
      </c>
      <c r="M541">
        <f t="shared" si="66"/>
        <v>18078.208333333332</v>
      </c>
      <c r="N541" s="6">
        <f t="shared" si="67"/>
        <v>43647.208333333328</v>
      </c>
      <c r="O541">
        <v>1562475600</v>
      </c>
      <c r="P541">
        <f t="shared" si="68"/>
        <v>18084.208333333332</v>
      </c>
      <c r="Q541" s="6">
        <f t="shared" si="69"/>
        <v>43653.208333333328</v>
      </c>
      <c r="R541" t="s">
        <v>15</v>
      </c>
      <c r="S541" t="str">
        <f t="shared" si="70"/>
        <v>food</v>
      </c>
      <c r="T541" t="str">
        <f t="shared" si="71"/>
        <v>food trucks</v>
      </c>
    </row>
    <row r="542" spans="1:20" x14ac:dyDescent="0.35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t="s">
        <v>18</v>
      </c>
      <c r="G542" s="4">
        <f t="shared" si="64"/>
        <v>2.6598113207547169</v>
      </c>
      <c r="H542" s="5">
        <f t="shared" si="65"/>
        <v>57.072874493927124</v>
      </c>
      <c r="I542">
        <v>247</v>
      </c>
      <c r="J542" t="s">
        <v>19</v>
      </c>
      <c r="K542" t="s">
        <v>20</v>
      </c>
      <c r="L542">
        <v>1525496400</v>
      </c>
      <c r="M542">
        <f t="shared" si="66"/>
        <v>17656.208333333332</v>
      </c>
      <c r="N542" s="6">
        <f t="shared" si="67"/>
        <v>43225.208333333328</v>
      </c>
      <c r="O542">
        <v>1527397200</v>
      </c>
      <c r="P542">
        <f t="shared" si="68"/>
        <v>17678.208333333332</v>
      </c>
      <c r="Q542" s="6">
        <f t="shared" si="69"/>
        <v>43247.208333333328</v>
      </c>
      <c r="R542" t="s">
        <v>120</v>
      </c>
      <c r="S542" t="str">
        <f t="shared" si="70"/>
        <v>photography</v>
      </c>
      <c r="T542" t="str">
        <f t="shared" si="71"/>
        <v>photography books</v>
      </c>
    </row>
    <row r="543" spans="1:20" x14ac:dyDescent="0.35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t="s">
        <v>12</v>
      </c>
      <c r="G543" s="4">
        <f t="shared" si="64"/>
        <v>0.24205617977528091</v>
      </c>
      <c r="H543" s="5">
        <f t="shared" si="65"/>
        <v>109.07848101265823</v>
      </c>
      <c r="I543">
        <v>395</v>
      </c>
      <c r="J543" t="s">
        <v>105</v>
      </c>
      <c r="K543" t="s">
        <v>106</v>
      </c>
      <c r="L543">
        <v>1433912400</v>
      </c>
      <c r="M543">
        <f t="shared" si="66"/>
        <v>16596.208333333332</v>
      </c>
      <c r="N543" s="6">
        <f t="shared" si="67"/>
        <v>42165.208333333328</v>
      </c>
      <c r="O543">
        <v>1436158800</v>
      </c>
      <c r="P543">
        <f t="shared" si="68"/>
        <v>16622.208333333332</v>
      </c>
      <c r="Q543" s="6">
        <f t="shared" si="69"/>
        <v>42191.208333333328</v>
      </c>
      <c r="R543" t="s">
        <v>290</v>
      </c>
      <c r="S543" t="str">
        <f t="shared" si="70"/>
        <v>games</v>
      </c>
      <c r="T543" t="str">
        <f t="shared" si="71"/>
        <v>mobile games</v>
      </c>
    </row>
    <row r="544" spans="1:20" x14ac:dyDescent="0.35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t="s">
        <v>12</v>
      </c>
      <c r="G544" s="4">
        <f t="shared" si="64"/>
        <v>2.5064935064935064E-2</v>
      </c>
      <c r="H544" s="5">
        <f t="shared" si="65"/>
        <v>39.387755102040813</v>
      </c>
      <c r="I544">
        <v>49</v>
      </c>
      <c r="J544" t="s">
        <v>38</v>
      </c>
      <c r="K544" t="s">
        <v>39</v>
      </c>
      <c r="L544">
        <v>1453442400</v>
      </c>
      <c r="M544">
        <f t="shared" si="66"/>
        <v>16822.25</v>
      </c>
      <c r="N544" s="6">
        <f t="shared" si="67"/>
        <v>42391.25</v>
      </c>
      <c r="O544">
        <v>1456034400</v>
      </c>
      <c r="P544">
        <f t="shared" si="68"/>
        <v>16852.25</v>
      </c>
      <c r="Q544" s="6">
        <f t="shared" si="69"/>
        <v>42421.25</v>
      </c>
      <c r="R544" t="s">
        <v>58</v>
      </c>
      <c r="S544" t="str">
        <f t="shared" si="70"/>
        <v>music</v>
      </c>
      <c r="T544" t="str">
        <f t="shared" si="71"/>
        <v>indie rock</v>
      </c>
    </row>
    <row r="545" spans="1:20" x14ac:dyDescent="0.35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t="s">
        <v>12</v>
      </c>
      <c r="G545" s="4">
        <f t="shared" si="64"/>
        <v>0.1632979976442874</v>
      </c>
      <c r="H545" s="5">
        <f t="shared" si="65"/>
        <v>77.022222222222226</v>
      </c>
      <c r="I545">
        <v>180</v>
      </c>
      <c r="J545" t="s">
        <v>19</v>
      </c>
      <c r="K545" t="s">
        <v>20</v>
      </c>
      <c r="L545">
        <v>1378875600</v>
      </c>
      <c r="M545">
        <f t="shared" si="66"/>
        <v>15959.208333333334</v>
      </c>
      <c r="N545" s="6">
        <f t="shared" si="67"/>
        <v>41528.208333333336</v>
      </c>
      <c r="O545">
        <v>1380171600</v>
      </c>
      <c r="P545">
        <f t="shared" si="68"/>
        <v>15974.208333333334</v>
      </c>
      <c r="Q545" s="6">
        <f t="shared" si="69"/>
        <v>41543.208333333336</v>
      </c>
      <c r="R545" t="s">
        <v>87</v>
      </c>
      <c r="S545" t="str">
        <f t="shared" si="70"/>
        <v>games</v>
      </c>
      <c r="T545" t="str">
        <f t="shared" si="71"/>
        <v>video games</v>
      </c>
    </row>
    <row r="546" spans="1:20" ht="31" x14ac:dyDescent="0.35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t="s">
        <v>18</v>
      </c>
      <c r="G546" s="4">
        <f t="shared" si="64"/>
        <v>2.7650000000000001</v>
      </c>
      <c r="H546" s="5">
        <f t="shared" si="65"/>
        <v>92.166666666666671</v>
      </c>
      <c r="I546">
        <v>84</v>
      </c>
      <c r="J546" t="s">
        <v>19</v>
      </c>
      <c r="K546" t="s">
        <v>20</v>
      </c>
      <c r="L546">
        <v>1452232800</v>
      </c>
      <c r="M546">
        <f t="shared" si="66"/>
        <v>16808.25</v>
      </c>
      <c r="N546" s="6">
        <f t="shared" si="67"/>
        <v>42377.25</v>
      </c>
      <c r="O546">
        <v>1453356000</v>
      </c>
      <c r="P546">
        <f t="shared" si="68"/>
        <v>16821.25</v>
      </c>
      <c r="Q546" s="6">
        <f t="shared" si="69"/>
        <v>42390.25</v>
      </c>
      <c r="R546" t="s">
        <v>21</v>
      </c>
      <c r="S546" t="str">
        <f t="shared" si="70"/>
        <v>music</v>
      </c>
      <c r="T546" t="str">
        <f t="shared" si="71"/>
        <v>rock</v>
      </c>
    </row>
    <row r="547" spans="1:20" x14ac:dyDescent="0.35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t="s">
        <v>12</v>
      </c>
      <c r="G547" s="4">
        <f t="shared" si="64"/>
        <v>0.88803571428571426</v>
      </c>
      <c r="H547" s="5">
        <f t="shared" si="65"/>
        <v>61.007063197026021</v>
      </c>
      <c r="I547">
        <v>2690</v>
      </c>
      <c r="J547" t="s">
        <v>19</v>
      </c>
      <c r="K547" t="s">
        <v>20</v>
      </c>
      <c r="L547">
        <v>1577253600</v>
      </c>
      <c r="M547">
        <f t="shared" si="66"/>
        <v>18255.25</v>
      </c>
      <c r="N547" s="6">
        <f t="shared" si="67"/>
        <v>43824.25</v>
      </c>
      <c r="O547">
        <v>1578981600</v>
      </c>
      <c r="P547">
        <f t="shared" si="68"/>
        <v>18275.25</v>
      </c>
      <c r="Q547" s="6">
        <f t="shared" si="69"/>
        <v>43844.25</v>
      </c>
      <c r="R547" t="s">
        <v>31</v>
      </c>
      <c r="S547" t="str">
        <f t="shared" si="70"/>
        <v>theater</v>
      </c>
      <c r="T547" t="str">
        <f t="shared" si="71"/>
        <v>plays</v>
      </c>
    </row>
    <row r="548" spans="1:20" x14ac:dyDescent="0.35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t="s">
        <v>18</v>
      </c>
      <c r="G548" s="4">
        <f t="shared" si="64"/>
        <v>1.6357142857142857</v>
      </c>
      <c r="H548" s="5">
        <f t="shared" si="65"/>
        <v>78.068181818181813</v>
      </c>
      <c r="I548">
        <v>88</v>
      </c>
      <c r="J548" t="s">
        <v>19</v>
      </c>
      <c r="K548" t="s">
        <v>20</v>
      </c>
      <c r="L548">
        <v>1537160400</v>
      </c>
      <c r="M548">
        <f t="shared" si="66"/>
        <v>17791.208333333332</v>
      </c>
      <c r="N548" s="6">
        <f t="shared" si="67"/>
        <v>43360.208333333328</v>
      </c>
      <c r="O548">
        <v>1537419600</v>
      </c>
      <c r="P548">
        <f t="shared" si="68"/>
        <v>17794.208333333332</v>
      </c>
      <c r="Q548" s="6">
        <f t="shared" si="69"/>
        <v>43363.208333333328</v>
      </c>
      <c r="R548" t="s">
        <v>31</v>
      </c>
      <c r="S548" t="str">
        <f t="shared" si="70"/>
        <v>theater</v>
      </c>
      <c r="T548" t="str">
        <f t="shared" si="71"/>
        <v>plays</v>
      </c>
    </row>
    <row r="549" spans="1:20" x14ac:dyDescent="0.35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t="s">
        <v>18</v>
      </c>
      <c r="G549" s="4">
        <f t="shared" si="64"/>
        <v>9.69</v>
      </c>
      <c r="H549" s="5">
        <f t="shared" si="65"/>
        <v>80.75</v>
      </c>
      <c r="I549">
        <v>156</v>
      </c>
      <c r="J549" t="s">
        <v>19</v>
      </c>
      <c r="K549" t="s">
        <v>20</v>
      </c>
      <c r="L549">
        <v>1422165600</v>
      </c>
      <c r="M549">
        <f t="shared" si="66"/>
        <v>16460.25</v>
      </c>
      <c r="N549" s="6">
        <f t="shared" si="67"/>
        <v>42029.25</v>
      </c>
      <c r="O549">
        <v>1423202400</v>
      </c>
      <c r="P549">
        <f t="shared" si="68"/>
        <v>16472.25</v>
      </c>
      <c r="Q549" s="6">
        <f t="shared" si="69"/>
        <v>42041.25</v>
      </c>
      <c r="R549" t="s">
        <v>51</v>
      </c>
      <c r="S549" t="str">
        <f t="shared" si="70"/>
        <v>film &amp; video</v>
      </c>
      <c r="T549" t="str">
        <f t="shared" si="71"/>
        <v>drama</v>
      </c>
    </row>
    <row r="550" spans="1:20" x14ac:dyDescent="0.35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t="s">
        <v>18</v>
      </c>
      <c r="G550" s="4">
        <f t="shared" si="64"/>
        <v>2.7091376701966716</v>
      </c>
      <c r="H550" s="5">
        <f t="shared" si="65"/>
        <v>59.991289782244557</v>
      </c>
      <c r="I550">
        <v>2985</v>
      </c>
      <c r="J550" t="s">
        <v>19</v>
      </c>
      <c r="K550" t="s">
        <v>20</v>
      </c>
      <c r="L550">
        <v>1459486800</v>
      </c>
      <c r="M550">
        <f t="shared" si="66"/>
        <v>16892.208333333332</v>
      </c>
      <c r="N550" s="6">
        <f t="shared" si="67"/>
        <v>42461.208333333328</v>
      </c>
      <c r="O550">
        <v>1460610000</v>
      </c>
      <c r="P550">
        <f t="shared" si="68"/>
        <v>16905.208333333332</v>
      </c>
      <c r="Q550" s="6">
        <f t="shared" si="69"/>
        <v>42474.208333333328</v>
      </c>
      <c r="R550" t="s">
        <v>31</v>
      </c>
      <c r="S550" t="str">
        <f t="shared" si="70"/>
        <v>theater</v>
      </c>
      <c r="T550" t="str">
        <f t="shared" si="71"/>
        <v>plays</v>
      </c>
    </row>
    <row r="551" spans="1:20" ht="31" x14ac:dyDescent="0.35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t="s">
        <v>18</v>
      </c>
      <c r="G551" s="4">
        <f t="shared" si="64"/>
        <v>2.8421355932203389</v>
      </c>
      <c r="H551" s="5">
        <f t="shared" si="65"/>
        <v>110.03018372703411</v>
      </c>
      <c r="I551">
        <v>762</v>
      </c>
      <c r="J551" t="s">
        <v>19</v>
      </c>
      <c r="K551" t="s">
        <v>20</v>
      </c>
      <c r="L551">
        <v>1369717200</v>
      </c>
      <c r="M551">
        <f t="shared" si="66"/>
        <v>15853.208333333334</v>
      </c>
      <c r="N551" s="6">
        <f t="shared" si="67"/>
        <v>41422.208333333336</v>
      </c>
      <c r="O551">
        <v>1370494800</v>
      </c>
      <c r="P551">
        <f t="shared" si="68"/>
        <v>15862.208333333334</v>
      </c>
      <c r="Q551" s="6">
        <f t="shared" si="69"/>
        <v>41431.208333333336</v>
      </c>
      <c r="R551" t="s">
        <v>63</v>
      </c>
      <c r="S551" t="str">
        <f t="shared" si="70"/>
        <v>technology</v>
      </c>
      <c r="T551" t="str">
        <f t="shared" si="71"/>
        <v>wearables</v>
      </c>
    </row>
    <row r="552" spans="1:20" ht="31" x14ac:dyDescent="0.35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t="s">
        <v>72</v>
      </c>
      <c r="G552" s="4">
        <f t="shared" si="64"/>
        <v>0.04</v>
      </c>
      <c r="H552" s="5">
        <f t="shared" si="65"/>
        <v>4</v>
      </c>
      <c r="I552">
        <v>1</v>
      </c>
      <c r="J552" t="s">
        <v>96</v>
      </c>
      <c r="K552" t="s">
        <v>97</v>
      </c>
      <c r="L552">
        <v>1330495200</v>
      </c>
      <c r="M552">
        <f t="shared" si="66"/>
        <v>15399.25</v>
      </c>
      <c r="N552" s="6">
        <f t="shared" si="67"/>
        <v>40968.25</v>
      </c>
      <c r="O552">
        <v>1332306000</v>
      </c>
      <c r="P552">
        <f t="shared" si="68"/>
        <v>15420.208333333334</v>
      </c>
      <c r="Q552" s="6">
        <f t="shared" si="69"/>
        <v>40989.208333333336</v>
      </c>
      <c r="R552" t="s">
        <v>58</v>
      </c>
      <c r="S552" t="str">
        <f t="shared" si="70"/>
        <v>music</v>
      </c>
      <c r="T552" t="str">
        <f t="shared" si="71"/>
        <v>indie rock</v>
      </c>
    </row>
    <row r="553" spans="1:20" x14ac:dyDescent="0.35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t="s">
        <v>12</v>
      </c>
      <c r="G553" s="4">
        <f t="shared" si="64"/>
        <v>0.58632981676846196</v>
      </c>
      <c r="H553" s="5">
        <f t="shared" si="65"/>
        <v>37.99856063332134</v>
      </c>
      <c r="I553">
        <v>2779</v>
      </c>
      <c r="J553" t="s">
        <v>24</v>
      </c>
      <c r="K553" t="s">
        <v>25</v>
      </c>
      <c r="L553">
        <v>1419055200</v>
      </c>
      <c r="M553">
        <f t="shared" si="66"/>
        <v>16424.25</v>
      </c>
      <c r="N553" s="6">
        <f t="shared" si="67"/>
        <v>41993.25</v>
      </c>
      <c r="O553">
        <v>1422511200</v>
      </c>
      <c r="P553">
        <f t="shared" si="68"/>
        <v>16464.25</v>
      </c>
      <c r="Q553" s="6">
        <f t="shared" si="69"/>
        <v>42033.25</v>
      </c>
      <c r="R553" t="s">
        <v>26</v>
      </c>
      <c r="S553" t="str">
        <f t="shared" si="70"/>
        <v>technology</v>
      </c>
      <c r="T553" t="str">
        <f t="shared" si="71"/>
        <v>web</v>
      </c>
    </row>
    <row r="554" spans="1:20" x14ac:dyDescent="0.35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t="s">
        <v>12</v>
      </c>
      <c r="G554" s="4">
        <f t="shared" si="64"/>
        <v>0.98511111111111116</v>
      </c>
      <c r="H554" s="5">
        <f t="shared" si="65"/>
        <v>96.369565217391298</v>
      </c>
      <c r="I554">
        <v>92</v>
      </c>
      <c r="J554" t="s">
        <v>19</v>
      </c>
      <c r="K554" t="s">
        <v>20</v>
      </c>
      <c r="L554">
        <v>1480140000</v>
      </c>
      <c r="M554">
        <f t="shared" si="66"/>
        <v>17131.25</v>
      </c>
      <c r="N554" s="6">
        <f t="shared" si="67"/>
        <v>42700.25</v>
      </c>
      <c r="O554">
        <v>1480312800</v>
      </c>
      <c r="P554">
        <f t="shared" si="68"/>
        <v>17133.25</v>
      </c>
      <c r="Q554" s="6">
        <f t="shared" si="69"/>
        <v>42702.25</v>
      </c>
      <c r="R554" t="s">
        <v>31</v>
      </c>
      <c r="S554" t="str">
        <f t="shared" si="70"/>
        <v>theater</v>
      </c>
      <c r="T554" t="str">
        <f t="shared" si="71"/>
        <v>plays</v>
      </c>
    </row>
    <row r="555" spans="1:20" ht="31" x14ac:dyDescent="0.35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t="s">
        <v>12</v>
      </c>
      <c r="G555" s="4">
        <f t="shared" si="64"/>
        <v>0.43975381008206332</v>
      </c>
      <c r="H555" s="5">
        <f t="shared" si="65"/>
        <v>72.978599221789878</v>
      </c>
      <c r="I555">
        <v>1028</v>
      </c>
      <c r="J555" t="s">
        <v>19</v>
      </c>
      <c r="K555" t="s">
        <v>20</v>
      </c>
      <c r="L555">
        <v>1293948000</v>
      </c>
      <c r="M555">
        <f t="shared" si="66"/>
        <v>14976.25</v>
      </c>
      <c r="N555" s="6">
        <f t="shared" si="67"/>
        <v>40545.25</v>
      </c>
      <c r="O555">
        <v>1294034400</v>
      </c>
      <c r="P555">
        <f t="shared" si="68"/>
        <v>14977.25</v>
      </c>
      <c r="Q555" s="6">
        <f t="shared" si="69"/>
        <v>40546.25</v>
      </c>
      <c r="R555" t="s">
        <v>21</v>
      </c>
      <c r="S555" t="str">
        <f t="shared" si="70"/>
        <v>music</v>
      </c>
      <c r="T555" t="str">
        <f t="shared" si="71"/>
        <v>rock</v>
      </c>
    </row>
    <row r="556" spans="1:20" ht="31" x14ac:dyDescent="0.35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t="s">
        <v>18</v>
      </c>
      <c r="G556" s="4">
        <f t="shared" si="64"/>
        <v>1.5166315789473683</v>
      </c>
      <c r="H556" s="5">
        <f t="shared" si="65"/>
        <v>26.007220216606498</v>
      </c>
      <c r="I556">
        <v>554</v>
      </c>
      <c r="J556" t="s">
        <v>13</v>
      </c>
      <c r="K556" t="s">
        <v>14</v>
      </c>
      <c r="L556">
        <v>1482127200</v>
      </c>
      <c r="M556">
        <f t="shared" si="66"/>
        <v>17154.25</v>
      </c>
      <c r="N556" s="6">
        <f t="shared" si="67"/>
        <v>42723.25</v>
      </c>
      <c r="O556">
        <v>1482645600</v>
      </c>
      <c r="P556">
        <f t="shared" si="68"/>
        <v>17160.25</v>
      </c>
      <c r="Q556" s="6">
        <f t="shared" si="69"/>
        <v>42729.25</v>
      </c>
      <c r="R556" t="s">
        <v>58</v>
      </c>
      <c r="S556" t="str">
        <f t="shared" si="70"/>
        <v>music</v>
      </c>
      <c r="T556" t="str">
        <f t="shared" si="71"/>
        <v>indie rock</v>
      </c>
    </row>
    <row r="557" spans="1:20" x14ac:dyDescent="0.35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t="s">
        <v>18</v>
      </c>
      <c r="G557" s="4">
        <f t="shared" si="64"/>
        <v>2.2363492063492063</v>
      </c>
      <c r="H557" s="5">
        <f t="shared" si="65"/>
        <v>104.36296296296297</v>
      </c>
      <c r="I557">
        <v>135</v>
      </c>
      <c r="J557" t="s">
        <v>34</v>
      </c>
      <c r="K557" t="s">
        <v>35</v>
      </c>
      <c r="L557">
        <v>1396414800</v>
      </c>
      <c r="M557">
        <f t="shared" si="66"/>
        <v>16162.208333333334</v>
      </c>
      <c r="N557" s="6">
        <f t="shared" si="67"/>
        <v>41731.208333333336</v>
      </c>
      <c r="O557">
        <v>1399093200</v>
      </c>
      <c r="P557">
        <f t="shared" si="68"/>
        <v>16193.208333333334</v>
      </c>
      <c r="Q557" s="6">
        <f t="shared" si="69"/>
        <v>41762.208333333336</v>
      </c>
      <c r="R557" t="s">
        <v>21</v>
      </c>
      <c r="S557" t="str">
        <f t="shared" si="70"/>
        <v>music</v>
      </c>
      <c r="T557" t="str">
        <f t="shared" si="71"/>
        <v>rock</v>
      </c>
    </row>
    <row r="558" spans="1:20" x14ac:dyDescent="0.35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t="s">
        <v>18</v>
      </c>
      <c r="G558" s="4">
        <f t="shared" si="64"/>
        <v>2.3975</v>
      </c>
      <c r="H558" s="5">
        <f t="shared" si="65"/>
        <v>102.18852459016394</v>
      </c>
      <c r="I558">
        <v>122</v>
      </c>
      <c r="J558" t="s">
        <v>19</v>
      </c>
      <c r="K558" t="s">
        <v>20</v>
      </c>
      <c r="L558">
        <v>1315285200</v>
      </c>
      <c r="M558">
        <f t="shared" si="66"/>
        <v>15223.208333333334</v>
      </c>
      <c r="N558" s="6">
        <f t="shared" si="67"/>
        <v>40792.208333333336</v>
      </c>
      <c r="O558">
        <v>1315890000</v>
      </c>
      <c r="P558">
        <f t="shared" si="68"/>
        <v>15230.208333333334</v>
      </c>
      <c r="Q558" s="6">
        <f t="shared" si="69"/>
        <v>40799.208333333336</v>
      </c>
      <c r="R558" t="s">
        <v>204</v>
      </c>
      <c r="S558" t="str">
        <f t="shared" si="70"/>
        <v>publishing</v>
      </c>
      <c r="T558" t="str">
        <f t="shared" si="71"/>
        <v>translations</v>
      </c>
    </row>
    <row r="559" spans="1:20" x14ac:dyDescent="0.35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t="s">
        <v>18</v>
      </c>
      <c r="G559" s="4">
        <f t="shared" si="64"/>
        <v>1.9933333333333334</v>
      </c>
      <c r="H559" s="5">
        <f t="shared" si="65"/>
        <v>54.117647058823529</v>
      </c>
      <c r="I559">
        <v>221</v>
      </c>
      <c r="J559" t="s">
        <v>19</v>
      </c>
      <c r="K559" t="s">
        <v>20</v>
      </c>
      <c r="L559">
        <v>1443762000</v>
      </c>
      <c r="M559">
        <f t="shared" si="66"/>
        <v>16710.208333333332</v>
      </c>
      <c r="N559" s="6">
        <f t="shared" si="67"/>
        <v>42279.208333333328</v>
      </c>
      <c r="O559">
        <v>1444021200</v>
      </c>
      <c r="P559">
        <f t="shared" si="68"/>
        <v>16713.208333333332</v>
      </c>
      <c r="Q559" s="6">
        <f t="shared" si="69"/>
        <v>42282.208333333328</v>
      </c>
      <c r="R559" t="s">
        <v>472</v>
      </c>
      <c r="S559" t="str">
        <f t="shared" si="70"/>
        <v>film &amp; video</v>
      </c>
      <c r="T559" t="str">
        <f t="shared" si="71"/>
        <v>science fiction</v>
      </c>
    </row>
    <row r="560" spans="1:20" x14ac:dyDescent="0.35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t="s">
        <v>18</v>
      </c>
      <c r="G560" s="4">
        <f t="shared" si="64"/>
        <v>1.373448275862069</v>
      </c>
      <c r="H560" s="5">
        <f t="shared" si="65"/>
        <v>63.222222222222221</v>
      </c>
      <c r="I560">
        <v>126</v>
      </c>
      <c r="J560" t="s">
        <v>19</v>
      </c>
      <c r="K560" t="s">
        <v>20</v>
      </c>
      <c r="L560">
        <v>1456293600</v>
      </c>
      <c r="M560">
        <f t="shared" si="66"/>
        <v>16855.25</v>
      </c>
      <c r="N560" s="6">
        <f t="shared" si="67"/>
        <v>42424.25</v>
      </c>
      <c r="O560">
        <v>1460005200</v>
      </c>
      <c r="P560">
        <f t="shared" si="68"/>
        <v>16898.208333333332</v>
      </c>
      <c r="Q560" s="6">
        <f t="shared" si="69"/>
        <v>42467.208333333328</v>
      </c>
      <c r="R560" t="s">
        <v>31</v>
      </c>
      <c r="S560" t="str">
        <f t="shared" si="70"/>
        <v>theater</v>
      </c>
      <c r="T560" t="str">
        <f t="shared" si="71"/>
        <v>plays</v>
      </c>
    </row>
    <row r="561" spans="1:20" x14ac:dyDescent="0.35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t="s">
        <v>18</v>
      </c>
      <c r="G561" s="4">
        <f t="shared" si="64"/>
        <v>1.009696106362773</v>
      </c>
      <c r="H561" s="5">
        <f t="shared" si="65"/>
        <v>104.03228962818004</v>
      </c>
      <c r="I561">
        <v>1022</v>
      </c>
      <c r="J561" t="s">
        <v>19</v>
      </c>
      <c r="K561" t="s">
        <v>20</v>
      </c>
      <c r="L561">
        <v>1470114000</v>
      </c>
      <c r="M561">
        <f t="shared" si="66"/>
        <v>17015.208333333332</v>
      </c>
      <c r="N561" s="6">
        <f t="shared" si="67"/>
        <v>42584.208333333328</v>
      </c>
      <c r="O561">
        <v>1470718800</v>
      </c>
      <c r="P561">
        <f t="shared" si="68"/>
        <v>17022.208333333332</v>
      </c>
      <c r="Q561" s="6">
        <f t="shared" si="69"/>
        <v>42591.208333333328</v>
      </c>
      <c r="R561" t="s">
        <v>31</v>
      </c>
      <c r="S561" t="str">
        <f t="shared" si="70"/>
        <v>theater</v>
      </c>
      <c r="T561" t="str">
        <f t="shared" si="71"/>
        <v>plays</v>
      </c>
    </row>
    <row r="562" spans="1:20" x14ac:dyDescent="0.35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t="s">
        <v>18</v>
      </c>
      <c r="G562" s="4">
        <f t="shared" si="64"/>
        <v>7.9416000000000002</v>
      </c>
      <c r="H562" s="5">
        <f t="shared" si="65"/>
        <v>49.994334277620396</v>
      </c>
      <c r="I562">
        <v>3177</v>
      </c>
      <c r="J562" t="s">
        <v>19</v>
      </c>
      <c r="K562" t="s">
        <v>20</v>
      </c>
      <c r="L562">
        <v>1321596000</v>
      </c>
      <c r="M562">
        <f t="shared" si="66"/>
        <v>15296.25</v>
      </c>
      <c r="N562" s="6">
        <f t="shared" si="67"/>
        <v>40865.25</v>
      </c>
      <c r="O562">
        <v>1325052000</v>
      </c>
      <c r="P562">
        <f t="shared" si="68"/>
        <v>15336.25</v>
      </c>
      <c r="Q562" s="6">
        <f t="shared" si="69"/>
        <v>40905.25</v>
      </c>
      <c r="R562" t="s">
        <v>69</v>
      </c>
      <c r="S562" t="str">
        <f t="shared" si="70"/>
        <v>film &amp; video</v>
      </c>
      <c r="T562" t="str">
        <f t="shared" si="71"/>
        <v>animation</v>
      </c>
    </row>
    <row r="563" spans="1:20" x14ac:dyDescent="0.35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t="s">
        <v>18</v>
      </c>
      <c r="G563" s="4">
        <f t="shared" si="64"/>
        <v>3.6970000000000001</v>
      </c>
      <c r="H563" s="5">
        <f t="shared" si="65"/>
        <v>56.015151515151516</v>
      </c>
      <c r="I563">
        <v>198</v>
      </c>
      <c r="J563" t="s">
        <v>96</v>
      </c>
      <c r="K563" t="s">
        <v>97</v>
      </c>
      <c r="L563">
        <v>1318827600</v>
      </c>
      <c r="M563">
        <f t="shared" si="66"/>
        <v>15264.208333333334</v>
      </c>
      <c r="N563" s="6">
        <f t="shared" si="67"/>
        <v>40833.208333333336</v>
      </c>
      <c r="O563">
        <v>1319000400</v>
      </c>
      <c r="P563">
        <f t="shared" si="68"/>
        <v>15266.208333333334</v>
      </c>
      <c r="Q563" s="6">
        <f t="shared" si="69"/>
        <v>40835.208333333336</v>
      </c>
      <c r="R563" t="s">
        <v>31</v>
      </c>
      <c r="S563" t="str">
        <f t="shared" si="70"/>
        <v>theater</v>
      </c>
      <c r="T563" t="str">
        <f t="shared" si="71"/>
        <v>plays</v>
      </c>
    </row>
    <row r="564" spans="1:20" ht="31" x14ac:dyDescent="0.35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t="s">
        <v>12</v>
      </c>
      <c r="G564" s="4">
        <f t="shared" si="64"/>
        <v>0.12818181818181817</v>
      </c>
      <c r="H564" s="5">
        <f t="shared" si="65"/>
        <v>48.807692307692307</v>
      </c>
      <c r="I564">
        <v>26</v>
      </c>
      <c r="J564" t="s">
        <v>96</v>
      </c>
      <c r="K564" t="s">
        <v>97</v>
      </c>
      <c r="L564">
        <v>1552366800</v>
      </c>
      <c r="M564">
        <f t="shared" si="66"/>
        <v>17967.208333333332</v>
      </c>
      <c r="N564" s="6">
        <f t="shared" si="67"/>
        <v>43536.208333333328</v>
      </c>
      <c r="O564">
        <v>1552539600</v>
      </c>
      <c r="P564">
        <f t="shared" si="68"/>
        <v>17969.208333333332</v>
      </c>
      <c r="Q564" s="6">
        <f t="shared" si="69"/>
        <v>43538.208333333328</v>
      </c>
      <c r="R564" t="s">
        <v>21</v>
      </c>
      <c r="S564" t="str">
        <f t="shared" si="70"/>
        <v>music</v>
      </c>
      <c r="T564" t="str">
        <f t="shared" si="71"/>
        <v>rock</v>
      </c>
    </row>
    <row r="565" spans="1:20" x14ac:dyDescent="0.35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t="s">
        <v>18</v>
      </c>
      <c r="G565" s="4">
        <f t="shared" si="64"/>
        <v>1.3802702702702703</v>
      </c>
      <c r="H565" s="5">
        <f t="shared" si="65"/>
        <v>60.082352941176474</v>
      </c>
      <c r="I565">
        <v>85</v>
      </c>
      <c r="J565" t="s">
        <v>24</v>
      </c>
      <c r="K565" t="s">
        <v>25</v>
      </c>
      <c r="L565">
        <v>1542088800</v>
      </c>
      <c r="M565">
        <f t="shared" si="66"/>
        <v>17848.25</v>
      </c>
      <c r="N565" s="6">
        <f t="shared" si="67"/>
        <v>43417.25</v>
      </c>
      <c r="O565">
        <v>1543816800</v>
      </c>
      <c r="P565">
        <f t="shared" si="68"/>
        <v>17868.25</v>
      </c>
      <c r="Q565" s="6">
        <f t="shared" si="69"/>
        <v>43437.25</v>
      </c>
      <c r="R565" t="s">
        <v>40</v>
      </c>
      <c r="S565" t="str">
        <f t="shared" si="70"/>
        <v>film &amp; video</v>
      </c>
      <c r="T565" t="str">
        <f t="shared" si="71"/>
        <v>documentary</v>
      </c>
    </row>
    <row r="566" spans="1:20" x14ac:dyDescent="0.35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t="s">
        <v>12</v>
      </c>
      <c r="G566" s="4">
        <f t="shared" si="64"/>
        <v>0.83813278008298753</v>
      </c>
      <c r="H566" s="5">
        <f t="shared" si="65"/>
        <v>78.990502793296088</v>
      </c>
      <c r="I566">
        <v>1790</v>
      </c>
      <c r="J566" t="s">
        <v>19</v>
      </c>
      <c r="K566" t="s">
        <v>20</v>
      </c>
      <c r="L566">
        <v>1426395600</v>
      </c>
      <c r="M566">
        <f t="shared" si="66"/>
        <v>16509.208333333332</v>
      </c>
      <c r="N566" s="6">
        <f t="shared" si="67"/>
        <v>42078.208333333328</v>
      </c>
      <c r="O566">
        <v>1427086800</v>
      </c>
      <c r="P566">
        <f t="shared" si="68"/>
        <v>16517.208333333332</v>
      </c>
      <c r="Q566" s="6">
        <f t="shared" si="69"/>
        <v>42086.208333333328</v>
      </c>
      <c r="R566" t="s">
        <v>31</v>
      </c>
      <c r="S566" t="str">
        <f t="shared" si="70"/>
        <v>theater</v>
      </c>
      <c r="T566" t="str">
        <f t="shared" si="71"/>
        <v>plays</v>
      </c>
    </row>
    <row r="567" spans="1:20" x14ac:dyDescent="0.35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t="s">
        <v>18</v>
      </c>
      <c r="G567" s="4">
        <f t="shared" si="64"/>
        <v>2.0460063224446787</v>
      </c>
      <c r="H567" s="5">
        <f t="shared" si="65"/>
        <v>53.99499443826474</v>
      </c>
      <c r="I567">
        <v>3596</v>
      </c>
      <c r="J567" t="s">
        <v>19</v>
      </c>
      <c r="K567" t="s">
        <v>20</v>
      </c>
      <c r="L567">
        <v>1321336800</v>
      </c>
      <c r="M567">
        <f t="shared" si="66"/>
        <v>15293.25</v>
      </c>
      <c r="N567" s="6">
        <f t="shared" si="67"/>
        <v>40862.25</v>
      </c>
      <c r="O567">
        <v>1323064800</v>
      </c>
      <c r="P567">
        <f t="shared" si="68"/>
        <v>15313.25</v>
      </c>
      <c r="Q567" s="6">
        <f t="shared" si="69"/>
        <v>40882.25</v>
      </c>
      <c r="R567" t="s">
        <v>31</v>
      </c>
      <c r="S567" t="str">
        <f t="shared" si="70"/>
        <v>theater</v>
      </c>
      <c r="T567" t="str">
        <f t="shared" si="71"/>
        <v>plays</v>
      </c>
    </row>
    <row r="568" spans="1:20" x14ac:dyDescent="0.35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t="s">
        <v>12</v>
      </c>
      <c r="G568" s="4">
        <f t="shared" si="64"/>
        <v>0.44344086021505374</v>
      </c>
      <c r="H568" s="5">
        <f t="shared" si="65"/>
        <v>111.45945945945945</v>
      </c>
      <c r="I568">
        <v>37</v>
      </c>
      <c r="J568" t="s">
        <v>19</v>
      </c>
      <c r="K568" t="s">
        <v>20</v>
      </c>
      <c r="L568">
        <v>1456293600</v>
      </c>
      <c r="M568">
        <f t="shared" si="66"/>
        <v>16855.25</v>
      </c>
      <c r="N568" s="6">
        <f t="shared" si="67"/>
        <v>42424.25</v>
      </c>
      <c r="O568">
        <v>1458277200</v>
      </c>
      <c r="P568">
        <f t="shared" si="68"/>
        <v>16878.208333333332</v>
      </c>
      <c r="Q568" s="6">
        <f t="shared" si="69"/>
        <v>42447.208333333328</v>
      </c>
      <c r="R568" t="s">
        <v>48</v>
      </c>
      <c r="S568" t="str">
        <f t="shared" si="70"/>
        <v>music</v>
      </c>
      <c r="T568" t="str">
        <f t="shared" si="71"/>
        <v>electric music</v>
      </c>
    </row>
    <row r="569" spans="1:20" ht="31" x14ac:dyDescent="0.35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t="s">
        <v>18</v>
      </c>
      <c r="G569" s="4">
        <f t="shared" si="64"/>
        <v>2.1860294117647059</v>
      </c>
      <c r="H569" s="5">
        <f t="shared" si="65"/>
        <v>60.922131147540981</v>
      </c>
      <c r="I569">
        <v>244</v>
      </c>
      <c r="J569" t="s">
        <v>19</v>
      </c>
      <c r="K569" t="s">
        <v>20</v>
      </c>
      <c r="L569">
        <v>1404968400</v>
      </c>
      <c r="M569">
        <f t="shared" si="66"/>
        <v>16261.208333333334</v>
      </c>
      <c r="N569" s="6">
        <f t="shared" si="67"/>
        <v>41830.208333333336</v>
      </c>
      <c r="O569">
        <v>1405141200</v>
      </c>
      <c r="P569">
        <f t="shared" si="68"/>
        <v>16263.208333333334</v>
      </c>
      <c r="Q569" s="6">
        <f t="shared" si="69"/>
        <v>41832.208333333336</v>
      </c>
      <c r="R569" t="s">
        <v>21</v>
      </c>
      <c r="S569" t="str">
        <f t="shared" si="70"/>
        <v>music</v>
      </c>
      <c r="T569" t="str">
        <f t="shared" si="71"/>
        <v>rock</v>
      </c>
    </row>
    <row r="570" spans="1:20" x14ac:dyDescent="0.35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t="s">
        <v>18</v>
      </c>
      <c r="G570" s="4">
        <f t="shared" si="64"/>
        <v>1.8603314917127072</v>
      </c>
      <c r="H570" s="5">
        <f t="shared" si="65"/>
        <v>26.0015444015444</v>
      </c>
      <c r="I570">
        <v>5180</v>
      </c>
      <c r="J570" t="s">
        <v>19</v>
      </c>
      <c r="K570" t="s">
        <v>20</v>
      </c>
      <c r="L570">
        <v>1279170000</v>
      </c>
      <c r="M570">
        <f t="shared" si="66"/>
        <v>14805.208333333334</v>
      </c>
      <c r="N570" s="6">
        <f t="shared" si="67"/>
        <v>40374.208333333336</v>
      </c>
      <c r="O570">
        <v>1283058000</v>
      </c>
      <c r="P570">
        <f t="shared" si="68"/>
        <v>14850.208333333334</v>
      </c>
      <c r="Q570" s="6">
        <f t="shared" si="69"/>
        <v>40419.208333333336</v>
      </c>
      <c r="R570" t="s">
        <v>31</v>
      </c>
      <c r="S570" t="str">
        <f t="shared" si="70"/>
        <v>theater</v>
      </c>
      <c r="T570" t="str">
        <f t="shared" si="71"/>
        <v>plays</v>
      </c>
    </row>
    <row r="571" spans="1:20" x14ac:dyDescent="0.35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t="s">
        <v>18</v>
      </c>
      <c r="G571" s="4">
        <f t="shared" si="64"/>
        <v>2.3733830845771142</v>
      </c>
      <c r="H571" s="5">
        <f t="shared" si="65"/>
        <v>80.993208828522924</v>
      </c>
      <c r="I571">
        <v>589</v>
      </c>
      <c r="J571" t="s">
        <v>105</v>
      </c>
      <c r="K571" t="s">
        <v>106</v>
      </c>
      <c r="L571">
        <v>1294725600</v>
      </c>
      <c r="M571">
        <f t="shared" si="66"/>
        <v>14985.25</v>
      </c>
      <c r="N571" s="6">
        <f t="shared" si="67"/>
        <v>40554.25</v>
      </c>
      <c r="O571">
        <v>1295762400</v>
      </c>
      <c r="P571">
        <f t="shared" si="68"/>
        <v>14997.25</v>
      </c>
      <c r="Q571" s="6">
        <f t="shared" si="69"/>
        <v>40566.25</v>
      </c>
      <c r="R571" t="s">
        <v>69</v>
      </c>
      <c r="S571" t="str">
        <f t="shared" si="70"/>
        <v>film &amp; video</v>
      </c>
      <c r="T571" t="str">
        <f t="shared" si="71"/>
        <v>animation</v>
      </c>
    </row>
    <row r="572" spans="1:20" x14ac:dyDescent="0.35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t="s">
        <v>18</v>
      </c>
      <c r="G572" s="4">
        <f t="shared" si="64"/>
        <v>3.0565384615384614</v>
      </c>
      <c r="H572" s="5">
        <f t="shared" si="65"/>
        <v>34.995963302752294</v>
      </c>
      <c r="I572">
        <v>2725</v>
      </c>
      <c r="J572" t="s">
        <v>19</v>
      </c>
      <c r="K572" t="s">
        <v>20</v>
      </c>
      <c r="L572">
        <v>1419055200</v>
      </c>
      <c r="M572">
        <f t="shared" si="66"/>
        <v>16424.25</v>
      </c>
      <c r="N572" s="6">
        <f t="shared" si="67"/>
        <v>41993.25</v>
      </c>
      <c r="O572">
        <v>1419573600</v>
      </c>
      <c r="P572">
        <f t="shared" si="68"/>
        <v>16430.25</v>
      </c>
      <c r="Q572" s="6">
        <f t="shared" si="69"/>
        <v>41999.25</v>
      </c>
      <c r="R572" t="s">
        <v>21</v>
      </c>
      <c r="S572" t="str">
        <f t="shared" si="70"/>
        <v>music</v>
      </c>
      <c r="T572" t="str">
        <f t="shared" si="71"/>
        <v>rock</v>
      </c>
    </row>
    <row r="573" spans="1:20" x14ac:dyDescent="0.35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t="s">
        <v>12</v>
      </c>
      <c r="G573" s="4">
        <f t="shared" si="64"/>
        <v>0.94142857142857139</v>
      </c>
      <c r="H573" s="5">
        <f t="shared" si="65"/>
        <v>94.142857142857139</v>
      </c>
      <c r="I573">
        <v>35</v>
      </c>
      <c r="J573" t="s">
        <v>105</v>
      </c>
      <c r="K573" t="s">
        <v>106</v>
      </c>
      <c r="L573">
        <v>1434690000</v>
      </c>
      <c r="M573">
        <f t="shared" si="66"/>
        <v>16605.208333333332</v>
      </c>
      <c r="N573" s="6">
        <f t="shared" si="67"/>
        <v>42174.208333333328</v>
      </c>
      <c r="O573">
        <v>1438750800</v>
      </c>
      <c r="P573">
        <f t="shared" si="68"/>
        <v>16652.208333333332</v>
      </c>
      <c r="Q573" s="6">
        <f t="shared" si="69"/>
        <v>42221.208333333328</v>
      </c>
      <c r="R573" t="s">
        <v>98</v>
      </c>
      <c r="S573" t="str">
        <f t="shared" si="70"/>
        <v>film &amp; video</v>
      </c>
      <c r="T573" t="str">
        <f t="shared" si="71"/>
        <v>shorts</v>
      </c>
    </row>
    <row r="574" spans="1:20" x14ac:dyDescent="0.35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t="s">
        <v>72</v>
      </c>
      <c r="G574" s="4">
        <f t="shared" si="64"/>
        <v>0.54400000000000004</v>
      </c>
      <c r="H574" s="5">
        <f t="shared" si="65"/>
        <v>52.085106382978722</v>
      </c>
      <c r="I574">
        <v>94</v>
      </c>
      <c r="J574" t="s">
        <v>19</v>
      </c>
      <c r="K574" t="s">
        <v>20</v>
      </c>
      <c r="L574">
        <v>1443416400</v>
      </c>
      <c r="M574">
        <f t="shared" si="66"/>
        <v>16706.208333333332</v>
      </c>
      <c r="N574" s="6">
        <f t="shared" si="67"/>
        <v>42275.208333333328</v>
      </c>
      <c r="O574">
        <v>1444798800</v>
      </c>
      <c r="P574">
        <f t="shared" si="68"/>
        <v>16722.208333333332</v>
      </c>
      <c r="Q574" s="6">
        <f t="shared" si="69"/>
        <v>42291.208333333328</v>
      </c>
      <c r="R574" t="s">
        <v>21</v>
      </c>
      <c r="S574" t="str">
        <f t="shared" si="70"/>
        <v>music</v>
      </c>
      <c r="T574" t="str">
        <f t="shared" si="71"/>
        <v>rock</v>
      </c>
    </row>
    <row r="575" spans="1:20" x14ac:dyDescent="0.35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t="s">
        <v>18</v>
      </c>
      <c r="G575" s="4">
        <f t="shared" si="64"/>
        <v>1.1188059701492536</v>
      </c>
      <c r="H575" s="5">
        <f t="shared" si="65"/>
        <v>24.986666666666668</v>
      </c>
      <c r="I575">
        <v>300</v>
      </c>
      <c r="J575" t="s">
        <v>19</v>
      </c>
      <c r="K575" t="s">
        <v>20</v>
      </c>
      <c r="L575">
        <v>1399006800</v>
      </c>
      <c r="M575">
        <f t="shared" si="66"/>
        <v>16192.208333333334</v>
      </c>
      <c r="N575" s="6">
        <f t="shared" si="67"/>
        <v>41761.208333333336</v>
      </c>
      <c r="O575">
        <v>1399179600</v>
      </c>
      <c r="P575">
        <f t="shared" si="68"/>
        <v>16194.208333333334</v>
      </c>
      <c r="Q575" s="6">
        <f t="shared" si="69"/>
        <v>41763.208333333336</v>
      </c>
      <c r="R575" t="s">
        <v>1027</v>
      </c>
      <c r="S575" t="str">
        <f t="shared" si="70"/>
        <v>journalism</v>
      </c>
      <c r="T575" t="str">
        <f t="shared" si="71"/>
        <v>audio</v>
      </c>
    </row>
    <row r="576" spans="1:20" x14ac:dyDescent="0.35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t="s">
        <v>18</v>
      </c>
      <c r="G576" s="4">
        <f t="shared" si="64"/>
        <v>3.6914814814814814</v>
      </c>
      <c r="H576" s="5">
        <f t="shared" si="65"/>
        <v>69.215277777777771</v>
      </c>
      <c r="I576">
        <v>144</v>
      </c>
      <c r="J576" t="s">
        <v>19</v>
      </c>
      <c r="K576" t="s">
        <v>20</v>
      </c>
      <c r="L576">
        <v>1575698400</v>
      </c>
      <c r="M576">
        <f t="shared" si="66"/>
        <v>18237.25</v>
      </c>
      <c r="N576" s="6">
        <f t="shared" si="67"/>
        <v>43806.25</v>
      </c>
      <c r="O576">
        <v>1576562400</v>
      </c>
      <c r="P576">
        <f t="shared" si="68"/>
        <v>18247.25</v>
      </c>
      <c r="Q576" s="6">
        <f t="shared" si="69"/>
        <v>43816.25</v>
      </c>
      <c r="R576" t="s">
        <v>15</v>
      </c>
      <c r="S576" t="str">
        <f t="shared" si="70"/>
        <v>food</v>
      </c>
      <c r="T576" t="str">
        <f t="shared" si="71"/>
        <v>food trucks</v>
      </c>
    </row>
    <row r="577" spans="1:20" x14ac:dyDescent="0.35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t="s">
        <v>12</v>
      </c>
      <c r="G577" s="4">
        <f t="shared" si="64"/>
        <v>0.62930372148859548</v>
      </c>
      <c r="H577" s="5">
        <f t="shared" si="65"/>
        <v>93.944444444444443</v>
      </c>
      <c r="I577">
        <v>558</v>
      </c>
      <c r="J577" t="s">
        <v>19</v>
      </c>
      <c r="K577" t="s">
        <v>20</v>
      </c>
      <c r="L577">
        <v>1400562000</v>
      </c>
      <c r="M577">
        <f t="shared" si="66"/>
        <v>16210.208333333334</v>
      </c>
      <c r="N577" s="6">
        <f t="shared" si="67"/>
        <v>41779.208333333336</v>
      </c>
      <c r="O577">
        <v>1400821200</v>
      </c>
      <c r="P577">
        <f t="shared" si="68"/>
        <v>16213.208333333334</v>
      </c>
      <c r="Q577" s="6">
        <f t="shared" si="69"/>
        <v>41782.208333333336</v>
      </c>
      <c r="R577" t="s">
        <v>31</v>
      </c>
      <c r="S577" t="str">
        <f t="shared" si="70"/>
        <v>theater</v>
      </c>
      <c r="T577" t="str">
        <f t="shared" si="71"/>
        <v>plays</v>
      </c>
    </row>
    <row r="578" spans="1:20" ht="31" x14ac:dyDescent="0.35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t="s">
        <v>12</v>
      </c>
      <c r="G578" s="4">
        <f t="shared" si="64"/>
        <v>0.6492783505154639</v>
      </c>
      <c r="H578" s="5">
        <f t="shared" si="65"/>
        <v>98.40625</v>
      </c>
      <c r="I578">
        <v>64</v>
      </c>
      <c r="J578" t="s">
        <v>19</v>
      </c>
      <c r="K578" t="s">
        <v>20</v>
      </c>
      <c r="L578">
        <v>1509512400</v>
      </c>
      <c r="M578">
        <f t="shared" si="66"/>
        <v>17471.208333333332</v>
      </c>
      <c r="N578" s="6">
        <f t="shared" si="67"/>
        <v>43040.208333333328</v>
      </c>
      <c r="O578">
        <v>1510984800</v>
      </c>
      <c r="P578">
        <f t="shared" si="68"/>
        <v>17488.25</v>
      </c>
      <c r="Q578" s="6">
        <f t="shared" si="69"/>
        <v>43057.25</v>
      </c>
      <c r="R578" t="s">
        <v>31</v>
      </c>
      <c r="S578" t="str">
        <f t="shared" si="70"/>
        <v>theater</v>
      </c>
      <c r="T578" t="str">
        <f t="shared" si="71"/>
        <v>plays</v>
      </c>
    </row>
    <row r="579" spans="1:20" x14ac:dyDescent="0.35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t="s">
        <v>72</v>
      </c>
      <c r="G579" s="4">
        <f t="shared" ref="G579:G642" si="72">E579/D579</f>
        <v>0.18853658536585366</v>
      </c>
      <c r="H579" s="5">
        <f t="shared" ref="H579:H642" si="73">E579/I579</f>
        <v>41.783783783783782</v>
      </c>
      <c r="I579">
        <v>37</v>
      </c>
      <c r="J579" t="s">
        <v>19</v>
      </c>
      <c r="K579" t="s">
        <v>20</v>
      </c>
      <c r="L579">
        <v>1299823200</v>
      </c>
      <c r="M579">
        <f t="shared" ref="M579:M642" si="74">(((L579/60)/60)/24)</f>
        <v>15044.25</v>
      </c>
      <c r="N579" s="6">
        <f t="shared" ref="N579:N642" si="75">M579+DATE(1970,1,1)</f>
        <v>40613.25</v>
      </c>
      <c r="O579">
        <v>1302066000</v>
      </c>
      <c r="P579">
        <f t="shared" ref="P579:P642" si="76">(((O579/60)/60)/24)</f>
        <v>15070.208333333334</v>
      </c>
      <c r="Q579" s="6">
        <f t="shared" ref="Q579:Q642" si="77">P579+DATE(1970,1,1)</f>
        <v>40639.208333333336</v>
      </c>
      <c r="R579" t="s">
        <v>157</v>
      </c>
      <c r="S579" t="str">
        <f t="shared" ref="S579:S642" si="78">LEFT(R579,SEARCH("/",R579)-1)</f>
        <v>music</v>
      </c>
      <c r="T579" t="str">
        <f t="shared" ref="T579:T642" si="79">RIGHT(R579,LEN(R579)-SEARCH("/",R579))</f>
        <v>jazz</v>
      </c>
    </row>
    <row r="580" spans="1:20" x14ac:dyDescent="0.35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t="s">
        <v>12</v>
      </c>
      <c r="G580" s="4">
        <f t="shared" si="72"/>
        <v>0.1675440414507772</v>
      </c>
      <c r="H580" s="5">
        <f t="shared" si="73"/>
        <v>65.991836734693877</v>
      </c>
      <c r="I580">
        <v>245</v>
      </c>
      <c r="J580" t="s">
        <v>19</v>
      </c>
      <c r="K580" t="s">
        <v>20</v>
      </c>
      <c r="L580">
        <v>1322719200</v>
      </c>
      <c r="M580">
        <f t="shared" si="74"/>
        <v>15309.25</v>
      </c>
      <c r="N580" s="6">
        <f t="shared" si="75"/>
        <v>40878.25</v>
      </c>
      <c r="O580">
        <v>1322978400</v>
      </c>
      <c r="P580">
        <f t="shared" si="76"/>
        <v>15312.25</v>
      </c>
      <c r="Q580" s="6">
        <f t="shared" si="77"/>
        <v>40881.25</v>
      </c>
      <c r="R580" t="s">
        <v>472</v>
      </c>
      <c r="S580" t="str">
        <f t="shared" si="78"/>
        <v>film &amp; video</v>
      </c>
      <c r="T580" t="str">
        <f t="shared" si="79"/>
        <v>science fiction</v>
      </c>
    </row>
    <row r="581" spans="1:20" x14ac:dyDescent="0.35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t="s">
        <v>18</v>
      </c>
      <c r="G581" s="4">
        <f t="shared" si="72"/>
        <v>1.0111290322580646</v>
      </c>
      <c r="H581" s="5">
        <f t="shared" si="73"/>
        <v>72.05747126436782</v>
      </c>
      <c r="I581">
        <v>87</v>
      </c>
      <c r="J581" t="s">
        <v>19</v>
      </c>
      <c r="K581" t="s">
        <v>20</v>
      </c>
      <c r="L581">
        <v>1312693200</v>
      </c>
      <c r="M581">
        <f t="shared" si="74"/>
        <v>15193.208333333334</v>
      </c>
      <c r="N581" s="6">
        <f t="shared" si="75"/>
        <v>40762.208333333336</v>
      </c>
      <c r="O581">
        <v>1313730000</v>
      </c>
      <c r="P581">
        <f t="shared" si="76"/>
        <v>15205.208333333334</v>
      </c>
      <c r="Q581" s="6">
        <f t="shared" si="77"/>
        <v>40774.208333333336</v>
      </c>
      <c r="R581" t="s">
        <v>157</v>
      </c>
      <c r="S581" t="str">
        <f t="shared" si="78"/>
        <v>music</v>
      </c>
      <c r="T581" t="str">
        <f t="shared" si="79"/>
        <v>jazz</v>
      </c>
    </row>
    <row r="582" spans="1:20" x14ac:dyDescent="0.35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t="s">
        <v>18</v>
      </c>
      <c r="G582" s="4">
        <f t="shared" si="72"/>
        <v>3.4150228310502282</v>
      </c>
      <c r="H582" s="5">
        <f t="shared" si="73"/>
        <v>48.003209242618745</v>
      </c>
      <c r="I582">
        <v>3116</v>
      </c>
      <c r="J582" t="s">
        <v>19</v>
      </c>
      <c r="K582" t="s">
        <v>20</v>
      </c>
      <c r="L582">
        <v>1393394400</v>
      </c>
      <c r="M582">
        <f t="shared" si="74"/>
        <v>16127.25</v>
      </c>
      <c r="N582" s="6">
        <f t="shared" si="75"/>
        <v>41696.25</v>
      </c>
      <c r="O582">
        <v>1394085600</v>
      </c>
      <c r="P582">
        <f t="shared" si="76"/>
        <v>16135.25</v>
      </c>
      <c r="Q582" s="6">
        <f t="shared" si="77"/>
        <v>41704.25</v>
      </c>
      <c r="R582" t="s">
        <v>31</v>
      </c>
      <c r="S582" t="str">
        <f t="shared" si="78"/>
        <v>theater</v>
      </c>
      <c r="T582" t="str">
        <f t="shared" si="79"/>
        <v>plays</v>
      </c>
    </row>
    <row r="583" spans="1:20" x14ac:dyDescent="0.35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t="s">
        <v>12</v>
      </c>
      <c r="G583" s="4">
        <f t="shared" si="72"/>
        <v>0.64016666666666666</v>
      </c>
      <c r="H583" s="5">
        <f t="shared" si="73"/>
        <v>54.098591549295776</v>
      </c>
      <c r="I583">
        <v>71</v>
      </c>
      <c r="J583" t="s">
        <v>19</v>
      </c>
      <c r="K583" t="s">
        <v>20</v>
      </c>
      <c r="L583">
        <v>1304053200</v>
      </c>
      <c r="M583">
        <f t="shared" si="74"/>
        <v>15093.208333333334</v>
      </c>
      <c r="N583" s="6">
        <f t="shared" si="75"/>
        <v>40662.208333333336</v>
      </c>
      <c r="O583">
        <v>1305349200</v>
      </c>
      <c r="P583">
        <f t="shared" si="76"/>
        <v>15108.208333333334</v>
      </c>
      <c r="Q583" s="6">
        <f t="shared" si="77"/>
        <v>40677.208333333336</v>
      </c>
      <c r="R583" t="s">
        <v>26</v>
      </c>
      <c r="S583" t="str">
        <f t="shared" si="78"/>
        <v>technology</v>
      </c>
      <c r="T583" t="str">
        <f t="shared" si="79"/>
        <v>web</v>
      </c>
    </row>
    <row r="584" spans="1:20" x14ac:dyDescent="0.35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t="s">
        <v>12</v>
      </c>
      <c r="G584" s="4">
        <f t="shared" si="72"/>
        <v>0.5208045977011494</v>
      </c>
      <c r="H584" s="5">
        <f t="shared" si="73"/>
        <v>107.88095238095238</v>
      </c>
      <c r="I584">
        <v>42</v>
      </c>
      <c r="J584" t="s">
        <v>19</v>
      </c>
      <c r="K584" t="s">
        <v>20</v>
      </c>
      <c r="L584">
        <v>1433912400</v>
      </c>
      <c r="M584">
        <f t="shared" si="74"/>
        <v>16596.208333333332</v>
      </c>
      <c r="N584" s="6">
        <f t="shared" si="75"/>
        <v>42165.208333333328</v>
      </c>
      <c r="O584">
        <v>1434344400</v>
      </c>
      <c r="P584">
        <f t="shared" si="76"/>
        <v>16601.208333333332</v>
      </c>
      <c r="Q584" s="6">
        <f t="shared" si="77"/>
        <v>42170.208333333328</v>
      </c>
      <c r="R584" t="s">
        <v>87</v>
      </c>
      <c r="S584" t="str">
        <f t="shared" si="78"/>
        <v>games</v>
      </c>
      <c r="T584" t="str">
        <f t="shared" si="79"/>
        <v>video games</v>
      </c>
    </row>
    <row r="585" spans="1:20" ht="31" x14ac:dyDescent="0.35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t="s">
        <v>18</v>
      </c>
      <c r="G585" s="4">
        <f t="shared" si="72"/>
        <v>3.2240211640211642</v>
      </c>
      <c r="H585" s="5">
        <f t="shared" si="73"/>
        <v>67.034103410341032</v>
      </c>
      <c r="I585">
        <v>909</v>
      </c>
      <c r="J585" t="s">
        <v>19</v>
      </c>
      <c r="K585" t="s">
        <v>20</v>
      </c>
      <c r="L585">
        <v>1329717600</v>
      </c>
      <c r="M585">
        <f t="shared" si="74"/>
        <v>15390.25</v>
      </c>
      <c r="N585" s="6">
        <f t="shared" si="75"/>
        <v>40959.25</v>
      </c>
      <c r="O585">
        <v>1331186400</v>
      </c>
      <c r="P585">
        <f t="shared" si="76"/>
        <v>15407.25</v>
      </c>
      <c r="Q585" s="6">
        <f t="shared" si="77"/>
        <v>40976.25</v>
      </c>
      <c r="R585" t="s">
        <v>40</v>
      </c>
      <c r="S585" t="str">
        <f t="shared" si="78"/>
        <v>film &amp; video</v>
      </c>
      <c r="T585" t="str">
        <f t="shared" si="79"/>
        <v>documentary</v>
      </c>
    </row>
    <row r="586" spans="1:20" x14ac:dyDescent="0.35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t="s">
        <v>18</v>
      </c>
      <c r="G586" s="4">
        <f t="shared" si="72"/>
        <v>1.1950810185185186</v>
      </c>
      <c r="H586" s="5">
        <f t="shared" si="73"/>
        <v>64.01425914445133</v>
      </c>
      <c r="I586">
        <v>1613</v>
      </c>
      <c r="J586" t="s">
        <v>19</v>
      </c>
      <c r="K586" t="s">
        <v>20</v>
      </c>
      <c r="L586">
        <v>1335330000</v>
      </c>
      <c r="M586">
        <f t="shared" si="74"/>
        <v>15455.208333333334</v>
      </c>
      <c r="N586" s="6">
        <f t="shared" si="75"/>
        <v>41024.208333333336</v>
      </c>
      <c r="O586">
        <v>1336539600</v>
      </c>
      <c r="P586">
        <f t="shared" si="76"/>
        <v>15469.208333333334</v>
      </c>
      <c r="Q586" s="6">
        <f t="shared" si="77"/>
        <v>41038.208333333336</v>
      </c>
      <c r="R586" t="s">
        <v>26</v>
      </c>
      <c r="S586" t="str">
        <f t="shared" si="78"/>
        <v>technology</v>
      </c>
      <c r="T586" t="str">
        <f t="shared" si="79"/>
        <v>web</v>
      </c>
    </row>
    <row r="587" spans="1:20" x14ac:dyDescent="0.35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t="s">
        <v>18</v>
      </c>
      <c r="G587" s="4">
        <f t="shared" si="72"/>
        <v>1.4679775280898877</v>
      </c>
      <c r="H587" s="5">
        <f t="shared" si="73"/>
        <v>96.066176470588232</v>
      </c>
      <c r="I587">
        <v>136</v>
      </c>
      <c r="J587" t="s">
        <v>19</v>
      </c>
      <c r="K587" t="s">
        <v>20</v>
      </c>
      <c r="L587">
        <v>1268888400</v>
      </c>
      <c r="M587">
        <f t="shared" si="74"/>
        <v>14686.208333333334</v>
      </c>
      <c r="N587" s="6">
        <f t="shared" si="75"/>
        <v>40255.208333333336</v>
      </c>
      <c r="O587">
        <v>1269752400</v>
      </c>
      <c r="P587">
        <f t="shared" si="76"/>
        <v>14696.208333333334</v>
      </c>
      <c r="Q587" s="6">
        <f t="shared" si="77"/>
        <v>40265.208333333336</v>
      </c>
      <c r="R587" t="s">
        <v>204</v>
      </c>
      <c r="S587" t="str">
        <f t="shared" si="78"/>
        <v>publishing</v>
      </c>
      <c r="T587" t="str">
        <f t="shared" si="79"/>
        <v>translations</v>
      </c>
    </row>
    <row r="588" spans="1:20" x14ac:dyDescent="0.35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t="s">
        <v>18</v>
      </c>
      <c r="G588" s="4">
        <f t="shared" si="72"/>
        <v>9.5057142857142853</v>
      </c>
      <c r="H588" s="5">
        <f t="shared" si="73"/>
        <v>51.184615384615384</v>
      </c>
      <c r="I588">
        <v>130</v>
      </c>
      <c r="J588" t="s">
        <v>19</v>
      </c>
      <c r="K588" t="s">
        <v>20</v>
      </c>
      <c r="L588">
        <v>1289973600</v>
      </c>
      <c r="M588">
        <f t="shared" si="74"/>
        <v>14930.25</v>
      </c>
      <c r="N588" s="6">
        <f t="shared" si="75"/>
        <v>40499.25</v>
      </c>
      <c r="O588">
        <v>1291615200</v>
      </c>
      <c r="P588">
        <f t="shared" si="76"/>
        <v>14949.25</v>
      </c>
      <c r="Q588" s="6">
        <f t="shared" si="77"/>
        <v>40518.25</v>
      </c>
      <c r="R588" t="s">
        <v>21</v>
      </c>
      <c r="S588" t="str">
        <f t="shared" si="78"/>
        <v>music</v>
      </c>
      <c r="T588" t="str">
        <f t="shared" si="79"/>
        <v>rock</v>
      </c>
    </row>
    <row r="589" spans="1:20" x14ac:dyDescent="0.35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t="s">
        <v>12</v>
      </c>
      <c r="G589" s="4">
        <f t="shared" si="72"/>
        <v>0.72893617021276591</v>
      </c>
      <c r="H589" s="5">
        <f t="shared" si="73"/>
        <v>43.92307692307692</v>
      </c>
      <c r="I589">
        <v>156</v>
      </c>
      <c r="J589" t="s">
        <v>13</v>
      </c>
      <c r="K589" t="s">
        <v>14</v>
      </c>
      <c r="L589">
        <v>1547877600</v>
      </c>
      <c r="M589">
        <f t="shared" si="74"/>
        <v>17915.25</v>
      </c>
      <c r="N589" s="6">
        <f t="shared" si="75"/>
        <v>43484.25</v>
      </c>
      <c r="O589">
        <v>1552366800</v>
      </c>
      <c r="P589">
        <f t="shared" si="76"/>
        <v>17967.208333333332</v>
      </c>
      <c r="Q589" s="6">
        <f t="shared" si="77"/>
        <v>43536.208333333328</v>
      </c>
      <c r="R589" t="s">
        <v>15</v>
      </c>
      <c r="S589" t="str">
        <f t="shared" si="78"/>
        <v>food</v>
      </c>
      <c r="T589" t="str">
        <f t="shared" si="79"/>
        <v>food trucks</v>
      </c>
    </row>
    <row r="590" spans="1:20" x14ac:dyDescent="0.35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t="s">
        <v>12</v>
      </c>
      <c r="G590" s="4">
        <f t="shared" si="72"/>
        <v>0.7900824873096447</v>
      </c>
      <c r="H590" s="5">
        <f t="shared" si="73"/>
        <v>91.021198830409361</v>
      </c>
      <c r="I590">
        <v>1368</v>
      </c>
      <c r="J590" t="s">
        <v>38</v>
      </c>
      <c r="K590" t="s">
        <v>39</v>
      </c>
      <c r="L590">
        <v>1269493200</v>
      </c>
      <c r="M590">
        <f t="shared" si="74"/>
        <v>14693.208333333334</v>
      </c>
      <c r="N590" s="6">
        <f t="shared" si="75"/>
        <v>40262.208333333336</v>
      </c>
      <c r="O590">
        <v>1272171600</v>
      </c>
      <c r="P590">
        <f t="shared" si="76"/>
        <v>14724.208333333334</v>
      </c>
      <c r="Q590" s="6">
        <f t="shared" si="77"/>
        <v>40293.208333333336</v>
      </c>
      <c r="R590" t="s">
        <v>31</v>
      </c>
      <c r="S590" t="str">
        <f t="shared" si="78"/>
        <v>theater</v>
      </c>
      <c r="T590" t="str">
        <f t="shared" si="79"/>
        <v>plays</v>
      </c>
    </row>
    <row r="591" spans="1:20" x14ac:dyDescent="0.35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t="s">
        <v>12</v>
      </c>
      <c r="G591" s="4">
        <f t="shared" si="72"/>
        <v>0.64721518987341775</v>
      </c>
      <c r="H591" s="5">
        <f t="shared" si="73"/>
        <v>50.127450980392155</v>
      </c>
      <c r="I591">
        <v>102</v>
      </c>
      <c r="J591" t="s">
        <v>19</v>
      </c>
      <c r="K591" t="s">
        <v>20</v>
      </c>
      <c r="L591">
        <v>1436072400</v>
      </c>
      <c r="M591">
        <f t="shared" si="74"/>
        <v>16621.208333333332</v>
      </c>
      <c r="N591" s="6">
        <f t="shared" si="75"/>
        <v>42190.208333333328</v>
      </c>
      <c r="O591">
        <v>1436677200</v>
      </c>
      <c r="P591">
        <f t="shared" si="76"/>
        <v>16628.208333333332</v>
      </c>
      <c r="Q591" s="6">
        <f t="shared" si="77"/>
        <v>42197.208333333328</v>
      </c>
      <c r="R591" t="s">
        <v>40</v>
      </c>
      <c r="S591" t="str">
        <f t="shared" si="78"/>
        <v>film &amp; video</v>
      </c>
      <c r="T591" t="str">
        <f t="shared" si="79"/>
        <v>documentary</v>
      </c>
    </row>
    <row r="592" spans="1:20" ht="31" x14ac:dyDescent="0.35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t="s">
        <v>12</v>
      </c>
      <c r="G592" s="4">
        <f t="shared" si="72"/>
        <v>0.82028169014084507</v>
      </c>
      <c r="H592" s="5">
        <f t="shared" si="73"/>
        <v>67.720930232558146</v>
      </c>
      <c r="I592">
        <v>86</v>
      </c>
      <c r="J592" t="s">
        <v>24</v>
      </c>
      <c r="K592" t="s">
        <v>25</v>
      </c>
      <c r="L592">
        <v>1419141600</v>
      </c>
      <c r="M592">
        <f t="shared" si="74"/>
        <v>16425.25</v>
      </c>
      <c r="N592" s="6">
        <f t="shared" si="75"/>
        <v>41994.25</v>
      </c>
      <c r="O592">
        <v>1420092000</v>
      </c>
      <c r="P592">
        <f t="shared" si="76"/>
        <v>16436.25</v>
      </c>
      <c r="Q592" s="6">
        <f t="shared" si="77"/>
        <v>42005.25</v>
      </c>
      <c r="R592" t="s">
        <v>131</v>
      </c>
      <c r="S592" t="str">
        <f t="shared" si="78"/>
        <v>publishing</v>
      </c>
      <c r="T592" t="str">
        <f t="shared" si="79"/>
        <v>radio &amp; podcasts</v>
      </c>
    </row>
    <row r="593" spans="1:20" x14ac:dyDescent="0.35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t="s">
        <v>18</v>
      </c>
      <c r="G593" s="4">
        <f t="shared" si="72"/>
        <v>10.376666666666667</v>
      </c>
      <c r="H593" s="5">
        <f t="shared" si="73"/>
        <v>61.03921568627451</v>
      </c>
      <c r="I593">
        <v>102</v>
      </c>
      <c r="J593" t="s">
        <v>19</v>
      </c>
      <c r="K593" t="s">
        <v>20</v>
      </c>
      <c r="L593">
        <v>1279083600</v>
      </c>
      <c r="M593">
        <f t="shared" si="74"/>
        <v>14804.208333333334</v>
      </c>
      <c r="N593" s="6">
        <f t="shared" si="75"/>
        <v>40373.208333333336</v>
      </c>
      <c r="O593">
        <v>1279947600</v>
      </c>
      <c r="P593">
        <f t="shared" si="76"/>
        <v>14814.208333333334</v>
      </c>
      <c r="Q593" s="6">
        <f t="shared" si="77"/>
        <v>40383.208333333336</v>
      </c>
      <c r="R593" t="s">
        <v>87</v>
      </c>
      <c r="S593" t="str">
        <f t="shared" si="78"/>
        <v>games</v>
      </c>
      <c r="T593" t="str">
        <f t="shared" si="79"/>
        <v>video games</v>
      </c>
    </row>
    <row r="594" spans="1:20" ht="31" x14ac:dyDescent="0.35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t="s">
        <v>12</v>
      </c>
      <c r="G594" s="4">
        <f t="shared" si="72"/>
        <v>0.12910076530612244</v>
      </c>
      <c r="H594" s="5">
        <f t="shared" si="73"/>
        <v>80.011857707509876</v>
      </c>
      <c r="I594">
        <v>253</v>
      </c>
      <c r="J594" t="s">
        <v>19</v>
      </c>
      <c r="K594" t="s">
        <v>20</v>
      </c>
      <c r="L594">
        <v>1401426000</v>
      </c>
      <c r="M594">
        <f t="shared" si="74"/>
        <v>16220.208333333334</v>
      </c>
      <c r="N594" s="6">
        <f t="shared" si="75"/>
        <v>41789.208333333336</v>
      </c>
      <c r="O594">
        <v>1402203600</v>
      </c>
      <c r="P594">
        <f t="shared" si="76"/>
        <v>16229.208333333334</v>
      </c>
      <c r="Q594" s="6">
        <f t="shared" si="77"/>
        <v>41798.208333333336</v>
      </c>
      <c r="R594" t="s">
        <v>31</v>
      </c>
      <c r="S594" t="str">
        <f t="shared" si="78"/>
        <v>theater</v>
      </c>
      <c r="T594" t="str">
        <f t="shared" si="79"/>
        <v>plays</v>
      </c>
    </row>
    <row r="595" spans="1:20" x14ac:dyDescent="0.35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t="s">
        <v>18</v>
      </c>
      <c r="G595" s="4">
        <f t="shared" si="72"/>
        <v>1.5484210526315789</v>
      </c>
      <c r="H595" s="5">
        <f t="shared" si="73"/>
        <v>47.001497753369947</v>
      </c>
      <c r="I595">
        <v>4006</v>
      </c>
      <c r="J595" t="s">
        <v>19</v>
      </c>
      <c r="K595" t="s">
        <v>20</v>
      </c>
      <c r="L595">
        <v>1395810000</v>
      </c>
      <c r="M595">
        <f t="shared" si="74"/>
        <v>16155.208333333334</v>
      </c>
      <c r="N595" s="6">
        <f t="shared" si="75"/>
        <v>41724.208333333336</v>
      </c>
      <c r="O595">
        <v>1396933200</v>
      </c>
      <c r="P595">
        <f t="shared" si="76"/>
        <v>16168.208333333334</v>
      </c>
      <c r="Q595" s="6">
        <f t="shared" si="77"/>
        <v>41737.208333333336</v>
      </c>
      <c r="R595" t="s">
        <v>69</v>
      </c>
      <c r="S595" t="str">
        <f t="shared" si="78"/>
        <v>film &amp; video</v>
      </c>
      <c r="T595" t="str">
        <f t="shared" si="79"/>
        <v>animation</v>
      </c>
    </row>
    <row r="596" spans="1:20" ht="31" x14ac:dyDescent="0.35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t="s">
        <v>12</v>
      </c>
      <c r="G596" s="4">
        <f t="shared" si="72"/>
        <v>7.0991735537190084E-2</v>
      </c>
      <c r="H596" s="5">
        <f t="shared" si="73"/>
        <v>71.127388535031841</v>
      </c>
      <c r="I596">
        <v>157</v>
      </c>
      <c r="J596" t="s">
        <v>19</v>
      </c>
      <c r="K596" t="s">
        <v>20</v>
      </c>
      <c r="L596">
        <v>1467003600</v>
      </c>
      <c r="M596">
        <f t="shared" si="74"/>
        <v>16979.208333333332</v>
      </c>
      <c r="N596" s="6">
        <f t="shared" si="75"/>
        <v>42548.208333333328</v>
      </c>
      <c r="O596">
        <v>1467262800</v>
      </c>
      <c r="P596">
        <f t="shared" si="76"/>
        <v>16982.208333333332</v>
      </c>
      <c r="Q596" s="6">
        <f t="shared" si="77"/>
        <v>42551.208333333328</v>
      </c>
      <c r="R596" t="s">
        <v>31</v>
      </c>
      <c r="S596" t="str">
        <f t="shared" si="78"/>
        <v>theater</v>
      </c>
      <c r="T596" t="str">
        <f t="shared" si="79"/>
        <v>plays</v>
      </c>
    </row>
    <row r="597" spans="1:20" ht="31" x14ac:dyDescent="0.35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t="s">
        <v>18</v>
      </c>
      <c r="G597" s="4">
        <f t="shared" si="72"/>
        <v>2.0852773826458035</v>
      </c>
      <c r="H597" s="5">
        <f t="shared" si="73"/>
        <v>89.99079189686924</v>
      </c>
      <c r="I597">
        <v>1629</v>
      </c>
      <c r="J597" t="s">
        <v>19</v>
      </c>
      <c r="K597" t="s">
        <v>20</v>
      </c>
      <c r="L597">
        <v>1268715600</v>
      </c>
      <c r="M597">
        <f t="shared" si="74"/>
        <v>14684.208333333334</v>
      </c>
      <c r="N597" s="6">
        <f t="shared" si="75"/>
        <v>40253.208333333336</v>
      </c>
      <c r="O597">
        <v>1270530000</v>
      </c>
      <c r="P597">
        <f t="shared" si="76"/>
        <v>14705.208333333334</v>
      </c>
      <c r="Q597" s="6">
        <f t="shared" si="77"/>
        <v>40274.208333333336</v>
      </c>
      <c r="R597" t="s">
        <v>31</v>
      </c>
      <c r="S597" t="str">
        <f t="shared" si="78"/>
        <v>theater</v>
      </c>
      <c r="T597" t="str">
        <f t="shared" si="79"/>
        <v>plays</v>
      </c>
    </row>
    <row r="598" spans="1:20" x14ac:dyDescent="0.35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t="s">
        <v>12</v>
      </c>
      <c r="G598" s="4">
        <f t="shared" si="72"/>
        <v>0.99683544303797467</v>
      </c>
      <c r="H598" s="5">
        <f t="shared" si="73"/>
        <v>43.032786885245905</v>
      </c>
      <c r="I598">
        <v>183</v>
      </c>
      <c r="J598" t="s">
        <v>19</v>
      </c>
      <c r="K598" t="s">
        <v>20</v>
      </c>
      <c r="L598">
        <v>1457157600</v>
      </c>
      <c r="M598">
        <f t="shared" si="74"/>
        <v>16865.25</v>
      </c>
      <c r="N598" s="6">
        <f t="shared" si="75"/>
        <v>42434.25</v>
      </c>
      <c r="O598">
        <v>1457762400</v>
      </c>
      <c r="P598">
        <f t="shared" si="76"/>
        <v>16872.25</v>
      </c>
      <c r="Q598" s="6">
        <f t="shared" si="77"/>
        <v>42441.25</v>
      </c>
      <c r="R598" t="s">
        <v>51</v>
      </c>
      <c r="S598" t="str">
        <f t="shared" si="78"/>
        <v>film &amp; video</v>
      </c>
      <c r="T598" t="str">
        <f t="shared" si="79"/>
        <v>drama</v>
      </c>
    </row>
    <row r="599" spans="1:20" x14ac:dyDescent="0.35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t="s">
        <v>18</v>
      </c>
      <c r="G599" s="4">
        <f t="shared" si="72"/>
        <v>2.0159756097560977</v>
      </c>
      <c r="H599" s="5">
        <f t="shared" si="73"/>
        <v>67.997714808043881</v>
      </c>
      <c r="I599">
        <v>2188</v>
      </c>
      <c r="J599" t="s">
        <v>19</v>
      </c>
      <c r="K599" t="s">
        <v>20</v>
      </c>
      <c r="L599">
        <v>1573970400</v>
      </c>
      <c r="M599">
        <f t="shared" si="74"/>
        <v>18217.25</v>
      </c>
      <c r="N599" s="6">
        <f t="shared" si="75"/>
        <v>43786.25</v>
      </c>
      <c r="O599">
        <v>1575525600</v>
      </c>
      <c r="P599">
        <f t="shared" si="76"/>
        <v>18235.25</v>
      </c>
      <c r="Q599" s="6">
        <f t="shared" si="77"/>
        <v>43804.25</v>
      </c>
      <c r="R599" t="s">
        <v>31</v>
      </c>
      <c r="S599" t="str">
        <f t="shared" si="78"/>
        <v>theater</v>
      </c>
      <c r="T599" t="str">
        <f t="shared" si="79"/>
        <v>plays</v>
      </c>
    </row>
    <row r="600" spans="1:20" x14ac:dyDescent="0.35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t="s">
        <v>18</v>
      </c>
      <c r="G600" s="4">
        <f t="shared" si="72"/>
        <v>1.6209032258064515</v>
      </c>
      <c r="H600" s="5">
        <f t="shared" si="73"/>
        <v>73.004566210045667</v>
      </c>
      <c r="I600">
        <v>2409</v>
      </c>
      <c r="J600" t="s">
        <v>105</v>
      </c>
      <c r="K600" t="s">
        <v>106</v>
      </c>
      <c r="L600">
        <v>1276578000</v>
      </c>
      <c r="M600">
        <f t="shared" si="74"/>
        <v>14775.208333333334</v>
      </c>
      <c r="N600" s="6">
        <f t="shared" si="75"/>
        <v>40344.208333333336</v>
      </c>
      <c r="O600">
        <v>1279083600</v>
      </c>
      <c r="P600">
        <f t="shared" si="76"/>
        <v>14804.208333333334</v>
      </c>
      <c r="Q600" s="6">
        <f t="shared" si="77"/>
        <v>40373.208333333336</v>
      </c>
      <c r="R600" t="s">
        <v>21</v>
      </c>
      <c r="S600" t="str">
        <f t="shared" si="78"/>
        <v>music</v>
      </c>
      <c r="T600" t="str">
        <f t="shared" si="79"/>
        <v>rock</v>
      </c>
    </row>
    <row r="601" spans="1:20" ht="31" x14ac:dyDescent="0.35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t="s">
        <v>12</v>
      </c>
      <c r="G601" s="4">
        <f t="shared" si="72"/>
        <v>3.6436208125445471E-2</v>
      </c>
      <c r="H601" s="5">
        <f t="shared" si="73"/>
        <v>62.341463414634148</v>
      </c>
      <c r="I601">
        <v>82</v>
      </c>
      <c r="J601" t="s">
        <v>34</v>
      </c>
      <c r="K601" t="s">
        <v>35</v>
      </c>
      <c r="L601">
        <v>1423720800</v>
      </c>
      <c r="M601">
        <f t="shared" si="74"/>
        <v>16478.25</v>
      </c>
      <c r="N601" s="6">
        <f t="shared" si="75"/>
        <v>42047.25</v>
      </c>
      <c r="O601">
        <v>1424412000</v>
      </c>
      <c r="P601">
        <f t="shared" si="76"/>
        <v>16486.25</v>
      </c>
      <c r="Q601" s="6">
        <f t="shared" si="77"/>
        <v>42055.25</v>
      </c>
      <c r="R601" t="s">
        <v>40</v>
      </c>
      <c r="S601" t="str">
        <f t="shared" si="78"/>
        <v>film &amp; video</v>
      </c>
      <c r="T601" t="str">
        <f t="shared" si="79"/>
        <v>documentary</v>
      </c>
    </row>
    <row r="602" spans="1:20" x14ac:dyDescent="0.35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t="s">
        <v>12</v>
      </c>
      <c r="G602" s="4">
        <f t="shared" si="72"/>
        <v>0.05</v>
      </c>
      <c r="H602" s="5">
        <f t="shared" si="73"/>
        <v>5</v>
      </c>
      <c r="I602">
        <v>1</v>
      </c>
      <c r="J602" t="s">
        <v>38</v>
      </c>
      <c r="K602" t="s">
        <v>39</v>
      </c>
      <c r="L602">
        <v>1375160400</v>
      </c>
      <c r="M602">
        <f t="shared" si="74"/>
        <v>15916.208333333334</v>
      </c>
      <c r="N602" s="6">
        <f t="shared" si="75"/>
        <v>41485.208333333336</v>
      </c>
      <c r="O602">
        <v>1376197200</v>
      </c>
      <c r="P602">
        <f t="shared" si="76"/>
        <v>15928.208333333334</v>
      </c>
      <c r="Q602" s="6">
        <f t="shared" si="77"/>
        <v>41497.208333333336</v>
      </c>
      <c r="R602" t="s">
        <v>15</v>
      </c>
      <c r="S602" t="str">
        <f t="shared" si="78"/>
        <v>food</v>
      </c>
      <c r="T602" t="str">
        <f t="shared" si="79"/>
        <v>food trucks</v>
      </c>
    </row>
    <row r="603" spans="1:20" x14ac:dyDescent="0.35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t="s">
        <v>18</v>
      </c>
      <c r="G603" s="4">
        <f t="shared" si="72"/>
        <v>2.0663492063492064</v>
      </c>
      <c r="H603" s="5">
        <f t="shared" si="73"/>
        <v>67.103092783505161</v>
      </c>
      <c r="I603">
        <v>194</v>
      </c>
      <c r="J603" t="s">
        <v>19</v>
      </c>
      <c r="K603" t="s">
        <v>20</v>
      </c>
      <c r="L603">
        <v>1401426000</v>
      </c>
      <c r="M603">
        <f t="shared" si="74"/>
        <v>16220.208333333334</v>
      </c>
      <c r="N603" s="6">
        <f t="shared" si="75"/>
        <v>41789.208333333336</v>
      </c>
      <c r="O603">
        <v>1402894800</v>
      </c>
      <c r="P603">
        <f t="shared" si="76"/>
        <v>16237.208333333334</v>
      </c>
      <c r="Q603" s="6">
        <f t="shared" si="77"/>
        <v>41806.208333333336</v>
      </c>
      <c r="R603" t="s">
        <v>63</v>
      </c>
      <c r="S603" t="str">
        <f t="shared" si="78"/>
        <v>technology</v>
      </c>
      <c r="T603" t="str">
        <f t="shared" si="79"/>
        <v>wearables</v>
      </c>
    </row>
    <row r="604" spans="1:20" ht="31" x14ac:dyDescent="0.35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t="s">
        <v>18</v>
      </c>
      <c r="G604" s="4">
        <f t="shared" si="72"/>
        <v>1.2823628691983122</v>
      </c>
      <c r="H604" s="5">
        <f t="shared" si="73"/>
        <v>79.978947368421046</v>
      </c>
      <c r="I604">
        <v>1140</v>
      </c>
      <c r="J604" t="s">
        <v>19</v>
      </c>
      <c r="K604" t="s">
        <v>20</v>
      </c>
      <c r="L604">
        <v>1433480400</v>
      </c>
      <c r="M604">
        <f t="shared" si="74"/>
        <v>16591.208333333332</v>
      </c>
      <c r="N604" s="6">
        <f t="shared" si="75"/>
        <v>42160.208333333328</v>
      </c>
      <c r="O604">
        <v>1434430800</v>
      </c>
      <c r="P604">
        <f t="shared" si="76"/>
        <v>16602.208333333332</v>
      </c>
      <c r="Q604" s="6">
        <f t="shared" si="77"/>
        <v>42171.208333333328</v>
      </c>
      <c r="R604" t="s">
        <v>31</v>
      </c>
      <c r="S604" t="str">
        <f t="shared" si="78"/>
        <v>theater</v>
      </c>
      <c r="T604" t="str">
        <f t="shared" si="79"/>
        <v>plays</v>
      </c>
    </row>
    <row r="605" spans="1:20" x14ac:dyDescent="0.35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t="s">
        <v>18</v>
      </c>
      <c r="G605" s="4">
        <f t="shared" si="72"/>
        <v>1.1966037735849056</v>
      </c>
      <c r="H605" s="5">
        <f t="shared" si="73"/>
        <v>62.176470588235297</v>
      </c>
      <c r="I605">
        <v>102</v>
      </c>
      <c r="J605" t="s">
        <v>19</v>
      </c>
      <c r="K605" t="s">
        <v>20</v>
      </c>
      <c r="L605">
        <v>1555563600</v>
      </c>
      <c r="M605">
        <f t="shared" si="74"/>
        <v>18004.208333333332</v>
      </c>
      <c r="N605" s="6">
        <f t="shared" si="75"/>
        <v>43573.208333333328</v>
      </c>
      <c r="O605">
        <v>1557896400</v>
      </c>
      <c r="P605">
        <f t="shared" si="76"/>
        <v>18031.208333333332</v>
      </c>
      <c r="Q605" s="6">
        <f t="shared" si="77"/>
        <v>43600.208333333328</v>
      </c>
      <c r="R605" t="s">
        <v>31</v>
      </c>
      <c r="S605" t="str">
        <f t="shared" si="78"/>
        <v>theater</v>
      </c>
      <c r="T605" t="str">
        <f t="shared" si="79"/>
        <v>plays</v>
      </c>
    </row>
    <row r="606" spans="1:20" x14ac:dyDescent="0.35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t="s">
        <v>18</v>
      </c>
      <c r="G606" s="4">
        <f t="shared" si="72"/>
        <v>1.7073055242390078</v>
      </c>
      <c r="H606" s="5">
        <f t="shared" si="73"/>
        <v>53.005950297514879</v>
      </c>
      <c r="I606">
        <v>2857</v>
      </c>
      <c r="J606" t="s">
        <v>19</v>
      </c>
      <c r="K606" t="s">
        <v>20</v>
      </c>
      <c r="L606">
        <v>1295676000</v>
      </c>
      <c r="M606">
        <f t="shared" si="74"/>
        <v>14996.25</v>
      </c>
      <c r="N606" s="6">
        <f t="shared" si="75"/>
        <v>40565.25</v>
      </c>
      <c r="O606">
        <v>1297490400</v>
      </c>
      <c r="P606">
        <f t="shared" si="76"/>
        <v>15017.25</v>
      </c>
      <c r="Q606" s="6">
        <f t="shared" si="77"/>
        <v>40586.25</v>
      </c>
      <c r="R606" t="s">
        <v>31</v>
      </c>
      <c r="S606" t="str">
        <f t="shared" si="78"/>
        <v>theater</v>
      </c>
      <c r="T606" t="str">
        <f t="shared" si="79"/>
        <v>plays</v>
      </c>
    </row>
    <row r="607" spans="1:20" x14ac:dyDescent="0.35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t="s">
        <v>18</v>
      </c>
      <c r="G607" s="4">
        <f t="shared" si="72"/>
        <v>1.8721212121212121</v>
      </c>
      <c r="H607" s="5">
        <f t="shared" si="73"/>
        <v>57.738317757009348</v>
      </c>
      <c r="I607">
        <v>107</v>
      </c>
      <c r="J607" t="s">
        <v>19</v>
      </c>
      <c r="K607" t="s">
        <v>20</v>
      </c>
      <c r="L607">
        <v>1443848400</v>
      </c>
      <c r="M607">
        <f t="shared" si="74"/>
        <v>16711.208333333332</v>
      </c>
      <c r="N607" s="6">
        <f t="shared" si="75"/>
        <v>42280.208333333328</v>
      </c>
      <c r="O607">
        <v>1447394400</v>
      </c>
      <c r="P607">
        <f t="shared" si="76"/>
        <v>16752.25</v>
      </c>
      <c r="Q607" s="6">
        <f t="shared" si="77"/>
        <v>42321.25</v>
      </c>
      <c r="R607" t="s">
        <v>66</v>
      </c>
      <c r="S607" t="str">
        <f t="shared" si="78"/>
        <v>publishing</v>
      </c>
      <c r="T607" t="str">
        <f t="shared" si="79"/>
        <v>nonfiction</v>
      </c>
    </row>
    <row r="608" spans="1:20" x14ac:dyDescent="0.35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t="s">
        <v>18</v>
      </c>
      <c r="G608" s="4">
        <f t="shared" si="72"/>
        <v>1.8838235294117647</v>
      </c>
      <c r="H608" s="5">
        <f t="shared" si="73"/>
        <v>40.03125</v>
      </c>
      <c r="I608">
        <v>160</v>
      </c>
      <c r="J608" t="s">
        <v>38</v>
      </c>
      <c r="K608" t="s">
        <v>39</v>
      </c>
      <c r="L608">
        <v>1457330400</v>
      </c>
      <c r="M608">
        <f t="shared" si="74"/>
        <v>16867.25</v>
      </c>
      <c r="N608" s="6">
        <f t="shared" si="75"/>
        <v>42436.25</v>
      </c>
      <c r="O608">
        <v>1458277200</v>
      </c>
      <c r="P608">
        <f t="shared" si="76"/>
        <v>16878.208333333332</v>
      </c>
      <c r="Q608" s="6">
        <f t="shared" si="77"/>
        <v>42447.208333333328</v>
      </c>
      <c r="R608" t="s">
        <v>21</v>
      </c>
      <c r="S608" t="str">
        <f t="shared" si="78"/>
        <v>music</v>
      </c>
      <c r="T608" t="str">
        <f t="shared" si="79"/>
        <v>rock</v>
      </c>
    </row>
    <row r="609" spans="1:20" x14ac:dyDescent="0.35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t="s">
        <v>18</v>
      </c>
      <c r="G609" s="4">
        <f t="shared" si="72"/>
        <v>1.3129869186046512</v>
      </c>
      <c r="H609" s="5">
        <f t="shared" si="73"/>
        <v>81.016591928251117</v>
      </c>
      <c r="I609">
        <v>2230</v>
      </c>
      <c r="J609" t="s">
        <v>19</v>
      </c>
      <c r="K609" t="s">
        <v>20</v>
      </c>
      <c r="L609">
        <v>1395550800</v>
      </c>
      <c r="M609">
        <f t="shared" si="74"/>
        <v>16152.208333333334</v>
      </c>
      <c r="N609" s="6">
        <f t="shared" si="75"/>
        <v>41721.208333333336</v>
      </c>
      <c r="O609">
        <v>1395723600</v>
      </c>
      <c r="P609">
        <f t="shared" si="76"/>
        <v>16154.208333333334</v>
      </c>
      <c r="Q609" s="6">
        <f t="shared" si="77"/>
        <v>41723.208333333336</v>
      </c>
      <c r="R609" t="s">
        <v>15</v>
      </c>
      <c r="S609" t="str">
        <f t="shared" si="78"/>
        <v>food</v>
      </c>
      <c r="T609" t="str">
        <f t="shared" si="79"/>
        <v>food trucks</v>
      </c>
    </row>
    <row r="610" spans="1:20" x14ac:dyDescent="0.35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t="s">
        <v>18</v>
      </c>
      <c r="G610" s="4">
        <f t="shared" si="72"/>
        <v>2.8397435897435899</v>
      </c>
      <c r="H610" s="5">
        <f t="shared" si="73"/>
        <v>35.047468354430379</v>
      </c>
      <c r="I610">
        <v>316</v>
      </c>
      <c r="J610" t="s">
        <v>19</v>
      </c>
      <c r="K610" t="s">
        <v>20</v>
      </c>
      <c r="L610">
        <v>1551852000</v>
      </c>
      <c r="M610">
        <f t="shared" si="74"/>
        <v>17961.25</v>
      </c>
      <c r="N610" s="6">
        <f t="shared" si="75"/>
        <v>43530.25</v>
      </c>
      <c r="O610">
        <v>1552197600</v>
      </c>
      <c r="P610">
        <f t="shared" si="76"/>
        <v>17965.25</v>
      </c>
      <c r="Q610" s="6">
        <f t="shared" si="77"/>
        <v>43534.25</v>
      </c>
      <c r="R610" t="s">
        <v>157</v>
      </c>
      <c r="S610" t="str">
        <f t="shared" si="78"/>
        <v>music</v>
      </c>
      <c r="T610" t="str">
        <f t="shared" si="79"/>
        <v>jazz</v>
      </c>
    </row>
    <row r="611" spans="1:20" x14ac:dyDescent="0.35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t="s">
        <v>18</v>
      </c>
      <c r="G611" s="4">
        <f t="shared" si="72"/>
        <v>1.2041999999999999</v>
      </c>
      <c r="H611" s="5">
        <f t="shared" si="73"/>
        <v>102.92307692307692</v>
      </c>
      <c r="I611">
        <v>117</v>
      </c>
      <c r="J611" t="s">
        <v>19</v>
      </c>
      <c r="K611" t="s">
        <v>20</v>
      </c>
      <c r="L611">
        <v>1547618400</v>
      </c>
      <c r="M611">
        <f t="shared" si="74"/>
        <v>17912.25</v>
      </c>
      <c r="N611" s="6">
        <f t="shared" si="75"/>
        <v>43481.25</v>
      </c>
      <c r="O611">
        <v>1549087200</v>
      </c>
      <c r="P611">
        <f t="shared" si="76"/>
        <v>17929.25</v>
      </c>
      <c r="Q611" s="6">
        <f t="shared" si="77"/>
        <v>43498.25</v>
      </c>
      <c r="R611" t="s">
        <v>472</v>
      </c>
      <c r="S611" t="str">
        <f t="shared" si="78"/>
        <v>film &amp; video</v>
      </c>
      <c r="T611" t="str">
        <f t="shared" si="79"/>
        <v>science fiction</v>
      </c>
    </row>
    <row r="612" spans="1:20" ht="31" x14ac:dyDescent="0.35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t="s">
        <v>18</v>
      </c>
      <c r="G612" s="4">
        <f t="shared" si="72"/>
        <v>4.1905607476635511</v>
      </c>
      <c r="H612" s="5">
        <f t="shared" si="73"/>
        <v>27.998126756166094</v>
      </c>
      <c r="I612">
        <v>6406</v>
      </c>
      <c r="J612" t="s">
        <v>19</v>
      </c>
      <c r="K612" t="s">
        <v>20</v>
      </c>
      <c r="L612">
        <v>1355637600</v>
      </c>
      <c r="M612">
        <f t="shared" si="74"/>
        <v>15690.25</v>
      </c>
      <c r="N612" s="6">
        <f t="shared" si="75"/>
        <v>41259.25</v>
      </c>
      <c r="O612">
        <v>1356847200</v>
      </c>
      <c r="P612">
        <f t="shared" si="76"/>
        <v>15704.25</v>
      </c>
      <c r="Q612" s="6">
        <f t="shared" si="77"/>
        <v>41273.25</v>
      </c>
      <c r="R612" t="s">
        <v>31</v>
      </c>
      <c r="S612" t="str">
        <f t="shared" si="78"/>
        <v>theater</v>
      </c>
      <c r="T612" t="str">
        <f t="shared" si="79"/>
        <v>plays</v>
      </c>
    </row>
    <row r="613" spans="1:20" x14ac:dyDescent="0.35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t="s">
        <v>72</v>
      </c>
      <c r="G613" s="4">
        <f t="shared" si="72"/>
        <v>0.13853658536585367</v>
      </c>
      <c r="H613" s="5">
        <f t="shared" si="73"/>
        <v>75.733333333333334</v>
      </c>
      <c r="I613">
        <v>15</v>
      </c>
      <c r="J613" t="s">
        <v>19</v>
      </c>
      <c r="K613" t="s">
        <v>20</v>
      </c>
      <c r="L613">
        <v>1374728400</v>
      </c>
      <c r="M613">
        <f t="shared" si="74"/>
        <v>15911.208333333334</v>
      </c>
      <c r="N613" s="6">
        <f t="shared" si="75"/>
        <v>41480.208333333336</v>
      </c>
      <c r="O613">
        <v>1375765200</v>
      </c>
      <c r="P613">
        <f t="shared" si="76"/>
        <v>15923.208333333334</v>
      </c>
      <c r="Q613" s="6">
        <f t="shared" si="77"/>
        <v>41492.208333333336</v>
      </c>
      <c r="R613" t="s">
        <v>31</v>
      </c>
      <c r="S613" t="str">
        <f t="shared" si="78"/>
        <v>theater</v>
      </c>
      <c r="T613" t="str">
        <f t="shared" si="79"/>
        <v>plays</v>
      </c>
    </row>
    <row r="614" spans="1:20" x14ac:dyDescent="0.35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t="s">
        <v>18</v>
      </c>
      <c r="G614" s="4">
        <f t="shared" si="72"/>
        <v>1.3943548387096774</v>
      </c>
      <c r="H614" s="5">
        <f t="shared" si="73"/>
        <v>45.026041666666664</v>
      </c>
      <c r="I614">
        <v>192</v>
      </c>
      <c r="J614" t="s">
        <v>19</v>
      </c>
      <c r="K614" t="s">
        <v>20</v>
      </c>
      <c r="L614">
        <v>1287810000</v>
      </c>
      <c r="M614">
        <f t="shared" si="74"/>
        <v>14905.208333333334</v>
      </c>
      <c r="N614" s="6">
        <f t="shared" si="75"/>
        <v>40474.208333333336</v>
      </c>
      <c r="O614">
        <v>1289800800</v>
      </c>
      <c r="P614">
        <f t="shared" si="76"/>
        <v>14928.25</v>
      </c>
      <c r="Q614" s="6">
        <f t="shared" si="77"/>
        <v>40497.25</v>
      </c>
      <c r="R614" t="s">
        <v>48</v>
      </c>
      <c r="S614" t="str">
        <f t="shared" si="78"/>
        <v>music</v>
      </c>
      <c r="T614" t="str">
        <f t="shared" si="79"/>
        <v>electric music</v>
      </c>
    </row>
    <row r="615" spans="1:20" x14ac:dyDescent="0.35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t="s">
        <v>18</v>
      </c>
      <c r="G615" s="4">
        <f t="shared" si="72"/>
        <v>1.74</v>
      </c>
      <c r="H615" s="5">
        <f t="shared" si="73"/>
        <v>73.615384615384613</v>
      </c>
      <c r="I615">
        <v>26</v>
      </c>
      <c r="J615" t="s">
        <v>13</v>
      </c>
      <c r="K615" t="s">
        <v>14</v>
      </c>
      <c r="L615">
        <v>1503723600</v>
      </c>
      <c r="M615">
        <f t="shared" si="74"/>
        <v>17404.208333333332</v>
      </c>
      <c r="N615" s="6">
        <f t="shared" si="75"/>
        <v>42973.208333333328</v>
      </c>
      <c r="O615">
        <v>1504501200</v>
      </c>
      <c r="P615">
        <f t="shared" si="76"/>
        <v>17413.208333333332</v>
      </c>
      <c r="Q615" s="6">
        <f t="shared" si="77"/>
        <v>42982.208333333328</v>
      </c>
      <c r="R615" t="s">
        <v>31</v>
      </c>
      <c r="S615" t="str">
        <f t="shared" si="78"/>
        <v>theater</v>
      </c>
      <c r="T615" t="str">
        <f t="shared" si="79"/>
        <v>plays</v>
      </c>
    </row>
    <row r="616" spans="1:20" ht="31" x14ac:dyDescent="0.35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t="s">
        <v>18</v>
      </c>
      <c r="G616" s="4">
        <f t="shared" si="72"/>
        <v>1.5549056603773586</v>
      </c>
      <c r="H616" s="5">
        <f t="shared" si="73"/>
        <v>56.991701244813278</v>
      </c>
      <c r="I616">
        <v>723</v>
      </c>
      <c r="J616" t="s">
        <v>19</v>
      </c>
      <c r="K616" t="s">
        <v>20</v>
      </c>
      <c r="L616">
        <v>1484114400</v>
      </c>
      <c r="M616">
        <f t="shared" si="74"/>
        <v>17177.25</v>
      </c>
      <c r="N616" s="6">
        <f t="shared" si="75"/>
        <v>42746.25</v>
      </c>
      <c r="O616">
        <v>1485669600</v>
      </c>
      <c r="P616">
        <f t="shared" si="76"/>
        <v>17195.25</v>
      </c>
      <c r="Q616" s="6">
        <f t="shared" si="77"/>
        <v>42764.25</v>
      </c>
      <c r="R616" t="s">
        <v>31</v>
      </c>
      <c r="S616" t="str">
        <f t="shared" si="78"/>
        <v>theater</v>
      </c>
      <c r="T616" t="str">
        <f t="shared" si="79"/>
        <v>plays</v>
      </c>
    </row>
    <row r="617" spans="1:20" x14ac:dyDescent="0.35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t="s">
        <v>18</v>
      </c>
      <c r="G617" s="4">
        <f t="shared" si="72"/>
        <v>1.7044705882352942</v>
      </c>
      <c r="H617" s="5">
        <f t="shared" si="73"/>
        <v>85.223529411764702</v>
      </c>
      <c r="I617">
        <v>170</v>
      </c>
      <c r="J617" t="s">
        <v>105</v>
      </c>
      <c r="K617" t="s">
        <v>106</v>
      </c>
      <c r="L617">
        <v>1461906000</v>
      </c>
      <c r="M617">
        <f t="shared" si="74"/>
        <v>16920.208333333332</v>
      </c>
      <c r="N617" s="6">
        <f t="shared" si="75"/>
        <v>42489.208333333328</v>
      </c>
      <c r="O617">
        <v>1462770000</v>
      </c>
      <c r="P617">
        <f t="shared" si="76"/>
        <v>16930.208333333332</v>
      </c>
      <c r="Q617" s="6">
        <f t="shared" si="77"/>
        <v>42499.208333333328</v>
      </c>
      <c r="R617" t="s">
        <v>31</v>
      </c>
      <c r="S617" t="str">
        <f t="shared" si="78"/>
        <v>theater</v>
      </c>
      <c r="T617" t="str">
        <f t="shared" si="79"/>
        <v>plays</v>
      </c>
    </row>
    <row r="618" spans="1:20" x14ac:dyDescent="0.35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t="s">
        <v>18</v>
      </c>
      <c r="G618" s="4">
        <f t="shared" si="72"/>
        <v>1.8951562500000001</v>
      </c>
      <c r="H618" s="5">
        <f t="shared" si="73"/>
        <v>50.962184873949582</v>
      </c>
      <c r="I618">
        <v>238</v>
      </c>
      <c r="J618" t="s">
        <v>38</v>
      </c>
      <c r="K618" t="s">
        <v>39</v>
      </c>
      <c r="L618">
        <v>1379653200</v>
      </c>
      <c r="M618">
        <f t="shared" si="74"/>
        <v>15968.208333333334</v>
      </c>
      <c r="N618" s="6">
        <f t="shared" si="75"/>
        <v>41537.208333333336</v>
      </c>
      <c r="O618">
        <v>1379739600</v>
      </c>
      <c r="P618">
        <f t="shared" si="76"/>
        <v>15969.208333333334</v>
      </c>
      <c r="Q618" s="6">
        <f t="shared" si="77"/>
        <v>41538.208333333336</v>
      </c>
      <c r="R618" t="s">
        <v>58</v>
      </c>
      <c r="S618" t="str">
        <f t="shared" si="78"/>
        <v>music</v>
      </c>
      <c r="T618" t="str">
        <f t="shared" si="79"/>
        <v>indie rock</v>
      </c>
    </row>
    <row r="619" spans="1:20" x14ac:dyDescent="0.35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t="s">
        <v>18</v>
      </c>
      <c r="G619" s="4">
        <f t="shared" si="72"/>
        <v>2.4971428571428573</v>
      </c>
      <c r="H619" s="5">
        <f t="shared" si="73"/>
        <v>63.563636363636363</v>
      </c>
      <c r="I619">
        <v>55</v>
      </c>
      <c r="J619" t="s">
        <v>19</v>
      </c>
      <c r="K619" t="s">
        <v>20</v>
      </c>
      <c r="L619">
        <v>1401858000</v>
      </c>
      <c r="M619">
        <f t="shared" si="74"/>
        <v>16225.208333333334</v>
      </c>
      <c r="N619" s="6">
        <f t="shared" si="75"/>
        <v>41794.208333333336</v>
      </c>
      <c r="O619">
        <v>1402722000</v>
      </c>
      <c r="P619">
        <f t="shared" si="76"/>
        <v>16235.208333333334</v>
      </c>
      <c r="Q619" s="6">
        <f t="shared" si="77"/>
        <v>41804.208333333336</v>
      </c>
      <c r="R619" t="s">
        <v>31</v>
      </c>
      <c r="S619" t="str">
        <f t="shared" si="78"/>
        <v>theater</v>
      </c>
      <c r="T619" t="str">
        <f t="shared" si="79"/>
        <v>plays</v>
      </c>
    </row>
    <row r="620" spans="1:20" x14ac:dyDescent="0.35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t="s">
        <v>12</v>
      </c>
      <c r="G620" s="4">
        <f t="shared" si="72"/>
        <v>0.48860523665659616</v>
      </c>
      <c r="H620" s="5">
        <f t="shared" si="73"/>
        <v>80.999165275459092</v>
      </c>
      <c r="I620">
        <v>1198</v>
      </c>
      <c r="J620" t="s">
        <v>19</v>
      </c>
      <c r="K620" t="s">
        <v>20</v>
      </c>
      <c r="L620">
        <v>1367470800</v>
      </c>
      <c r="M620">
        <f t="shared" si="74"/>
        <v>15827.208333333334</v>
      </c>
      <c r="N620" s="6">
        <f t="shared" si="75"/>
        <v>41396.208333333336</v>
      </c>
      <c r="O620">
        <v>1369285200</v>
      </c>
      <c r="P620">
        <f t="shared" si="76"/>
        <v>15848.208333333334</v>
      </c>
      <c r="Q620" s="6">
        <f t="shared" si="77"/>
        <v>41417.208333333336</v>
      </c>
      <c r="R620" t="s">
        <v>66</v>
      </c>
      <c r="S620" t="str">
        <f t="shared" si="78"/>
        <v>publishing</v>
      </c>
      <c r="T620" t="str">
        <f t="shared" si="79"/>
        <v>nonfiction</v>
      </c>
    </row>
    <row r="621" spans="1:20" x14ac:dyDescent="0.35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t="s">
        <v>12</v>
      </c>
      <c r="G621" s="4">
        <f t="shared" si="72"/>
        <v>0.28461970393057684</v>
      </c>
      <c r="H621" s="5">
        <f t="shared" si="73"/>
        <v>86.044753086419746</v>
      </c>
      <c r="I621">
        <v>648</v>
      </c>
      <c r="J621" t="s">
        <v>19</v>
      </c>
      <c r="K621" t="s">
        <v>20</v>
      </c>
      <c r="L621">
        <v>1304658000</v>
      </c>
      <c r="M621">
        <f t="shared" si="74"/>
        <v>15100.208333333334</v>
      </c>
      <c r="N621" s="6">
        <f t="shared" si="75"/>
        <v>40669.208333333336</v>
      </c>
      <c r="O621">
        <v>1304744400</v>
      </c>
      <c r="P621">
        <f t="shared" si="76"/>
        <v>15101.208333333334</v>
      </c>
      <c r="Q621" s="6">
        <f t="shared" si="77"/>
        <v>40670.208333333336</v>
      </c>
      <c r="R621" t="s">
        <v>31</v>
      </c>
      <c r="S621" t="str">
        <f t="shared" si="78"/>
        <v>theater</v>
      </c>
      <c r="T621" t="str">
        <f t="shared" si="79"/>
        <v>plays</v>
      </c>
    </row>
    <row r="622" spans="1:20" x14ac:dyDescent="0.35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t="s">
        <v>18</v>
      </c>
      <c r="G622" s="4">
        <f t="shared" si="72"/>
        <v>2.6802325581395348</v>
      </c>
      <c r="H622" s="5">
        <f t="shared" si="73"/>
        <v>90.0390625</v>
      </c>
      <c r="I622">
        <v>128</v>
      </c>
      <c r="J622" t="s">
        <v>24</v>
      </c>
      <c r="K622" t="s">
        <v>25</v>
      </c>
      <c r="L622">
        <v>1467954000</v>
      </c>
      <c r="M622">
        <f t="shared" si="74"/>
        <v>16990.208333333332</v>
      </c>
      <c r="N622" s="6">
        <f t="shared" si="75"/>
        <v>42559.208333333328</v>
      </c>
      <c r="O622">
        <v>1468299600</v>
      </c>
      <c r="P622">
        <f t="shared" si="76"/>
        <v>16994.208333333332</v>
      </c>
      <c r="Q622" s="6">
        <f t="shared" si="77"/>
        <v>42563.208333333328</v>
      </c>
      <c r="R622" t="s">
        <v>120</v>
      </c>
      <c r="S622" t="str">
        <f t="shared" si="78"/>
        <v>photography</v>
      </c>
      <c r="T622" t="str">
        <f t="shared" si="79"/>
        <v>photography books</v>
      </c>
    </row>
    <row r="623" spans="1:20" x14ac:dyDescent="0.35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t="s">
        <v>18</v>
      </c>
      <c r="G623" s="4">
        <f t="shared" si="72"/>
        <v>6.1980078125000002</v>
      </c>
      <c r="H623" s="5">
        <f t="shared" si="73"/>
        <v>74.006063432835816</v>
      </c>
      <c r="I623">
        <v>2144</v>
      </c>
      <c r="J623" t="s">
        <v>19</v>
      </c>
      <c r="K623" t="s">
        <v>20</v>
      </c>
      <c r="L623">
        <v>1473742800</v>
      </c>
      <c r="M623">
        <f t="shared" si="74"/>
        <v>17057.208333333332</v>
      </c>
      <c r="N623" s="6">
        <f t="shared" si="75"/>
        <v>42626.208333333328</v>
      </c>
      <c r="O623">
        <v>1474174800</v>
      </c>
      <c r="P623">
        <f t="shared" si="76"/>
        <v>17062.208333333332</v>
      </c>
      <c r="Q623" s="6">
        <f t="shared" si="77"/>
        <v>42631.208333333328</v>
      </c>
      <c r="R623" t="s">
        <v>31</v>
      </c>
      <c r="S623" t="str">
        <f t="shared" si="78"/>
        <v>theater</v>
      </c>
      <c r="T623" t="str">
        <f t="shared" si="79"/>
        <v>plays</v>
      </c>
    </row>
    <row r="624" spans="1:20" x14ac:dyDescent="0.35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t="s">
        <v>12</v>
      </c>
      <c r="G624" s="4">
        <f t="shared" si="72"/>
        <v>3.1301587301587303E-2</v>
      </c>
      <c r="H624" s="5">
        <f t="shared" si="73"/>
        <v>92.4375</v>
      </c>
      <c r="I624">
        <v>64</v>
      </c>
      <c r="J624" t="s">
        <v>19</v>
      </c>
      <c r="K624" t="s">
        <v>20</v>
      </c>
      <c r="L624">
        <v>1523768400</v>
      </c>
      <c r="M624">
        <f t="shared" si="74"/>
        <v>17636.208333333332</v>
      </c>
      <c r="N624" s="6">
        <f t="shared" si="75"/>
        <v>43205.208333333328</v>
      </c>
      <c r="O624">
        <v>1526014800</v>
      </c>
      <c r="P624">
        <f t="shared" si="76"/>
        <v>17662.208333333332</v>
      </c>
      <c r="Q624" s="6">
        <f t="shared" si="77"/>
        <v>43231.208333333328</v>
      </c>
      <c r="R624" t="s">
        <v>58</v>
      </c>
      <c r="S624" t="str">
        <f t="shared" si="78"/>
        <v>music</v>
      </c>
      <c r="T624" t="str">
        <f t="shared" si="79"/>
        <v>indie rock</v>
      </c>
    </row>
    <row r="625" spans="1:20" x14ac:dyDescent="0.35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t="s">
        <v>18</v>
      </c>
      <c r="G625" s="4">
        <f t="shared" si="72"/>
        <v>1.5992152704135738</v>
      </c>
      <c r="H625" s="5">
        <f t="shared" si="73"/>
        <v>55.999257333828446</v>
      </c>
      <c r="I625">
        <v>2693</v>
      </c>
      <c r="J625" t="s">
        <v>38</v>
      </c>
      <c r="K625" t="s">
        <v>39</v>
      </c>
      <c r="L625">
        <v>1437022800</v>
      </c>
      <c r="M625">
        <f t="shared" si="74"/>
        <v>16632.208333333332</v>
      </c>
      <c r="N625" s="6">
        <f t="shared" si="75"/>
        <v>42201.208333333328</v>
      </c>
      <c r="O625">
        <v>1437454800</v>
      </c>
      <c r="P625">
        <f t="shared" si="76"/>
        <v>16637.208333333332</v>
      </c>
      <c r="Q625" s="6">
        <f t="shared" si="77"/>
        <v>42206.208333333328</v>
      </c>
      <c r="R625" t="s">
        <v>31</v>
      </c>
      <c r="S625" t="str">
        <f t="shared" si="78"/>
        <v>theater</v>
      </c>
      <c r="T625" t="str">
        <f t="shared" si="79"/>
        <v>plays</v>
      </c>
    </row>
    <row r="626" spans="1:20" x14ac:dyDescent="0.35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t="s">
        <v>18</v>
      </c>
      <c r="G626" s="4">
        <f t="shared" si="72"/>
        <v>2.793921568627451</v>
      </c>
      <c r="H626" s="5">
        <f t="shared" si="73"/>
        <v>32.983796296296298</v>
      </c>
      <c r="I626">
        <v>432</v>
      </c>
      <c r="J626" t="s">
        <v>19</v>
      </c>
      <c r="K626" t="s">
        <v>20</v>
      </c>
      <c r="L626">
        <v>1422165600</v>
      </c>
      <c r="M626">
        <f t="shared" si="74"/>
        <v>16460.25</v>
      </c>
      <c r="N626" s="6">
        <f t="shared" si="75"/>
        <v>42029.25</v>
      </c>
      <c r="O626">
        <v>1422684000</v>
      </c>
      <c r="P626">
        <f t="shared" si="76"/>
        <v>16466.25</v>
      </c>
      <c r="Q626" s="6">
        <f t="shared" si="77"/>
        <v>42035.25</v>
      </c>
      <c r="R626" t="s">
        <v>120</v>
      </c>
      <c r="S626" t="str">
        <f t="shared" si="78"/>
        <v>photography</v>
      </c>
      <c r="T626" t="str">
        <f t="shared" si="79"/>
        <v>photography books</v>
      </c>
    </row>
    <row r="627" spans="1:20" ht="31" x14ac:dyDescent="0.35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t="s">
        <v>12</v>
      </c>
      <c r="G627" s="4">
        <f t="shared" si="72"/>
        <v>0.77373333333333338</v>
      </c>
      <c r="H627" s="5">
        <f t="shared" si="73"/>
        <v>93.596774193548384</v>
      </c>
      <c r="I627">
        <v>62</v>
      </c>
      <c r="J627" t="s">
        <v>19</v>
      </c>
      <c r="K627" t="s">
        <v>20</v>
      </c>
      <c r="L627">
        <v>1580104800</v>
      </c>
      <c r="M627">
        <f t="shared" si="74"/>
        <v>18288.25</v>
      </c>
      <c r="N627" s="6">
        <f t="shared" si="75"/>
        <v>43857.25</v>
      </c>
      <c r="O627">
        <v>1581314400</v>
      </c>
      <c r="P627">
        <f t="shared" si="76"/>
        <v>18302.25</v>
      </c>
      <c r="Q627" s="6">
        <f t="shared" si="77"/>
        <v>43871.25</v>
      </c>
      <c r="R627" t="s">
        <v>31</v>
      </c>
      <c r="S627" t="str">
        <f t="shared" si="78"/>
        <v>theater</v>
      </c>
      <c r="T627" t="str">
        <f t="shared" si="79"/>
        <v>plays</v>
      </c>
    </row>
    <row r="628" spans="1:20" ht="31" x14ac:dyDescent="0.35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t="s">
        <v>18</v>
      </c>
      <c r="G628" s="4">
        <f t="shared" si="72"/>
        <v>2.0632812500000002</v>
      </c>
      <c r="H628" s="5">
        <f t="shared" si="73"/>
        <v>69.867724867724874</v>
      </c>
      <c r="I628">
        <v>189</v>
      </c>
      <c r="J628" t="s">
        <v>19</v>
      </c>
      <c r="K628" t="s">
        <v>20</v>
      </c>
      <c r="L628">
        <v>1285650000</v>
      </c>
      <c r="M628">
        <f t="shared" si="74"/>
        <v>14880.208333333334</v>
      </c>
      <c r="N628" s="6">
        <f t="shared" si="75"/>
        <v>40449.208333333336</v>
      </c>
      <c r="O628">
        <v>1286427600</v>
      </c>
      <c r="P628">
        <f t="shared" si="76"/>
        <v>14889.208333333334</v>
      </c>
      <c r="Q628" s="6">
        <f t="shared" si="77"/>
        <v>40458.208333333336</v>
      </c>
      <c r="R628" t="s">
        <v>31</v>
      </c>
      <c r="S628" t="str">
        <f t="shared" si="78"/>
        <v>theater</v>
      </c>
      <c r="T628" t="str">
        <f t="shared" si="79"/>
        <v>plays</v>
      </c>
    </row>
    <row r="629" spans="1:20" x14ac:dyDescent="0.35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t="s">
        <v>18</v>
      </c>
      <c r="G629" s="4">
        <f t="shared" si="72"/>
        <v>6.9424999999999999</v>
      </c>
      <c r="H629" s="5">
        <f t="shared" si="73"/>
        <v>72.129870129870127</v>
      </c>
      <c r="I629">
        <v>154</v>
      </c>
      <c r="J629" t="s">
        <v>38</v>
      </c>
      <c r="K629" t="s">
        <v>39</v>
      </c>
      <c r="L629">
        <v>1276664400</v>
      </c>
      <c r="M629">
        <f t="shared" si="74"/>
        <v>14776.208333333334</v>
      </c>
      <c r="N629" s="6">
        <f t="shared" si="75"/>
        <v>40345.208333333336</v>
      </c>
      <c r="O629">
        <v>1278738000</v>
      </c>
      <c r="P629">
        <f t="shared" si="76"/>
        <v>14800.208333333334</v>
      </c>
      <c r="Q629" s="6">
        <f t="shared" si="77"/>
        <v>40369.208333333336</v>
      </c>
      <c r="R629" t="s">
        <v>15</v>
      </c>
      <c r="S629" t="str">
        <f t="shared" si="78"/>
        <v>food</v>
      </c>
      <c r="T629" t="str">
        <f t="shared" si="79"/>
        <v>food trucks</v>
      </c>
    </row>
    <row r="630" spans="1:20" x14ac:dyDescent="0.35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t="s">
        <v>18</v>
      </c>
      <c r="G630" s="4">
        <f t="shared" si="72"/>
        <v>1.5178947368421052</v>
      </c>
      <c r="H630" s="5">
        <f t="shared" si="73"/>
        <v>30.041666666666668</v>
      </c>
      <c r="I630">
        <v>96</v>
      </c>
      <c r="J630" t="s">
        <v>19</v>
      </c>
      <c r="K630" t="s">
        <v>20</v>
      </c>
      <c r="L630">
        <v>1286168400</v>
      </c>
      <c r="M630">
        <f t="shared" si="74"/>
        <v>14886.208333333334</v>
      </c>
      <c r="N630" s="6">
        <f t="shared" si="75"/>
        <v>40455.208333333336</v>
      </c>
      <c r="O630">
        <v>1286427600</v>
      </c>
      <c r="P630">
        <f t="shared" si="76"/>
        <v>14889.208333333334</v>
      </c>
      <c r="Q630" s="6">
        <f t="shared" si="77"/>
        <v>40458.208333333336</v>
      </c>
      <c r="R630" t="s">
        <v>58</v>
      </c>
      <c r="S630" t="str">
        <f t="shared" si="78"/>
        <v>music</v>
      </c>
      <c r="T630" t="str">
        <f t="shared" si="79"/>
        <v>indie rock</v>
      </c>
    </row>
    <row r="631" spans="1:20" x14ac:dyDescent="0.35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t="s">
        <v>12</v>
      </c>
      <c r="G631" s="4">
        <f t="shared" si="72"/>
        <v>0.64582072176949945</v>
      </c>
      <c r="H631" s="5">
        <f t="shared" si="73"/>
        <v>73.968000000000004</v>
      </c>
      <c r="I631">
        <v>750</v>
      </c>
      <c r="J631" t="s">
        <v>19</v>
      </c>
      <c r="K631" t="s">
        <v>20</v>
      </c>
      <c r="L631">
        <v>1467781200</v>
      </c>
      <c r="M631">
        <f t="shared" si="74"/>
        <v>16988.208333333332</v>
      </c>
      <c r="N631" s="6">
        <f t="shared" si="75"/>
        <v>42557.208333333328</v>
      </c>
      <c r="O631">
        <v>1467954000</v>
      </c>
      <c r="P631">
        <f t="shared" si="76"/>
        <v>16990.208333333332</v>
      </c>
      <c r="Q631" s="6">
        <f t="shared" si="77"/>
        <v>42559.208333333328</v>
      </c>
      <c r="R631" t="s">
        <v>31</v>
      </c>
      <c r="S631" t="str">
        <f t="shared" si="78"/>
        <v>theater</v>
      </c>
      <c r="T631" t="str">
        <f t="shared" si="79"/>
        <v>plays</v>
      </c>
    </row>
    <row r="632" spans="1:20" x14ac:dyDescent="0.35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t="s">
        <v>72</v>
      </c>
      <c r="G632" s="4">
        <f t="shared" si="72"/>
        <v>0.62873684210526315</v>
      </c>
      <c r="H632" s="5">
        <f t="shared" si="73"/>
        <v>68.65517241379311</v>
      </c>
      <c r="I632">
        <v>87</v>
      </c>
      <c r="J632" t="s">
        <v>19</v>
      </c>
      <c r="K632" t="s">
        <v>20</v>
      </c>
      <c r="L632">
        <v>1556686800</v>
      </c>
      <c r="M632">
        <f t="shared" si="74"/>
        <v>18017.208333333332</v>
      </c>
      <c r="N632" s="6">
        <f t="shared" si="75"/>
        <v>43586.208333333328</v>
      </c>
      <c r="O632">
        <v>1557637200</v>
      </c>
      <c r="P632">
        <f t="shared" si="76"/>
        <v>18028.208333333332</v>
      </c>
      <c r="Q632" s="6">
        <f t="shared" si="77"/>
        <v>43597.208333333328</v>
      </c>
      <c r="R632" t="s">
        <v>31</v>
      </c>
      <c r="S632" t="str">
        <f t="shared" si="78"/>
        <v>theater</v>
      </c>
      <c r="T632" t="str">
        <f t="shared" si="79"/>
        <v>plays</v>
      </c>
    </row>
    <row r="633" spans="1:20" x14ac:dyDescent="0.35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t="s">
        <v>18</v>
      </c>
      <c r="G633" s="4">
        <f t="shared" si="72"/>
        <v>3.1039864864864866</v>
      </c>
      <c r="H633" s="5">
        <f t="shared" si="73"/>
        <v>59.992164544564154</v>
      </c>
      <c r="I633">
        <v>3063</v>
      </c>
      <c r="J633" t="s">
        <v>19</v>
      </c>
      <c r="K633" t="s">
        <v>20</v>
      </c>
      <c r="L633">
        <v>1553576400</v>
      </c>
      <c r="M633">
        <f t="shared" si="74"/>
        <v>17981.208333333332</v>
      </c>
      <c r="N633" s="6">
        <f t="shared" si="75"/>
        <v>43550.208333333328</v>
      </c>
      <c r="O633">
        <v>1553922000</v>
      </c>
      <c r="P633">
        <f t="shared" si="76"/>
        <v>17985.208333333332</v>
      </c>
      <c r="Q633" s="6">
        <f t="shared" si="77"/>
        <v>43554.208333333328</v>
      </c>
      <c r="R633" t="s">
        <v>31</v>
      </c>
      <c r="S633" t="str">
        <f t="shared" si="78"/>
        <v>theater</v>
      </c>
      <c r="T633" t="str">
        <f t="shared" si="79"/>
        <v>plays</v>
      </c>
    </row>
    <row r="634" spans="1:20" x14ac:dyDescent="0.35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t="s">
        <v>45</v>
      </c>
      <c r="G634" s="4">
        <f t="shared" si="72"/>
        <v>0.42859916782246882</v>
      </c>
      <c r="H634" s="5">
        <f t="shared" si="73"/>
        <v>111.15827338129496</v>
      </c>
      <c r="I634">
        <v>278</v>
      </c>
      <c r="J634" t="s">
        <v>19</v>
      </c>
      <c r="K634" t="s">
        <v>20</v>
      </c>
      <c r="L634">
        <v>1414904400</v>
      </c>
      <c r="M634">
        <f t="shared" si="74"/>
        <v>16376.208333333334</v>
      </c>
      <c r="N634" s="6">
        <f t="shared" si="75"/>
        <v>41945.208333333336</v>
      </c>
      <c r="O634">
        <v>1416463200</v>
      </c>
      <c r="P634">
        <f t="shared" si="76"/>
        <v>16394.25</v>
      </c>
      <c r="Q634" s="6">
        <f t="shared" si="77"/>
        <v>41963.25</v>
      </c>
      <c r="R634" t="s">
        <v>31</v>
      </c>
      <c r="S634" t="str">
        <f t="shared" si="78"/>
        <v>theater</v>
      </c>
      <c r="T634" t="str">
        <f t="shared" si="79"/>
        <v>plays</v>
      </c>
    </row>
    <row r="635" spans="1:20" x14ac:dyDescent="0.35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t="s">
        <v>12</v>
      </c>
      <c r="G635" s="4">
        <f t="shared" si="72"/>
        <v>0.83119402985074631</v>
      </c>
      <c r="H635" s="5">
        <f t="shared" si="73"/>
        <v>53.038095238095238</v>
      </c>
      <c r="I635">
        <v>105</v>
      </c>
      <c r="J635" t="s">
        <v>19</v>
      </c>
      <c r="K635" t="s">
        <v>20</v>
      </c>
      <c r="L635">
        <v>1446876000</v>
      </c>
      <c r="M635">
        <f t="shared" si="74"/>
        <v>16746.25</v>
      </c>
      <c r="N635" s="6">
        <f t="shared" si="75"/>
        <v>42315.25</v>
      </c>
      <c r="O635">
        <v>1447221600</v>
      </c>
      <c r="P635">
        <f t="shared" si="76"/>
        <v>16750.25</v>
      </c>
      <c r="Q635" s="6">
        <f t="shared" si="77"/>
        <v>42319.25</v>
      </c>
      <c r="R635" t="s">
        <v>69</v>
      </c>
      <c r="S635" t="str">
        <f t="shared" si="78"/>
        <v>film &amp; video</v>
      </c>
      <c r="T635" t="str">
        <f t="shared" si="79"/>
        <v>animation</v>
      </c>
    </row>
    <row r="636" spans="1:20" x14ac:dyDescent="0.35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t="s">
        <v>72</v>
      </c>
      <c r="G636" s="4">
        <f t="shared" si="72"/>
        <v>0.78531302876480547</v>
      </c>
      <c r="H636" s="5">
        <f t="shared" si="73"/>
        <v>55.985524728588658</v>
      </c>
      <c r="I636">
        <v>1658</v>
      </c>
      <c r="J636" t="s">
        <v>19</v>
      </c>
      <c r="K636" t="s">
        <v>20</v>
      </c>
      <c r="L636">
        <v>1490418000</v>
      </c>
      <c r="M636">
        <f t="shared" si="74"/>
        <v>17250.208333333332</v>
      </c>
      <c r="N636" s="6">
        <f t="shared" si="75"/>
        <v>42819.208333333328</v>
      </c>
      <c r="O636">
        <v>1491627600</v>
      </c>
      <c r="P636">
        <f t="shared" si="76"/>
        <v>17264.208333333332</v>
      </c>
      <c r="Q636" s="6">
        <f t="shared" si="77"/>
        <v>42833.208333333328</v>
      </c>
      <c r="R636" t="s">
        <v>267</v>
      </c>
      <c r="S636" t="str">
        <f t="shared" si="78"/>
        <v>film &amp; video</v>
      </c>
      <c r="T636" t="str">
        <f t="shared" si="79"/>
        <v>television</v>
      </c>
    </row>
    <row r="637" spans="1:20" x14ac:dyDescent="0.35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t="s">
        <v>18</v>
      </c>
      <c r="G637" s="4">
        <f t="shared" si="72"/>
        <v>1.1409352517985611</v>
      </c>
      <c r="H637" s="5">
        <f t="shared" si="73"/>
        <v>69.986760812003524</v>
      </c>
      <c r="I637">
        <v>2266</v>
      </c>
      <c r="J637" t="s">
        <v>19</v>
      </c>
      <c r="K637" t="s">
        <v>20</v>
      </c>
      <c r="L637">
        <v>1360389600</v>
      </c>
      <c r="M637">
        <f t="shared" si="74"/>
        <v>15745.25</v>
      </c>
      <c r="N637" s="6">
        <f t="shared" si="75"/>
        <v>41314.25</v>
      </c>
      <c r="O637">
        <v>1363150800</v>
      </c>
      <c r="P637">
        <f t="shared" si="76"/>
        <v>15777.208333333334</v>
      </c>
      <c r="Q637" s="6">
        <f t="shared" si="77"/>
        <v>41346.208333333336</v>
      </c>
      <c r="R637" t="s">
        <v>267</v>
      </c>
      <c r="S637" t="str">
        <f t="shared" si="78"/>
        <v>film &amp; video</v>
      </c>
      <c r="T637" t="str">
        <f t="shared" si="79"/>
        <v>television</v>
      </c>
    </row>
    <row r="638" spans="1:20" x14ac:dyDescent="0.35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t="s">
        <v>12</v>
      </c>
      <c r="G638" s="4">
        <f t="shared" si="72"/>
        <v>0.64537683358624176</v>
      </c>
      <c r="H638" s="5">
        <f t="shared" si="73"/>
        <v>48.998079877112133</v>
      </c>
      <c r="I638">
        <v>2604</v>
      </c>
      <c r="J638" t="s">
        <v>34</v>
      </c>
      <c r="K638" t="s">
        <v>35</v>
      </c>
      <c r="L638">
        <v>1326866400</v>
      </c>
      <c r="M638">
        <f t="shared" si="74"/>
        <v>15357.25</v>
      </c>
      <c r="N638" s="6">
        <f t="shared" si="75"/>
        <v>40926.25</v>
      </c>
      <c r="O638">
        <v>1330754400</v>
      </c>
      <c r="P638">
        <f t="shared" si="76"/>
        <v>15402.25</v>
      </c>
      <c r="Q638" s="6">
        <f t="shared" si="77"/>
        <v>40971.25</v>
      </c>
      <c r="R638" t="s">
        <v>69</v>
      </c>
      <c r="S638" t="str">
        <f t="shared" si="78"/>
        <v>film &amp; video</v>
      </c>
      <c r="T638" t="str">
        <f t="shared" si="79"/>
        <v>animation</v>
      </c>
    </row>
    <row r="639" spans="1:20" x14ac:dyDescent="0.35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t="s">
        <v>12</v>
      </c>
      <c r="G639" s="4">
        <f t="shared" si="72"/>
        <v>0.79411764705882348</v>
      </c>
      <c r="H639" s="5">
        <f t="shared" si="73"/>
        <v>103.84615384615384</v>
      </c>
      <c r="I639">
        <v>65</v>
      </c>
      <c r="J639" t="s">
        <v>19</v>
      </c>
      <c r="K639" t="s">
        <v>20</v>
      </c>
      <c r="L639">
        <v>1479103200</v>
      </c>
      <c r="M639">
        <f t="shared" si="74"/>
        <v>17119.25</v>
      </c>
      <c r="N639" s="6">
        <f t="shared" si="75"/>
        <v>42688.25</v>
      </c>
      <c r="O639">
        <v>1479794400</v>
      </c>
      <c r="P639">
        <f t="shared" si="76"/>
        <v>17127.25</v>
      </c>
      <c r="Q639" s="6">
        <f t="shared" si="77"/>
        <v>42696.25</v>
      </c>
      <c r="R639" t="s">
        <v>31</v>
      </c>
      <c r="S639" t="str">
        <f t="shared" si="78"/>
        <v>theater</v>
      </c>
      <c r="T639" t="str">
        <f t="shared" si="79"/>
        <v>plays</v>
      </c>
    </row>
    <row r="640" spans="1:20" x14ac:dyDescent="0.35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t="s">
        <v>12</v>
      </c>
      <c r="G640" s="4">
        <f t="shared" si="72"/>
        <v>0.11419117647058824</v>
      </c>
      <c r="H640" s="5">
        <f t="shared" si="73"/>
        <v>99.127659574468083</v>
      </c>
      <c r="I640">
        <v>94</v>
      </c>
      <c r="J640" t="s">
        <v>19</v>
      </c>
      <c r="K640" t="s">
        <v>20</v>
      </c>
      <c r="L640">
        <v>1280206800</v>
      </c>
      <c r="M640">
        <f t="shared" si="74"/>
        <v>14817.208333333334</v>
      </c>
      <c r="N640" s="6">
        <f t="shared" si="75"/>
        <v>40386.208333333336</v>
      </c>
      <c r="O640">
        <v>1281243600</v>
      </c>
      <c r="P640">
        <f t="shared" si="76"/>
        <v>14829.208333333334</v>
      </c>
      <c r="Q640" s="6">
        <f t="shared" si="77"/>
        <v>40398.208333333336</v>
      </c>
      <c r="R640" t="s">
        <v>31</v>
      </c>
      <c r="S640" t="str">
        <f t="shared" si="78"/>
        <v>theater</v>
      </c>
      <c r="T640" t="str">
        <f t="shared" si="79"/>
        <v>plays</v>
      </c>
    </row>
    <row r="641" spans="1:20" x14ac:dyDescent="0.35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t="s">
        <v>45</v>
      </c>
      <c r="G641" s="4">
        <f t="shared" si="72"/>
        <v>0.56186046511627907</v>
      </c>
      <c r="H641" s="5">
        <f t="shared" si="73"/>
        <v>107.37777777777778</v>
      </c>
      <c r="I641">
        <v>45</v>
      </c>
      <c r="J641" t="s">
        <v>19</v>
      </c>
      <c r="K641" t="s">
        <v>20</v>
      </c>
      <c r="L641">
        <v>1532754000</v>
      </c>
      <c r="M641">
        <f t="shared" si="74"/>
        <v>17740.208333333332</v>
      </c>
      <c r="N641" s="6">
        <f t="shared" si="75"/>
        <v>43309.208333333328</v>
      </c>
      <c r="O641">
        <v>1532754000</v>
      </c>
      <c r="P641">
        <f t="shared" si="76"/>
        <v>17740.208333333332</v>
      </c>
      <c r="Q641" s="6">
        <f t="shared" si="77"/>
        <v>43309.208333333328</v>
      </c>
      <c r="R641" t="s">
        <v>51</v>
      </c>
      <c r="S641" t="str">
        <f t="shared" si="78"/>
        <v>film &amp; video</v>
      </c>
      <c r="T641" t="str">
        <f t="shared" si="79"/>
        <v>drama</v>
      </c>
    </row>
    <row r="642" spans="1:20" x14ac:dyDescent="0.35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t="s">
        <v>12</v>
      </c>
      <c r="G642" s="4">
        <f t="shared" si="72"/>
        <v>0.16501669449081802</v>
      </c>
      <c r="H642" s="5">
        <f t="shared" si="73"/>
        <v>76.922178988326849</v>
      </c>
      <c r="I642">
        <v>257</v>
      </c>
      <c r="J642" t="s">
        <v>19</v>
      </c>
      <c r="K642" t="s">
        <v>20</v>
      </c>
      <c r="L642">
        <v>1453096800</v>
      </c>
      <c r="M642">
        <f t="shared" si="74"/>
        <v>16818.25</v>
      </c>
      <c r="N642" s="6">
        <f t="shared" si="75"/>
        <v>42387.25</v>
      </c>
      <c r="O642">
        <v>1453356000</v>
      </c>
      <c r="P642">
        <f t="shared" si="76"/>
        <v>16821.25</v>
      </c>
      <c r="Q642" s="6">
        <f t="shared" si="77"/>
        <v>42390.25</v>
      </c>
      <c r="R642" t="s">
        <v>31</v>
      </c>
      <c r="S642" t="str">
        <f t="shared" si="78"/>
        <v>theater</v>
      </c>
      <c r="T642" t="str">
        <f t="shared" si="79"/>
        <v>plays</v>
      </c>
    </row>
    <row r="643" spans="1:20" ht="31" x14ac:dyDescent="0.35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t="s">
        <v>18</v>
      </c>
      <c r="G643" s="4">
        <f t="shared" ref="G643:G706" si="80">E643/D643</f>
        <v>1.1996808510638297</v>
      </c>
      <c r="H643" s="5">
        <f t="shared" ref="H643:H706" si="81">E643/I643</f>
        <v>58.128865979381445</v>
      </c>
      <c r="I643">
        <v>194</v>
      </c>
      <c r="J643" t="s">
        <v>96</v>
      </c>
      <c r="K643" t="s">
        <v>97</v>
      </c>
      <c r="L643">
        <v>1487570400</v>
      </c>
      <c r="M643">
        <f t="shared" ref="M643:M706" si="82">(((L643/60)/60)/24)</f>
        <v>17217.25</v>
      </c>
      <c r="N643" s="6">
        <f t="shared" ref="N643:N706" si="83">M643+DATE(1970,1,1)</f>
        <v>42786.25</v>
      </c>
      <c r="O643">
        <v>1489986000</v>
      </c>
      <c r="P643">
        <f t="shared" ref="P643:P706" si="84">(((O643/60)/60)/24)</f>
        <v>17245.208333333332</v>
      </c>
      <c r="Q643" s="6">
        <f t="shared" ref="Q643:Q706" si="85">P643+DATE(1970,1,1)</f>
        <v>42814.208333333328</v>
      </c>
      <c r="R643" t="s">
        <v>31</v>
      </c>
      <c r="S643" t="str">
        <f t="shared" ref="S643:S706" si="86">LEFT(R643,SEARCH("/",R643)-1)</f>
        <v>theater</v>
      </c>
      <c r="T643" t="str">
        <f t="shared" ref="T643:T706" si="87">RIGHT(R643,LEN(R643)-SEARCH("/",R643))</f>
        <v>plays</v>
      </c>
    </row>
    <row r="644" spans="1:20" x14ac:dyDescent="0.35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t="s">
        <v>18</v>
      </c>
      <c r="G644" s="4">
        <f t="shared" si="80"/>
        <v>1.4545652173913044</v>
      </c>
      <c r="H644" s="5">
        <f t="shared" si="81"/>
        <v>103.73643410852713</v>
      </c>
      <c r="I644">
        <v>129</v>
      </c>
      <c r="J644" t="s">
        <v>13</v>
      </c>
      <c r="K644" t="s">
        <v>14</v>
      </c>
      <c r="L644">
        <v>1545026400</v>
      </c>
      <c r="M644">
        <f t="shared" si="82"/>
        <v>17882.25</v>
      </c>
      <c r="N644" s="6">
        <f t="shared" si="83"/>
        <v>43451.25</v>
      </c>
      <c r="O644">
        <v>1545804000</v>
      </c>
      <c r="P644">
        <f t="shared" si="84"/>
        <v>17891.25</v>
      </c>
      <c r="Q644" s="6">
        <f t="shared" si="85"/>
        <v>43460.25</v>
      </c>
      <c r="R644" t="s">
        <v>63</v>
      </c>
      <c r="S644" t="str">
        <f t="shared" si="86"/>
        <v>technology</v>
      </c>
      <c r="T644" t="str">
        <f t="shared" si="87"/>
        <v>wearables</v>
      </c>
    </row>
    <row r="645" spans="1:20" x14ac:dyDescent="0.35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t="s">
        <v>18</v>
      </c>
      <c r="G645" s="4">
        <f t="shared" si="80"/>
        <v>2.2138255033557046</v>
      </c>
      <c r="H645" s="5">
        <f t="shared" si="81"/>
        <v>87.962666666666664</v>
      </c>
      <c r="I645">
        <v>375</v>
      </c>
      <c r="J645" t="s">
        <v>19</v>
      </c>
      <c r="K645" t="s">
        <v>20</v>
      </c>
      <c r="L645">
        <v>1488348000</v>
      </c>
      <c r="M645">
        <f t="shared" si="82"/>
        <v>17226.25</v>
      </c>
      <c r="N645" s="6">
        <f t="shared" si="83"/>
        <v>42795.25</v>
      </c>
      <c r="O645">
        <v>1489899600</v>
      </c>
      <c r="P645">
        <f t="shared" si="84"/>
        <v>17244.208333333332</v>
      </c>
      <c r="Q645" s="6">
        <f t="shared" si="85"/>
        <v>42813.208333333328</v>
      </c>
      <c r="R645" t="s">
        <v>31</v>
      </c>
      <c r="S645" t="str">
        <f t="shared" si="86"/>
        <v>theater</v>
      </c>
      <c r="T645" t="str">
        <f t="shared" si="87"/>
        <v>plays</v>
      </c>
    </row>
    <row r="646" spans="1:20" x14ac:dyDescent="0.35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t="s">
        <v>12</v>
      </c>
      <c r="G646" s="4">
        <f t="shared" si="80"/>
        <v>0.48396694214876035</v>
      </c>
      <c r="H646" s="5">
        <f t="shared" si="81"/>
        <v>28</v>
      </c>
      <c r="I646">
        <v>2928</v>
      </c>
      <c r="J646" t="s">
        <v>13</v>
      </c>
      <c r="K646" t="s">
        <v>14</v>
      </c>
      <c r="L646">
        <v>1545112800</v>
      </c>
      <c r="M646">
        <f t="shared" si="82"/>
        <v>17883.25</v>
      </c>
      <c r="N646" s="6">
        <f t="shared" si="83"/>
        <v>43452.25</v>
      </c>
      <c r="O646">
        <v>1546495200</v>
      </c>
      <c r="P646">
        <f t="shared" si="84"/>
        <v>17899.25</v>
      </c>
      <c r="Q646" s="6">
        <f t="shared" si="85"/>
        <v>43468.25</v>
      </c>
      <c r="R646" t="s">
        <v>31</v>
      </c>
      <c r="S646" t="str">
        <f t="shared" si="86"/>
        <v>theater</v>
      </c>
      <c r="T646" t="str">
        <f t="shared" si="87"/>
        <v>plays</v>
      </c>
    </row>
    <row r="647" spans="1:20" x14ac:dyDescent="0.35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t="s">
        <v>12</v>
      </c>
      <c r="G647" s="4">
        <f t="shared" si="80"/>
        <v>0.92911504424778757</v>
      </c>
      <c r="H647" s="5">
        <f t="shared" si="81"/>
        <v>37.999361294443261</v>
      </c>
      <c r="I647">
        <v>4697</v>
      </c>
      <c r="J647" t="s">
        <v>19</v>
      </c>
      <c r="K647" t="s">
        <v>20</v>
      </c>
      <c r="L647">
        <v>1537938000</v>
      </c>
      <c r="M647">
        <f t="shared" si="82"/>
        <v>17800.208333333332</v>
      </c>
      <c r="N647" s="6">
        <f t="shared" si="83"/>
        <v>43369.208333333328</v>
      </c>
      <c r="O647">
        <v>1539752400</v>
      </c>
      <c r="P647">
        <f t="shared" si="84"/>
        <v>17821.208333333332</v>
      </c>
      <c r="Q647" s="6">
        <f t="shared" si="85"/>
        <v>43390.208333333328</v>
      </c>
      <c r="R647" t="s">
        <v>21</v>
      </c>
      <c r="S647" t="str">
        <f t="shared" si="86"/>
        <v>music</v>
      </c>
      <c r="T647" t="str">
        <f t="shared" si="87"/>
        <v>rock</v>
      </c>
    </row>
    <row r="648" spans="1:20" x14ac:dyDescent="0.35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t="s">
        <v>12</v>
      </c>
      <c r="G648" s="4">
        <f t="shared" si="80"/>
        <v>0.88599797365754818</v>
      </c>
      <c r="H648" s="5">
        <f t="shared" si="81"/>
        <v>29.999313893653515</v>
      </c>
      <c r="I648">
        <v>2915</v>
      </c>
      <c r="J648" t="s">
        <v>19</v>
      </c>
      <c r="K648" t="s">
        <v>20</v>
      </c>
      <c r="L648">
        <v>1363150800</v>
      </c>
      <c r="M648">
        <f t="shared" si="82"/>
        <v>15777.208333333334</v>
      </c>
      <c r="N648" s="6">
        <f t="shared" si="83"/>
        <v>41346.208333333336</v>
      </c>
      <c r="O648">
        <v>1364101200</v>
      </c>
      <c r="P648">
        <f t="shared" si="84"/>
        <v>15788.208333333334</v>
      </c>
      <c r="Q648" s="6">
        <f t="shared" si="85"/>
        <v>41357.208333333336</v>
      </c>
      <c r="R648" t="s">
        <v>87</v>
      </c>
      <c r="S648" t="str">
        <f t="shared" si="86"/>
        <v>games</v>
      </c>
      <c r="T648" t="str">
        <f t="shared" si="87"/>
        <v>video games</v>
      </c>
    </row>
    <row r="649" spans="1:20" x14ac:dyDescent="0.35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t="s">
        <v>12</v>
      </c>
      <c r="G649" s="4">
        <f t="shared" si="80"/>
        <v>0.41399999999999998</v>
      </c>
      <c r="H649" s="5">
        <f t="shared" si="81"/>
        <v>103.5</v>
      </c>
      <c r="I649">
        <v>18</v>
      </c>
      <c r="J649" t="s">
        <v>19</v>
      </c>
      <c r="K649" t="s">
        <v>20</v>
      </c>
      <c r="L649">
        <v>1523250000</v>
      </c>
      <c r="M649">
        <f t="shared" si="82"/>
        <v>17630.208333333332</v>
      </c>
      <c r="N649" s="6">
        <f t="shared" si="83"/>
        <v>43199.208333333328</v>
      </c>
      <c r="O649">
        <v>1525323600</v>
      </c>
      <c r="P649">
        <f t="shared" si="84"/>
        <v>17654.208333333332</v>
      </c>
      <c r="Q649" s="6">
        <f t="shared" si="85"/>
        <v>43223.208333333328</v>
      </c>
      <c r="R649" t="s">
        <v>204</v>
      </c>
      <c r="S649" t="str">
        <f t="shared" si="86"/>
        <v>publishing</v>
      </c>
      <c r="T649" t="str">
        <f t="shared" si="87"/>
        <v>translations</v>
      </c>
    </row>
    <row r="650" spans="1:20" x14ac:dyDescent="0.35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t="s">
        <v>72</v>
      </c>
      <c r="G650" s="4">
        <f t="shared" si="80"/>
        <v>0.63056795131845844</v>
      </c>
      <c r="H650" s="5">
        <f t="shared" si="81"/>
        <v>85.994467496542185</v>
      </c>
      <c r="I650">
        <v>723</v>
      </c>
      <c r="J650" t="s">
        <v>19</v>
      </c>
      <c r="K650" t="s">
        <v>20</v>
      </c>
      <c r="L650">
        <v>1499317200</v>
      </c>
      <c r="M650">
        <f t="shared" si="82"/>
        <v>17353.208333333332</v>
      </c>
      <c r="N650" s="6">
        <f t="shared" si="83"/>
        <v>42922.208333333328</v>
      </c>
      <c r="O650">
        <v>1500872400</v>
      </c>
      <c r="P650">
        <f t="shared" si="84"/>
        <v>17371.208333333332</v>
      </c>
      <c r="Q650" s="6">
        <f t="shared" si="85"/>
        <v>42940.208333333328</v>
      </c>
      <c r="R650" t="s">
        <v>15</v>
      </c>
      <c r="S650" t="str">
        <f t="shared" si="86"/>
        <v>food</v>
      </c>
      <c r="T650" t="str">
        <f t="shared" si="87"/>
        <v>food trucks</v>
      </c>
    </row>
    <row r="651" spans="1:20" x14ac:dyDescent="0.35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t="s">
        <v>12</v>
      </c>
      <c r="G651" s="4">
        <f t="shared" si="80"/>
        <v>0.48482333607230893</v>
      </c>
      <c r="H651" s="5">
        <f t="shared" si="81"/>
        <v>98.011627906976742</v>
      </c>
      <c r="I651">
        <v>602</v>
      </c>
      <c r="J651" t="s">
        <v>96</v>
      </c>
      <c r="K651" t="s">
        <v>97</v>
      </c>
      <c r="L651">
        <v>1287550800</v>
      </c>
      <c r="M651">
        <f t="shared" si="82"/>
        <v>14902.208333333334</v>
      </c>
      <c r="N651" s="6">
        <f t="shared" si="83"/>
        <v>40471.208333333336</v>
      </c>
      <c r="O651">
        <v>1288501200</v>
      </c>
      <c r="P651">
        <f t="shared" si="84"/>
        <v>14913.208333333334</v>
      </c>
      <c r="Q651" s="6">
        <f t="shared" si="85"/>
        <v>40482.208333333336</v>
      </c>
      <c r="R651" t="s">
        <v>31</v>
      </c>
      <c r="S651" t="str">
        <f t="shared" si="86"/>
        <v>theater</v>
      </c>
      <c r="T651" t="str">
        <f t="shared" si="87"/>
        <v>plays</v>
      </c>
    </row>
    <row r="652" spans="1:20" x14ac:dyDescent="0.35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t="s">
        <v>12</v>
      </c>
      <c r="G652" s="4">
        <f t="shared" si="80"/>
        <v>0.02</v>
      </c>
      <c r="H652" s="5">
        <f t="shared" si="81"/>
        <v>2</v>
      </c>
      <c r="I652">
        <v>1</v>
      </c>
      <c r="J652" t="s">
        <v>19</v>
      </c>
      <c r="K652" t="s">
        <v>20</v>
      </c>
      <c r="L652">
        <v>1404795600</v>
      </c>
      <c r="M652">
        <f t="shared" si="82"/>
        <v>16259.208333333334</v>
      </c>
      <c r="N652" s="6">
        <f t="shared" si="83"/>
        <v>41828.208333333336</v>
      </c>
      <c r="O652">
        <v>1407128400</v>
      </c>
      <c r="P652">
        <f t="shared" si="84"/>
        <v>16286.208333333334</v>
      </c>
      <c r="Q652" s="6">
        <f t="shared" si="85"/>
        <v>41855.208333333336</v>
      </c>
      <c r="R652" t="s">
        <v>157</v>
      </c>
      <c r="S652" t="str">
        <f t="shared" si="86"/>
        <v>music</v>
      </c>
      <c r="T652" t="str">
        <f t="shared" si="87"/>
        <v>jazz</v>
      </c>
    </row>
    <row r="653" spans="1:20" x14ac:dyDescent="0.35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t="s">
        <v>12</v>
      </c>
      <c r="G653" s="4">
        <f t="shared" si="80"/>
        <v>0.88479410269445857</v>
      </c>
      <c r="H653" s="5">
        <f t="shared" si="81"/>
        <v>44.994570837642193</v>
      </c>
      <c r="I653">
        <v>3868</v>
      </c>
      <c r="J653" t="s">
        <v>105</v>
      </c>
      <c r="K653" t="s">
        <v>106</v>
      </c>
      <c r="L653">
        <v>1393048800</v>
      </c>
      <c r="M653">
        <f t="shared" si="82"/>
        <v>16123.25</v>
      </c>
      <c r="N653" s="6">
        <f t="shared" si="83"/>
        <v>41692.25</v>
      </c>
      <c r="O653">
        <v>1394344800</v>
      </c>
      <c r="P653">
        <f t="shared" si="84"/>
        <v>16138.25</v>
      </c>
      <c r="Q653" s="6">
        <f t="shared" si="85"/>
        <v>41707.25</v>
      </c>
      <c r="R653" t="s">
        <v>98</v>
      </c>
      <c r="S653" t="str">
        <f t="shared" si="86"/>
        <v>film &amp; video</v>
      </c>
      <c r="T653" t="str">
        <f t="shared" si="87"/>
        <v>shorts</v>
      </c>
    </row>
    <row r="654" spans="1:20" x14ac:dyDescent="0.35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t="s">
        <v>18</v>
      </c>
      <c r="G654" s="4">
        <f t="shared" si="80"/>
        <v>1.2684</v>
      </c>
      <c r="H654" s="5">
        <f t="shared" si="81"/>
        <v>31.012224938875306</v>
      </c>
      <c r="I654">
        <v>409</v>
      </c>
      <c r="J654" t="s">
        <v>19</v>
      </c>
      <c r="K654" t="s">
        <v>20</v>
      </c>
      <c r="L654">
        <v>1470373200</v>
      </c>
      <c r="M654">
        <f t="shared" si="82"/>
        <v>17018.208333333332</v>
      </c>
      <c r="N654" s="6">
        <f t="shared" si="83"/>
        <v>42587.208333333328</v>
      </c>
      <c r="O654">
        <v>1474088400</v>
      </c>
      <c r="P654">
        <f t="shared" si="84"/>
        <v>17061.208333333332</v>
      </c>
      <c r="Q654" s="6">
        <f t="shared" si="85"/>
        <v>42630.208333333328</v>
      </c>
      <c r="R654" t="s">
        <v>26</v>
      </c>
      <c r="S654" t="str">
        <f t="shared" si="86"/>
        <v>technology</v>
      </c>
      <c r="T654" t="str">
        <f t="shared" si="87"/>
        <v>web</v>
      </c>
    </row>
    <row r="655" spans="1:20" x14ac:dyDescent="0.35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t="s">
        <v>18</v>
      </c>
      <c r="G655" s="4">
        <f t="shared" si="80"/>
        <v>23.388333333333332</v>
      </c>
      <c r="H655" s="5">
        <f t="shared" si="81"/>
        <v>59.970085470085472</v>
      </c>
      <c r="I655">
        <v>234</v>
      </c>
      <c r="J655" t="s">
        <v>19</v>
      </c>
      <c r="K655" t="s">
        <v>20</v>
      </c>
      <c r="L655">
        <v>1460091600</v>
      </c>
      <c r="M655">
        <f t="shared" si="82"/>
        <v>16899.208333333332</v>
      </c>
      <c r="N655" s="6">
        <f t="shared" si="83"/>
        <v>42468.208333333328</v>
      </c>
      <c r="O655">
        <v>1460264400</v>
      </c>
      <c r="P655">
        <f t="shared" si="84"/>
        <v>16901.208333333332</v>
      </c>
      <c r="Q655" s="6">
        <f t="shared" si="85"/>
        <v>42470.208333333328</v>
      </c>
      <c r="R655" t="s">
        <v>26</v>
      </c>
      <c r="S655" t="str">
        <f t="shared" si="86"/>
        <v>technology</v>
      </c>
      <c r="T655" t="str">
        <f t="shared" si="87"/>
        <v>web</v>
      </c>
    </row>
    <row r="656" spans="1:20" x14ac:dyDescent="0.35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t="s">
        <v>18</v>
      </c>
      <c r="G656" s="4">
        <f t="shared" si="80"/>
        <v>5.0838857142857146</v>
      </c>
      <c r="H656" s="5">
        <f t="shared" si="81"/>
        <v>58.9973474801061</v>
      </c>
      <c r="I656">
        <v>3016</v>
      </c>
      <c r="J656" t="s">
        <v>19</v>
      </c>
      <c r="K656" t="s">
        <v>20</v>
      </c>
      <c r="L656">
        <v>1440392400</v>
      </c>
      <c r="M656">
        <f t="shared" si="82"/>
        <v>16671.208333333332</v>
      </c>
      <c r="N656" s="6">
        <f t="shared" si="83"/>
        <v>42240.208333333328</v>
      </c>
      <c r="O656">
        <v>1440824400</v>
      </c>
      <c r="P656">
        <f t="shared" si="84"/>
        <v>16676.208333333332</v>
      </c>
      <c r="Q656" s="6">
        <f t="shared" si="85"/>
        <v>42245.208333333328</v>
      </c>
      <c r="R656" t="s">
        <v>146</v>
      </c>
      <c r="S656" t="str">
        <f t="shared" si="86"/>
        <v>music</v>
      </c>
      <c r="T656" t="str">
        <f t="shared" si="87"/>
        <v>metal</v>
      </c>
    </row>
    <row r="657" spans="1:20" x14ac:dyDescent="0.35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t="s">
        <v>18</v>
      </c>
      <c r="G657" s="4">
        <f t="shared" si="80"/>
        <v>1.9147826086956521</v>
      </c>
      <c r="H657" s="5">
        <f t="shared" si="81"/>
        <v>50.045454545454547</v>
      </c>
      <c r="I657">
        <v>264</v>
      </c>
      <c r="J657" t="s">
        <v>19</v>
      </c>
      <c r="K657" t="s">
        <v>20</v>
      </c>
      <c r="L657">
        <v>1488434400</v>
      </c>
      <c r="M657">
        <f t="shared" si="82"/>
        <v>17227.25</v>
      </c>
      <c r="N657" s="6">
        <f t="shared" si="83"/>
        <v>42796.25</v>
      </c>
      <c r="O657">
        <v>1489554000</v>
      </c>
      <c r="P657">
        <f t="shared" si="84"/>
        <v>17240.208333333332</v>
      </c>
      <c r="Q657" s="6">
        <f t="shared" si="85"/>
        <v>42809.208333333328</v>
      </c>
      <c r="R657" t="s">
        <v>120</v>
      </c>
      <c r="S657" t="str">
        <f t="shared" si="86"/>
        <v>photography</v>
      </c>
      <c r="T657" t="str">
        <f t="shared" si="87"/>
        <v>photography books</v>
      </c>
    </row>
    <row r="658" spans="1:20" ht="31" x14ac:dyDescent="0.35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t="s">
        <v>12</v>
      </c>
      <c r="G658" s="4">
        <f t="shared" si="80"/>
        <v>0.42127533783783783</v>
      </c>
      <c r="H658" s="5">
        <f t="shared" si="81"/>
        <v>98.966269841269835</v>
      </c>
      <c r="I658">
        <v>504</v>
      </c>
      <c r="J658" t="s">
        <v>24</v>
      </c>
      <c r="K658" t="s">
        <v>25</v>
      </c>
      <c r="L658">
        <v>1514440800</v>
      </c>
      <c r="M658">
        <f t="shared" si="82"/>
        <v>17528.25</v>
      </c>
      <c r="N658" s="6">
        <f t="shared" si="83"/>
        <v>43097.25</v>
      </c>
      <c r="O658">
        <v>1514872800</v>
      </c>
      <c r="P658">
        <f t="shared" si="84"/>
        <v>17533.25</v>
      </c>
      <c r="Q658" s="6">
        <f t="shared" si="85"/>
        <v>43102.25</v>
      </c>
      <c r="R658" t="s">
        <v>15</v>
      </c>
      <c r="S658" t="str">
        <f t="shared" si="86"/>
        <v>food</v>
      </c>
      <c r="T658" t="str">
        <f t="shared" si="87"/>
        <v>food trucks</v>
      </c>
    </row>
    <row r="659" spans="1:20" x14ac:dyDescent="0.35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t="s">
        <v>12</v>
      </c>
      <c r="G659" s="4">
        <f t="shared" si="80"/>
        <v>8.2400000000000001E-2</v>
      </c>
      <c r="H659" s="5">
        <f t="shared" si="81"/>
        <v>58.857142857142854</v>
      </c>
      <c r="I659">
        <v>14</v>
      </c>
      <c r="J659" t="s">
        <v>19</v>
      </c>
      <c r="K659" t="s">
        <v>20</v>
      </c>
      <c r="L659">
        <v>1514354400</v>
      </c>
      <c r="M659">
        <f t="shared" si="82"/>
        <v>17527.25</v>
      </c>
      <c r="N659" s="6">
        <f t="shared" si="83"/>
        <v>43096.25</v>
      </c>
      <c r="O659">
        <v>1515736800</v>
      </c>
      <c r="P659">
        <f t="shared" si="84"/>
        <v>17543.25</v>
      </c>
      <c r="Q659" s="6">
        <f t="shared" si="85"/>
        <v>43112.25</v>
      </c>
      <c r="R659" t="s">
        <v>472</v>
      </c>
      <c r="S659" t="str">
        <f t="shared" si="86"/>
        <v>film &amp; video</v>
      </c>
      <c r="T659" t="str">
        <f t="shared" si="87"/>
        <v>science fiction</v>
      </c>
    </row>
    <row r="660" spans="1:20" x14ac:dyDescent="0.35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t="s">
        <v>72</v>
      </c>
      <c r="G660" s="4">
        <f t="shared" si="80"/>
        <v>0.60064638783269964</v>
      </c>
      <c r="H660" s="5">
        <f t="shared" si="81"/>
        <v>81.010256410256417</v>
      </c>
      <c r="I660">
        <v>390</v>
      </c>
      <c r="J660" t="s">
        <v>19</v>
      </c>
      <c r="K660" t="s">
        <v>20</v>
      </c>
      <c r="L660">
        <v>1440910800</v>
      </c>
      <c r="M660">
        <f t="shared" si="82"/>
        <v>16677.208333333332</v>
      </c>
      <c r="N660" s="6">
        <f t="shared" si="83"/>
        <v>42246.208333333328</v>
      </c>
      <c r="O660">
        <v>1442898000</v>
      </c>
      <c r="P660">
        <f t="shared" si="84"/>
        <v>16700.208333333332</v>
      </c>
      <c r="Q660" s="6">
        <f t="shared" si="85"/>
        <v>42269.208333333328</v>
      </c>
      <c r="R660" t="s">
        <v>21</v>
      </c>
      <c r="S660" t="str">
        <f t="shared" si="86"/>
        <v>music</v>
      </c>
      <c r="T660" t="str">
        <f t="shared" si="87"/>
        <v>rock</v>
      </c>
    </row>
    <row r="661" spans="1:20" x14ac:dyDescent="0.35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t="s">
        <v>12</v>
      </c>
      <c r="G661" s="4">
        <f t="shared" si="80"/>
        <v>0.47232808616404309</v>
      </c>
      <c r="H661" s="5">
        <f t="shared" si="81"/>
        <v>76.013333333333335</v>
      </c>
      <c r="I661">
        <v>750</v>
      </c>
      <c r="J661" t="s">
        <v>38</v>
      </c>
      <c r="K661" t="s">
        <v>39</v>
      </c>
      <c r="L661">
        <v>1296108000</v>
      </c>
      <c r="M661">
        <f t="shared" si="82"/>
        <v>15001.25</v>
      </c>
      <c r="N661" s="6">
        <f t="shared" si="83"/>
        <v>40570.25</v>
      </c>
      <c r="O661">
        <v>1296194400</v>
      </c>
      <c r="P661">
        <f t="shared" si="84"/>
        <v>15002.25</v>
      </c>
      <c r="Q661" s="6">
        <f t="shared" si="85"/>
        <v>40571.25</v>
      </c>
      <c r="R661" t="s">
        <v>40</v>
      </c>
      <c r="S661" t="str">
        <f t="shared" si="86"/>
        <v>film &amp; video</v>
      </c>
      <c r="T661" t="str">
        <f t="shared" si="87"/>
        <v>documentary</v>
      </c>
    </row>
    <row r="662" spans="1:20" x14ac:dyDescent="0.35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t="s">
        <v>12</v>
      </c>
      <c r="G662" s="4">
        <f t="shared" si="80"/>
        <v>0.81736263736263737</v>
      </c>
      <c r="H662" s="5">
        <f t="shared" si="81"/>
        <v>96.597402597402592</v>
      </c>
      <c r="I662">
        <v>77</v>
      </c>
      <c r="J662" t="s">
        <v>19</v>
      </c>
      <c r="K662" t="s">
        <v>20</v>
      </c>
      <c r="L662">
        <v>1440133200</v>
      </c>
      <c r="M662">
        <f t="shared" si="82"/>
        <v>16668.208333333332</v>
      </c>
      <c r="N662" s="6">
        <f t="shared" si="83"/>
        <v>42237.208333333328</v>
      </c>
      <c r="O662">
        <v>1440910800</v>
      </c>
      <c r="P662">
        <f t="shared" si="84"/>
        <v>16677.208333333332</v>
      </c>
      <c r="Q662" s="6">
        <f t="shared" si="85"/>
        <v>42246.208333333328</v>
      </c>
      <c r="R662" t="s">
        <v>31</v>
      </c>
      <c r="S662" t="str">
        <f t="shared" si="86"/>
        <v>theater</v>
      </c>
      <c r="T662" t="str">
        <f t="shared" si="87"/>
        <v>plays</v>
      </c>
    </row>
    <row r="663" spans="1:20" x14ac:dyDescent="0.35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t="s">
        <v>12</v>
      </c>
      <c r="G663" s="4">
        <f t="shared" si="80"/>
        <v>0.54187265917603</v>
      </c>
      <c r="H663" s="5">
        <f t="shared" si="81"/>
        <v>76.957446808510639</v>
      </c>
      <c r="I663">
        <v>752</v>
      </c>
      <c r="J663" t="s">
        <v>34</v>
      </c>
      <c r="K663" t="s">
        <v>35</v>
      </c>
      <c r="L663">
        <v>1332910800</v>
      </c>
      <c r="M663">
        <f t="shared" si="82"/>
        <v>15427.208333333334</v>
      </c>
      <c r="N663" s="6">
        <f t="shared" si="83"/>
        <v>40996.208333333336</v>
      </c>
      <c r="O663">
        <v>1335502800</v>
      </c>
      <c r="P663">
        <f t="shared" si="84"/>
        <v>15457.208333333334</v>
      </c>
      <c r="Q663" s="6">
        <f t="shared" si="85"/>
        <v>41026.208333333336</v>
      </c>
      <c r="R663" t="s">
        <v>157</v>
      </c>
      <c r="S663" t="str">
        <f t="shared" si="86"/>
        <v>music</v>
      </c>
      <c r="T663" t="str">
        <f t="shared" si="87"/>
        <v>jazz</v>
      </c>
    </row>
    <row r="664" spans="1:20" x14ac:dyDescent="0.35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t="s">
        <v>12</v>
      </c>
      <c r="G664" s="4">
        <f t="shared" si="80"/>
        <v>0.97868131868131869</v>
      </c>
      <c r="H664" s="5">
        <f t="shared" si="81"/>
        <v>67.984732824427482</v>
      </c>
      <c r="I664">
        <v>131</v>
      </c>
      <c r="J664" t="s">
        <v>19</v>
      </c>
      <c r="K664" t="s">
        <v>20</v>
      </c>
      <c r="L664">
        <v>1544335200</v>
      </c>
      <c r="M664">
        <f t="shared" si="82"/>
        <v>17874.25</v>
      </c>
      <c r="N664" s="6">
        <f t="shared" si="83"/>
        <v>43443.25</v>
      </c>
      <c r="O664">
        <v>1544680800</v>
      </c>
      <c r="P664">
        <f t="shared" si="84"/>
        <v>17878.25</v>
      </c>
      <c r="Q664" s="6">
        <f t="shared" si="85"/>
        <v>43447.25</v>
      </c>
      <c r="R664" t="s">
        <v>31</v>
      </c>
      <c r="S664" t="str">
        <f t="shared" si="86"/>
        <v>theater</v>
      </c>
      <c r="T664" t="str">
        <f t="shared" si="87"/>
        <v>plays</v>
      </c>
    </row>
    <row r="665" spans="1:20" x14ac:dyDescent="0.35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t="s">
        <v>12</v>
      </c>
      <c r="G665" s="4">
        <f t="shared" si="80"/>
        <v>0.77239999999999998</v>
      </c>
      <c r="H665" s="5">
        <f t="shared" si="81"/>
        <v>88.781609195402297</v>
      </c>
      <c r="I665">
        <v>87</v>
      </c>
      <c r="J665" t="s">
        <v>19</v>
      </c>
      <c r="K665" t="s">
        <v>20</v>
      </c>
      <c r="L665">
        <v>1286427600</v>
      </c>
      <c r="M665">
        <f t="shared" si="82"/>
        <v>14889.208333333334</v>
      </c>
      <c r="N665" s="6">
        <f t="shared" si="83"/>
        <v>40458.208333333336</v>
      </c>
      <c r="O665">
        <v>1288414800</v>
      </c>
      <c r="P665">
        <f t="shared" si="84"/>
        <v>14912.208333333334</v>
      </c>
      <c r="Q665" s="6">
        <f t="shared" si="85"/>
        <v>40481.208333333336</v>
      </c>
      <c r="R665" t="s">
        <v>31</v>
      </c>
      <c r="S665" t="str">
        <f t="shared" si="86"/>
        <v>theater</v>
      </c>
      <c r="T665" t="str">
        <f t="shared" si="87"/>
        <v>plays</v>
      </c>
    </row>
    <row r="666" spans="1:20" x14ac:dyDescent="0.35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t="s">
        <v>12</v>
      </c>
      <c r="G666" s="4">
        <f t="shared" si="80"/>
        <v>0.33464735516372796</v>
      </c>
      <c r="H666" s="5">
        <f t="shared" si="81"/>
        <v>24.99623706491063</v>
      </c>
      <c r="I666">
        <v>1063</v>
      </c>
      <c r="J666" t="s">
        <v>19</v>
      </c>
      <c r="K666" t="s">
        <v>20</v>
      </c>
      <c r="L666">
        <v>1329717600</v>
      </c>
      <c r="M666">
        <f t="shared" si="82"/>
        <v>15390.25</v>
      </c>
      <c r="N666" s="6">
        <f t="shared" si="83"/>
        <v>40959.25</v>
      </c>
      <c r="O666">
        <v>1330581600</v>
      </c>
      <c r="P666">
        <f t="shared" si="84"/>
        <v>15400.25</v>
      </c>
      <c r="Q666" s="6">
        <f t="shared" si="85"/>
        <v>40969.25</v>
      </c>
      <c r="R666" t="s">
        <v>157</v>
      </c>
      <c r="S666" t="str">
        <f t="shared" si="86"/>
        <v>music</v>
      </c>
      <c r="T666" t="str">
        <f t="shared" si="87"/>
        <v>jazz</v>
      </c>
    </row>
    <row r="667" spans="1:20" x14ac:dyDescent="0.35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t="s">
        <v>18</v>
      </c>
      <c r="G667" s="4">
        <f t="shared" si="80"/>
        <v>2.3958823529411766</v>
      </c>
      <c r="H667" s="5">
        <f t="shared" si="81"/>
        <v>44.922794117647058</v>
      </c>
      <c r="I667">
        <v>272</v>
      </c>
      <c r="J667" t="s">
        <v>19</v>
      </c>
      <c r="K667" t="s">
        <v>20</v>
      </c>
      <c r="L667">
        <v>1310187600</v>
      </c>
      <c r="M667">
        <f t="shared" si="82"/>
        <v>15164.208333333334</v>
      </c>
      <c r="N667" s="6">
        <f t="shared" si="83"/>
        <v>40733.208333333336</v>
      </c>
      <c r="O667">
        <v>1311397200</v>
      </c>
      <c r="P667">
        <f t="shared" si="84"/>
        <v>15178.208333333334</v>
      </c>
      <c r="Q667" s="6">
        <f t="shared" si="85"/>
        <v>40747.208333333336</v>
      </c>
      <c r="R667" t="s">
        <v>40</v>
      </c>
      <c r="S667" t="str">
        <f t="shared" si="86"/>
        <v>film &amp; video</v>
      </c>
      <c r="T667" t="str">
        <f t="shared" si="87"/>
        <v>documentary</v>
      </c>
    </row>
    <row r="668" spans="1:20" x14ac:dyDescent="0.35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t="s">
        <v>72</v>
      </c>
      <c r="G668" s="4">
        <f t="shared" si="80"/>
        <v>0.64032258064516134</v>
      </c>
      <c r="H668" s="5">
        <f t="shared" si="81"/>
        <v>79.400000000000006</v>
      </c>
      <c r="I668">
        <v>25</v>
      </c>
      <c r="J668" t="s">
        <v>19</v>
      </c>
      <c r="K668" t="s">
        <v>20</v>
      </c>
      <c r="L668">
        <v>1377838800</v>
      </c>
      <c r="M668">
        <f t="shared" si="82"/>
        <v>15947.208333333334</v>
      </c>
      <c r="N668" s="6">
        <f t="shared" si="83"/>
        <v>41516.208333333336</v>
      </c>
      <c r="O668">
        <v>1378357200</v>
      </c>
      <c r="P668">
        <f t="shared" si="84"/>
        <v>15953.208333333334</v>
      </c>
      <c r="Q668" s="6">
        <f t="shared" si="85"/>
        <v>41522.208333333336</v>
      </c>
      <c r="R668" t="s">
        <v>31</v>
      </c>
      <c r="S668" t="str">
        <f t="shared" si="86"/>
        <v>theater</v>
      </c>
      <c r="T668" t="str">
        <f t="shared" si="87"/>
        <v>plays</v>
      </c>
    </row>
    <row r="669" spans="1:20" ht="31" x14ac:dyDescent="0.35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t="s">
        <v>18</v>
      </c>
      <c r="G669" s="4">
        <f t="shared" si="80"/>
        <v>1.7615942028985507</v>
      </c>
      <c r="H669" s="5">
        <f t="shared" si="81"/>
        <v>29.009546539379475</v>
      </c>
      <c r="I669">
        <v>419</v>
      </c>
      <c r="J669" t="s">
        <v>19</v>
      </c>
      <c r="K669" t="s">
        <v>20</v>
      </c>
      <c r="L669">
        <v>1410325200</v>
      </c>
      <c r="M669">
        <f t="shared" si="82"/>
        <v>16323.208333333334</v>
      </c>
      <c r="N669" s="6">
        <f t="shared" si="83"/>
        <v>41892.208333333336</v>
      </c>
      <c r="O669">
        <v>1411102800</v>
      </c>
      <c r="P669">
        <f t="shared" si="84"/>
        <v>16332.208333333334</v>
      </c>
      <c r="Q669" s="6">
        <f t="shared" si="85"/>
        <v>41901.208333333336</v>
      </c>
      <c r="R669" t="s">
        <v>1027</v>
      </c>
      <c r="S669" t="str">
        <f t="shared" si="86"/>
        <v>journalism</v>
      </c>
      <c r="T669" t="str">
        <f t="shared" si="87"/>
        <v>audio</v>
      </c>
    </row>
    <row r="670" spans="1:20" ht="31" x14ac:dyDescent="0.35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t="s">
        <v>12</v>
      </c>
      <c r="G670" s="4">
        <f t="shared" si="80"/>
        <v>0.20338181818181819</v>
      </c>
      <c r="H670" s="5">
        <f t="shared" si="81"/>
        <v>73.59210526315789</v>
      </c>
      <c r="I670">
        <v>76</v>
      </c>
      <c r="J670" t="s">
        <v>19</v>
      </c>
      <c r="K670" t="s">
        <v>20</v>
      </c>
      <c r="L670">
        <v>1343797200</v>
      </c>
      <c r="M670">
        <f t="shared" si="82"/>
        <v>15553.208333333334</v>
      </c>
      <c r="N670" s="6">
        <f t="shared" si="83"/>
        <v>41122.208333333336</v>
      </c>
      <c r="O670">
        <v>1344834000</v>
      </c>
      <c r="P670">
        <f t="shared" si="84"/>
        <v>15565.208333333334</v>
      </c>
      <c r="Q670" s="6">
        <f t="shared" si="85"/>
        <v>41134.208333333336</v>
      </c>
      <c r="R670" t="s">
        <v>31</v>
      </c>
      <c r="S670" t="str">
        <f t="shared" si="86"/>
        <v>theater</v>
      </c>
      <c r="T670" t="str">
        <f t="shared" si="87"/>
        <v>plays</v>
      </c>
    </row>
    <row r="671" spans="1:20" x14ac:dyDescent="0.35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t="s">
        <v>18</v>
      </c>
      <c r="G671" s="4">
        <f t="shared" si="80"/>
        <v>3.5864754098360656</v>
      </c>
      <c r="H671" s="5">
        <f t="shared" si="81"/>
        <v>107.97038864898211</v>
      </c>
      <c r="I671">
        <v>1621</v>
      </c>
      <c r="J671" t="s">
        <v>105</v>
      </c>
      <c r="K671" t="s">
        <v>106</v>
      </c>
      <c r="L671">
        <v>1498453200</v>
      </c>
      <c r="M671">
        <f t="shared" si="82"/>
        <v>17343.208333333332</v>
      </c>
      <c r="N671" s="6">
        <f t="shared" si="83"/>
        <v>42912.208333333328</v>
      </c>
      <c r="O671">
        <v>1499230800</v>
      </c>
      <c r="P671">
        <f t="shared" si="84"/>
        <v>17352.208333333332</v>
      </c>
      <c r="Q671" s="6">
        <f t="shared" si="85"/>
        <v>42921.208333333328</v>
      </c>
      <c r="R671" t="s">
        <v>31</v>
      </c>
      <c r="S671" t="str">
        <f t="shared" si="86"/>
        <v>theater</v>
      </c>
      <c r="T671" t="str">
        <f t="shared" si="87"/>
        <v>plays</v>
      </c>
    </row>
    <row r="672" spans="1:20" ht="31" x14ac:dyDescent="0.35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t="s">
        <v>18</v>
      </c>
      <c r="G672" s="4">
        <f t="shared" si="80"/>
        <v>4.6885802469135802</v>
      </c>
      <c r="H672" s="5">
        <f t="shared" si="81"/>
        <v>68.987284287011803</v>
      </c>
      <c r="I672">
        <v>1101</v>
      </c>
      <c r="J672" t="s">
        <v>19</v>
      </c>
      <c r="K672" t="s">
        <v>20</v>
      </c>
      <c r="L672">
        <v>1456380000</v>
      </c>
      <c r="M672">
        <f t="shared" si="82"/>
        <v>16856.25</v>
      </c>
      <c r="N672" s="6">
        <f t="shared" si="83"/>
        <v>42425.25</v>
      </c>
      <c r="O672">
        <v>1457416800</v>
      </c>
      <c r="P672">
        <f t="shared" si="84"/>
        <v>16868.25</v>
      </c>
      <c r="Q672" s="6">
        <f t="shared" si="85"/>
        <v>42437.25</v>
      </c>
      <c r="R672" t="s">
        <v>58</v>
      </c>
      <c r="S672" t="str">
        <f t="shared" si="86"/>
        <v>music</v>
      </c>
      <c r="T672" t="str">
        <f t="shared" si="87"/>
        <v>indie rock</v>
      </c>
    </row>
    <row r="673" spans="1:20" ht="31" x14ac:dyDescent="0.35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t="s">
        <v>18</v>
      </c>
      <c r="G673" s="4">
        <f t="shared" si="80"/>
        <v>1.220563524590164</v>
      </c>
      <c r="H673" s="5">
        <f t="shared" si="81"/>
        <v>111.02236719478098</v>
      </c>
      <c r="I673">
        <v>1073</v>
      </c>
      <c r="J673" t="s">
        <v>19</v>
      </c>
      <c r="K673" t="s">
        <v>20</v>
      </c>
      <c r="L673">
        <v>1280552400</v>
      </c>
      <c r="M673">
        <f t="shared" si="82"/>
        <v>14821.208333333334</v>
      </c>
      <c r="N673" s="6">
        <f t="shared" si="83"/>
        <v>40390.208333333336</v>
      </c>
      <c r="O673">
        <v>1280898000</v>
      </c>
      <c r="P673">
        <f t="shared" si="84"/>
        <v>14825.208333333334</v>
      </c>
      <c r="Q673" s="6">
        <f t="shared" si="85"/>
        <v>40394.208333333336</v>
      </c>
      <c r="R673" t="s">
        <v>31</v>
      </c>
      <c r="S673" t="str">
        <f t="shared" si="86"/>
        <v>theater</v>
      </c>
      <c r="T673" t="str">
        <f t="shared" si="87"/>
        <v>plays</v>
      </c>
    </row>
    <row r="674" spans="1:20" x14ac:dyDescent="0.35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t="s">
        <v>12</v>
      </c>
      <c r="G674" s="4">
        <f t="shared" si="80"/>
        <v>0.55931783729156137</v>
      </c>
      <c r="H674" s="5">
        <f t="shared" si="81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>
        <f t="shared" si="82"/>
        <v>17611.208333333332</v>
      </c>
      <c r="N674" s="6">
        <f t="shared" si="83"/>
        <v>43180.208333333328</v>
      </c>
      <c r="O674">
        <v>1522472400</v>
      </c>
      <c r="P674">
        <f t="shared" si="84"/>
        <v>17621.208333333332</v>
      </c>
      <c r="Q674" s="6">
        <f t="shared" si="85"/>
        <v>43190.208333333328</v>
      </c>
      <c r="R674" t="s">
        <v>31</v>
      </c>
      <c r="S674" t="str">
        <f t="shared" si="86"/>
        <v>theater</v>
      </c>
      <c r="T674" t="str">
        <f t="shared" si="87"/>
        <v>plays</v>
      </c>
    </row>
    <row r="675" spans="1:20" x14ac:dyDescent="0.35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t="s">
        <v>12</v>
      </c>
      <c r="G675" s="4">
        <f t="shared" si="80"/>
        <v>0.43660714285714286</v>
      </c>
      <c r="H675" s="5">
        <f t="shared" si="81"/>
        <v>42.155172413793103</v>
      </c>
      <c r="I675">
        <v>58</v>
      </c>
      <c r="J675" t="s">
        <v>105</v>
      </c>
      <c r="K675" t="s">
        <v>106</v>
      </c>
      <c r="L675">
        <v>1460696400</v>
      </c>
      <c r="M675">
        <f t="shared" si="82"/>
        <v>16906.208333333332</v>
      </c>
      <c r="N675" s="6">
        <f t="shared" si="83"/>
        <v>42475.208333333328</v>
      </c>
      <c r="O675">
        <v>1462510800</v>
      </c>
      <c r="P675">
        <f t="shared" si="84"/>
        <v>16927.208333333332</v>
      </c>
      <c r="Q675" s="6">
        <f t="shared" si="85"/>
        <v>42496.208333333328</v>
      </c>
      <c r="R675" t="s">
        <v>58</v>
      </c>
      <c r="S675" t="str">
        <f t="shared" si="86"/>
        <v>music</v>
      </c>
      <c r="T675" t="str">
        <f t="shared" si="87"/>
        <v>indie rock</v>
      </c>
    </row>
    <row r="676" spans="1:20" x14ac:dyDescent="0.35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t="s">
        <v>72</v>
      </c>
      <c r="G676" s="4">
        <f t="shared" si="80"/>
        <v>0.33538371411833628</v>
      </c>
      <c r="H676" s="5">
        <f t="shared" si="81"/>
        <v>47.003284072249592</v>
      </c>
      <c r="I676">
        <v>1218</v>
      </c>
      <c r="J676" t="s">
        <v>19</v>
      </c>
      <c r="K676" t="s">
        <v>20</v>
      </c>
      <c r="L676">
        <v>1313730000</v>
      </c>
      <c r="M676">
        <f t="shared" si="82"/>
        <v>15205.208333333334</v>
      </c>
      <c r="N676" s="6">
        <f t="shared" si="83"/>
        <v>40774.208333333336</v>
      </c>
      <c r="O676">
        <v>1317790800</v>
      </c>
      <c r="P676">
        <f t="shared" si="84"/>
        <v>15252.208333333334</v>
      </c>
      <c r="Q676" s="6">
        <f t="shared" si="85"/>
        <v>40821.208333333336</v>
      </c>
      <c r="R676" t="s">
        <v>120</v>
      </c>
      <c r="S676" t="str">
        <f t="shared" si="86"/>
        <v>photography</v>
      </c>
      <c r="T676" t="str">
        <f t="shared" si="87"/>
        <v>photography books</v>
      </c>
    </row>
    <row r="677" spans="1:20" x14ac:dyDescent="0.35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t="s">
        <v>18</v>
      </c>
      <c r="G677" s="4">
        <f t="shared" si="80"/>
        <v>1.2297938144329896</v>
      </c>
      <c r="H677" s="5">
        <f t="shared" si="81"/>
        <v>36.0392749244713</v>
      </c>
      <c r="I677">
        <v>331</v>
      </c>
      <c r="J677" t="s">
        <v>19</v>
      </c>
      <c r="K677" t="s">
        <v>20</v>
      </c>
      <c r="L677">
        <v>1568178000</v>
      </c>
      <c r="M677">
        <f t="shared" si="82"/>
        <v>18150.208333333332</v>
      </c>
      <c r="N677" s="6">
        <f t="shared" si="83"/>
        <v>43719.208333333328</v>
      </c>
      <c r="O677">
        <v>1568782800</v>
      </c>
      <c r="P677">
        <f t="shared" si="84"/>
        <v>18157.208333333332</v>
      </c>
      <c r="Q677" s="6">
        <f t="shared" si="85"/>
        <v>43726.208333333328</v>
      </c>
      <c r="R677" t="s">
        <v>1027</v>
      </c>
      <c r="S677" t="str">
        <f t="shared" si="86"/>
        <v>journalism</v>
      </c>
      <c r="T677" t="str">
        <f t="shared" si="87"/>
        <v>audio</v>
      </c>
    </row>
    <row r="678" spans="1:20" x14ac:dyDescent="0.35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t="s">
        <v>18</v>
      </c>
      <c r="G678" s="4">
        <f t="shared" si="80"/>
        <v>1.8974959871589085</v>
      </c>
      <c r="H678" s="5">
        <f t="shared" si="81"/>
        <v>101.03760683760684</v>
      </c>
      <c r="I678">
        <v>1170</v>
      </c>
      <c r="J678" t="s">
        <v>19</v>
      </c>
      <c r="K678" t="s">
        <v>20</v>
      </c>
      <c r="L678">
        <v>1348635600</v>
      </c>
      <c r="M678">
        <f t="shared" si="82"/>
        <v>15609.208333333334</v>
      </c>
      <c r="N678" s="6">
        <f t="shared" si="83"/>
        <v>41178.208333333336</v>
      </c>
      <c r="O678">
        <v>1349413200</v>
      </c>
      <c r="P678">
        <f t="shared" si="84"/>
        <v>15618.208333333334</v>
      </c>
      <c r="Q678" s="6">
        <f t="shared" si="85"/>
        <v>41187.208333333336</v>
      </c>
      <c r="R678" t="s">
        <v>120</v>
      </c>
      <c r="S678" t="str">
        <f t="shared" si="86"/>
        <v>photography</v>
      </c>
      <c r="T678" t="str">
        <f t="shared" si="87"/>
        <v>photography books</v>
      </c>
    </row>
    <row r="679" spans="1:20" x14ac:dyDescent="0.35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t="s">
        <v>12</v>
      </c>
      <c r="G679" s="4">
        <f t="shared" si="80"/>
        <v>0.83622641509433959</v>
      </c>
      <c r="H679" s="5">
        <f t="shared" si="81"/>
        <v>39.927927927927925</v>
      </c>
      <c r="I679">
        <v>111</v>
      </c>
      <c r="J679" t="s">
        <v>19</v>
      </c>
      <c r="K679" t="s">
        <v>20</v>
      </c>
      <c r="L679">
        <v>1468126800</v>
      </c>
      <c r="M679">
        <f t="shared" si="82"/>
        <v>16992.208333333332</v>
      </c>
      <c r="N679" s="6">
        <f t="shared" si="83"/>
        <v>42561.208333333328</v>
      </c>
      <c r="O679">
        <v>1472446800</v>
      </c>
      <c r="P679">
        <f t="shared" si="84"/>
        <v>17042.208333333332</v>
      </c>
      <c r="Q679" s="6">
        <f t="shared" si="85"/>
        <v>42611.208333333328</v>
      </c>
      <c r="R679" t="s">
        <v>117</v>
      </c>
      <c r="S679" t="str">
        <f t="shared" si="86"/>
        <v>publishing</v>
      </c>
      <c r="T679" t="str">
        <f t="shared" si="87"/>
        <v>fiction</v>
      </c>
    </row>
    <row r="680" spans="1:20" x14ac:dyDescent="0.35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t="s">
        <v>72</v>
      </c>
      <c r="G680" s="4">
        <f t="shared" si="80"/>
        <v>0.17968844221105529</v>
      </c>
      <c r="H680" s="5">
        <f t="shared" si="81"/>
        <v>83.158139534883716</v>
      </c>
      <c r="I680">
        <v>215</v>
      </c>
      <c r="J680" t="s">
        <v>19</v>
      </c>
      <c r="K680" t="s">
        <v>20</v>
      </c>
      <c r="L680">
        <v>1547877600</v>
      </c>
      <c r="M680">
        <f t="shared" si="82"/>
        <v>17915.25</v>
      </c>
      <c r="N680" s="6">
        <f t="shared" si="83"/>
        <v>43484.25</v>
      </c>
      <c r="O680">
        <v>1548050400</v>
      </c>
      <c r="P680">
        <f t="shared" si="84"/>
        <v>17917.25</v>
      </c>
      <c r="Q680" s="6">
        <f t="shared" si="85"/>
        <v>43486.25</v>
      </c>
      <c r="R680" t="s">
        <v>51</v>
      </c>
      <c r="S680" t="str">
        <f t="shared" si="86"/>
        <v>film &amp; video</v>
      </c>
      <c r="T680" t="str">
        <f t="shared" si="87"/>
        <v>drama</v>
      </c>
    </row>
    <row r="681" spans="1:20" x14ac:dyDescent="0.35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t="s">
        <v>18</v>
      </c>
      <c r="G681" s="4">
        <f t="shared" si="80"/>
        <v>10.365</v>
      </c>
      <c r="H681" s="5">
        <f t="shared" si="81"/>
        <v>39.97520661157025</v>
      </c>
      <c r="I681">
        <v>363</v>
      </c>
      <c r="J681" t="s">
        <v>19</v>
      </c>
      <c r="K681" t="s">
        <v>20</v>
      </c>
      <c r="L681">
        <v>1571374800</v>
      </c>
      <c r="M681">
        <f t="shared" si="82"/>
        <v>18187.208333333332</v>
      </c>
      <c r="N681" s="6">
        <f t="shared" si="83"/>
        <v>43756.208333333328</v>
      </c>
      <c r="O681">
        <v>1571806800</v>
      </c>
      <c r="P681">
        <f t="shared" si="84"/>
        <v>18192.208333333332</v>
      </c>
      <c r="Q681" s="6">
        <f t="shared" si="85"/>
        <v>43761.208333333328</v>
      </c>
      <c r="R681" t="s">
        <v>15</v>
      </c>
      <c r="S681" t="str">
        <f t="shared" si="86"/>
        <v>food</v>
      </c>
      <c r="T681" t="str">
        <f t="shared" si="87"/>
        <v>food trucks</v>
      </c>
    </row>
    <row r="682" spans="1:20" ht="31" x14ac:dyDescent="0.35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t="s">
        <v>12</v>
      </c>
      <c r="G682" s="4">
        <f t="shared" si="80"/>
        <v>0.97405219780219776</v>
      </c>
      <c r="H682" s="5">
        <f t="shared" si="81"/>
        <v>47.993908629441627</v>
      </c>
      <c r="I682">
        <v>2955</v>
      </c>
      <c r="J682" t="s">
        <v>19</v>
      </c>
      <c r="K682" t="s">
        <v>20</v>
      </c>
      <c r="L682">
        <v>1576303200</v>
      </c>
      <c r="M682">
        <f t="shared" si="82"/>
        <v>18244.25</v>
      </c>
      <c r="N682" s="6">
        <f t="shared" si="83"/>
        <v>43813.25</v>
      </c>
      <c r="O682">
        <v>1576476000</v>
      </c>
      <c r="P682">
        <f t="shared" si="84"/>
        <v>18246.25</v>
      </c>
      <c r="Q682" s="6">
        <f t="shared" si="85"/>
        <v>43815.25</v>
      </c>
      <c r="R682" t="s">
        <v>290</v>
      </c>
      <c r="S682" t="str">
        <f t="shared" si="86"/>
        <v>games</v>
      </c>
      <c r="T682" t="str">
        <f t="shared" si="87"/>
        <v>mobile games</v>
      </c>
    </row>
    <row r="683" spans="1:20" ht="31" x14ac:dyDescent="0.35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t="s">
        <v>12</v>
      </c>
      <c r="G683" s="4">
        <f t="shared" si="80"/>
        <v>0.86386203150461705</v>
      </c>
      <c r="H683" s="5">
        <f t="shared" si="81"/>
        <v>95.978877489438744</v>
      </c>
      <c r="I683">
        <v>1657</v>
      </c>
      <c r="J683" t="s">
        <v>19</v>
      </c>
      <c r="K683" t="s">
        <v>20</v>
      </c>
      <c r="L683">
        <v>1324447200</v>
      </c>
      <c r="M683">
        <f t="shared" si="82"/>
        <v>15329.25</v>
      </c>
      <c r="N683" s="6">
        <f t="shared" si="83"/>
        <v>40898.25</v>
      </c>
      <c r="O683">
        <v>1324965600</v>
      </c>
      <c r="P683">
        <f t="shared" si="84"/>
        <v>15335.25</v>
      </c>
      <c r="Q683" s="6">
        <f t="shared" si="85"/>
        <v>40904.25</v>
      </c>
      <c r="R683" t="s">
        <v>31</v>
      </c>
      <c r="S683" t="str">
        <f t="shared" si="86"/>
        <v>theater</v>
      </c>
      <c r="T683" t="str">
        <f t="shared" si="87"/>
        <v>plays</v>
      </c>
    </row>
    <row r="684" spans="1:20" x14ac:dyDescent="0.35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t="s">
        <v>18</v>
      </c>
      <c r="G684" s="4">
        <f t="shared" si="80"/>
        <v>1.5016666666666667</v>
      </c>
      <c r="H684" s="5">
        <f t="shared" si="81"/>
        <v>78.728155339805824</v>
      </c>
      <c r="I684">
        <v>103</v>
      </c>
      <c r="J684" t="s">
        <v>19</v>
      </c>
      <c r="K684" t="s">
        <v>20</v>
      </c>
      <c r="L684">
        <v>1386741600</v>
      </c>
      <c r="M684">
        <f t="shared" si="82"/>
        <v>16050.25</v>
      </c>
      <c r="N684" s="6">
        <f t="shared" si="83"/>
        <v>41619.25</v>
      </c>
      <c r="O684">
        <v>1387519200</v>
      </c>
      <c r="P684">
        <f t="shared" si="84"/>
        <v>16059.25</v>
      </c>
      <c r="Q684" s="6">
        <f t="shared" si="85"/>
        <v>41628.25</v>
      </c>
      <c r="R684" t="s">
        <v>31</v>
      </c>
      <c r="S684" t="str">
        <f t="shared" si="86"/>
        <v>theater</v>
      </c>
      <c r="T684" t="str">
        <f t="shared" si="87"/>
        <v>plays</v>
      </c>
    </row>
    <row r="685" spans="1:20" x14ac:dyDescent="0.35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t="s">
        <v>18</v>
      </c>
      <c r="G685" s="4">
        <f t="shared" si="80"/>
        <v>3.5843478260869563</v>
      </c>
      <c r="H685" s="5">
        <f t="shared" si="81"/>
        <v>56.081632653061227</v>
      </c>
      <c r="I685">
        <v>147</v>
      </c>
      <c r="J685" t="s">
        <v>19</v>
      </c>
      <c r="K685" t="s">
        <v>20</v>
      </c>
      <c r="L685">
        <v>1537074000</v>
      </c>
      <c r="M685">
        <f t="shared" si="82"/>
        <v>17790.208333333332</v>
      </c>
      <c r="N685" s="6">
        <f t="shared" si="83"/>
        <v>43359.208333333328</v>
      </c>
      <c r="O685">
        <v>1537246800</v>
      </c>
      <c r="P685">
        <f t="shared" si="84"/>
        <v>17792.208333333332</v>
      </c>
      <c r="Q685" s="6">
        <f t="shared" si="85"/>
        <v>43361.208333333328</v>
      </c>
      <c r="R685" t="s">
        <v>31</v>
      </c>
      <c r="S685" t="str">
        <f t="shared" si="86"/>
        <v>theater</v>
      </c>
      <c r="T685" t="str">
        <f t="shared" si="87"/>
        <v>plays</v>
      </c>
    </row>
    <row r="686" spans="1:20" x14ac:dyDescent="0.35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t="s">
        <v>18</v>
      </c>
      <c r="G686" s="4">
        <f t="shared" si="80"/>
        <v>5.4285714285714288</v>
      </c>
      <c r="H686" s="5">
        <f t="shared" si="81"/>
        <v>69.090909090909093</v>
      </c>
      <c r="I686">
        <v>110</v>
      </c>
      <c r="J686" t="s">
        <v>13</v>
      </c>
      <c r="K686" t="s">
        <v>14</v>
      </c>
      <c r="L686">
        <v>1277787600</v>
      </c>
      <c r="M686">
        <f t="shared" si="82"/>
        <v>14789.208333333334</v>
      </c>
      <c r="N686" s="6">
        <f t="shared" si="83"/>
        <v>40358.208333333336</v>
      </c>
      <c r="O686">
        <v>1279515600</v>
      </c>
      <c r="P686">
        <f t="shared" si="84"/>
        <v>14809.208333333334</v>
      </c>
      <c r="Q686" s="6">
        <f t="shared" si="85"/>
        <v>40378.208333333336</v>
      </c>
      <c r="R686" t="s">
        <v>66</v>
      </c>
      <c r="S686" t="str">
        <f t="shared" si="86"/>
        <v>publishing</v>
      </c>
      <c r="T686" t="str">
        <f t="shared" si="87"/>
        <v>nonfiction</v>
      </c>
    </row>
    <row r="687" spans="1:20" x14ac:dyDescent="0.35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t="s">
        <v>12</v>
      </c>
      <c r="G687" s="4">
        <f t="shared" si="80"/>
        <v>0.67500714285714281</v>
      </c>
      <c r="H687" s="5">
        <f t="shared" si="81"/>
        <v>102.05291576673866</v>
      </c>
      <c r="I687">
        <v>926</v>
      </c>
      <c r="J687" t="s">
        <v>13</v>
      </c>
      <c r="K687" t="s">
        <v>14</v>
      </c>
      <c r="L687">
        <v>1440306000</v>
      </c>
      <c r="M687">
        <f t="shared" si="82"/>
        <v>16670.208333333332</v>
      </c>
      <c r="N687" s="6">
        <f t="shared" si="83"/>
        <v>42239.208333333328</v>
      </c>
      <c r="O687">
        <v>1442379600</v>
      </c>
      <c r="P687">
        <f t="shared" si="84"/>
        <v>16694.208333333332</v>
      </c>
      <c r="Q687" s="6">
        <f t="shared" si="85"/>
        <v>42263.208333333328</v>
      </c>
      <c r="R687" t="s">
        <v>31</v>
      </c>
      <c r="S687" t="str">
        <f t="shared" si="86"/>
        <v>theater</v>
      </c>
      <c r="T687" t="str">
        <f t="shared" si="87"/>
        <v>plays</v>
      </c>
    </row>
    <row r="688" spans="1:20" x14ac:dyDescent="0.35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t="s">
        <v>18</v>
      </c>
      <c r="G688" s="4">
        <f t="shared" si="80"/>
        <v>1.9174666666666667</v>
      </c>
      <c r="H688" s="5">
        <f t="shared" si="81"/>
        <v>107.32089552238806</v>
      </c>
      <c r="I688">
        <v>134</v>
      </c>
      <c r="J688" t="s">
        <v>19</v>
      </c>
      <c r="K688" t="s">
        <v>20</v>
      </c>
      <c r="L688">
        <v>1522126800</v>
      </c>
      <c r="M688">
        <f t="shared" si="82"/>
        <v>17617.208333333332</v>
      </c>
      <c r="N688" s="6">
        <f t="shared" si="83"/>
        <v>43186.208333333328</v>
      </c>
      <c r="O688">
        <v>1523077200</v>
      </c>
      <c r="P688">
        <f t="shared" si="84"/>
        <v>17628.208333333332</v>
      </c>
      <c r="Q688" s="6">
        <f t="shared" si="85"/>
        <v>43197.208333333328</v>
      </c>
      <c r="R688" t="s">
        <v>63</v>
      </c>
      <c r="S688" t="str">
        <f t="shared" si="86"/>
        <v>technology</v>
      </c>
      <c r="T688" t="str">
        <f t="shared" si="87"/>
        <v>wearables</v>
      </c>
    </row>
    <row r="689" spans="1:20" x14ac:dyDescent="0.35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t="s">
        <v>18</v>
      </c>
      <c r="G689" s="4">
        <f t="shared" si="80"/>
        <v>9.32</v>
      </c>
      <c r="H689" s="5">
        <f t="shared" si="81"/>
        <v>51.970260223048328</v>
      </c>
      <c r="I689">
        <v>269</v>
      </c>
      <c r="J689" t="s">
        <v>19</v>
      </c>
      <c r="K689" t="s">
        <v>20</v>
      </c>
      <c r="L689">
        <v>1489298400</v>
      </c>
      <c r="M689">
        <f t="shared" si="82"/>
        <v>17237.25</v>
      </c>
      <c r="N689" s="6">
        <f t="shared" si="83"/>
        <v>42806.25</v>
      </c>
      <c r="O689">
        <v>1489554000</v>
      </c>
      <c r="P689">
        <f t="shared" si="84"/>
        <v>17240.208333333332</v>
      </c>
      <c r="Q689" s="6">
        <f t="shared" si="85"/>
        <v>42809.208333333328</v>
      </c>
      <c r="R689" t="s">
        <v>31</v>
      </c>
      <c r="S689" t="str">
        <f t="shared" si="86"/>
        <v>theater</v>
      </c>
      <c r="T689" t="str">
        <f t="shared" si="87"/>
        <v>plays</v>
      </c>
    </row>
    <row r="690" spans="1:20" x14ac:dyDescent="0.35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t="s">
        <v>18</v>
      </c>
      <c r="G690" s="4">
        <f t="shared" si="80"/>
        <v>4.2927586206896553</v>
      </c>
      <c r="H690" s="5">
        <f t="shared" si="81"/>
        <v>71.137142857142862</v>
      </c>
      <c r="I690">
        <v>175</v>
      </c>
      <c r="J690" t="s">
        <v>19</v>
      </c>
      <c r="K690" t="s">
        <v>20</v>
      </c>
      <c r="L690">
        <v>1547100000</v>
      </c>
      <c r="M690">
        <f t="shared" si="82"/>
        <v>17906.25</v>
      </c>
      <c r="N690" s="6">
        <f t="shared" si="83"/>
        <v>43475.25</v>
      </c>
      <c r="O690">
        <v>1548482400</v>
      </c>
      <c r="P690">
        <f t="shared" si="84"/>
        <v>17922.25</v>
      </c>
      <c r="Q690" s="6">
        <f t="shared" si="85"/>
        <v>43491.25</v>
      </c>
      <c r="R690" t="s">
        <v>267</v>
      </c>
      <c r="S690" t="str">
        <f t="shared" si="86"/>
        <v>film &amp; video</v>
      </c>
      <c r="T690" t="str">
        <f t="shared" si="87"/>
        <v>television</v>
      </c>
    </row>
    <row r="691" spans="1:20" x14ac:dyDescent="0.35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t="s">
        <v>18</v>
      </c>
      <c r="G691" s="4">
        <f t="shared" si="80"/>
        <v>1.0065753424657535</v>
      </c>
      <c r="H691" s="5">
        <f t="shared" si="81"/>
        <v>106.49275362318841</v>
      </c>
      <c r="I691">
        <v>69</v>
      </c>
      <c r="J691" t="s">
        <v>19</v>
      </c>
      <c r="K691" t="s">
        <v>20</v>
      </c>
      <c r="L691">
        <v>1383022800</v>
      </c>
      <c r="M691">
        <f t="shared" si="82"/>
        <v>16007.208333333334</v>
      </c>
      <c r="N691" s="6">
        <f t="shared" si="83"/>
        <v>41576.208333333336</v>
      </c>
      <c r="O691">
        <v>1384063200</v>
      </c>
      <c r="P691">
        <f t="shared" si="84"/>
        <v>16019.25</v>
      </c>
      <c r="Q691" s="6">
        <f t="shared" si="85"/>
        <v>41588.25</v>
      </c>
      <c r="R691" t="s">
        <v>26</v>
      </c>
      <c r="S691" t="str">
        <f t="shared" si="86"/>
        <v>technology</v>
      </c>
      <c r="T691" t="str">
        <f t="shared" si="87"/>
        <v>web</v>
      </c>
    </row>
    <row r="692" spans="1:20" x14ac:dyDescent="0.35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t="s">
        <v>18</v>
      </c>
      <c r="G692" s="4">
        <f t="shared" si="80"/>
        <v>2.266111111111111</v>
      </c>
      <c r="H692" s="5">
        <f t="shared" si="81"/>
        <v>42.93684210526316</v>
      </c>
      <c r="I692">
        <v>190</v>
      </c>
      <c r="J692" t="s">
        <v>19</v>
      </c>
      <c r="K692" t="s">
        <v>20</v>
      </c>
      <c r="L692">
        <v>1322373600</v>
      </c>
      <c r="M692">
        <f t="shared" si="82"/>
        <v>15305.25</v>
      </c>
      <c r="N692" s="6">
        <f t="shared" si="83"/>
        <v>40874.25</v>
      </c>
      <c r="O692">
        <v>1322892000</v>
      </c>
      <c r="P692">
        <f t="shared" si="84"/>
        <v>15311.25</v>
      </c>
      <c r="Q692" s="6">
        <f t="shared" si="85"/>
        <v>40880.25</v>
      </c>
      <c r="R692" t="s">
        <v>40</v>
      </c>
      <c r="S692" t="str">
        <f t="shared" si="86"/>
        <v>film &amp; video</v>
      </c>
      <c r="T692" t="str">
        <f t="shared" si="87"/>
        <v>documentary</v>
      </c>
    </row>
    <row r="693" spans="1:20" x14ac:dyDescent="0.35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t="s">
        <v>18</v>
      </c>
      <c r="G693" s="4">
        <f t="shared" si="80"/>
        <v>1.4238</v>
      </c>
      <c r="H693" s="5">
        <f t="shared" si="81"/>
        <v>30.037974683544302</v>
      </c>
      <c r="I693">
        <v>237</v>
      </c>
      <c r="J693" t="s">
        <v>19</v>
      </c>
      <c r="K693" t="s">
        <v>20</v>
      </c>
      <c r="L693">
        <v>1349240400</v>
      </c>
      <c r="M693">
        <f t="shared" si="82"/>
        <v>15616.208333333334</v>
      </c>
      <c r="N693" s="6">
        <f t="shared" si="83"/>
        <v>41185.208333333336</v>
      </c>
      <c r="O693">
        <v>1350709200</v>
      </c>
      <c r="P693">
        <f t="shared" si="84"/>
        <v>15633.208333333334</v>
      </c>
      <c r="Q693" s="6">
        <f t="shared" si="85"/>
        <v>41202.208333333336</v>
      </c>
      <c r="R693" t="s">
        <v>40</v>
      </c>
      <c r="S693" t="str">
        <f t="shared" si="86"/>
        <v>film &amp; video</v>
      </c>
      <c r="T693" t="str">
        <f t="shared" si="87"/>
        <v>documentary</v>
      </c>
    </row>
    <row r="694" spans="1:20" x14ac:dyDescent="0.35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t="s">
        <v>12</v>
      </c>
      <c r="G694" s="4">
        <f t="shared" si="80"/>
        <v>0.90633333333333332</v>
      </c>
      <c r="H694" s="5">
        <f t="shared" si="81"/>
        <v>70.623376623376629</v>
      </c>
      <c r="I694">
        <v>77</v>
      </c>
      <c r="J694" t="s">
        <v>38</v>
      </c>
      <c r="K694" t="s">
        <v>39</v>
      </c>
      <c r="L694">
        <v>1562648400</v>
      </c>
      <c r="M694">
        <f t="shared" si="82"/>
        <v>18086.208333333332</v>
      </c>
      <c r="N694" s="6">
        <f t="shared" si="83"/>
        <v>43655.208333333328</v>
      </c>
      <c r="O694">
        <v>1564203600</v>
      </c>
      <c r="P694">
        <f t="shared" si="84"/>
        <v>18104.208333333332</v>
      </c>
      <c r="Q694" s="6">
        <f t="shared" si="85"/>
        <v>43673.208333333328</v>
      </c>
      <c r="R694" t="s">
        <v>21</v>
      </c>
      <c r="S694" t="str">
        <f t="shared" si="86"/>
        <v>music</v>
      </c>
      <c r="T694" t="str">
        <f t="shared" si="87"/>
        <v>rock</v>
      </c>
    </row>
    <row r="695" spans="1:20" ht="31" x14ac:dyDescent="0.35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t="s">
        <v>12</v>
      </c>
      <c r="G695" s="4">
        <f t="shared" si="80"/>
        <v>0.63966740576496672</v>
      </c>
      <c r="H695" s="5">
        <f t="shared" si="81"/>
        <v>66.016018306636155</v>
      </c>
      <c r="I695">
        <v>1748</v>
      </c>
      <c r="J695" t="s">
        <v>19</v>
      </c>
      <c r="K695" t="s">
        <v>20</v>
      </c>
      <c r="L695">
        <v>1508216400</v>
      </c>
      <c r="M695">
        <f t="shared" si="82"/>
        <v>17456.208333333332</v>
      </c>
      <c r="N695" s="6">
        <f t="shared" si="83"/>
        <v>43025.208333333328</v>
      </c>
      <c r="O695">
        <v>1509685200</v>
      </c>
      <c r="P695">
        <f t="shared" si="84"/>
        <v>17473.208333333332</v>
      </c>
      <c r="Q695" s="6">
        <f t="shared" si="85"/>
        <v>43042.208333333328</v>
      </c>
      <c r="R695" t="s">
        <v>31</v>
      </c>
      <c r="S695" t="str">
        <f t="shared" si="86"/>
        <v>theater</v>
      </c>
      <c r="T695" t="str">
        <f t="shared" si="87"/>
        <v>plays</v>
      </c>
    </row>
    <row r="696" spans="1:20" x14ac:dyDescent="0.35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t="s">
        <v>12</v>
      </c>
      <c r="G696" s="4">
        <f t="shared" si="80"/>
        <v>0.84131868131868137</v>
      </c>
      <c r="H696" s="5">
        <f t="shared" si="81"/>
        <v>96.911392405063296</v>
      </c>
      <c r="I696">
        <v>79</v>
      </c>
      <c r="J696" t="s">
        <v>19</v>
      </c>
      <c r="K696" t="s">
        <v>20</v>
      </c>
      <c r="L696">
        <v>1511762400</v>
      </c>
      <c r="M696">
        <f t="shared" si="82"/>
        <v>17497.25</v>
      </c>
      <c r="N696" s="6">
        <f t="shared" si="83"/>
        <v>43066.25</v>
      </c>
      <c r="O696">
        <v>1514959200</v>
      </c>
      <c r="P696">
        <f t="shared" si="84"/>
        <v>17534.25</v>
      </c>
      <c r="Q696" s="6">
        <f t="shared" si="85"/>
        <v>43103.25</v>
      </c>
      <c r="R696" t="s">
        <v>31</v>
      </c>
      <c r="S696" t="str">
        <f t="shared" si="86"/>
        <v>theater</v>
      </c>
      <c r="T696" t="str">
        <f t="shared" si="87"/>
        <v>plays</v>
      </c>
    </row>
    <row r="697" spans="1:20" x14ac:dyDescent="0.35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t="s">
        <v>18</v>
      </c>
      <c r="G697" s="4">
        <f t="shared" si="80"/>
        <v>1.3393478260869565</v>
      </c>
      <c r="H697" s="5">
        <f t="shared" si="81"/>
        <v>62.867346938775512</v>
      </c>
      <c r="I697">
        <v>196</v>
      </c>
      <c r="J697" t="s">
        <v>105</v>
      </c>
      <c r="K697" t="s">
        <v>106</v>
      </c>
      <c r="L697">
        <v>1447480800</v>
      </c>
      <c r="M697">
        <f t="shared" si="82"/>
        <v>16753.25</v>
      </c>
      <c r="N697" s="6">
        <f t="shared" si="83"/>
        <v>42322.25</v>
      </c>
      <c r="O697">
        <v>1448863200</v>
      </c>
      <c r="P697">
        <f t="shared" si="84"/>
        <v>16769.25</v>
      </c>
      <c r="Q697" s="6">
        <f t="shared" si="85"/>
        <v>42338.25</v>
      </c>
      <c r="R697" t="s">
        <v>21</v>
      </c>
      <c r="S697" t="str">
        <f t="shared" si="86"/>
        <v>music</v>
      </c>
      <c r="T697" t="str">
        <f t="shared" si="87"/>
        <v>rock</v>
      </c>
    </row>
    <row r="698" spans="1:20" x14ac:dyDescent="0.35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t="s">
        <v>12</v>
      </c>
      <c r="G698" s="4">
        <f t="shared" si="80"/>
        <v>0.59042047531992692</v>
      </c>
      <c r="H698" s="5">
        <f t="shared" si="81"/>
        <v>108.98537682789652</v>
      </c>
      <c r="I698">
        <v>889</v>
      </c>
      <c r="J698" t="s">
        <v>19</v>
      </c>
      <c r="K698" t="s">
        <v>20</v>
      </c>
      <c r="L698">
        <v>1429506000</v>
      </c>
      <c r="M698">
        <f t="shared" si="82"/>
        <v>16545.208333333332</v>
      </c>
      <c r="N698" s="6">
        <f t="shared" si="83"/>
        <v>42114.208333333328</v>
      </c>
      <c r="O698">
        <v>1429592400</v>
      </c>
      <c r="P698">
        <f t="shared" si="84"/>
        <v>16546.208333333332</v>
      </c>
      <c r="Q698" s="6">
        <f t="shared" si="85"/>
        <v>42115.208333333328</v>
      </c>
      <c r="R698" t="s">
        <v>31</v>
      </c>
      <c r="S698" t="str">
        <f t="shared" si="86"/>
        <v>theater</v>
      </c>
      <c r="T698" t="str">
        <f t="shared" si="87"/>
        <v>plays</v>
      </c>
    </row>
    <row r="699" spans="1:20" ht="31" x14ac:dyDescent="0.35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t="s">
        <v>18</v>
      </c>
      <c r="G699" s="4">
        <f t="shared" si="80"/>
        <v>1.5280062063615205</v>
      </c>
      <c r="H699" s="5">
        <f t="shared" si="81"/>
        <v>26.999314599040439</v>
      </c>
      <c r="I699">
        <v>7295</v>
      </c>
      <c r="J699" t="s">
        <v>19</v>
      </c>
      <c r="K699" t="s">
        <v>20</v>
      </c>
      <c r="L699">
        <v>1522472400</v>
      </c>
      <c r="M699">
        <f t="shared" si="82"/>
        <v>17621.208333333332</v>
      </c>
      <c r="N699" s="6">
        <f t="shared" si="83"/>
        <v>43190.208333333328</v>
      </c>
      <c r="O699">
        <v>1522645200</v>
      </c>
      <c r="P699">
        <f t="shared" si="84"/>
        <v>17623.208333333332</v>
      </c>
      <c r="Q699" s="6">
        <f t="shared" si="85"/>
        <v>43192.208333333328</v>
      </c>
      <c r="R699" t="s">
        <v>48</v>
      </c>
      <c r="S699" t="str">
        <f t="shared" si="86"/>
        <v>music</v>
      </c>
      <c r="T699" t="str">
        <f t="shared" si="87"/>
        <v>electric music</v>
      </c>
    </row>
    <row r="700" spans="1:20" x14ac:dyDescent="0.35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t="s">
        <v>18</v>
      </c>
      <c r="G700" s="4">
        <f t="shared" si="80"/>
        <v>4.466912114014252</v>
      </c>
      <c r="H700" s="5">
        <f t="shared" si="81"/>
        <v>65.004147943311438</v>
      </c>
      <c r="I700">
        <v>2893</v>
      </c>
      <c r="J700" t="s">
        <v>13</v>
      </c>
      <c r="K700" t="s">
        <v>14</v>
      </c>
      <c r="L700">
        <v>1322114400</v>
      </c>
      <c r="M700">
        <f t="shared" si="82"/>
        <v>15302.25</v>
      </c>
      <c r="N700" s="6">
        <f t="shared" si="83"/>
        <v>40871.25</v>
      </c>
      <c r="O700">
        <v>1323324000</v>
      </c>
      <c r="P700">
        <f t="shared" si="84"/>
        <v>15316.25</v>
      </c>
      <c r="Q700" s="6">
        <f t="shared" si="85"/>
        <v>40885.25</v>
      </c>
      <c r="R700" t="s">
        <v>63</v>
      </c>
      <c r="S700" t="str">
        <f t="shared" si="86"/>
        <v>technology</v>
      </c>
      <c r="T700" t="str">
        <f t="shared" si="87"/>
        <v>wearables</v>
      </c>
    </row>
    <row r="701" spans="1:20" x14ac:dyDescent="0.35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t="s">
        <v>12</v>
      </c>
      <c r="G701" s="4">
        <f t="shared" si="80"/>
        <v>0.8439189189189189</v>
      </c>
      <c r="H701" s="5">
        <f t="shared" si="81"/>
        <v>111.51785714285714</v>
      </c>
      <c r="I701">
        <v>56</v>
      </c>
      <c r="J701" t="s">
        <v>19</v>
      </c>
      <c r="K701" t="s">
        <v>20</v>
      </c>
      <c r="L701">
        <v>1561438800</v>
      </c>
      <c r="M701">
        <f t="shared" si="82"/>
        <v>18072.208333333332</v>
      </c>
      <c r="N701" s="6">
        <f t="shared" si="83"/>
        <v>43641.208333333328</v>
      </c>
      <c r="O701">
        <v>1561525200</v>
      </c>
      <c r="P701">
        <f t="shared" si="84"/>
        <v>18073.208333333332</v>
      </c>
      <c r="Q701" s="6">
        <f t="shared" si="85"/>
        <v>43642.208333333328</v>
      </c>
      <c r="R701" t="s">
        <v>51</v>
      </c>
      <c r="S701" t="str">
        <f t="shared" si="86"/>
        <v>film &amp; video</v>
      </c>
      <c r="T701" t="str">
        <f t="shared" si="87"/>
        <v>drama</v>
      </c>
    </row>
    <row r="702" spans="1:20" ht="31" x14ac:dyDescent="0.35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t="s">
        <v>12</v>
      </c>
      <c r="G702" s="4">
        <f t="shared" si="80"/>
        <v>0.03</v>
      </c>
      <c r="H702" s="5">
        <f t="shared" si="81"/>
        <v>3</v>
      </c>
      <c r="I702">
        <v>1</v>
      </c>
      <c r="J702" t="s">
        <v>19</v>
      </c>
      <c r="K702" t="s">
        <v>20</v>
      </c>
      <c r="L702">
        <v>1264399200</v>
      </c>
      <c r="M702">
        <f t="shared" si="82"/>
        <v>14634.25</v>
      </c>
      <c r="N702" s="6">
        <f t="shared" si="83"/>
        <v>40203.25</v>
      </c>
      <c r="O702">
        <v>1265695200</v>
      </c>
      <c r="P702">
        <f t="shared" si="84"/>
        <v>14649.25</v>
      </c>
      <c r="Q702" s="6">
        <f t="shared" si="85"/>
        <v>40218.25</v>
      </c>
      <c r="R702" t="s">
        <v>63</v>
      </c>
      <c r="S702" t="str">
        <f t="shared" si="86"/>
        <v>technology</v>
      </c>
      <c r="T702" t="str">
        <f t="shared" si="87"/>
        <v>wearables</v>
      </c>
    </row>
    <row r="703" spans="1:20" ht="31" x14ac:dyDescent="0.35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t="s">
        <v>18</v>
      </c>
      <c r="G703" s="4">
        <f t="shared" si="80"/>
        <v>1.7502692307692307</v>
      </c>
      <c r="H703" s="5">
        <f t="shared" si="81"/>
        <v>110.99268292682927</v>
      </c>
      <c r="I703">
        <v>820</v>
      </c>
      <c r="J703" t="s">
        <v>19</v>
      </c>
      <c r="K703" t="s">
        <v>20</v>
      </c>
      <c r="L703">
        <v>1301202000</v>
      </c>
      <c r="M703">
        <f t="shared" si="82"/>
        <v>15060.208333333334</v>
      </c>
      <c r="N703" s="6">
        <f t="shared" si="83"/>
        <v>40629.208333333336</v>
      </c>
      <c r="O703">
        <v>1301806800</v>
      </c>
      <c r="P703">
        <f t="shared" si="84"/>
        <v>15067.208333333334</v>
      </c>
      <c r="Q703" s="6">
        <f t="shared" si="85"/>
        <v>40636.208333333336</v>
      </c>
      <c r="R703" t="s">
        <v>31</v>
      </c>
      <c r="S703" t="str">
        <f t="shared" si="86"/>
        <v>theater</v>
      </c>
      <c r="T703" t="str">
        <f t="shared" si="87"/>
        <v>plays</v>
      </c>
    </row>
    <row r="704" spans="1:20" ht="31" x14ac:dyDescent="0.35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t="s">
        <v>12</v>
      </c>
      <c r="G704" s="4">
        <f t="shared" si="80"/>
        <v>0.54137931034482756</v>
      </c>
      <c r="H704" s="5">
        <f t="shared" si="81"/>
        <v>56.746987951807228</v>
      </c>
      <c r="I704">
        <v>83</v>
      </c>
      <c r="J704" t="s">
        <v>19</v>
      </c>
      <c r="K704" t="s">
        <v>20</v>
      </c>
      <c r="L704">
        <v>1374469200</v>
      </c>
      <c r="M704">
        <f t="shared" si="82"/>
        <v>15908.208333333334</v>
      </c>
      <c r="N704" s="6">
        <f t="shared" si="83"/>
        <v>41477.208333333336</v>
      </c>
      <c r="O704">
        <v>1374901200</v>
      </c>
      <c r="P704">
        <f t="shared" si="84"/>
        <v>15913.208333333334</v>
      </c>
      <c r="Q704" s="6">
        <f t="shared" si="85"/>
        <v>41482.208333333336</v>
      </c>
      <c r="R704" t="s">
        <v>63</v>
      </c>
      <c r="S704" t="str">
        <f t="shared" si="86"/>
        <v>technology</v>
      </c>
      <c r="T704" t="str">
        <f t="shared" si="87"/>
        <v>wearables</v>
      </c>
    </row>
    <row r="705" spans="1:20" x14ac:dyDescent="0.35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t="s">
        <v>18</v>
      </c>
      <c r="G705" s="4">
        <f t="shared" si="80"/>
        <v>3.1187381703470032</v>
      </c>
      <c r="H705" s="5">
        <f t="shared" si="81"/>
        <v>97.020608439646708</v>
      </c>
      <c r="I705">
        <v>2038</v>
      </c>
      <c r="J705" t="s">
        <v>19</v>
      </c>
      <c r="K705" t="s">
        <v>20</v>
      </c>
      <c r="L705">
        <v>1334984400</v>
      </c>
      <c r="M705">
        <f t="shared" si="82"/>
        <v>15451.208333333334</v>
      </c>
      <c r="N705" s="6">
        <f t="shared" si="83"/>
        <v>41020.208333333336</v>
      </c>
      <c r="O705">
        <v>1336453200</v>
      </c>
      <c r="P705">
        <f t="shared" si="84"/>
        <v>15468.208333333334</v>
      </c>
      <c r="Q705" s="6">
        <f t="shared" si="85"/>
        <v>41037.208333333336</v>
      </c>
      <c r="R705" t="s">
        <v>204</v>
      </c>
      <c r="S705" t="str">
        <f t="shared" si="86"/>
        <v>publishing</v>
      </c>
      <c r="T705" t="str">
        <f t="shared" si="87"/>
        <v>translations</v>
      </c>
    </row>
    <row r="706" spans="1:20" ht="31" x14ac:dyDescent="0.35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t="s">
        <v>18</v>
      </c>
      <c r="G706" s="4">
        <f t="shared" si="80"/>
        <v>1.2278160919540231</v>
      </c>
      <c r="H706" s="5">
        <f t="shared" si="81"/>
        <v>92.08620689655173</v>
      </c>
      <c r="I706">
        <v>116</v>
      </c>
      <c r="J706" t="s">
        <v>19</v>
      </c>
      <c r="K706" t="s">
        <v>20</v>
      </c>
      <c r="L706">
        <v>1467608400</v>
      </c>
      <c r="M706">
        <f t="shared" si="82"/>
        <v>16986.208333333332</v>
      </c>
      <c r="N706" s="6">
        <f t="shared" si="83"/>
        <v>42555.208333333328</v>
      </c>
      <c r="O706">
        <v>1468904400</v>
      </c>
      <c r="P706">
        <f t="shared" si="84"/>
        <v>17001.208333333332</v>
      </c>
      <c r="Q706" s="6">
        <f t="shared" si="85"/>
        <v>42570.208333333328</v>
      </c>
      <c r="R706" t="s">
        <v>69</v>
      </c>
      <c r="S706" t="str">
        <f t="shared" si="86"/>
        <v>film &amp; video</v>
      </c>
      <c r="T706" t="str">
        <f t="shared" si="87"/>
        <v>animation</v>
      </c>
    </row>
    <row r="707" spans="1:20" x14ac:dyDescent="0.35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t="s">
        <v>12</v>
      </c>
      <c r="G707" s="4">
        <f t="shared" ref="G707:G770" si="88">E707/D707</f>
        <v>0.99026517383618151</v>
      </c>
      <c r="H707" s="5">
        <f t="shared" ref="H707:H770" si="89">E707/I707</f>
        <v>82.986666666666665</v>
      </c>
      <c r="I707">
        <v>2025</v>
      </c>
      <c r="J707" t="s">
        <v>38</v>
      </c>
      <c r="K707" t="s">
        <v>39</v>
      </c>
      <c r="L707">
        <v>1386741600</v>
      </c>
      <c r="M707">
        <f t="shared" ref="M707:M770" si="90">(((L707/60)/60)/24)</f>
        <v>16050.25</v>
      </c>
      <c r="N707" s="6">
        <f t="shared" ref="N707:N770" si="91">M707+DATE(1970,1,1)</f>
        <v>41619.25</v>
      </c>
      <c r="O707">
        <v>1387087200</v>
      </c>
      <c r="P707">
        <f t="shared" ref="P707:P770" si="92">(((O707/60)/60)/24)</f>
        <v>16054.25</v>
      </c>
      <c r="Q707" s="6">
        <f t="shared" ref="Q707:Q770" si="93">P707+DATE(1970,1,1)</f>
        <v>41623.25</v>
      </c>
      <c r="R707" t="s">
        <v>66</v>
      </c>
      <c r="S707" t="str">
        <f t="shared" ref="S707:S770" si="94">LEFT(R707,SEARCH("/",R707)-1)</f>
        <v>publishing</v>
      </c>
      <c r="T707" t="str">
        <f t="shared" ref="T707:T770" si="95">RIGHT(R707,LEN(R707)-SEARCH("/",R707))</f>
        <v>nonfiction</v>
      </c>
    </row>
    <row r="708" spans="1:20" ht="31" x14ac:dyDescent="0.35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t="s">
        <v>18</v>
      </c>
      <c r="G708" s="4">
        <f t="shared" si="88"/>
        <v>1.278468634686347</v>
      </c>
      <c r="H708" s="5">
        <f t="shared" si="89"/>
        <v>103.03791821561339</v>
      </c>
      <c r="I708">
        <v>1345</v>
      </c>
      <c r="J708" t="s">
        <v>24</v>
      </c>
      <c r="K708" t="s">
        <v>25</v>
      </c>
      <c r="L708">
        <v>1546754400</v>
      </c>
      <c r="M708">
        <f t="shared" si="90"/>
        <v>17902.25</v>
      </c>
      <c r="N708" s="6">
        <f t="shared" si="91"/>
        <v>43471.25</v>
      </c>
      <c r="O708">
        <v>1547445600</v>
      </c>
      <c r="P708">
        <f t="shared" si="92"/>
        <v>17910.25</v>
      </c>
      <c r="Q708" s="6">
        <f t="shared" si="93"/>
        <v>43479.25</v>
      </c>
      <c r="R708" t="s">
        <v>26</v>
      </c>
      <c r="S708" t="str">
        <f t="shared" si="94"/>
        <v>technology</v>
      </c>
      <c r="T708" t="str">
        <f t="shared" si="95"/>
        <v>web</v>
      </c>
    </row>
    <row r="709" spans="1:20" ht="31" x14ac:dyDescent="0.35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t="s">
        <v>18</v>
      </c>
      <c r="G709" s="4">
        <f t="shared" si="88"/>
        <v>1.5861643835616439</v>
      </c>
      <c r="H709" s="5">
        <f t="shared" si="89"/>
        <v>68.922619047619051</v>
      </c>
      <c r="I709">
        <v>168</v>
      </c>
      <c r="J709" t="s">
        <v>19</v>
      </c>
      <c r="K709" t="s">
        <v>20</v>
      </c>
      <c r="L709">
        <v>1544248800</v>
      </c>
      <c r="M709">
        <f t="shared" si="90"/>
        <v>17873.25</v>
      </c>
      <c r="N709" s="6">
        <f t="shared" si="91"/>
        <v>43442.25</v>
      </c>
      <c r="O709">
        <v>1547359200</v>
      </c>
      <c r="P709">
        <f t="shared" si="92"/>
        <v>17909.25</v>
      </c>
      <c r="Q709" s="6">
        <f t="shared" si="93"/>
        <v>43478.25</v>
      </c>
      <c r="R709" t="s">
        <v>51</v>
      </c>
      <c r="S709" t="str">
        <f t="shared" si="94"/>
        <v>film &amp; video</v>
      </c>
      <c r="T709" t="str">
        <f t="shared" si="95"/>
        <v>drama</v>
      </c>
    </row>
    <row r="710" spans="1:20" x14ac:dyDescent="0.35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t="s">
        <v>18</v>
      </c>
      <c r="G710" s="4">
        <f t="shared" si="88"/>
        <v>7.0705882352941174</v>
      </c>
      <c r="H710" s="5">
        <f t="shared" si="89"/>
        <v>87.737226277372258</v>
      </c>
      <c r="I710">
        <v>137</v>
      </c>
      <c r="J710" t="s">
        <v>96</v>
      </c>
      <c r="K710" t="s">
        <v>97</v>
      </c>
      <c r="L710">
        <v>1495429200</v>
      </c>
      <c r="M710">
        <f t="shared" si="90"/>
        <v>17308.208333333332</v>
      </c>
      <c r="N710" s="6">
        <f t="shared" si="91"/>
        <v>42877.208333333328</v>
      </c>
      <c r="O710">
        <v>1496293200</v>
      </c>
      <c r="P710">
        <f t="shared" si="92"/>
        <v>17318.208333333332</v>
      </c>
      <c r="Q710" s="6">
        <f t="shared" si="93"/>
        <v>42887.208333333328</v>
      </c>
      <c r="R710" t="s">
        <v>31</v>
      </c>
      <c r="S710" t="str">
        <f t="shared" si="94"/>
        <v>theater</v>
      </c>
      <c r="T710" t="str">
        <f t="shared" si="95"/>
        <v>plays</v>
      </c>
    </row>
    <row r="711" spans="1:20" x14ac:dyDescent="0.35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t="s">
        <v>18</v>
      </c>
      <c r="G711" s="4">
        <f t="shared" si="88"/>
        <v>1.4238775510204082</v>
      </c>
      <c r="H711" s="5">
        <f t="shared" si="89"/>
        <v>75.021505376344081</v>
      </c>
      <c r="I711">
        <v>186</v>
      </c>
      <c r="J711" t="s">
        <v>105</v>
      </c>
      <c r="K711" t="s">
        <v>106</v>
      </c>
      <c r="L711">
        <v>1334811600</v>
      </c>
      <c r="M711">
        <f t="shared" si="90"/>
        <v>15449.208333333334</v>
      </c>
      <c r="N711" s="6">
        <f t="shared" si="91"/>
        <v>41018.208333333336</v>
      </c>
      <c r="O711">
        <v>1335416400</v>
      </c>
      <c r="P711">
        <f t="shared" si="92"/>
        <v>15456.208333333334</v>
      </c>
      <c r="Q711" s="6">
        <f t="shared" si="93"/>
        <v>41025.208333333336</v>
      </c>
      <c r="R711" t="s">
        <v>31</v>
      </c>
      <c r="S711" t="str">
        <f t="shared" si="94"/>
        <v>theater</v>
      </c>
      <c r="T711" t="str">
        <f t="shared" si="95"/>
        <v>plays</v>
      </c>
    </row>
    <row r="712" spans="1:20" ht="31" x14ac:dyDescent="0.35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t="s">
        <v>18</v>
      </c>
      <c r="G712" s="4">
        <f t="shared" si="88"/>
        <v>1.4786046511627906</v>
      </c>
      <c r="H712" s="5">
        <f t="shared" si="89"/>
        <v>50.863999999999997</v>
      </c>
      <c r="I712">
        <v>125</v>
      </c>
      <c r="J712" t="s">
        <v>19</v>
      </c>
      <c r="K712" t="s">
        <v>20</v>
      </c>
      <c r="L712">
        <v>1531544400</v>
      </c>
      <c r="M712">
        <f t="shared" si="90"/>
        <v>17726.208333333332</v>
      </c>
      <c r="N712" s="6">
        <f t="shared" si="91"/>
        <v>43295.208333333328</v>
      </c>
      <c r="O712">
        <v>1532149200</v>
      </c>
      <c r="P712">
        <f t="shared" si="92"/>
        <v>17733.208333333332</v>
      </c>
      <c r="Q712" s="6">
        <f t="shared" si="93"/>
        <v>43302.208333333328</v>
      </c>
      <c r="R712" t="s">
        <v>31</v>
      </c>
      <c r="S712" t="str">
        <f t="shared" si="94"/>
        <v>theater</v>
      </c>
      <c r="T712" t="str">
        <f t="shared" si="95"/>
        <v>plays</v>
      </c>
    </row>
    <row r="713" spans="1:20" ht="31" x14ac:dyDescent="0.35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t="s">
        <v>12</v>
      </c>
      <c r="G713" s="4">
        <f t="shared" si="88"/>
        <v>0.20322580645161289</v>
      </c>
      <c r="H713" s="5">
        <f t="shared" si="89"/>
        <v>90</v>
      </c>
      <c r="I713">
        <v>14</v>
      </c>
      <c r="J713" t="s">
        <v>105</v>
      </c>
      <c r="K713" t="s">
        <v>106</v>
      </c>
      <c r="L713">
        <v>1453615200</v>
      </c>
      <c r="M713">
        <f t="shared" si="90"/>
        <v>16824.25</v>
      </c>
      <c r="N713" s="6">
        <f t="shared" si="91"/>
        <v>42393.25</v>
      </c>
      <c r="O713">
        <v>1453788000</v>
      </c>
      <c r="P713">
        <f t="shared" si="92"/>
        <v>16826.25</v>
      </c>
      <c r="Q713" s="6">
        <f t="shared" si="93"/>
        <v>42395.25</v>
      </c>
      <c r="R713" t="s">
        <v>31</v>
      </c>
      <c r="S713" t="str">
        <f t="shared" si="94"/>
        <v>theater</v>
      </c>
      <c r="T713" t="str">
        <f t="shared" si="95"/>
        <v>plays</v>
      </c>
    </row>
    <row r="714" spans="1:20" ht="31" x14ac:dyDescent="0.35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t="s">
        <v>18</v>
      </c>
      <c r="G714" s="4">
        <f t="shared" si="88"/>
        <v>18.40625</v>
      </c>
      <c r="H714" s="5">
        <f t="shared" si="89"/>
        <v>72.896039603960389</v>
      </c>
      <c r="I714">
        <v>202</v>
      </c>
      <c r="J714" t="s">
        <v>19</v>
      </c>
      <c r="K714" t="s">
        <v>20</v>
      </c>
      <c r="L714">
        <v>1467954000</v>
      </c>
      <c r="M714">
        <f t="shared" si="90"/>
        <v>16990.208333333332</v>
      </c>
      <c r="N714" s="6">
        <f t="shared" si="91"/>
        <v>42559.208333333328</v>
      </c>
      <c r="O714">
        <v>1471496400</v>
      </c>
      <c r="P714">
        <f t="shared" si="92"/>
        <v>17031.208333333332</v>
      </c>
      <c r="Q714" s="6">
        <f t="shared" si="93"/>
        <v>42600.208333333328</v>
      </c>
      <c r="R714" t="s">
        <v>31</v>
      </c>
      <c r="S714" t="str">
        <f t="shared" si="94"/>
        <v>theater</v>
      </c>
      <c r="T714" t="str">
        <f t="shared" si="95"/>
        <v>plays</v>
      </c>
    </row>
    <row r="715" spans="1:20" x14ac:dyDescent="0.35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t="s">
        <v>18</v>
      </c>
      <c r="G715" s="4">
        <f t="shared" si="88"/>
        <v>1.6194202898550725</v>
      </c>
      <c r="H715" s="5">
        <f t="shared" si="89"/>
        <v>108.48543689320388</v>
      </c>
      <c r="I715">
        <v>103</v>
      </c>
      <c r="J715" t="s">
        <v>19</v>
      </c>
      <c r="K715" t="s">
        <v>20</v>
      </c>
      <c r="L715">
        <v>1471842000</v>
      </c>
      <c r="M715">
        <f t="shared" si="90"/>
        <v>17035.208333333332</v>
      </c>
      <c r="N715" s="6">
        <f t="shared" si="91"/>
        <v>42604.208333333328</v>
      </c>
      <c r="O715">
        <v>1472878800</v>
      </c>
      <c r="P715">
        <f t="shared" si="92"/>
        <v>17047.208333333332</v>
      </c>
      <c r="Q715" s="6">
        <f t="shared" si="93"/>
        <v>42616.208333333328</v>
      </c>
      <c r="R715" t="s">
        <v>131</v>
      </c>
      <c r="S715" t="str">
        <f t="shared" si="94"/>
        <v>publishing</v>
      </c>
      <c r="T715" t="str">
        <f t="shared" si="95"/>
        <v>radio &amp; podcasts</v>
      </c>
    </row>
    <row r="716" spans="1:20" x14ac:dyDescent="0.35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t="s">
        <v>18</v>
      </c>
      <c r="G716" s="4">
        <f t="shared" si="88"/>
        <v>4.7282077922077921</v>
      </c>
      <c r="H716" s="5">
        <f t="shared" si="89"/>
        <v>101.98095238095237</v>
      </c>
      <c r="I716">
        <v>1785</v>
      </c>
      <c r="J716" t="s">
        <v>19</v>
      </c>
      <c r="K716" t="s">
        <v>20</v>
      </c>
      <c r="L716">
        <v>1408424400</v>
      </c>
      <c r="M716">
        <f t="shared" si="90"/>
        <v>16301.208333333334</v>
      </c>
      <c r="N716" s="6">
        <f t="shared" si="91"/>
        <v>41870.208333333336</v>
      </c>
      <c r="O716">
        <v>1408510800</v>
      </c>
      <c r="P716">
        <f t="shared" si="92"/>
        <v>16302.208333333334</v>
      </c>
      <c r="Q716" s="6">
        <f t="shared" si="93"/>
        <v>41871.208333333336</v>
      </c>
      <c r="R716" t="s">
        <v>21</v>
      </c>
      <c r="S716" t="str">
        <f t="shared" si="94"/>
        <v>music</v>
      </c>
      <c r="T716" t="str">
        <f t="shared" si="95"/>
        <v>rock</v>
      </c>
    </row>
    <row r="717" spans="1:20" x14ac:dyDescent="0.35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t="s">
        <v>12</v>
      </c>
      <c r="G717" s="4">
        <f t="shared" si="88"/>
        <v>0.24466101694915254</v>
      </c>
      <c r="H717" s="5">
        <f t="shared" si="89"/>
        <v>44.009146341463413</v>
      </c>
      <c r="I717">
        <v>656</v>
      </c>
      <c r="J717" t="s">
        <v>19</v>
      </c>
      <c r="K717" t="s">
        <v>20</v>
      </c>
      <c r="L717">
        <v>1281157200</v>
      </c>
      <c r="M717">
        <f t="shared" si="90"/>
        <v>14828.208333333334</v>
      </c>
      <c r="N717" s="6">
        <f t="shared" si="91"/>
        <v>40397.208333333336</v>
      </c>
      <c r="O717">
        <v>1281589200</v>
      </c>
      <c r="P717">
        <f t="shared" si="92"/>
        <v>14833.208333333334</v>
      </c>
      <c r="Q717" s="6">
        <f t="shared" si="93"/>
        <v>40402.208333333336</v>
      </c>
      <c r="R717" t="s">
        <v>290</v>
      </c>
      <c r="S717" t="str">
        <f t="shared" si="94"/>
        <v>games</v>
      </c>
      <c r="T717" t="str">
        <f t="shared" si="95"/>
        <v>mobile games</v>
      </c>
    </row>
    <row r="718" spans="1:20" x14ac:dyDescent="0.35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t="s">
        <v>18</v>
      </c>
      <c r="G718" s="4">
        <f t="shared" si="88"/>
        <v>5.1764999999999999</v>
      </c>
      <c r="H718" s="5">
        <f t="shared" si="89"/>
        <v>65.942675159235662</v>
      </c>
      <c r="I718">
        <v>157</v>
      </c>
      <c r="J718" t="s">
        <v>19</v>
      </c>
      <c r="K718" t="s">
        <v>20</v>
      </c>
      <c r="L718">
        <v>1373432400</v>
      </c>
      <c r="M718">
        <f t="shared" si="90"/>
        <v>15896.208333333334</v>
      </c>
      <c r="N718" s="6">
        <f t="shared" si="91"/>
        <v>41465.208333333336</v>
      </c>
      <c r="O718">
        <v>1375851600</v>
      </c>
      <c r="P718">
        <f t="shared" si="92"/>
        <v>15924.208333333334</v>
      </c>
      <c r="Q718" s="6">
        <f t="shared" si="93"/>
        <v>41493.208333333336</v>
      </c>
      <c r="R718" t="s">
        <v>31</v>
      </c>
      <c r="S718" t="str">
        <f t="shared" si="94"/>
        <v>theater</v>
      </c>
      <c r="T718" t="str">
        <f t="shared" si="95"/>
        <v>plays</v>
      </c>
    </row>
    <row r="719" spans="1:20" ht="31" x14ac:dyDescent="0.35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t="s">
        <v>18</v>
      </c>
      <c r="G719" s="4">
        <f t="shared" si="88"/>
        <v>2.4764285714285714</v>
      </c>
      <c r="H719" s="5">
        <f t="shared" si="89"/>
        <v>24.987387387387386</v>
      </c>
      <c r="I719">
        <v>555</v>
      </c>
      <c r="J719" t="s">
        <v>19</v>
      </c>
      <c r="K719" t="s">
        <v>20</v>
      </c>
      <c r="L719">
        <v>1313989200</v>
      </c>
      <c r="M719">
        <f t="shared" si="90"/>
        <v>15208.208333333334</v>
      </c>
      <c r="N719" s="6">
        <f t="shared" si="91"/>
        <v>40777.208333333336</v>
      </c>
      <c r="O719">
        <v>1315803600</v>
      </c>
      <c r="P719">
        <f t="shared" si="92"/>
        <v>15229.208333333334</v>
      </c>
      <c r="Q719" s="6">
        <f t="shared" si="93"/>
        <v>40798.208333333336</v>
      </c>
      <c r="R719" t="s">
        <v>40</v>
      </c>
      <c r="S719" t="str">
        <f t="shared" si="94"/>
        <v>film &amp; video</v>
      </c>
      <c r="T719" t="str">
        <f t="shared" si="95"/>
        <v>documentary</v>
      </c>
    </row>
    <row r="720" spans="1:20" x14ac:dyDescent="0.35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t="s">
        <v>18</v>
      </c>
      <c r="G720" s="4">
        <f t="shared" si="88"/>
        <v>1.0020481927710843</v>
      </c>
      <c r="H720" s="5">
        <f t="shared" si="89"/>
        <v>28.003367003367003</v>
      </c>
      <c r="I720">
        <v>297</v>
      </c>
      <c r="J720" t="s">
        <v>19</v>
      </c>
      <c r="K720" t="s">
        <v>20</v>
      </c>
      <c r="L720">
        <v>1371445200</v>
      </c>
      <c r="M720">
        <f t="shared" si="90"/>
        <v>15873.208333333334</v>
      </c>
      <c r="N720" s="6">
        <f t="shared" si="91"/>
        <v>41442.208333333336</v>
      </c>
      <c r="O720">
        <v>1373691600</v>
      </c>
      <c r="P720">
        <f t="shared" si="92"/>
        <v>15899.208333333334</v>
      </c>
      <c r="Q720" s="6">
        <f t="shared" si="93"/>
        <v>41468.208333333336</v>
      </c>
      <c r="R720" t="s">
        <v>63</v>
      </c>
      <c r="S720" t="str">
        <f t="shared" si="94"/>
        <v>technology</v>
      </c>
      <c r="T720" t="str">
        <f t="shared" si="95"/>
        <v>wearables</v>
      </c>
    </row>
    <row r="721" spans="1:20" x14ac:dyDescent="0.35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t="s">
        <v>18</v>
      </c>
      <c r="G721" s="4">
        <f t="shared" si="88"/>
        <v>1.53</v>
      </c>
      <c r="H721" s="5">
        <f t="shared" si="89"/>
        <v>85.829268292682926</v>
      </c>
      <c r="I721">
        <v>123</v>
      </c>
      <c r="J721" t="s">
        <v>19</v>
      </c>
      <c r="K721" t="s">
        <v>20</v>
      </c>
      <c r="L721">
        <v>1338267600</v>
      </c>
      <c r="M721">
        <f t="shared" si="90"/>
        <v>15489.208333333334</v>
      </c>
      <c r="N721" s="6">
        <f t="shared" si="91"/>
        <v>41058.208333333336</v>
      </c>
      <c r="O721">
        <v>1339218000</v>
      </c>
      <c r="P721">
        <f t="shared" si="92"/>
        <v>15500.208333333334</v>
      </c>
      <c r="Q721" s="6">
        <f t="shared" si="93"/>
        <v>41069.208333333336</v>
      </c>
      <c r="R721" t="s">
        <v>117</v>
      </c>
      <c r="S721" t="str">
        <f t="shared" si="94"/>
        <v>publishing</v>
      </c>
      <c r="T721" t="str">
        <f t="shared" si="95"/>
        <v>fiction</v>
      </c>
    </row>
    <row r="722" spans="1:20" ht="31" x14ac:dyDescent="0.35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t="s">
        <v>72</v>
      </c>
      <c r="G722" s="4">
        <f t="shared" si="88"/>
        <v>0.37091954022988505</v>
      </c>
      <c r="H722" s="5">
        <f t="shared" si="89"/>
        <v>84.921052631578945</v>
      </c>
      <c r="I722">
        <v>38</v>
      </c>
      <c r="J722" t="s">
        <v>34</v>
      </c>
      <c r="K722" t="s">
        <v>35</v>
      </c>
      <c r="L722">
        <v>1519192800</v>
      </c>
      <c r="M722">
        <f t="shared" si="90"/>
        <v>17583.25</v>
      </c>
      <c r="N722" s="6">
        <f t="shared" si="91"/>
        <v>43152.25</v>
      </c>
      <c r="O722">
        <v>1520402400</v>
      </c>
      <c r="P722">
        <f t="shared" si="92"/>
        <v>17597.25</v>
      </c>
      <c r="Q722" s="6">
        <f t="shared" si="93"/>
        <v>43166.25</v>
      </c>
      <c r="R722" t="s">
        <v>31</v>
      </c>
      <c r="S722" t="str">
        <f t="shared" si="94"/>
        <v>theater</v>
      </c>
      <c r="T722" t="str">
        <f t="shared" si="95"/>
        <v>plays</v>
      </c>
    </row>
    <row r="723" spans="1:20" x14ac:dyDescent="0.35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t="s">
        <v>72</v>
      </c>
      <c r="G723" s="4">
        <f t="shared" si="88"/>
        <v>4.3923948220064728E-2</v>
      </c>
      <c r="H723" s="5">
        <f t="shared" si="89"/>
        <v>90.483333333333334</v>
      </c>
      <c r="I723">
        <v>60</v>
      </c>
      <c r="J723" t="s">
        <v>19</v>
      </c>
      <c r="K723" t="s">
        <v>20</v>
      </c>
      <c r="L723">
        <v>1522818000</v>
      </c>
      <c r="M723">
        <f t="shared" si="90"/>
        <v>17625.208333333332</v>
      </c>
      <c r="N723" s="6">
        <f t="shared" si="91"/>
        <v>43194.208333333328</v>
      </c>
      <c r="O723">
        <v>1523336400</v>
      </c>
      <c r="P723">
        <f t="shared" si="92"/>
        <v>17631.208333333332</v>
      </c>
      <c r="Q723" s="6">
        <f t="shared" si="93"/>
        <v>43200.208333333328</v>
      </c>
      <c r="R723" t="s">
        <v>21</v>
      </c>
      <c r="S723" t="str">
        <f t="shared" si="94"/>
        <v>music</v>
      </c>
      <c r="T723" t="str">
        <f t="shared" si="95"/>
        <v>rock</v>
      </c>
    </row>
    <row r="724" spans="1:20" x14ac:dyDescent="0.35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t="s">
        <v>18</v>
      </c>
      <c r="G724" s="4">
        <f t="shared" si="88"/>
        <v>1.5650721649484536</v>
      </c>
      <c r="H724" s="5">
        <f t="shared" si="89"/>
        <v>25.00197628458498</v>
      </c>
      <c r="I724">
        <v>3036</v>
      </c>
      <c r="J724" t="s">
        <v>19</v>
      </c>
      <c r="K724" t="s">
        <v>20</v>
      </c>
      <c r="L724">
        <v>1509948000</v>
      </c>
      <c r="M724">
        <f t="shared" si="90"/>
        <v>17476.25</v>
      </c>
      <c r="N724" s="6">
        <f t="shared" si="91"/>
        <v>43045.25</v>
      </c>
      <c r="O724">
        <v>1512280800</v>
      </c>
      <c r="P724">
        <f t="shared" si="92"/>
        <v>17503.25</v>
      </c>
      <c r="Q724" s="6">
        <f t="shared" si="93"/>
        <v>43072.25</v>
      </c>
      <c r="R724" t="s">
        <v>40</v>
      </c>
      <c r="S724" t="str">
        <f t="shared" si="94"/>
        <v>film &amp; video</v>
      </c>
      <c r="T724" t="str">
        <f t="shared" si="95"/>
        <v>documentary</v>
      </c>
    </row>
    <row r="725" spans="1:20" x14ac:dyDescent="0.35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t="s">
        <v>18</v>
      </c>
      <c r="G725" s="4">
        <f t="shared" si="88"/>
        <v>2.704081632653061</v>
      </c>
      <c r="H725" s="5">
        <f t="shared" si="89"/>
        <v>92.013888888888886</v>
      </c>
      <c r="I725">
        <v>144</v>
      </c>
      <c r="J725" t="s">
        <v>24</v>
      </c>
      <c r="K725" t="s">
        <v>25</v>
      </c>
      <c r="L725">
        <v>1456898400</v>
      </c>
      <c r="M725">
        <f t="shared" si="90"/>
        <v>16862.25</v>
      </c>
      <c r="N725" s="6">
        <f t="shared" si="91"/>
        <v>42431.25</v>
      </c>
      <c r="O725">
        <v>1458709200</v>
      </c>
      <c r="P725">
        <f t="shared" si="92"/>
        <v>16883.208333333332</v>
      </c>
      <c r="Q725" s="6">
        <f t="shared" si="93"/>
        <v>42452.208333333328</v>
      </c>
      <c r="R725" t="s">
        <v>31</v>
      </c>
      <c r="S725" t="str">
        <f t="shared" si="94"/>
        <v>theater</v>
      </c>
      <c r="T725" t="str">
        <f t="shared" si="95"/>
        <v>plays</v>
      </c>
    </row>
    <row r="726" spans="1:20" ht="31" x14ac:dyDescent="0.35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t="s">
        <v>18</v>
      </c>
      <c r="G726" s="4">
        <f t="shared" si="88"/>
        <v>1.3405952380952382</v>
      </c>
      <c r="H726" s="5">
        <f t="shared" si="89"/>
        <v>93.066115702479337</v>
      </c>
      <c r="I726">
        <v>121</v>
      </c>
      <c r="J726" t="s">
        <v>38</v>
      </c>
      <c r="K726" t="s">
        <v>39</v>
      </c>
      <c r="L726">
        <v>1413954000</v>
      </c>
      <c r="M726">
        <f t="shared" si="90"/>
        <v>16365.208333333334</v>
      </c>
      <c r="N726" s="6">
        <f t="shared" si="91"/>
        <v>41934.208333333336</v>
      </c>
      <c r="O726">
        <v>1414126800</v>
      </c>
      <c r="P726">
        <f t="shared" si="92"/>
        <v>16367.208333333334</v>
      </c>
      <c r="Q726" s="6">
        <f t="shared" si="93"/>
        <v>41936.208333333336</v>
      </c>
      <c r="R726" t="s">
        <v>31</v>
      </c>
      <c r="S726" t="str">
        <f t="shared" si="94"/>
        <v>theater</v>
      </c>
      <c r="T726" t="str">
        <f t="shared" si="95"/>
        <v>plays</v>
      </c>
    </row>
    <row r="727" spans="1:20" x14ac:dyDescent="0.35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t="s">
        <v>12</v>
      </c>
      <c r="G727" s="4">
        <f t="shared" si="88"/>
        <v>0.50398033126293995</v>
      </c>
      <c r="H727" s="5">
        <f t="shared" si="89"/>
        <v>61.008145363408524</v>
      </c>
      <c r="I727">
        <v>1596</v>
      </c>
      <c r="J727" t="s">
        <v>19</v>
      </c>
      <c r="K727" t="s">
        <v>20</v>
      </c>
      <c r="L727">
        <v>1416031200</v>
      </c>
      <c r="M727">
        <f t="shared" si="90"/>
        <v>16389.25</v>
      </c>
      <c r="N727" s="6">
        <f t="shared" si="91"/>
        <v>41958.25</v>
      </c>
      <c r="O727">
        <v>1416204000</v>
      </c>
      <c r="P727">
        <f t="shared" si="92"/>
        <v>16391.25</v>
      </c>
      <c r="Q727" s="6">
        <f t="shared" si="93"/>
        <v>41960.25</v>
      </c>
      <c r="R727" t="s">
        <v>290</v>
      </c>
      <c r="S727" t="str">
        <f t="shared" si="94"/>
        <v>games</v>
      </c>
      <c r="T727" t="str">
        <f t="shared" si="95"/>
        <v>mobile games</v>
      </c>
    </row>
    <row r="728" spans="1:20" x14ac:dyDescent="0.35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t="s">
        <v>72</v>
      </c>
      <c r="G728" s="4">
        <f t="shared" si="88"/>
        <v>0.88815837937384901</v>
      </c>
      <c r="H728" s="5">
        <f t="shared" si="89"/>
        <v>92.036259541984734</v>
      </c>
      <c r="I728">
        <v>524</v>
      </c>
      <c r="J728" t="s">
        <v>19</v>
      </c>
      <c r="K728" t="s">
        <v>20</v>
      </c>
      <c r="L728">
        <v>1287982800</v>
      </c>
      <c r="M728">
        <f t="shared" si="90"/>
        <v>14907.208333333334</v>
      </c>
      <c r="N728" s="6">
        <f t="shared" si="91"/>
        <v>40476.208333333336</v>
      </c>
      <c r="O728">
        <v>1288501200</v>
      </c>
      <c r="P728">
        <f t="shared" si="92"/>
        <v>14913.208333333334</v>
      </c>
      <c r="Q728" s="6">
        <f t="shared" si="93"/>
        <v>40482.208333333336</v>
      </c>
      <c r="R728" t="s">
        <v>31</v>
      </c>
      <c r="S728" t="str">
        <f t="shared" si="94"/>
        <v>theater</v>
      </c>
      <c r="T728" t="str">
        <f t="shared" si="95"/>
        <v>plays</v>
      </c>
    </row>
    <row r="729" spans="1:20" x14ac:dyDescent="0.35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t="s">
        <v>18</v>
      </c>
      <c r="G729" s="4">
        <f t="shared" si="88"/>
        <v>1.65</v>
      </c>
      <c r="H729" s="5">
        <f t="shared" si="89"/>
        <v>81.132596685082873</v>
      </c>
      <c r="I729">
        <v>181</v>
      </c>
      <c r="J729" t="s">
        <v>19</v>
      </c>
      <c r="K729" t="s">
        <v>20</v>
      </c>
      <c r="L729">
        <v>1547964000</v>
      </c>
      <c r="M729">
        <f t="shared" si="90"/>
        <v>17916.25</v>
      </c>
      <c r="N729" s="6">
        <f t="shared" si="91"/>
        <v>43485.25</v>
      </c>
      <c r="O729">
        <v>1552971600</v>
      </c>
      <c r="P729">
        <f t="shared" si="92"/>
        <v>17974.208333333332</v>
      </c>
      <c r="Q729" s="6">
        <f t="shared" si="93"/>
        <v>43543.208333333328</v>
      </c>
      <c r="R729" t="s">
        <v>26</v>
      </c>
      <c r="S729" t="str">
        <f t="shared" si="94"/>
        <v>technology</v>
      </c>
      <c r="T729" t="str">
        <f t="shared" si="95"/>
        <v>web</v>
      </c>
    </row>
    <row r="730" spans="1:20" ht="31" x14ac:dyDescent="0.35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t="s">
        <v>12</v>
      </c>
      <c r="G730" s="4">
        <f t="shared" si="88"/>
        <v>0.17499999999999999</v>
      </c>
      <c r="H730" s="5">
        <f t="shared" si="89"/>
        <v>73.5</v>
      </c>
      <c r="I730">
        <v>10</v>
      </c>
      <c r="J730" t="s">
        <v>19</v>
      </c>
      <c r="K730" t="s">
        <v>20</v>
      </c>
      <c r="L730">
        <v>1464152400</v>
      </c>
      <c r="M730">
        <f t="shared" si="90"/>
        <v>16946.208333333332</v>
      </c>
      <c r="N730" s="6">
        <f t="shared" si="91"/>
        <v>42515.208333333328</v>
      </c>
      <c r="O730">
        <v>1465102800</v>
      </c>
      <c r="P730">
        <f t="shared" si="92"/>
        <v>16957.208333333332</v>
      </c>
      <c r="Q730" s="6">
        <f t="shared" si="93"/>
        <v>42526.208333333328</v>
      </c>
      <c r="R730" t="s">
        <v>31</v>
      </c>
      <c r="S730" t="str">
        <f t="shared" si="94"/>
        <v>theater</v>
      </c>
      <c r="T730" t="str">
        <f t="shared" si="95"/>
        <v>plays</v>
      </c>
    </row>
    <row r="731" spans="1:20" ht="31" x14ac:dyDescent="0.35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t="s">
        <v>18</v>
      </c>
      <c r="G731" s="4">
        <f t="shared" si="88"/>
        <v>1.8566071428571429</v>
      </c>
      <c r="H731" s="5">
        <f t="shared" si="89"/>
        <v>85.221311475409834</v>
      </c>
      <c r="I731">
        <v>122</v>
      </c>
      <c r="J731" t="s">
        <v>19</v>
      </c>
      <c r="K731" t="s">
        <v>20</v>
      </c>
      <c r="L731">
        <v>1359957600</v>
      </c>
      <c r="M731">
        <f t="shared" si="90"/>
        <v>15740.25</v>
      </c>
      <c r="N731" s="6">
        <f t="shared" si="91"/>
        <v>41309.25</v>
      </c>
      <c r="O731">
        <v>1360130400</v>
      </c>
      <c r="P731">
        <f t="shared" si="92"/>
        <v>15742.25</v>
      </c>
      <c r="Q731" s="6">
        <f t="shared" si="93"/>
        <v>41311.25</v>
      </c>
      <c r="R731" t="s">
        <v>51</v>
      </c>
      <c r="S731" t="str">
        <f t="shared" si="94"/>
        <v>film &amp; video</v>
      </c>
      <c r="T731" t="str">
        <f t="shared" si="95"/>
        <v>drama</v>
      </c>
    </row>
    <row r="732" spans="1:20" x14ac:dyDescent="0.35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t="s">
        <v>18</v>
      </c>
      <c r="G732" s="4">
        <f t="shared" si="88"/>
        <v>4.1266319444444441</v>
      </c>
      <c r="H732" s="5">
        <f t="shared" si="89"/>
        <v>110.96825396825396</v>
      </c>
      <c r="I732">
        <v>1071</v>
      </c>
      <c r="J732" t="s">
        <v>13</v>
      </c>
      <c r="K732" t="s">
        <v>14</v>
      </c>
      <c r="L732">
        <v>1432357200</v>
      </c>
      <c r="M732">
        <f t="shared" si="90"/>
        <v>16578.208333333332</v>
      </c>
      <c r="N732" s="6">
        <f t="shared" si="91"/>
        <v>42147.208333333328</v>
      </c>
      <c r="O732">
        <v>1432875600</v>
      </c>
      <c r="P732">
        <f t="shared" si="92"/>
        <v>16584.208333333332</v>
      </c>
      <c r="Q732" s="6">
        <f t="shared" si="93"/>
        <v>42153.208333333328</v>
      </c>
      <c r="R732" t="s">
        <v>63</v>
      </c>
      <c r="S732" t="str">
        <f t="shared" si="94"/>
        <v>technology</v>
      </c>
      <c r="T732" t="str">
        <f t="shared" si="95"/>
        <v>wearables</v>
      </c>
    </row>
    <row r="733" spans="1:20" x14ac:dyDescent="0.35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t="s">
        <v>72</v>
      </c>
      <c r="G733" s="4">
        <f t="shared" si="88"/>
        <v>0.90249999999999997</v>
      </c>
      <c r="H733" s="5">
        <f t="shared" si="89"/>
        <v>32.968036529680369</v>
      </c>
      <c r="I733">
        <v>219</v>
      </c>
      <c r="J733" t="s">
        <v>19</v>
      </c>
      <c r="K733" t="s">
        <v>20</v>
      </c>
      <c r="L733">
        <v>1500786000</v>
      </c>
      <c r="M733">
        <f t="shared" si="90"/>
        <v>17370.208333333332</v>
      </c>
      <c r="N733" s="6">
        <f t="shared" si="91"/>
        <v>42939.208333333328</v>
      </c>
      <c r="O733">
        <v>1500872400</v>
      </c>
      <c r="P733">
        <f t="shared" si="92"/>
        <v>17371.208333333332</v>
      </c>
      <c r="Q733" s="6">
        <f t="shared" si="93"/>
        <v>42940.208333333328</v>
      </c>
      <c r="R733" t="s">
        <v>26</v>
      </c>
      <c r="S733" t="str">
        <f t="shared" si="94"/>
        <v>technology</v>
      </c>
      <c r="T733" t="str">
        <f t="shared" si="95"/>
        <v>web</v>
      </c>
    </row>
    <row r="734" spans="1:20" x14ac:dyDescent="0.35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t="s">
        <v>12</v>
      </c>
      <c r="G734" s="4">
        <f t="shared" si="88"/>
        <v>0.91984615384615387</v>
      </c>
      <c r="H734" s="5">
        <f t="shared" si="89"/>
        <v>96.005352363960753</v>
      </c>
      <c r="I734">
        <v>1121</v>
      </c>
      <c r="J734" t="s">
        <v>19</v>
      </c>
      <c r="K734" t="s">
        <v>20</v>
      </c>
      <c r="L734">
        <v>1490158800</v>
      </c>
      <c r="M734">
        <f t="shared" si="90"/>
        <v>17247.208333333332</v>
      </c>
      <c r="N734" s="6">
        <f t="shared" si="91"/>
        <v>42816.208333333328</v>
      </c>
      <c r="O734">
        <v>1492146000</v>
      </c>
      <c r="P734">
        <f t="shared" si="92"/>
        <v>17270.208333333332</v>
      </c>
      <c r="Q734" s="6">
        <f t="shared" si="93"/>
        <v>42839.208333333328</v>
      </c>
      <c r="R734" t="s">
        <v>21</v>
      </c>
      <c r="S734" t="str">
        <f t="shared" si="94"/>
        <v>music</v>
      </c>
      <c r="T734" t="str">
        <f t="shared" si="95"/>
        <v>rock</v>
      </c>
    </row>
    <row r="735" spans="1:20" x14ac:dyDescent="0.35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t="s">
        <v>18</v>
      </c>
      <c r="G735" s="4">
        <f t="shared" si="88"/>
        <v>5.2700632911392402</v>
      </c>
      <c r="H735" s="5">
        <f t="shared" si="89"/>
        <v>84.96632653061225</v>
      </c>
      <c r="I735">
        <v>980</v>
      </c>
      <c r="J735" t="s">
        <v>19</v>
      </c>
      <c r="K735" t="s">
        <v>20</v>
      </c>
      <c r="L735">
        <v>1406178000</v>
      </c>
      <c r="M735">
        <f t="shared" si="90"/>
        <v>16275.208333333334</v>
      </c>
      <c r="N735" s="6">
        <f t="shared" si="91"/>
        <v>41844.208333333336</v>
      </c>
      <c r="O735">
        <v>1407301200</v>
      </c>
      <c r="P735">
        <f t="shared" si="92"/>
        <v>16288.208333333334</v>
      </c>
      <c r="Q735" s="6">
        <f t="shared" si="93"/>
        <v>41857.208333333336</v>
      </c>
      <c r="R735" t="s">
        <v>146</v>
      </c>
      <c r="S735" t="str">
        <f t="shared" si="94"/>
        <v>music</v>
      </c>
      <c r="T735" t="str">
        <f t="shared" si="95"/>
        <v>metal</v>
      </c>
    </row>
    <row r="736" spans="1:20" x14ac:dyDescent="0.35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t="s">
        <v>18</v>
      </c>
      <c r="G736" s="4">
        <f t="shared" si="88"/>
        <v>3.1914285714285713</v>
      </c>
      <c r="H736" s="5">
        <f t="shared" si="89"/>
        <v>25.007462686567163</v>
      </c>
      <c r="I736">
        <v>536</v>
      </c>
      <c r="J736" t="s">
        <v>19</v>
      </c>
      <c r="K736" t="s">
        <v>20</v>
      </c>
      <c r="L736">
        <v>1485583200</v>
      </c>
      <c r="M736">
        <f t="shared" si="90"/>
        <v>17194.25</v>
      </c>
      <c r="N736" s="6">
        <f t="shared" si="91"/>
        <v>42763.25</v>
      </c>
      <c r="O736">
        <v>1486620000</v>
      </c>
      <c r="P736">
        <f t="shared" si="92"/>
        <v>17206.25</v>
      </c>
      <c r="Q736" s="6">
        <f t="shared" si="93"/>
        <v>42775.25</v>
      </c>
      <c r="R736" t="s">
        <v>31</v>
      </c>
      <c r="S736" t="str">
        <f t="shared" si="94"/>
        <v>theater</v>
      </c>
      <c r="T736" t="str">
        <f t="shared" si="95"/>
        <v>plays</v>
      </c>
    </row>
    <row r="737" spans="1:20" ht="31" x14ac:dyDescent="0.35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t="s">
        <v>18</v>
      </c>
      <c r="G737" s="4">
        <f t="shared" si="88"/>
        <v>3.5418867924528303</v>
      </c>
      <c r="H737" s="5">
        <f t="shared" si="89"/>
        <v>65.998995479658461</v>
      </c>
      <c r="I737">
        <v>1991</v>
      </c>
      <c r="J737" t="s">
        <v>19</v>
      </c>
      <c r="K737" t="s">
        <v>20</v>
      </c>
      <c r="L737">
        <v>1459314000</v>
      </c>
      <c r="M737">
        <f t="shared" si="90"/>
        <v>16890.208333333332</v>
      </c>
      <c r="N737" s="6">
        <f t="shared" si="91"/>
        <v>42459.208333333328</v>
      </c>
      <c r="O737">
        <v>1459918800</v>
      </c>
      <c r="P737">
        <f t="shared" si="92"/>
        <v>16897.208333333332</v>
      </c>
      <c r="Q737" s="6">
        <f t="shared" si="93"/>
        <v>42466.208333333328</v>
      </c>
      <c r="R737" t="s">
        <v>120</v>
      </c>
      <c r="S737" t="str">
        <f t="shared" si="94"/>
        <v>photography</v>
      </c>
      <c r="T737" t="str">
        <f t="shared" si="95"/>
        <v>photography books</v>
      </c>
    </row>
    <row r="738" spans="1:20" x14ac:dyDescent="0.35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t="s">
        <v>72</v>
      </c>
      <c r="G738" s="4">
        <f t="shared" si="88"/>
        <v>0.32896103896103895</v>
      </c>
      <c r="H738" s="5">
        <f t="shared" si="89"/>
        <v>87.34482758620689</v>
      </c>
      <c r="I738">
        <v>29</v>
      </c>
      <c r="J738" t="s">
        <v>19</v>
      </c>
      <c r="K738" t="s">
        <v>20</v>
      </c>
      <c r="L738">
        <v>1424412000</v>
      </c>
      <c r="M738">
        <f t="shared" si="90"/>
        <v>16486.25</v>
      </c>
      <c r="N738" s="6">
        <f t="shared" si="91"/>
        <v>42055.25</v>
      </c>
      <c r="O738">
        <v>1424757600</v>
      </c>
      <c r="P738">
        <f t="shared" si="92"/>
        <v>16490.25</v>
      </c>
      <c r="Q738" s="6">
        <f t="shared" si="93"/>
        <v>42059.25</v>
      </c>
      <c r="R738" t="s">
        <v>66</v>
      </c>
      <c r="S738" t="str">
        <f t="shared" si="94"/>
        <v>publishing</v>
      </c>
      <c r="T738" t="str">
        <f t="shared" si="95"/>
        <v>nonfiction</v>
      </c>
    </row>
    <row r="739" spans="1:20" ht="31" x14ac:dyDescent="0.35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t="s">
        <v>18</v>
      </c>
      <c r="G739" s="4">
        <f t="shared" si="88"/>
        <v>1.358918918918919</v>
      </c>
      <c r="H739" s="5">
        <f t="shared" si="89"/>
        <v>27.933333333333334</v>
      </c>
      <c r="I739">
        <v>180</v>
      </c>
      <c r="J739" t="s">
        <v>19</v>
      </c>
      <c r="K739" t="s">
        <v>20</v>
      </c>
      <c r="L739">
        <v>1478844000</v>
      </c>
      <c r="M739">
        <f t="shared" si="90"/>
        <v>17116.25</v>
      </c>
      <c r="N739" s="6">
        <f t="shared" si="91"/>
        <v>42685.25</v>
      </c>
      <c r="O739">
        <v>1479880800</v>
      </c>
      <c r="P739">
        <f t="shared" si="92"/>
        <v>17128.25</v>
      </c>
      <c r="Q739" s="6">
        <f t="shared" si="93"/>
        <v>42697.25</v>
      </c>
      <c r="R739" t="s">
        <v>58</v>
      </c>
      <c r="S739" t="str">
        <f t="shared" si="94"/>
        <v>music</v>
      </c>
      <c r="T739" t="str">
        <f t="shared" si="95"/>
        <v>indie rock</v>
      </c>
    </row>
    <row r="740" spans="1:20" x14ac:dyDescent="0.35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t="s">
        <v>12</v>
      </c>
      <c r="G740" s="4">
        <f t="shared" si="88"/>
        <v>2.0843373493975904E-2</v>
      </c>
      <c r="H740" s="5">
        <f t="shared" si="89"/>
        <v>103.8</v>
      </c>
      <c r="I740">
        <v>15</v>
      </c>
      <c r="J740" t="s">
        <v>19</v>
      </c>
      <c r="K740" t="s">
        <v>20</v>
      </c>
      <c r="L740">
        <v>1416117600</v>
      </c>
      <c r="M740">
        <f t="shared" si="90"/>
        <v>16390.25</v>
      </c>
      <c r="N740" s="6">
        <f t="shared" si="91"/>
        <v>41959.25</v>
      </c>
      <c r="O740">
        <v>1418018400</v>
      </c>
      <c r="P740">
        <f t="shared" si="92"/>
        <v>16412.25</v>
      </c>
      <c r="Q740" s="6">
        <f t="shared" si="93"/>
        <v>41981.25</v>
      </c>
      <c r="R740" t="s">
        <v>31</v>
      </c>
      <c r="S740" t="str">
        <f t="shared" si="94"/>
        <v>theater</v>
      </c>
      <c r="T740" t="str">
        <f t="shared" si="95"/>
        <v>plays</v>
      </c>
    </row>
    <row r="741" spans="1:20" x14ac:dyDescent="0.35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t="s">
        <v>12</v>
      </c>
      <c r="G741" s="4">
        <f t="shared" si="88"/>
        <v>0.61</v>
      </c>
      <c r="H741" s="5">
        <f t="shared" si="89"/>
        <v>31.937172774869111</v>
      </c>
      <c r="I741">
        <v>191</v>
      </c>
      <c r="J741" t="s">
        <v>19</v>
      </c>
      <c r="K741" t="s">
        <v>20</v>
      </c>
      <c r="L741">
        <v>1340946000</v>
      </c>
      <c r="M741">
        <f t="shared" si="90"/>
        <v>15520.208333333334</v>
      </c>
      <c r="N741" s="6">
        <f t="shared" si="91"/>
        <v>41089.208333333336</v>
      </c>
      <c r="O741">
        <v>1341032400</v>
      </c>
      <c r="P741">
        <f t="shared" si="92"/>
        <v>15521.208333333334</v>
      </c>
      <c r="Q741" s="6">
        <f t="shared" si="93"/>
        <v>41090.208333333336</v>
      </c>
      <c r="R741" t="s">
        <v>58</v>
      </c>
      <c r="S741" t="str">
        <f t="shared" si="94"/>
        <v>music</v>
      </c>
      <c r="T741" t="str">
        <f t="shared" si="95"/>
        <v>indie rock</v>
      </c>
    </row>
    <row r="742" spans="1:20" x14ac:dyDescent="0.35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t="s">
        <v>12</v>
      </c>
      <c r="G742" s="4">
        <f t="shared" si="88"/>
        <v>0.30037735849056602</v>
      </c>
      <c r="H742" s="5">
        <f t="shared" si="89"/>
        <v>99.5</v>
      </c>
      <c r="I742">
        <v>16</v>
      </c>
      <c r="J742" t="s">
        <v>19</v>
      </c>
      <c r="K742" t="s">
        <v>20</v>
      </c>
      <c r="L742">
        <v>1486101600</v>
      </c>
      <c r="M742">
        <f t="shared" si="90"/>
        <v>17200.25</v>
      </c>
      <c r="N742" s="6">
        <f t="shared" si="91"/>
        <v>42769.25</v>
      </c>
      <c r="O742">
        <v>1486360800</v>
      </c>
      <c r="P742">
        <f t="shared" si="92"/>
        <v>17203.25</v>
      </c>
      <c r="Q742" s="6">
        <f t="shared" si="93"/>
        <v>42772.25</v>
      </c>
      <c r="R742" t="s">
        <v>31</v>
      </c>
      <c r="S742" t="str">
        <f t="shared" si="94"/>
        <v>theater</v>
      </c>
      <c r="T742" t="str">
        <f t="shared" si="95"/>
        <v>plays</v>
      </c>
    </row>
    <row r="743" spans="1:20" x14ac:dyDescent="0.35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t="s">
        <v>18</v>
      </c>
      <c r="G743" s="4">
        <f t="shared" si="88"/>
        <v>11.791666666666666</v>
      </c>
      <c r="H743" s="5">
        <f t="shared" si="89"/>
        <v>108.84615384615384</v>
      </c>
      <c r="I743">
        <v>130</v>
      </c>
      <c r="J743" t="s">
        <v>19</v>
      </c>
      <c r="K743" t="s">
        <v>20</v>
      </c>
      <c r="L743">
        <v>1274590800</v>
      </c>
      <c r="M743">
        <f t="shared" si="90"/>
        <v>14752.208333333334</v>
      </c>
      <c r="N743" s="6">
        <f t="shared" si="91"/>
        <v>40321.208333333336</v>
      </c>
      <c r="O743">
        <v>1274677200</v>
      </c>
      <c r="P743">
        <f t="shared" si="92"/>
        <v>14753.208333333334</v>
      </c>
      <c r="Q743" s="6">
        <f t="shared" si="93"/>
        <v>40322.208333333336</v>
      </c>
      <c r="R743" t="s">
        <v>31</v>
      </c>
      <c r="S743" t="str">
        <f t="shared" si="94"/>
        <v>theater</v>
      </c>
      <c r="T743" t="str">
        <f t="shared" si="95"/>
        <v>plays</v>
      </c>
    </row>
    <row r="744" spans="1:20" x14ac:dyDescent="0.35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t="s">
        <v>18</v>
      </c>
      <c r="G744" s="4">
        <f t="shared" si="88"/>
        <v>11.260833333333334</v>
      </c>
      <c r="H744" s="5">
        <f t="shared" si="89"/>
        <v>110.76229508196721</v>
      </c>
      <c r="I744">
        <v>122</v>
      </c>
      <c r="J744" t="s">
        <v>19</v>
      </c>
      <c r="K744" t="s">
        <v>20</v>
      </c>
      <c r="L744">
        <v>1263880800</v>
      </c>
      <c r="M744">
        <f t="shared" si="90"/>
        <v>14628.25</v>
      </c>
      <c r="N744" s="6">
        <f t="shared" si="91"/>
        <v>40197.25</v>
      </c>
      <c r="O744">
        <v>1267509600</v>
      </c>
      <c r="P744">
        <f t="shared" si="92"/>
        <v>14670.25</v>
      </c>
      <c r="Q744" s="6">
        <f t="shared" si="93"/>
        <v>40239.25</v>
      </c>
      <c r="R744" t="s">
        <v>48</v>
      </c>
      <c r="S744" t="str">
        <f t="shared" si="94"/>
        <v>music</v>
      </c>
      <c r="T744" t="str">
        <f t="shared" si="95"/>
        <v>electric music</v>
      </c>
    </row>
    <row r="745" spans="1:20" ht="31" x14ac:dyDescent="0.35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t="s">
        <v>12</v>
      </c>
      <c r="G745" s="4">
        <f t="shared" si="88"/>
        <v>0.12923076923076923</v>
      </c>
      <c r="H745" s="5">
        <f t="shared" si="89"/>
        <v>29.647058823529413</v>
      </c>
      <c r="I745">
        <v>17</v>
      </c>
      <c r="J745" t="s">
        <v>19</v>
      </c>
      <c r="K745" t="s">
        <v>20</v>
      </c>
      <c r="L745">
        <v>1445403600</v>
      </c>
      <c r="M745">
        <f t="shared" si="90"/>
        <v>16729.208333333332</v>
      </c>
      <c r="N745" s="6">
        <f t="shared" si="91"/>
        <v>42298.208333333328</v>
      </c>
      <c r="O745">
        <v>1445922000</v>
      </c>
      <c r="P745">
        <f t="shared" si="92"/>
        <v>16735.208333333332</v>
      </c>
      <c r="Q745" s="6">
        <f t="shared" si="93"/>
        <v>42304.208333333328</v>
      </c>
      <c r="R745" t="s">
        <v>31</v>
      </c>
      <c r="S745" t="str">
        <f t="shared" si="94"/>
        <v>theater</v>
      </c>
      <c r="T745" t="str">
        <f t="shared" si="95"/>
        <v>plays</v>
      </c>
    </row>
    <row r="746" spans="1:20" x14ac:dyDescent="0.35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t="s">
        <v>18</v>
      </c>
      <c r="G746" s="4">
        <f t="shared" si="88"/>
        <v>7.12</v>
      </c>
      <c r="H746" s="5">
        <f t="shared" si="89"/>
        <v>101.71428571428571</v>
      </c>
      <c r="I746">
        <v>140</v>
      </c>
      <c r="J746" t="s">
        <v>19</v>
      </c>
      <c r="K746" t="s">
        <v>20</v>
      </c>
      <c r="L746">
        <v>1533877200</v>
      </c>
      <c r="M746">
        <f t="shared" si="90"/>
        <v>17753.208333333332</v>
      </c>
      <c r="N746" s="6">
        <f t="shared" si="91"/>
        <v>43322.208333333328</v>
      </c>
      <c r="O746">
        <v>1534050000</v>
      </c>
      <c r="P746">
        <f t="shared" si="92"/>
        <v>17755.208333333332</v>
      </c>
      <c r="Q746" s="6">
        <f t="shared" si="93"/>
        <v>43324.208333333328</v>
      </c>
      <c r="R746" t="s">
        <v>31</v>
      </c>
      <c r="S746" t="str">
        <f t="shared" si="94"/>
        <v>theater</v>
      </c>
      <c r="T746" t="str">
        <f t="shared" si="95"/>
        <v>plays</v>
      </c>
    </row>
    <row r="747" spans="1:20" ht="31" x14ac:dyDescent="0.35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t="s">
        <v>12</v>
      </c>
      <c r="G747" s="4">
        <f t="shared" si="88"/>
        <v>0.30304347826086958</v>
      </c>
      <c r="H747" s="5">
        <f t="shared" si="89"/>
        <v>61.5</v>
      </c>
      <c r="I747">
        <v>34</v>
      </c>
      <c r="J747" t="s">
        <v>19</v>
      </c>
      <c r="K747" t="s">
        <v>20</v>
      </c>
      <c r="L747">
        <v>1275195600</v>
      </c>
      <c r="M747">
        <f t="shared" si="90"/>
        <v>14759.208333333334</v>
      </c>
      <c r="N747" s="6">
        <f t="shared" si="91"/>
        <v>40328.208333333336</v>
      </c>
      <c r="O747">
        <v>1277528400</v>
      </c>
      <c r="P747">
        <f t="shared" si="92"/>
        <v>14786.208333333334</v>
      </c>
      <c r="Q747" s="6">
        <f t="shared" si="93"/>
        <v>40355.208333333336</v>
      </c>
      <c r="R747" t="s">
        <v>63</v>
      </c>
      <c r="S747" t="str">
        <f t="shared" si="94"/>
        <v>technology</v>
      </c>
      <c r="T747" t="str">
        <f t="shared" si="95"/>
        <v>wearables</v>
      </c>
    </row>
    <row r="748" spans="1:20" x14ac:dyDescent="0.35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t="s">
        <v>18</v>
      </c>
      <c r="G748" s="4">
        <f t="shared" si="88"/>
        <v>2.1250896057347672</v>
      </c>
      <c r="H748" s="5">
        <f t="shared" si="89"/>
        <v>35</v>
      </c>
      <c r="I748">
        <v>3388</v>
      </c>
      <c r="J748" t="s">
        <v>19</v>
      </c>
      <c r="K748" t="s">
        <v>20</v>
      </c>
      <c r="L748">
        <v>1318136400</v>
      </c>
      <c r="M748">
        <f t="shared" si="90"/>
        <v>15256.208333333334</v>
      </c>
      <c r="N748" s="6">
        <f t="shared" si="91"/>
        <v>40825.208333333336</v>
      </c>
      <c r="O748">
        <v>1318568400</v>
      </c>
      <c r="P748">
        <f t="shared" si="92"/>
        <v>15261.208333333334</v>
      </c>
      <c r="Q748" s="6">
        <f t="shared" si="93"/>
        <v>40830.208333333336</v>
      </c>
      <c r="R748" t="s">
        <v>26</v>
      </c>
      <c r="S748" t="str">
        <f t="shared" si="94"/>
        <v>technology</v>
      </c>
      <c r="T748" t="str">
        <f t="shared" si="95"/>
        <v>web</v>
      </c>
    </row>
    <row r="749" spans="1:20" x14ac:dyDescent="0.35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t="s">
        <v>18</v>
      </c>
      <c r="G749" s="4">
        <f t="shared" si="88"/>
        <v>2.2885714285714287</v>
      </c>
      <c r="H749" s="5">
        <f t="shared" si="89"/>
        <v>40.049999999999997</v>
      </c>
      <c r="I749">
        <v>280</v>
      </c>
      <c r="J749" t="s">
        <v>19</v>
      </c>
      <c r="K749" t="s">
        <v>20</v>
      </c>
      <c r="L749">
        <v>1283403600</v>
      </c>
      <c r="M749">
        <f t="shared" si="90"/>
        <v>14854.208333333334</v>
      </c>
      <c r="N749" s="6">
        <f t="shared" si="91"/>
        <v>40423.208333333336</v>
      </c>
      <c r="O749">
        <v>1284354000</v>
      </c>
      <c r="P749">
        <f t="shared" si="92"/>
        <v>14865.208333333334</v>
      </c>
      <c r="Q749" s="6">
        <f t="shared" si="93"/>
        <v>40434.208333333336</v>
      </c>
      <c r="R749" t="s">
        <v>31</v>
      </c>
      <c r="S749" t="str">
        <f t="shared" si="94"/>
        <v>theater</v>
      </c>
      <c r="T749" t="str">
        <f t="shared" si="95"/>
        <v>plays</v>
      </c>
    </row>
    <row r="750" spans="1:20" x14ac:dyDescent="0.35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t="s">
        <v>72</v>
      </c>
      <c r="G750" s="4">
        <f t="shared" si="88"/>
        <v>0.34959979476654696</v>
      </c>
      <c r="H750" s="5">
        <f t="shared" si="89"/>
        <v>110.97231270358306</v>
      </c>
      <c r="I750">
        <v>614</v>
      </c>
      <c r="J750" t="s">
        <v>19</v>
      </c>
      <c r="K750" t="s">
        <v>20</v>
      </c>
      <c r="L750">
        <v>1267423200</v>
      </c>
      <c r="M750">
        <f t="shared" si="90"/>
        <v>14669.25</v>
      </c>
      <c r="N750" s="6">
        <f t="shared" si="91"/>
        <v>40238.25</v>
      </c>
      <c r="O750">
        <v>1269579600</v>
      </c>
      <c r="P750">
        <f t="shared" si="92"/>
        <v>14694.208333333334</v>
      </c>
      <c r="Q750" s="6">
        <f t="shared" si="93"/>
        <v>40263.208333333336</v>
      </c>
      <c r="R750" t="s">
        <v>69</v>
      </c>
      <c r="S750" t="str">
        <f t="shared" si="94"/>
        <v>film &amp; video</v>
      </c>
      <c r="T750" t="str">
        <f t="shared" si="95"/>
        <v>animation</v>
      </c>
    </row>
    <row r="751" spans="1:20" x14ac:dyDescent="0.35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t="s">
        <v>18</v>
      </c>
      <c r="G751" s="4">
        <f t="shared" si="88"/>
        <v>1.5729069767441861</v>
      </c>
      <c r="H751" s="5">
        <f t="shared" si="89"/>
        <v>36.959016393442624</v>
      </c>
      <c r="I751">
        <v>366</v>
      </c>
      <c r="J751" t="s">
        <v>105</v>
      </c>
      <c r="K751" t="s">
        <v>106</v>
      </c>
      <c r="L751">
        <v>1412744400</v>
      </c>
      <c r="M751">
        <f t="shared" si="90"/>
        <v>16351.208333333334</v>
      </c>
      <c r="N751" s="6">
        <f t="shared" si="91"/>
        <v>41920.208333333336</v>
      </c>
      <c r="O751">
        <v>1413781200</v>
      </c>
      <c r="P751">
        <f t="shared" si="92"/>
        <v>16363.208333333334</v>
      </c>
      <c r="Q751" s="6">
        <f t="shared" si="93"/>
        <v>41932.208333333336</v>
      </c>
      <c r="R751" t="s">
        <v>63</v>
      </c>
      <c r="S751" t="str">
        <f t="shared" si="94"/>
        <v>technology</v>
      </c>
      <c r="T751" t="str">
        <f t="shared" si="95"/>
        <v>wearables</v>
      </c>
    </row>
    <row r="752" spans="1:20" x14ac:dyDescent="0.35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t="s">
        <v>12</v>
      </c>
      <c r="G752" s="4">
        <f t="shared" si="88"/>
        <v>0.01</v>
      </c>
      <c r="H752" s="5">
        <f t="shared" si="89"/>
        <v>1</v>
      </c>
      <c r="I752">
        <v>1</v>
      </c>
      <c r="J752" t="s">
        <v>38</v>
      </c>
      <c r="K752" t="s">
        <v>39</v>
      </c>
      <c r="L752">
        <v>1277960400</v>
      </c>
      <c r="M752">
        <f t="shared" si="90"/>
        <v>14791.208333333334</v>
      </c>
      <c r="N752" s="6">
        <f t="shared" si="91"/>
        <v>40360.208333333336</v>
      </c>
      <c r="O752">
        <v>1280120400</v>
      </c>
      <c r="P752">
        <f t="shared" si="92"/>
        <v>14816.208333333334</v>
      </c>
      <c r="Q752" s="6">
        <f t="shared" si="93"/>
        <v>40385.208333333336</v>
      </c>
      <c r="R752" t="s">
        <v>48</v>
      </c>
      <c r="S752" t="str">
        <f t="shared" si="94"/>
        <v>music</v>
      </c>
      <c r="T752" t="str">
        <f t="shared" si="95"/>
        <v>electric music</v>
      </c>
    </row>
    <row r="753" spans="1:20" x14ac:dyDescent="0.35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t="s">
        <v>18</v>
      </c>
      <c r="G753" s="4">
        <f t="shared" si="88"/>
        <v>2.3230555555555554</v>
      </c>
      <c r="H753" s="5">
        <f t="shared" si="89"/>
        <v>30.974074074074075</v>
      </c>
      <c r="I753">
        <v>270</v>
      </c>
      <c r="J753" t="s">
        <v>19</v>
      </c>
      <c r="K753" t="s">
        <v>20</v>
      </c>
      <c r="L753">
        <v>1458190800</v>
      </c>
      <c r="M753">
        <f t="shared" si="90"/>
        <v>16877.208333333332</v>
      </c>
      <c r="N753" s="6">
        <f t="shared" si="91"/>
        <v>42446.208333333328</v>
      </c>
      <c r="O753">
        <v>1459486800</v>
      </c>
      <c r="P753">
        <f t="shared" si="92"/>
        <v>16892.208333333332</v>
      </c>
      <c r="Q753" s="6">
        <f t="shared" si="93"/>
        <v>42461.208333333328</v>
      </c>
      <c r="R753" t="s">
        <v>66</v>
      </c>
      <c r="S753" t="str">
        <f t="shared" si="94"/>
        <v>publishing</v>
      </c>
      <c r="T753" t="str">
        <f t="shared" si="95"/>
        <v>nonfiction</v>
      </c>
    </row>
    <row r="754" spans="1:20" x14ac:dyDescent="0.35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t="s">
        <v>72</v>
      </c>
      <c r="G754" s="4">
        <f t="shared" si="88"/>
        <v>0.92448275862068963</v>
      </c>
      <c r="H754" s="5">
        <f t="shared" si="89"/>
        <v>47.035087719298247</v>
      </c>
      <c r="I754">
        <v>114</v>
      </c>
      <c r="J754" t="s">
        <v>19</v>
      </c>
      <c r="K754" t="s">
        <v>20</v>
      </c>
      <c r="L754">
        <v>1280984400</v>
      </c>
      <c r="M754">
        <f t="shared" si="90"/>
        <v>14826.208333333334</v>
      </c>
      <c r="N754" s="6">
        <f t="shared" si="91"/>
        <v>40395.208333333336</v>
      </c>
      <c r="O754">
        <v>1282539600</v>
      </c>
      <c r="P754">
        <f t="shared" si="92"/>
        <v>14844.208333333334</v>
      </c>
      <c r="Q754" s="6">
        <f t="shared" si="93"/>
        <v>40413.208333333336</v>
      </c>
      <c r="R754" t="s">
        <v>31</v>
      </c>
      <c r="S754" t="str">
        <f t="shared" si="94"/>
        <v>theater</v>
      </c>
      <c r="T754" t="str">
        <f t="shared" si="95"/>
        <v>plays</v>
      </c>
    </row>
    <row r="755" spans="1:20" x14ac:dyDescent="0.35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t="s">
        <v>18</v>
      </c>
      <c r="G755" s="4">
        <f t="shared" si="88"/>
        <v>2.5670212765957445</v>
      </c>
      <c r="H755" s="5">
        <f t="shared" si="89"/>
        <v>88.065693430656935</v>
      </c>
      <c r="I755">
        <v>137</v>
      </c>
      <c r="J755" t="s">
        <v>19</v>
      </c>
      <c r="K755" t="s">
        <v>20</v>
      </c>
      <c r="L755">
        <v>1274590800</v>
      </c>
      <c r="M755">
        <f t="shared" si="90"/>
        <v>14752.208333333334</v>
      </c>
      <c r="N755" s="6">
        <f t="shared" si="91"/>
        <v>40321.208333333336</v>
      </c>
      <c r="O755">
        <v>1275886800</v>
      </c>
      <c r="P755">
        <f t="shared" si="92"/>
        <v>14767.208333333334</v>
      </c>
      <c r="Q755" s="6">
        <f t="shared" si="93"/>
        <v>40336.208333333336</v>
      </c>
      <c r="R755" t="s">
        <v>120</v>
      </c>
      <c r="S755" t="str">
        <f t="shared" si="94"/>
        <v>photography</v>
      </c>
      <c r="T755" t="str">
        <f t="shared" si="95"/>
        <v>photography books</v>
      </c>
    </row>
    <row r="756" spans="1:20" x14ac:dyDescent="0.35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t="s">
        <v>18</v>
      </c>
      <c r="G756" s="4">
        <f t="shared" si="88"/>
        <v>1.6847017045454546</v>
      </c>
      <c r="H756" s="5">
        <f t="shared" si="89"/>
        <v>37.005616224648989</v>
      </c>
      <c r="I756">
        <v>3205</v>
      </c>
      <c r="J756" t="s">
        <v>19</v>
      </c>
      <c r="K756" t="s">
        <v>20</v>
      </c>
      <c r="L756">
        <v>1351400400</v>
      </c>
      <c r="M756">
        <f t="shared" si="90"/>
        <v>15641.208333333334</v>
      </c>
      <c r="N756" s="6">
        <f t="shared" si="91"/>
        <v>41210.208333333336</v>
      </c>
      <c r="O756">
        <v>1355983200</v>
      </c>
      <c r="P756">
        <f t="shared" si="92"/>
        <v>15694.25</v>
      </c>
      <c r="Q756" s="6">
        <f t="shared" si="93"/>
        <v>41263.25</v>
      </c>
      <c r="R756" t="s">
        <v>31</v>
      </c>
      <c r="S756" t="str">
        <f t="shared" si="94"/>
        <v>theater</v>
      </c>
      <c r="T756" t="str">
        <f t="shared" si="95"/>
        <v>plays</v>
      </c>
    </row>
    <row r="757" spans="1:20" x14ac:dyDescent="0.35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t="s">
        <v>18</v>
      </c>
      <c r="G757" s="4">
        <f t="shared" si="88"/>
        <v>1.6657777777777778</v>
      </c>
      <c r="H757" s="5">
        <f t="shared" si="89"/>
        <v>26.027777777777779</v>
      </c>
      <c r="I757">
        <v>288</v>
      </c>
      <c r="J757" t="s">
        <v>34</v>
      </c>
      <c r="K757" t="s">
        <v>35</v>
      </c>
      <c r="L757">
        <v>1514354400</v>
      </c>
      <c r="M757">
        <f t="shared" si="90"/>
        <v>17527.25</v>
      </c>
      <c r="N757" s="6">
        <f t="shared" si="91"/>
        <v>43096.25</v>
      </c>
      <c r="O757">
        <v>1515391200</v>
      </c>
      <c r="P757">
        <f t="shared" si="92"/>
        <v>17539.25</v>
      </c>
      <c r="Q757" s="6">
        <f t="shared" si="93"/>
        <v>43108.25</v>
      </c>
      <c r="R757" t="s">
        <v>31</v>
      </c>
      <c r="S757" t="str">
        <f t="shared" si="94"/>
        <v>theater</v>
      </c>
      <c r="T757" t="str">
        <f t="shared" si="95"/>
        <v>plays</v>
      </c>
    </row>
    <row r="758" spans="1:20" x14ac:dyDescent="0.35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t="s">
        <v>18</v>
      </c>
      <c r="G758" s="4">
        <f t="shared" si="88"/>
        <v>7.7207692307692311</v>
      </c>
      <c r="H758" s="5">
        <f t="shared" si="89"/>
        <v>67.817567567567565</v>
      </c>
      <c r="I758">
        <v>148</v>
      </c>
      <c r="J758" t="s">
        <v>19</v>
      </c>
      <c r="K758" t="s">
        <v>20</v>
      </c>
      <c r="L758">
        <v>1421733600</v>
      </c>
      <c r="M758">
        <f t="shared" si="90"/>
        <v>16455.25</v>
      </c>
      <c r="N758" s="6">
        <f t="shared" si="91"/>
        <v>42024.25</v>
      </c>
      <c r="O758">
        <v>1422252000</v>
      </c>
      <c r="P758">
        <f t="shared" si="92"/>
        <v>16461.25</v>
      </c>
      <c r="Q758" s="6">
        <f t="shared" si="93"/>
        <v>42030.25</v>
      </c>
      <c r="R758" t="s">
        <v>31</v>
      </c>
      <c r="S758" t="str">
        <f t="shared" si="94"/>
        <v>theater</v>
      </c>
      <c r="T758" t="str">
        <f t="shared" si="95"/>
        <v>plays</v>
      </c>
    </row>
    <row r="759" spans="1:20" x14ac:dyDescent="0.35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t="s">
        <v>18</v>
      </c>
      <c r="G759" s="4">
        <f t="shared" si="88"/>
        <v>4.0685714285714285</v>
      </c>
      <c r="H759" s="5">
        <f t="shared" si="89"/>
        <v>49.964912280701753</v>
      </c>
      <c r="I759">
        <v>114</v>
      </c>
      <c r="J759" t="s">
        <v>19</v>
      </c>
      <c r="K759" t="s">
        <v>20</v>
      </c>
      <c r="L759">
        <v>1305176400</v>
      </c>
      <c r="M759">
        <f t="shared" si="90"/>
        <v>15106.208333333334</v>
      </c>
      <c r="N759" s="6">
        <f t="shared" si="91"/>
        <v>40675.208333333336</v>
      </c>
      <c r="O759">
        <v>1305522000</v>
      </c>
      <c r="P759">
        <f t="shared" si="92"/>
        <v>15110.208333333334</v>
      </c>
      <c r="Q759" s="6">
        <f t="shared" si="93"/>
        <v>40679.208333333336</v>
      </c>
      <c r="R759" t="s">
        <v>51</v>
      </c>
      <c r="S759" t="str">
        <f t="shared" si="94"/>
        <v>film &amp; video</v>
      </c>
      <c r="T759" t="str">
        <f t="shared" si="95"/>
        <v>drama</v>
      </c>
    </row>
    <row r="760" spans="1:20" x14ac:dyDescent="0.35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t="s">
        <v>18</v>
      </c>
      <c r="G760" s="4">
        <f t="shared" si="88"/>
        <v>5.6420608108108112</v>
      </c>
      <c r="H760" s="5">
        <f t="shared" si="89"/>
        <v>110.01646903820817</v>
      </c>
      <c r="I760">
        <v>1518</v>
      </c>
      <c r="J760" t="s">
        <v>13</v>
      </c>
      <c r="K760" t="s">
        <v>14</v>
      </c>
      <c r="L760">
        <v>1414126800</v>
      </c>
      <c r="M760">
        <f t="shared" si="90"/>
        <v>16367.208333333334</v>
      </c>
      <c r="N760" s="6">
        <f t="shared" si="91"/>
        <v>41936.208333333336</v>
      </c>
      <c r="O760">
        <v>1414904400</v>
      </c>
      <c r="P760">
        <f t="shared" si="92"/>
        <v>16376.208333333334</v>
      </c>
      <c r="Q760" s="6">
        <f t="shared" si="93"/>
        <v>41945.208333333336</v>
      </c>
      <c r="R760" t="s">
        <v>21</v>
      </c>
      <c r="S760" t="str">
        <f t="shared" si="94"/>
        <v>music</v>
      </c>
      <c r="T760" t="str">
        <f t="shared" si="95"/>
        <v>rock</v>
      </c>
    </row>
    <row r="761" spans="1:20" ht="31" x14ac:dyDescent="0.35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t="s">
        <v>12</v>
      </c>
      <c r="G761" s="4">
        <f t="shared" si="88"/>
        <v>0.6842686567164179</v>
      </c>
      <c r="H761" s="5">
        <f t="shared" si="89"/>
        <v>89.964678178963894</v>
      </c>
      <c r="I761">
        <v>1274</v>
      </c>
      <c r="J761" t="s">
        <v>19</v>
      </c>
      <c r="K761" t="s">
        <v>20</v>
      </c>
      <c r="L761">
        <v>1517810400</v>
      </c>
      <c r="M761">
        <f t="shared" si="90"/>
        <v>17567.25</v>
      </c>
      <c r="N761" s="6">
        <f t="shared" si="91"/>
        <v>43136.25</v>
      </c>
      <c r="O761">
        <v>1520402400</v>
      </c>
      <c r="P761">
        <f t="shared" si="92"/>
        <v>17597.25</v>
      </c>
      <c r="Q761" s="6">
        <f t="shared" si="93"/>
        <v>43166.25</v>
      </c>
      <c r="R761" t="s">
        <v>48</v>
      </c>
      <c r="S761" t="str">
        <f t="shared" si="94"/>
        <v>music</v>
      </c>
      <c r="T761" t="str">
        <f t="shared" si="95"/>
        <v>electric music</v>
      </c>
    </row>
    <row r="762" spans="1:20" x14ac:dyDescent="0.35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t="s">
        <v>12</v>
      </c>
      <c r="G762" s="4">
        <f t="shared" si="88"/>
        <v>0.34351966873706002</v>
      </c>
      <c r="H762" s="5">
        <f t="shared" si="89"/>
        <v>79.009523809523813</v>
      </c>
      <c r="I762">
        <v>210</v>
      </c>
      <c r="J762" t="s">
        <v>105</v>
      </c>
      <c r="K762" t="s">
        <v>106</v>
      </c>
      <c r="L762">
        <v>1564635600</v>
      </c>
      <c r="M762">
        <f t="shared" si="90"/>
        <v>18109.208333333332</v>
      </c>
      <c r="N762" s="6">
        <f t="shared" si="91"/>
        <v>43678.208333333328</v>
      </c>
      <c r="O762">
        <v>1567141200</v>
      </c>
      <c r="P762">
        <f t="shared" si="92"/>
        <v>18138.208333333332</v>
      </c>
      <c r="Q762" s="6">
        <f t="shared" si="93"/>
        <v>43707.208333333328</v>
      </c>
      <c r="R762" t="s">
        <v>87</v>
      </c>
      <c r="S762" t="str">
        <f t="shared" si="94"/>
        <v>games</v>
      </c>
      <c r="T762" t="str">
        <f t="shared" si="95"/>
        <v>video games</v>
      </c>
    </row>
    <row r="763" spans="1:20" x14ac:dyDescent="0.35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t="s">
        <v>18</v>
      </c>
      <c r="G763" s="4">
        <f t="shared" si="88"/>
        <v>6.5545454545454547</v>
      </c>
      <c r="H763" s="5">
        <f t="shared" si="89"/>
        <v>86.867469879518069</v>
      </c>
      <c r="I763">
        <v>166</v>
      </c>
      <c r="J763" t="s">
        <v>19</v>
      </c>
      <c r="K763" t="s">
        <v>20</v>
      </c>
      <c r="L763">
        <v>1500699600</v>
      </c>
      <c r="M763">
        <f t="shared" si="90"/>
        <v>17369.208333333332</v>
      </c>
      <c r="N763" s="6">
        <f t="shared" si="91"/>
        <v>42938.208333333328</v>
      </c>
      <c r="O763">
        <v>1501131600</v>
      </c>
      <c r="P763">
        <f t="shared" si="92"/>
        <v>17374.208333333332</v>
      </c>
      <c r="Q763" s="6">
        <f t="shared" si="93"/>
        <v>42943.208333333328</v>
      </c>
      <c r="R763" t="s">
        <v>21</v>
      </c>
      <c r="S763" t="str">
        <f t="shared" si="94"/>
        <v>music</v>
      </c>
      <c r="T763" t="str">
        <f t="shared" si="95"/>
        <v>rock</v>
      </c>
    </row>
    <row r="764" spans="1:20" x14ac:dyDescent="0.35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t="s">
        <v>18</v>
      </c>
      <c r="G764" s="4">
        <f t="shared" si="88"/>
        <v>1.7725714285714285</v>
      </c>
      <c r="H764" s="5">
        <f t="shared" si="89"/>
        <v>62.04</v>
      </c>
      <c r="I764">
        <v>100</v>
      </c>
      <c r="J764" t="s">
        <v>24</v>
      </c>
      <c r="K764" t="s">
        <v>25</v>
      </c>
      <c r="L764">
        <v>1354082400</v>
      </c>
      <c r="M764">
        <f t="shared" si="90"/>
        <v>15672.25</v>
      </c>
      <c r="N764" s="6">
        <f t="shared" si="91"/>
        <v>41241.25</v>
      </c>
      <c r="O764">
        <v>1355032800</v>
      </c>
      <c r="P764">
        <f t="shared" si="92"/>
        <v>15683.25</v>
      </c>
      <c r="Q764" s="6">
        <f t="shared" si="93"/>
        <v>41252.25</v>
      </c>
      <c r="R764" t="s">
        <v>157</v>
      </c>
      <c r="S764" t="str">
        <f t="shared" si="94"/>
        <v>music</v>
      </c>
      <c r="T764" t="str">
        <f t="shared" si="95"/>
        <v>jazz</v>
      </c>
    </row>
    <row r="765" spans="1:20" x14ac:dyDescent="0.35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t="s">
        <v>18</v>
      </c>
      <c r="G765" s="4">
        <f t="shared" si="88"/>
        <v>1.1317857142857144</v>
      </c>
      <c r="H765" s="5">
        <f t="shared" si="89"/>
        <v>26.970212765957445</v>
      </c>
      <c r="I765">
        <v>235</v>
      </c>
      <c r="J765" t="s">
        <v>19</v>
      </c>
      <c r="K765" t="s">
        <v>20</v>
      </c>
      <c r="L765">
        <v>1336453200</v>
      </c>
      <c r="M765">
        <f t="shared" si="90"/>
        <v>15468.208333333334</v>
      </c>
      <c r="N765" s="6">
        <f t="shared" si="91"/>
        <v>41037.208333333336</v>
      </c>
      <c r="O765">
        <v>1339477200</v>
      </c>
      <c r="P765">
        <f t="shared" si="92"/>
        <v>15503.208333333334</v>
      </c>
      <c r="Q765" s="6">
        <f t="shared" si="93"/>
        <v>41072.208333333336</v>
      </c>
      <c r="R765" t="s">
        <v>31</v>
      </c>
      <c r="S765" t="str">
        <f t="shared" si="94"/>
        <v>theater</v>
      </c>
      <c r="T765" t="str">
        <f t="shared" si="95"/>
        <v>plays</v>
      </c>
    </row>
    <row r="766" spans="1:20" ht="31" x14ac:dyDescent="0.35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t="s">
        <v>18</v>
      </c>
      <c r="G766" s="4">
        <f t="shared" si="88"/>
        <v>7.2818181818181822</v>
      </c>
      <c r="H766" s="5">
        <f t="shared" si="89"/>
        <v>54.121621621621621</v>
      </c>
      <c r="I766">
        <v>148</v>
      </c>
      <c r="J766" t="s">
        <v>19</v>
      </c>
      <c r="K766" t="s">
        <v>20</v>
      </c>
      <c r="L766">
        <v>1305262800</v>
      </c>
      <c r="M766">
        <f t="shared" si="90"/>
        <v>15107.208333333334</v>
      </c>
      <c r="N766" s="6">
        <f t="shared" si="91"/>
        <v>40676.208333333336</v>
      </c>
      <c r="O766">
        <v>1305954000</v>
      </c>
      <c r="P766">
        <f t="shared" si="92"/>
        <v>15115.208333333334</v>
      </c>
      <c r="Q766" s="6">
        <f t="shared" si="93"/>
        <v>40684.208333333336</v>
      </c>
      <c r="R766" t="s">
        <v>21</v>
      </c>
      <c r="S766" t="str">
        <f t="shared" si="94"/>
        <v>music</v>
      </c>
      <c r="T766" t="str">
        <f t="shared" si="95"/>
        <v>rock</v>
      </c>
    </row>
    <row r="767" spans="1:20" x14ac:dyDescent="0.35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t="s">
        <v>18</v>
      </c>
      <c r="G767" s="4">
        <f t="shared" si="88"/>
        <v>2.0833333333333335</v>
      </c>
      <c r="H767" s="5">
        <f t="shared" si="89"/>
        <v>41.035353535353536</v>
      </c>
      <c r="I767">
        <v>198</v>
      </c>
      <c r="J767" t="s">
        <v>19</v>
      </c>
      <c r="K767" t="s">
        <v>20</v>
      </c>
      <c r="L767">
        <v>1492232400</v>
      </c>
      <c r="M767">
        <f t="shared" si="90"/>
        <v>17271.208333333332</v>
      </c>
      <c r="N767" s="6">
        <f t="shared" si="91"/>
        <v>42840.208333333328</v>
      </c>
      <c r="O767">
        <v>1494392400</v>
      </c>
      <c r="P767">
        <f t="shared" si="92"/>
        <v>17296.208333333332</v>
      </c>
      <c r="Q767" s="6">
        <f t="shared" si="93"/>
        <v>42865.208333333328</v>
      </c>
      <c r="R767" t="s">
        <v>58</v>
      </c>
      <c r="S767" t="str">
        <f t="shared" si="94"/>
        <v>music</v>
      </c>
      <c r="T767" t="str">
        <f t="shared" si="95"/>
        <v>indie rock</v>
      </c>
    </row>
    <row r="768" spans="1:20" ht="31" x14ac:dyDescent="0.35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t="s">
        <v>12</v>
      </c>
      <c r="G768" s="4">
        <f t="shared" si="88"/>
        <v>0.31171232876712329</v>
      </c>
      <c r="H768" s="5">
        <f t="shared" si="89"/>
        <v>55.052419354838712</v>
      </c>
      <c r="I768">
        <v>248</v>
      </c>
      <c r="J768" t="s">
        <v>24</v>
      </c>
      <c r="K768" t="s">
        <v>25</v>
      </c>
      <c r="L768">
        <v>1537333200</v>
      </c>
      <c r="M768">
        <f t="shared" si="90"/>
        <v>17793.208333333332</v>
      </c>
      <c r="N768" s="6">
        <f t="shared" si="91"/>
        <v>43362.208333333328</v>
      </c>
      <c r="O768">
        <v>1537419600</v>
      </c>
      <c r="P768">
        <f t="shared" si="92"/>
        <v>17794.208333333332</v>
      </c>
      <c r="Q768" s="6">
        <f t="shared" si="93"/>
        <v>43363.208333333328</v>
      </c>
      <c r="R768" t="s">
        <v>472</v>
      </c>
      <c r="S768" t="str">
        <f t="shared" si="94"/>
        <v>film &amp; video</v>
      </c>
      <c r="T768" t="str">
        <f t="shared" si="95"/>
        <v>science fiction</v>
      </c>
    </row>
    <row r="769" spans="1:20" x14ac:dyDescent="0.35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t="s">
        <v>12</v>
      </c>
      <c r="G769" s="4">
        <f t="shared" si="88"/>
        <v>0.56967078189300413</v>
      </c>
      <c r="H769" s="5">
        <f t="shared" si="89"/>
        <v>107.93762183235867</v>
      </c>
      <c r="I769">
        <v>513</v>
      </c>
      <c r="J769" t="s">
        <v>19</v>
      </c>
      <c r="K769" t="s">
        <v>20</v>
      </c>
      <c r="L769">
        <v>1444107600</v>
      </c>
      <c r="M769">
        <f t="shared" si="90"/>
        <v>16714.208333333332</v>
      </c>
      <c r="N769" s="6">
        <f t="shared" si="91"/>
        <v>42283.208333333328</v>
      </c>
      <c r="O769">
        <v>1447999200</v>
      </c>
      <c r="P769">
        <f t="shared" si="92"/>
        <v>16759.25</v>
      </c>
      <c r="Q769" s="6">
        <f t="shared" si="93"/>
        <v>42328.25</v>
      </c>
      <c r="R769" t="s">
        <v>204</v>
      </c>
      <c r="S769" t="str">
        <f t="shared" si="94"/>
        <v>publishing</v>
      </c>
      <c r="T769" t="str">
        <f t="shared" si="95"/>
        <v>translations</v>
      </c>
    </row>
    <row r="770" spans="1:20" x14ac:dyDescent="0.35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t="s">
        <v>18</v>
      </c>
      <c r="G770" s="4">
        <f t="shared" si="88"/>
        <v>2.31</v>
      </c>
      <c r="H770" s="5">
        <f t="shared" si="89"/>
        <v>73.92</v>
      </c>
      <c r="I770">
        <v>150</v>
      </c>
      <c r="J770" t="s">
        <v>19</v>
      </c>
      <c r="K770" t="s">
        <v>20</v>
      </c>
      <c r="L770">
        <v>1386741600</v>
      </c>
      <c r="M770">
        <f t="shared" si="90"/>
        <v>16050.25</v>
      </c>
      <c r="N770" s="6">
        <f t="shared" si="91"/>
        <v>41619.25</v>
      </c>
      <c r="O770">
        <v>1388037600</v>
      </c>
      <c r="P770">
        <f t="shared" si="92"/>
        <v>16065.25</v>
      </c>
      <c r="Q770" s="6">
        <f t="shared" si="93"/>
        <v>41634.25</v>
      </c>
      <c r="R770" t="s">
        <v>31</v>
      </c>
      <c r="S770" t="str">
        <f t="shared" si="94"/>
        <v>theater</v>
      </c>
      <c r="T770" t="str">
        <f t="shared" si="95"/>
        <v>plays</v>
      </c>
    </row>
    <row r="771" spans="1:20" x14ac:dyDescent="0.35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t="s">
        <v>12</v>
      </c>
      <c r="G771" s="4">
        <f t="shared" ref="G771:G834" si="96">E771/D771</f>
        <v>0.86867834394904464</v>
      </c>
      <c r="H771" s="5">
        <f t="shared" ref="H771:H834" si="97">E771/I771</f>
        <v>31.995894428152493</v>
      </c>
      <c r="I771">
        <v>3410</v>
      </c>
      <c r="J771" t="s">
        <v>19</v>
      </c>
      <c r="K771" t="s">
        <v>20</v>
      </c>
      <c r="L771">
        <v>1376542800</v>
      </c>
      <c r="M771">
        <f t="shared" ref="M771:M834" si="98">(((L771/60)/60)/24)</f>
        <v>15932.208333333334</v>
      </c>
      <c r="N771" s="6">
        <f t="shared" ref="N771:N834" si="99">M771+DATE(1970,1,1)</f>
        <v>41501.208333333336</v>
      </c>
      <c r="O771">
        <v>1378789200</v>
      </c>
      <c r="P771">
        <f t="shared" ref="P771:P834" si="100">(((O771/60)/60)/24)</f>
        <v>15958.208333333334</v>
      </c>
      <c r="Q771" s="6">
        <f t="shared" ref="Q771:Q834" si="101">P771+DATE(1970,1,1)</f>
        <v>41527.208333333336</v>
      </c>
      <c r="R771" t="s">
        <v>87</v>
      </c>
      <c r="S771" t="str">
        <f t="shared" ref="S771:S834" si="102">LEFT(R771,SEARCH("/",R771)-1)</f>
        <v>games</v>
      </c>
      <c r="T771" t="str">
        <f t="shared" ref="T771:T834" si="103">RIGHT(R771,LEN(R771)-SEARCH("/",R771))</f>
        <v>video games</v>
      </c>
    </row>
    <row r="772" spans="1:20" x14ac:dyDescent="0.35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t="s">
        <v>18</v>
      </c>
      <c r="G772" s="4">
        <f t="shared" si="96"/>
        <v>2.7074418604651163</v>
      </c>
      <c r="H772" s="5">
        <f t="shared" si="97"/>
        <v>53.898148148148145</v>
      </c>
      <c r="I772">
        <v>216</v>
      </c>
      <c r="J772" t="s">
        <v>105</v>
      </c>
      <c r="K772" t="s">
        <v>106</v>
      </c>
      <c r="L772">
        <v>1397451600</v>
      </c>
      <c r="M772">
        <f t="shared" si="98"/>
        <v>16174.208333333334</v>
      </c>
      <c r="N772" s="6">
        <f t="shared" si="99"/>
        <v>41743.208333333336</v>
      </c>
      <c r="O772">
        <v>1398056400</v>
      </c>
      <c r="P772">
        <f t="shared" si="100"/>
        <v>16181.208333333334</v>
      </c>
      <c r="Q772" s="6">
        <f t="shared" si="101"/>
        <v>41750.208333333336</v>
      </c>
      <c r="R772" t="s">
        <v>31</v>
      </c>
      <c r="S772" t="str">
        <f t="shared" si="102"/>
        <v>theater</v>
      </c>
      <c r="T772" t="str">
        <f t="shared" si="103"/>
        <v>plays</v>
      </c>
    </row>
    <row r="773" spans="1:20" x14ac:dyDescent="0.35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t="s">
        <v>72</v>
      </c>
      <c r="G773" s="4">
        <f t="shared" si="96"/>
        <v>0.49446428571428569</v>
      </c>
      <c r="H773" s="5">
        <f t="shared" si="97"/>
        <v>106.5</v>
      </c>
      <c r="I773">
        <v>26</v>
      </c>
      <c r="J773" t="s">
        <v>19</v>
      </c>
      <c r="K773" t="s">
        <v>20</v>
      </c>
      <c r="L773">
        <v>1548482400</v>
      </c>
      <c r="M773">
        <f t="shared" si="98"/>
        <v>17922.25</v>
      </c>
      <c r="N773" s="6">
        <f t="shared" si="99"/>
        <v>43491.25</v>
      </c>
      <c r="O773">
        <v>1550815200</v>
      </c>
      <c r="P773">
        <f t="shared" si="100"/>
        <v>17949.25</v>
      </c>
      <c r="Q773" s="6">
        <f t="shared" si="101"/>
        <v>43518.25</v>
      </c>
      <c r="R773" t="s">
        <v>31</v>
      </c>
      <c r="S773" t="str">
        <f t="shared" si="102"/>
        <v>theater</v>
      </c>
      <c r="T773" t="str">
        <f t="shared" si="103"/>
        <v>plays</v>
      </c>
    </row>
    <row r="774" spans="1:20" x14ac:dyDescent="0.35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t="s">
        <v>18</v>
      </c>
      <c r="G774" s="4">
        <f t="shared" si="96"/>
        <v>1.1335962566844919</v>
      </c>
      <c r="H774" s="5">
        <f t="shared" si="97"/>
        <v>32.999805409612762</v>
      </c>
      <c r="I774">
        <v>5139</v>
      </c>
      <c r="J774" t="s">
        <v>19</v>
      </c>
      <c r="K774" t="s">
        <v>20</v>
      </c>
      <c r="L774">
        <v>1549692000</v>
      </c>
      <c r="M774">
        <f t="shared" si="98"/>
        <v>17936.25</v>
      </c>
      <c r="N774" s="6">
        <f t="shared" si="99"/>
        <v>43505.25</v>
      </c>
      <c r="O774">
        <v>1550037600</v>
      </c>
      <c r="P774">
        <f t="shared" si="100"/>
        <v>17940.25</v>
      </c>
      <c r="Q774" s="6">
        <f t="shared" si="101"/>
        <v>43509.25</v>
      </c>
      <c r="R774" t="s">
        <v>58</v>
      </c>
      <c r="S774" t="str">
        <f t="shared" si="102"/>
        <v>music</v>
      </c>
      <c r="T774" t="str">
        <f t="shared" si="103"/>
        <v>indie rock</v>
      </c>
    </row>
    <row r="775" spans="1:20" x14ac:dyDescent="0.35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t="s">
        <v>18</v>
      </c>
      <c r="G775" s="4">
        <f t="shared" si="96"/>
        <v>1.9055555555555554</v>
      </c>
      <c r="H775" s="5">
        <f t="shared" si="97"/>
        <v>43.00254993625159</v>
      </c>
      <c r="I775">
        <v>2353</v>
      </c>
      <c r="J775" t="s">
        <v>19</v>
      </c>
      <c r="K775" t="s">
        <v>20</v>
      </c>
      <c r="L775">
        <v>1492059600</v>
      </c>
      <c r="M775">
        <f t="shared" si="98"/>
        <v>17269.208333333332</v>
      </c>
      <c r="N775" s="6">
        <f t="shared" si="99"/>
        <v>42838.208333333328</v>
      </c>
      <c r="O775">
        <v>1492923600</v>
      </c>
      <c r="P775">
        <f t="shared" si="100"/>
        <v>17279.208333333332</v>
      </c>
      <c r="Q775" s="6">
        <f t="shared" si="101"/>
        <v>42848.208333333328</v>
      </c>
      <c r="R775" t="s">
        <v>31</v>
      </c>
      <c r="S775" t="str">
        <f t="shared" si="102"/>
        <v>theater</v>
      </c>
      <c r="T775" t="str">
        <f t="shared" si="103"/>
        <v>plays</v>
      </c>
    </row>
    <row r="776" spans="1:20" x14ac:dyDescent="0.35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t="s">
        <v>18</v>
      </c>
      <c r="G776" s="4">
        <f t="shared" si="96"/>
        <v>1.355</v>
      </c>
      <c r="H776" s="5">
        <f t="shared" si="97"/>
        <v>86.858974358974365</v>
      </c>
      <c r="I776">
        <v>78</v>
      </c>
      <c r="J776" t="s">
        <v>105</v>
      </c>
      <c r="K776" t="s">
        <v>106</v>
      </c>
      <c r="L776">
        <v>1463979600</v>
      </c>
      <c r="M776">
        <f t="shared" si="98"/>
        <v>16944.208333333332</v>
      </c>
      <c r="N776" s="6">
        <f t="shared" si="99"/>
        <v>42513.208333333328</v>
      </c>
      <c r="O776">
        <v>1467522000</v>
      </c>
      <c r="P776">
        <f t="shared" si="100"/>
        <v>16985.208333333332</v>
      </c>
      <c r="Q776" s="6">
        <f t="shared" si="101"/>
        <v>42554.208333333328</v>
      </c>
      <c r="R776" t="s">
        <v>26</v>
      </c>
      <c r="S776" t="str">
        <f t="shared" si="102"/>
        <v>technology</v>
      </c>
      <c r="T776" t="str">
        <f t="shared" si="103"/>
        <v>web</v>
      </c>
    </row>
    <row r="777" spans="1:20" ht="31" x14ac:dyDescent="0.35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t="s">
        <v>12</v>
      </c>
      <c r="G777" s="4">
        <f t="shared" si="96"/>
        <v>0.10297872340425532</v>
      </c>
      <c r="H777" s="5">
        <f t="shared" si="97"/>
        <v>96.8</v>
      </c>
      <c r="I777">
        <v>10</v>
      </c>
      <c r="J777" t="s">
        <v>19</v>
      </c>
      <c r="K777" t="s">
        <v>20</v>
      </c>
      <c r="L777">
        <v>1415253600</v>
      </c>
      <c r="M777">
        <f t="shared" si="98"/>
        <v>16380.25</v>
      </c>
      <c r="N777" s="6">
        <f t="shared" si="99"/>
        <v>41949.25</v>
      </c>
      <c r="O777">
        <v>1416117600</v>
      </c>
      <c r="P777">
        <f t="shared" si="100"/>
        <v>16390.25</v>
      </c>
      <c r="Q777" s="6">
        <f t="shared" si="101"/>
        <v>41959.25</v>
      </c>
      <c r="R777" t="s">
        <v>21</v>
      </c>
      <c r="S777" t="str">
        <f t="shared" si="102"/>
        <v>music</v>
      </c>
      <c r="T777" t="str">
        <f t="shared" si="103"/>
        <v>rock</v>
      </c>
    </row>
    <row r="778" spans="1:20" x14ac:dyDescent="0.35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t="s">
        <v>12</v>
      </c>
      <c r="G778" s="4">
        <f t="shared" si="96"/>
        <v>0.65544223826714798</v>
      </c>
      <c r="H778" s="5">
        <f t="shared" si="97"/>
        <v>32.995456610631528</v>
      </c>
      <c r="I778">
        <v>2201</v>
      </c>
      <c r="J778" t="s">
        <v>19</v>
      </c>
      <c r="K778" t="s">
        <v>20</v>
      </c>
      <c r="L778">
        <v>1562216400</v>
      </c>
      <c r="M778">
        <f t="shared" si="98"/>
        <v>18081.208333333332</v>
      </c>
      <c r="N778" s="6">
        <f t="shared" si="99"/>
        <v>43650.208333333328</v>
      </c>
      <c r="O778">
        <v>1563771600</v>
      </c>
      <c r="P778">
        <f t="shared" si="100"/>
        <v>18099.208333333332</v>
      </c>
      <c r="Q778" s="6">
        <f t="shared" si="101"/>
        <v>43668.208333333328</v>
      </c>
      <c r="R778" t="s">
        <v>31</v>
      </c>
      <c r="S778" t="str">
        <f t="shared" si="102"/>
        <v>theater</v>
      </c>
      <c r="T778" t="str">
        <f t="shared" si="103"/>
        <v>plays</v>
      </c>
    </row>
    <row r="779" spans="1:20" x14ac:dyDescent="0.35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t="s">
        <v>12</v>
      </c>
      <c r="G779" s="4">
        <f t="shared" si="96"/>
        <v>0.49026652452025588</v>
      </c>
      <c r="H779" s="5">
        <f t="shared" si="97"/>
        <v>68.028106508875737</v>
      </c>
      <c r="I779">
        <v>676</v>
      </c>
      <c r="J779" t="s">
        <v>19</v>
      </c>
      <c r="K779" t="s">
        <v>20</v>
      </c>
      <c r="L779">
        <v>1316754000</v>
      </c>
      <c r="M779">
        <f t="shared" si="98"/>
        <v>15240.208333333334</v>
      </c>
      <c r="N779" s="6">
        <f t="shared" si="99"/>
        <v>40809.208333333336</v>
      </c>
      <c r="O779">
        <v>1319259600</v>
      </c>
      <c r="P779">
        <f t="shared" si="100"/>
        <v>15269.208333333334</v>
      </c>
      <c r="Q779" s="6">
        <f t="shared" si="101"/>
        <v>40838.208333333336</v>
      </c>
      <c r="R779" t="s">
        <v>31</v>
      </c>
      <c r="S779" t="str">
        <f t="shared" si="102"/>
        <v>theater</v>
      </c>
      <c r="T779" t="str">
        <f t="shared" si="103"/>
        <v>plays</v>
      </c>
    </row>
    <row r="780" spans="1:20" x14ac:dyDescent="0.35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t="s">
        <v>18</v>
      </c>
      <c r="G780" s="4">
        <f t="shared" si="96"/>
        <v>7.8792307692307695</v>
      </c>
      <c r="H780" s="5">
        <f t="shared" si="97"/>
        <v>58.867816091954026</v>
      </c>
      <c r="I780">
        <v>174</v>
      </c>
      <c r="J780" t="s">
        <v>96</v>
      </c>
      <c r="K780" t="s">
        <v>97</v>
      </c>
      <c r="L780">
        <v>1313211600</v>
      </c>
      <c r="M780">
        <f t="shared" si="98"/>
        <v>15199.208333333334</v>
      </c>
      <c r="N780" s="6">
        <f t="shared" si="99"/>
        <v>40768.208333333336</v>
      </c>
      <c r="O780">
        <v>1313643600</v>
      </c>
      <c r="P780">
        <f t="shared" si="100"/>
        <v>15204.208333333334</v>
      </c>
      <c r="Q780" s="6">
        <f t="shared" si="101"/>
        <v>40773.208333333336</v>
      </c>
      <c r="R780" t="s">
        <v>69</v>
      </c>
      <c r="S780" t="str">
        <f t="shared" si="102"/>
        <v>film &amp; video</v>
      </c>
      <c r="T780" t="str">
        <f t="shared" si="103"/>
        <v>animation</v>
      </c>
    </row>
    <row r="781" spans="1:20" x14ac:dyDescent="0.35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t="s">
        <v>12</v>
      </c>
      <c r="G781" s="4">
        <f t="shared" si="96"/>
        <v>0.80306347746090156</v>
      </c>
      <c r="H781" s="5">
        <f t="shared" si="97"/>
        <v>105.04572803850782</v>
      </c>
      <c r="I781">
        <v>831</v>
      </c>
      <c r="J781" t="s">
        <v>19</v>
      </c>
      <c r="K781" t="s">
        <v>20</v>
      </c>
      <c r="L781">
        <v>1439528400</v>
      </c>
      <c r="M781">
        <f t="shared" si="98"/>
        <v>16661.208333333332</v>
      </c>
      <c r="N781" s="6">
        <f t="shared" si="99"/>
        <v>42230.208333333328</v>
      </c>
      <c r="O781">
        <v>1440306000</v>
      </c>
      <c r="P781">
        <f t="shared" si="100"/>
        <v>16670.208333333332</v>
      </c>
      <c r="Q781" s="6">
        <f t="shared" si="101"/>
        <v>42239.208333333328</v>
      </c>
      <c r="R781" t="s">
        <v>31</v>
      </c>
      <c r="S781" t="str">
        <f t="shared" si="102"/>
        <v>theater</v>
      </c>
      <c r="T781" t="str">
        <f t="shared" si="103"/>
        <v>plays</v>
      </c>
    </row>
    <row r="782" spans="1:20" x14ac:dyDescent="0.35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t="s">
        <v>18</v>
      </c>
      <c r="G782" s="4">
        <f t="shared" si="96"/>
        <v>1.0629411764705883</v>
      </c>
      <c r="H782" s="5">
        <f t="shared" si="97"/>
        <v>33.054878048780488</v>
      </c>
      <c r="I782">
        <v>164</v>
      </c>
      <c r="J782" t="s">
        <v>19</v>
      </c>
      <c r="K782" t="s">
        <v>20</v>
      </c>
      <c r="L782">
        <v>1469163600</v>
      </c>
      <c r="M782">
        <f t="shared" si="98"/>
        <v>17004.208333333332</v>
      </c>
      <c r="N782" s="6">
        <f t="shared" si="99"/>
        <v>42573.208333333328</v>
      </c>
      <c r="O782">
        <v>1470805200</v>
      </c>
      <c r="P782">
        <f t="shared" si="100"/>
        <v>17023.208333333332</v>
      </c>
      <c r="Q782" s="6">
        <f t="shared" si="101"/>
        <v>42592.208333333328</v>
      </c>
      <c r="R782" t="s">
        <v>51</v>
      </c>
      <c r="S782" t="str">
        <f t="shared" si="102"/>
        <v>film &amp; video</v>
      </c>
      <c r="T782" t="str">
        <f t="shared" si="103"/>
        <v>drama</v>
      </c>
    </row>
    <row r="783" spans="1:20" x14ac:dyDescent="0.35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t="s">
        <v>72</v>
      </c>
      <c r="G783" s="4">
        <f t="shared" si="96"/>
        <v>0.50735632183908042</v>
      </c>
      <c r="H783" s="5">
        <f t="shared" si="97"/>
        <v>78.821428571428569</v>
      </c>
      <c r="I783">
        <v>56</v>
      </c>
      <c r="J783" t="s">
        <v>96</v>
      </c>
      <c r="K783" t="s">
        <v>97</v>
      </c>
      <c r="L783">
        <v>1288501200</v>
      </c>
      <c r="M783">
        <f t="shared" si="98"/>
        <v>14913.208333333334</v>
      </c>
      <c r="N783" s="6">
        <f t="shared" si="99"/>
        <v>40482.208333333336</v>
      </c>
      <c r="O783">
        <v>1292911200</v>
      </c>
      <c r="P783">
        <f t="shared" si="100"/>
        <v>14964.25</v>
      </c>
      <c r="Q783" s="6">
        <f t="shared" si="101"/>
        <v>40533.25</v>
      </c>
      <c r="R783" t="s">
        <v>31</v>
      </c>
      <c r="S783" t="str">
        <f t="shared" si="102"/>
        <v>theater</v>
      </c>
      <c r="T783" t="str">
        <f t="shared" si="103"/>
        <v>plays</v>
      </c>
    </row>
    <row r="784" spans="1:20" x14ac:dyDescent="0.35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t="s">
        <v>18</v>
      </c>
      <c r="G784" s="4">
        <f t="shared" si="96"/>
        <v>2.153137254901961</v>
      </c>
      <c r="H784" s="5">
        <f t="shared" si="97"/>
        <v>68.204968944099377</v>
      </c>
      <c r="I784">
        <v>161</v>
      </c>
      <c r="J784" t="s">
        <v>19</v>
      </c>
      <c r="K784" t="s">
        <v>20</v>
      </c>
      <c r="L784">
        <v>1298959200</v>
      </c>
      <c r="M784">
        <f t="shared" si="98"/>
        <v>15034.25</v>
      </c>
      <c r="N784" s="6">
        <f t="shared" si="99"/>
        <v>40603.25</v>
      </c>
      <c r="O784">
        <v>1301374800</v>
      </c>
      <c r="P784">
        <f t="shared" si="100"/>
        <v>15062.208333333334</v>
      </c>
      <c r="Q784" s="6">
        <f t="shared" si="101"/>
        <v>40631.208333333336</v>
      </c>
      <c r="R784" t="s">
        <v>69</v>
      </c>
      <c r="S784" t="str">
        <f t="shared" si="102"/>
        <v>film &amp; video</v>
      </c>
      <c r="T784" t="str">
        <f t="shared" si="103"/>
        <v>animation</v>
      </c>
    </row>
    <row r="785" spans="1:20" x14ac:dyDescent="0.35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t="s">
        <v>18</v>
      </c>
      <c r="G785" s="4">
        <f t="shared" si="96"/>
        <v>1.4122972972972974</v>
      </c>
      <c r="H785" s="5">
        <f t="shared" si="97"/>
        <v>75.731884057971016</v>
      </c>
      <c r="I785">
        <v>138</v>
      </c>
      <c r="J785" t="s">
        <v>19</v>
      </c>
      <c r="K785" t="s">
        <v>20</v>
      </c>
      <c r="L785">
        <v>1387260000</v>
      </c>
      <c r="M785">
        <f t="shared" si="98"/>
        <v>16056.25</v>
      </c>
      <c r="N785" s="6">
        <f t="shared" si="99"/>
        <v>41625.25</v>
      </c>
      <c r="O785">
        <v>1387864800</v>
      </c>
      <c r="P785">
        <f t="shared" si="100"/>
        <v>16063.25</v>
      </c>
      <c r="Q785" s="6">
        <f t="shared" si="101"/>
        <v>41632.25</v>
      </c>
      <c r="R785" t="s">
        <v>21</v>
      </c>
      <c r="S785" t="str">
        <f t="shared" si="102"/>
        <v>music</v>
      </c>
      <c r="T785" t="str">
        <f t="shared" si="103"/>
        <v>rock</v>
      </c>
    </row>
    <row r="786" spans="1:20" x14ac:dyDescent="0.35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t="s">
        <v>18</v>
      </c>
      <c r="G786" s="4">
        <f t="shared" si="96"/>
        <v>1.1533745781777278</v>
      </c>
      <c r="H786" s="5">
        <f t="shared" si="97"/>
        <v>30.996070133010882</v>
      </c>
      <c r="I786">
        <v>3308</v>
      </c>
      <c r="J786" t="s">
        <v>19</v>
      </c>
      <c r="K786" t="s">
        <v>20</v>
      </c>
      <c r="L786">
        <v>1457244000</v>
      </c>
      <c r="M786">
        <f t="shared" si="98"/>
        <v>16866.25</v>
      </c>
      <c r="N786" s="6">
        <f t="shared" si="99"/>
        <v>42435.25</v>
      </c>
      <c r="O786">
        <v>1458190800</v>
      </c>
      <c r="P786">
        <f t="shared" si="100"/>
        <v>16877.208333333332</v>
      </c>
      <c r="Q786" s="6">
        <f t="shared" si="101"/>
        <v>42446.208333333328</v>
      </c>
      <c r="R786" t="s">
        <v>26</v>
      </c>
      <c r="S786" t="str">
        <f t="shared" si="102"/>
        <v>technology</v>
      </c>
      <c r="T786" t="str">
        <f t="shared" si="103"/>
        <v>web</v>
      </c>
    </row>
    <row r="787" spans="1:20" ht="31" x14ac:dyDescent="0.35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t="s">
        <v>18</v>
      </c>
      <c r="G787" s="4">
        <f t="shared" si="96"/>
        <v>1.9311940298507462</v>
      </c>
      <c r="H787" s="5">
        <f t="shared" si="97"/>
        <v>101.88188976377953</v>
      </c>
      <c r="I787">
        <v>127</v>
      </c>
      <c r="J787" t="s">
        <v>24</v>
      </c>
      <c r="K787" t="s">
        <v>25</v>
      </c>
      <c r="L787">
        <v>1556341200</v>
      </c>
      <c r="M787">
        <f t="shared" si="98"/>
        <v>18013.208333333332</v>
      </c>
      <c r="N787" s="6">
        <f t="shared" si="99"/>
        <v>43582.208333333328</v>
      </c>
      <c r="O787">
        <v>1559278800</v>
      </c>
      <c r="P787">
        <f t="shared" si="100"/>
        <v>18047.208333333332</v>
      </c>
      <c r="Q787" s="6">
        <f t="shared" si="101"/>
        <v>43616.208333333328</v>
      </c>
      <c r="R787" t="s">
        <v>69</v>
      </c>
      <c r="S787" t="str">
        <f t="shared" si="102"/>
        <v>film &amp; video</v>
      </c>
      <c r="T787" t="str">
        <f t="shared" si="103"/>
        <v>animation</v>
      </c>
    </row>
    <row r="788" spans="1:20" x14ac:dyDescent="0.35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t="s">
        <v>18</v>
      </c>
      <c r="G788" s="4">
        <f t="shared" si="96"/>
        <v>7.2973333333333334</v>
      </c>
      <c r="H788" s="5">
        <f t="shared" si="97"/>
        <v>52.879227053140099</v>
      </c>
      <c r="I788">
        <v>207</v>
      </c>
      <c r="J788" t="s">
        <v>105</v>
      </c>
      <c r="K788" t="s">
        <v>106</v>
      </c>
      <c r="L788">
        <v>1522126800</v>
      </c>
      <c r="M788">
        <f t="shared" si="98"/>
        <v>17617.208333333332</v>
      </c>
      <c r="N788" s="6">
        <f t="shared" si="99"/>
        <v>43186.208333333328</v>
      </c>
      <c r="O788">
        <v>1522731600</v>
      </c>
      <c r="P788">
        <f t="shared" si="100"/>
        <v>17624.208333333332</v>
      </c>
      <c r="Q788" s="6">
        <f t="shared" si="101"/>
        <v>43193.208333333328</v>
      </c>
      <c r="R788" t="s">
        <v>157</v>
      </c>
      <c r="S788" t="str">
        <f t="shared" si="102"/>
        <v>music</v>
      </c>
      <c r="T788" t="str">
        <f t="shared" si="103"/>
        <v>jazz</v>
      </c>
    </row>
    <row r="789" spans="1:20" x14ac:dyDescent="0.35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t="s">
        <v>12</v>
      </c>
      <c r="G789" s="4">
        <f t="shared" si="96"/>
        <v>0.99663398692810456</v>
      </c>
      <c r="H789" s="5">
        <f t="shared" si="97"/>
        <v>71.005820721769496</v>
      </c>
      <c r="I789">
        <v>859</v>
      </c>
      <c r="J789" t="s">
        <v>13</v>
      </c>
      <c r="K789" t="s">
        <v>14</v>
      </c>
      <c r="L789">
        <v>1305954000</v>
      </c>
      <c r="M789">
        <f t="shared" si="98"/>
        <v>15115.208333333334</v>
      </c>
      <c r="N789" s="6">
        <f t="shared" si="99"/>
        <v>40684.208333333336</v>
      </c>
      <c r="O789">
        <v>1306731600</v>
      </c>
      <c r="P789">
        <f t="shared" si="100"/>
        <v>15124.208333333334</v>
      </c>
      <c r="Q789" s="6">
        <f t="shared" si="101"/>
        <v>40693.208333333336</v>
      </c>
      <c r="R789" t="s">
        <v>21</v>
      </c>
      <c r="S789" t="str">
        <f t="shared" si="102"/>
        <v>music</v>
      </c>
      <c r="T789" t="str">
        <f t="shared" si="103"/>
        <v>rock</v>
      </c>
    </row>
    <row r="790" spans="1:20" x14ac:dyDescent="0.35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t="s">
        <v>45</v>
      </c>
      <c r="G790" s="4">
        <f t="shared" si="96"/>
        <v>0.88166666666666671</v>
      </c>
      <c r="H790" s="5">
        <f t="shared" si="97"/>
        <v>102.38709677419355</v>
      </c>
      <c r="I790">
        <v>31</v>
      </c>
      <c r="J790" t="s">
        <v>19</v>
      </c>
      <c r="K790" t="s">
        <v>20</v>
      </c>
      <c r="L790">
        <v>1350709200</v>
      </c>
      <c r="M790">
        <f t="shared" si="98"/>
        <v>15633.208333333334</v>
      </c>
      <c r="N790" s="6">
        <f t="shared" si="99"/>
        <v>41202.208333333336</v>
      </c>
      <c r="O790">
        <v>1352527200</v>
      </c>
      <c r="P790">
        <f t="shared" si="100"/>
        <v>15654.25</v>
      </c>
      <c r="Q790" s="6">
        <f t="shared" si="101"/>
        <v>41223.25</v>
      </c>
      <c r="R790" t="s">
        <v>69</v>
      </c>
      <c r="S790" t="str">
        <f t="shared" si="102"/>
        <v>film &amp; video</v>
      </c>
      <c r="T790" t="str">
        <f t="shared" si="103"/>
        <v>animation</v>
      </c>
    </row>
    <row r="791" spans="1:20" x14ac:dyDescent="0.35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t="s">
        <v>12</v>
      </c>
      <c r="G791" s="4">
        <f t="shared" si="96"/>
        <v>0.37233333333333335</v>
      </c>
      <c r="H791" s="5">
        <f t="shared" si="97"/>
        <v>74.466666666666669</v>
      </c>
      <c r="I791">
        <v>45</v>
      </c>
      <c r="J791" t="s">
        <v>19</v>
      </c>
      <c r="K791" t="s">
        <v>20</v>
      </c>
      <c r="L791">
        <v>1401166800</v>
      </c>
      <c r="M791">
        <f t="shared" si="98"/>
        <v>16217.208333333334</v>
      </c>
      <c r="N791" s="6">
        <f t="shared" si="99"/>
        <v>41786.208333333336</v>
      </c>
      <c r="O791">
        <v>1404363600</v>
      </c>
      <c r="P791">
        <f t="shared" si="100"/>
        <v>16254.208333333334</v>
      </c>
      <c r="Q791" s="6">
        <f t="shared" si="101"/>
        <v>41823.208333333336</v>
      </c>
      <c r="R791" t="s">
        <v>31</v>
      </c>
      <c r="S791" t="str">
        <f t="shared" si="102"/>
        <v>theater</v>
      </c>
      <c r="T791" t="str">
        <f t="shared" si="103"/>
        <v>plays</v>
      </c>
    </row>
    <row r="792" spans="1:20" x14ac:dyDescent="0.35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t="s">
        <v>72</v>
      </c>
      <c r="G792" s="4">
        <f t="shared" si="96"/>
        <v>0.30540075309306081</v>
      </c>
      <c r="H792" s="5">
        <f t="shared" si="97"/>
        <v>51.009883198562441</v>
      </c>
      <c r="I792">
        <v>1113</v>
      </c>
      <c r="J792" t="s">
        <v>19</v>
      </c>
      <c r="K792" t="s">
        <v>20</v>
      </c>
      <c r="L792">
        <v>1266127200</v>
      </c>
      <c r="M792">
        <f t="shared" si="98"/>
        <v>14654.25</v>
      </c>
      <c r="N792" s="6">
        <f t="shared" si="99"/>
        <v>40223.25</v>
      </c>
      <c r="O792">
        <v>1266645600</v>
      </c>
      <c r="P792">
        <f t="shared" si="100"/>
        <v>14660.25</v>
      </c>
      <c r="Q792" s="6">
        <f t="shared" si="101"/>
        <v>40229.25</v>
      </c>
      <c r="R792" t="s">
        <v>31</v>
      </c>
      <c r="S792" t="str">
        <f t="shared" si="102"/>
        <v>theater</v>
      </c>
      <c r="T792" t="str">
        <f t="shared" si="103"/>
        <v>plays</v>
      </c>
    </row>
    <row r="793" spans="1:20" x14ac:dyDescent="0.35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t="s">
        <v>12</v>
      </c>
      <c r="G793" s="4">
        <f t="shared" si="96"/>
        <v>0.25714285714285712</v>
      </c>
      <c r="H793" s="5">
        <f t="shared" si="97"/>
        <v>90</v>
      </c>
      <c r="I793">
        <v>6</v>
      </c>
      <c r="J793" t="s">
        <v>19</v>
      </c>
      <c r="K793" t="s">
        <v>20</v>
      </c>
      <c r="L793">
        <v>1481436000</v>
      </c>
      <c r="M793">
        <f t="shared" si="98"/>
        <v>17146.25</v>
      </c>
      <c r="N793" s="6">
        <f t="shared" si="99"/>
        <v>42715.25</v>
      </c>
      <c r="O793">
        <v>1482818400</v>
      </c>
      <c r="P793">
        <f t="shared" si="100"/>
        <v>17162.25</v>
      </c>
      <c r="Q793" s="6">
        <f t="shared" si="101"/>
        <v>42731.25</v>
      </c>
      <c r="R793" t="s">
        <v>15</v>
      </c>
      <c r="S793" t="str">
        <f t="shared" si="102"/>
        <v>food</v>
      </c>
      <c r="T793" t="str">
        <f t="shared" si="103"/>
        <v>food trucks</v>
      </c>
    </row>
    <row r="794" spans="1:20" x14ac:dyDescent="0.35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t="s">
        <v>12</v>
      </c>
      <c r="G794" s="4">
        <f t="shared" si="96"/>
        <v>0.34</v>
      </c>
      <c r="H794" s="5">
        <f t="shared" si="97"/>
        <v>97.142857142857139</v>
      </c>
      <c r="I794">
        <v>7</v>
      </c>
      <c r="J794" t="s">
        <v>19</v>
      </c>
      <c r="K794" t="s">
        <v>20</v>
      </c>
      <c r="L794">
        <v>1372222800</v>
      </c>
      <c r="M794">
        <f t="shared" si="98"/>
        <v>15882.208333333334</v>
      </c>
      <c r="N794" s="6">
        <f t="shared" si="99"/>
        <v>41451.208333333336</v>
      </c>
      <c r="O794">
        <v>1374642000</v>
      </c>
      <c r="P794">
        <f t="shared" si="100"/>
        <v>15910.208333333334</v>
      </c>
      <c r="Q794" s="6">
        <f t="shared" si="101"/>
        <v>41479.208333333336</v>
      </c>
      <c r="R794" t="s">
        <v>31</v>
      </c>
      <c r="S794" t="str">
        <f t="shared" si="102"/>
        <v>theater</v>
      </c>
      <c r="T794" t="str">
        <f t="shared" si="103"/>
        <v>plays</v>
      </c>
    </row>
    <row r="795" spans="1:20" x14ac:dyDescent="0.35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t="s">
        <v>18</v>
      </c>
      <c r="G795" s="4">
        <f t="shared" si="96"/>
        <v>11.859090909090909</v>
      </c>
      <c r="H795" s="5">
        <f t="shared" si="97"/>
        <v>72.071823204419886</v>
      </c>
      <c r="I795">
        <v>181</v>
      </c>
      <c r="J795" t="s">
        <v>96</v>
      </c>
      <c r="K795" t="s">
        <v>97</v>
      </c>
      <c r="L795">
        <v>1372136400</v>
      </c>
      <c r="M795">
        <f t="shared" si="98"/>
        <v>15881.208333333334</v>
      </c>
      <c r="N795" s="6">
        <f t="shared" si="99"/>
        <v>41450.208333333336</v>
      </c>
      <c r="O795">
        <v>1372482000</v>
      </c>
      <c r="P795">
        <f t="shared" si="100"/>
        <v>15885.208333333334</v>
      </c>
      <c r="Q795" s="6">
        <f t="shared" si="101"/>
        <v>41454.208333333336</v>
      </c>
      <c r="R795" t="s">
        <v>66</v>
      </c>
      <c r="S795" t="str">
        <f t="shared" si="102"/>
        <v>publishing</v>
      </c>
      <c r="T795" t="str">
        <f t="shared" si="103"/>
        <v>nonfiction</v>
      </c>
    </row>
    <row r="796" spans="1:20" x14ac:dyDescent="0.35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t="s">
        <v>18</v>
      </c>
      <c r="G796" s="4">
        <f t="shared" si="96"/>
        <v>1.2539393939393939</v>
      </c>
      <c r="H796" s="5">
        <f t="shared" si="97"/>
        <v>75.236363636363635</v>
      </c>
      <c r="I796">
        <v>110</v>
      </c>
      <c r="J796" t="s">
        <v>19</v>
      </c>
      <c r="K796" t="s">
        <v>20</v>
      </c>
      <c r="L796">
        <v>1513922400</v>
      </c>
      <c r="M796">
        <f t="shared" si="98"/>
        <v>17522.25</v>
      </c>
      <c r="N796" s="6">
        <f t="shared" si="99"/>
        <v>43091.25</v>
      </c>
      <c r="O796">
        <v>1514959200</v>
      </c>
      <c r="P796">
        <f t="shared" si="100"/>
        <v>17534.25</v>
      </c>
      <c r="Q796" s="6">
        <f t="shared" si="101"/>
        <v>43103.25</v>
      </c>
      <c r="R796" t="s">
        <v>21</v>
      </c>
      <c r="S796" t="str">
        <f t="shared" si="102"/>
        <v>music</v>
      </c>
      <c r="T796" t="str">
        <f t="shared" si="103"/>
        <v>rock</v>
      </c>
    </row>
    <row r="797" spans="1:20" ht="31" x14ac:dyDescent="0.35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t="s">
        <v>12</v>
      </c>
      <c r="G797" s="4">
        <f t="shared" si="96"/>
        <v>0.14394366197183098</v>
      </c>
      <c r="H797" s="5">
        <f t="shared" si="97"/>
        <v>32.967741935483872</v>
      </c>
      <c r="I797">
        <v>31</v>
      </c>
      <c r="J797" t="s">
        <v>19</v>
      </c>
      <c r="K797" t="s">
        <v>20</v>
      </c>
      <c r="L797">
        <v>1477976400</v>
      </c>
      <c r="M797">
        <f t="shared" si="98"/>
        <v>17106.208333333332</v>
      </c>
      <c r="N797" s="6">
        <f t="shared" si="99"/>
        <v>42675.208333333328</v>
      </c>
      <c r="O797">
        <v>1478235600</v>
      </c>
      <c r="P797">
        <f t="shared" si="100"/>
        <v>17109.208333333332</v>
      </c>
      <c r="Q797" s="6">
        <f t="shared" si="101"/>
        <v>42678.208333333328</v>
      </c>
      <c r="R797" t="s">
        <v>51</v>
      </c>
      <c r="S797" t="str">
        <f t="shared" si="102"/>
        <v>film &amp; video</v>
      </c>
      <c r="T797" t="str">
        <f t="shared" si="103"/>
        <v>drama</v>
      </c>
    </row>
    <row r="798" spans="1:20" x14ac:dyDescent="0.35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t="s">
        <v>12</v>
      </c>
      <c r="G798" s="4">
        <f t="shared" si="96"/>
        <v>0.54807692307692313</v>
      </c>
      <c r="H798" s="5">
        <f t="shared" si="97"/>
        <v>54.807692307692307</v>
      </c>
      <c r="I798">
        <v>78</v>
      </c>
      <c r="J798" t="s">
        <v>19</v>
      </c>
      <c r="K798" t="s">
        <v>20</v>
      </c>
      <c r="L798">
        <v>1407474000</v>
      </c>
      <c r="M798">
        <f t="shared" si="98"/>
        <v>16290.208333333334</v>
      </c>
      <c r="N798" s="6">
        <f t="shared" si="99"/>
        <v>41859.208333333336</v>
      </c>
      <c r="O798">
        <v>1408078800</v>
      </c>
      <c r="P798">
        <f t="shared" si="100"/>
        <v>16297.208333333334</v>
      </c>
      <c r="Q798" s="6">
        <f t="shared" si="101"/>
        <v>41866.208333333336</v>
      </c>
      <c r="R798" t="s">
        <v>290</v>
      </c>
      <c r="S798" t="str">
        <f t="shared" si="102"/>
        <v>games</v>
      </c>
      <c r="T798" t="str">
        <f t="shared" si="103"/>
        <v>mobile games</v>
      </c>
    </row>
    <row r="799" spans="1:20" x14ac:dyDescent="0.35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t="s">
        <v>18</v>
      </c>
      <c r="G799" s="4">
        <f t="shared" si="96"/>
        <v>1.0963157894736841</v>
      </c>
      <c r="H799" s="5">
        <f t="shared" si="97"/>
        <v>45.037837837837834</v>
      </c>
      <c r="I799">
        <v>185</v>
      </c>
      <c r="J799" t="s">
        <v>19</v>
      </c>
      <c r="K799" t="s">
        <v>20</v>
      </c>
      <c r="L799">
        <v>1546149600</v>
      </c>
      <c r="M799">
        <f t="shared" si="98"/>
        <v>17895.25</v>
      </c>
      <c r="N799" s="6">
        <f t="shared" si="99"/>
        <v>43464.25</v>
      </c>
      <c r="O799">
        <v>1548136800</v>
      </c>
      <c r="P799">
        <f t="shared" si="100"/>
        <v>17918.25</v>
      </c>
      <c r="Q799" s="6">
        <f t="shared" si="101"/>
        <v>43487.25</v>
      </c>
      <c r="R799" t="s">
        <v>26</v>
      </c>
      <c r="S799" t="str">
        <f t="shared" si="102"/>
        <v>technology</v>
      </c>
      <c r="T799" t="str">
        <f t="shared" si="103"/>
        <v>web</v>
      </c>
    </row>
    <row r="800" spans="1:20" x14ac:dyDescent="0.35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t="s">
        <v>18</v>
      </c>
      <c r="G800" s="4">
        <f t="shared" si="96"/>
        <v>1.8847058823529412</v>
      </c>
      <c r="H800" s="5">
        <f t="shared" si="97"/>
        <v>52.958677685950413</v>
      </c>
      <c r="I800">
        <v>121</v>
      </c>
      <c r="J800" t="s">
        <v>19</v>
      </c>
      <c r="K800" t="s">
        <v>20</v>
      </c>
      <c r="L800">
        <v>1338440400</v>
      </c>
      <c r="M800">
        <f t="shared" si="98"/>
        <v>15491.208333333334</v>
      </c>
      <c r="N800" s="6">
        <f t="shared" si="99"/>
        <v>41060.208333333336</v>
      </c>
      <c r="O800">
        <v>1340859600</v>
      </c>
      <c r="P800">
        <f t="shared" si="100"/>
        <v>15519.208333333334</v>
      </c>
      <c r="Q800" s="6">
        <f t="shared" si="101"/>
        <v>41088.208333333336</v>
      </c>
      <c r="R800" t="s">
        <v>31</v>
      </c>
      <c r="S800" t="str">
        <f t="shared" si="102"/>
        <v>theater</v>
      </c>
      <c r="T800" t="str">
        <f t="shared" si="103"/>
        <v>plays</v>
      </c>
    </row>
    <row r="801" spans="1:20" x14ac:dyDescent="0.35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t="s">
        <v>12</v>
      </c>
      <c r="G801" s="4">
        <f t="shared" si="96"/>
        <v>0.87008284023668636</v>
      </c>
      <c r="H801" s="5">
        <f t="shared" si="97"/>
        <v>60.017959183673469</v>
      </c>
      <c r="I801">
        <v>1225</v>
      </c>
      <c r="J801" t="s">
        <v>38</v>
      </c>
      <c r="K801" t="s">
        <v>39</v>
      </c>
      <c r="L801">
        <v>1454133600</v>
      </c>
      <c r="M801">
        <f t="shared" si="98"/>
        <v>16830.25</v>
      </c>
      <c r="N801" s="6">
        <f t="shared" si="99"/>
        <v>42399.25</v>
      </c>
      <c r="O801">
        <v>1454479200</v>
      </c>
      <c r="P801">
        <f t="shared" si="100"/>
        <v>16834.25</v>
      </c>
      <c r="Q801" s="6">
        <f t="shared" si="101"/>
        <v>42403.25</v>
      </c>
      <c r="R801" t="s">
        <v>31</v>
      </c>
      <c r="S801" t="str">
        <f t="shared" si="102"/>
        <v>theater</v>
      </c>
      <c r="T801" t="str">
        <f t="shared" si="103"/>
        <v>plays</v>
      </c>
    </row>
    <row r="802" spans="1:20" x14ac:dyDescent="0.35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t="s">
        <v>12</v>
      </c>
      <c r="G802" s="4">
        <f t="shared" si="96"/>
        <v>0.01</v>
      </c>
      <c r="H802" s="5">
        <f t="shared" si="97"/>
        <v>1</v>
      </c>
      <c r="I802">
        <v>1</v>
      </c>
      <c r="J802" t="s">
        <v>96</v>
      </c>
      <c r="K802" t="s">
        <v>97</v>
      </c>
      <c r="L802">
        <v>1434085200</v>
      </c>
      <c r="M802">
        <f t="shared" si="98"/>
        <v>16598.208333333332</v>
      </c>
      <c r="N802" s="6">
        <f t="shared" si="99"/>
        <v>42167.208333333328</v>
      </c>
      <c r="O802">
        <v>1434430800</v>
      </c>
      <c r="P802">
        <f t="shared" si="100"/>
        <v>16602.208333333332</v>
      </c>
      <c r="Q802" s="6">
        <f t="shared" si="101"/>
        <v>42171.208333333328</v>
      </c>
      <c r="R802" t="s">
        <v>21</v>
      </c>
      <c r="S802" t="str">
        <f t="shared" si="102"/>
        <v>music</v>
      </c>
      <c r="T802" t="str">
        <f t="shared" si="103"/>
        <v>rock</v>
      </c>
    </row>
    <row r="803" spans="1:20" x14ac:dyDescent="0.35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t="s">
        <v>18</v>
      </c>
      <c r="G803" s="4">
        <f t="shared" si="96"/>
        <v>2.0291304347826089</v>
      </c>
      <c r="H803" s="5">
        <f t="shared" si="97"/>
        <v>44.028301886792455</v>
      </c>
      <c r="I803">
        <v>106</v>
      </c>
      <c r="J803" t="s">
        <v>19</v>
      </c>
      <c r="K803" t="s">
        <v>20</v>
      </c>
      <c r="L803">
        <v>1577772000</v>
      </c>
      <c r="M803">
        <f t="shared" si="98"/>
        <v>18261.25</v>
      </c>
      <c r="N803" s="6">
        <f t="shared" si="99"/>
        <v>43830.25</v>
      </c>
      <c r="O803">
        <v>1579672800</v>
      </c>
      <c r="P803">
        <f t="shared" si="100"/>
        <v>18283.25</v>
      </c>
      <c r="Q803" s="6">
        <f t="shared" si="101"/>
        <v>43852.25</v>
      </c>
      <c r="R803" t="s">
        <v>120</v>
      </c>
      <c r="S803" t="str">
        <f t="shared" si="102"/>
        <v>photography</v>
      </c>
      <c r="T803" t="str">
        <f t="shared" si="103"/>
        <v>photography books</v>
      </c>
    </row>
    <row r="804" spans="1:20" ht="31" x14ac:dyDescent="0.35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t="s">
        <v>18</v>
      </c>
      <c r="G804" s="4">
        <f t="shared" si="96"/>
        <v>1.9703225806451612</v>
      </c>
      <c r="H804" s="5">
        <f t="shared" si="97"/>
        <v>86.028169014084511</v>
      </c>
      <c r="I804">
        <v>142</v>
      </c>
      <c r="J804" t="s">
        <v>19</v>
      </c>
      <c r="K804" t="s">
        <v>20</v>
      </c>
      <c r="L804">
        <v>1562216400</v>
      </c>
      <c r="M804">
        <f t="shared" si="98"/>
        <v>18081.208333333332</v>
      </c>
      <c r="N804" s="6">
        <f t="shared" si="99"/>
        <v>43650.208333333328</v>
      </c>
      <c r="O804">
        <v>1562389200</v>
      </c>
      <c r="P804">
        <f t="shared" si="100"/>
        <v>18083.208333333332</v>
      </c>
      <c r="Q804" s="6">
        <f t="shared" si="101"/>
        <v>43652.208333333328</v>
      </c>
      <c r="R804" t="s">
        <v>120</v>
      </c>
      <c r="S804" t="str">
        <f t="shared" si="102"/>
        <v>photography</v>
      </c>
      <c r="T804" t="str">
        <f t="shared" si="103"/>
        <v>photography books</v>
      </c>
    </row>
    <row r="805" spans="1:20" ht="31" x14ac:dyDescent="0.35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t="s">
        <v>18</v>
      </c>
      <c r="G805" s="4">
        <f t="shared" si="96"/>
        <v>1.07</v>
      </c>
      <c r="H805" s="5">
        <f t="shared" si="97"/>
        <v>28.012875536480685</v>
      </c>
      <c r="I805">
        <v>233</v>
      </c>
      <c r="J805" t="s">
        <v>19</v>
      </c>
      <c r="K805" t="s">
        <v>20</v>
      </c>
      <c r="L805">
        <v>1548568800</v>
      </c>
      <c r="M805">
        <f t="shared" si="98"/>
        <v>17923.25</v>
      </c>
      <c r="N805" s="6">
        <f t="shared" si="99"/>
        <v>43492.25</v>
      </c>
      <c r="O805">
        <v>1551506400</v>
      </c>
      <c r="P805">
        <f t="shared" si="100"/>
        <v>17957.25</v>
      </c>
      <c r="Q805" s="6">
        <f t="shared" si="101"/>
        <v>43526.25</v>
      </c>
      <c r="R805" t="s">
        <v>31</v>
      </c>
      <c r="S805" t="str">
        <f t="shared" si="102"/>
        <v>theater</v>
      </c>
      <c r="T805" t="str">
        <f t="shared" si="103"/>
        <v>plays</v>
      </c>
    </row>
    <row r="806" spans="1:20" x14ac:dyDescent="0.35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t="s">
        <v>18</v>
      </c>
      <c r="G806" s="4">
        <f t="shared" si="96"/>
        <v>2.6873076923076922</v>
      </c>
      <c r="H806" s="5">
        <f t="shared" si="97"/>
        <v>32.050458715596328</v>
      </c>
      <c r="I806">
        <v>218</v>
      </c>
      <c r="J806" t="s">
        <v>19</v>
      </c>
      <c r="K806" t="s">
        <v>20</v>
      </c>
      <c r="L806">
        <v>1514872800</v>
      </c>
      <c r="M806">
        <f t="shared" si="98"/>
        <v>17533.25</v>
      </c>
      <c r="N806" s="6">
        <f t="shared" si="99"/>
        <v>43102.25</v>
      </c>
      <c r="O806">
        <v>1516600800</v>
      </c>
      <c r="P806">
        <f t="shared" si="100"/>
        <v>17553.25</v>
      </c>
      <c r="Q806" s="6">
        <f t="shared" si="101"/>
        <v>43122.25</v>
      </c>
      <c r="R806" t="s">
        <v>21</v>
      </c>
      <c r="S806" t="str">
        <f t="shared" si="102"/>
        <v>music</v>
      </c>
      <c r="T806" t="str">
        <f t="shared" si="103"/>
        <v>rock</v>
      </c>
    </row>
    <row r="807" spans="1:20" ht="31" x14ac:dyDescent="0.35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t="s">
        <v>12</v>
      </c>
      <c r="G807" s="4">
        <f t="shared" si="96"/>
        <v>0.50845360824742269</v>
      </c>
      <c r="H807" s="5">
        <f t="shared" si="97"/>
        <v>73.611940298507463</v>
      </c>
      <c r="I807">
        <v>67</v>
      </c>
      <c r="J807" t="s">
        <v>24</v>
      </c>
      <c r="K807" t="s">
        <v>25</v>
      </c>
      <c r="L807">
        <v>1416031200</v>
      </c>
      <c r="M807">
        <f t="shared" si="98"/>
        <v>16389.25</v>
      </c>
      <c r="N807" s="6">
        <f t="shared" si="99"/>
        <v>41958.25</v>
      </c>
      <c r="O807">
        <v>1420437600</v>
      </c>
      <c r="P807">
        <f t="shared" si="100"/>
        <v>16440.25</v>
      </c>
      <c r="Q807" s="6">
        <f t="shared" si="101"/>
        <v>42009.25</v>
      </c>
      <c r="R807" t="s">
        <v>40</v>
      </c>
      <c r="S807" t="str">
        <f t="shared" si="102"/>
        <v>film &amp; video</v>
      </c>
      <c r="T807" t="str">
        <f t="shared" si="103"/>
        <v>documentary</v>
      </c>
    </row>
    <row r="808" spans="1:20" x14ac:dyDescent="0.35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t="s">
        <v>18</v>
      </c>
      <c r="G808" s="4">
        <f t="shared" si="96"/>
        <v>11.802857142857142</v>
      </c>
      <c r="H808" s="5">
        <f t="shared" si="97"/>
        <v>108.71052631578948</v>
      </c>
      <c r="I808">
        <v>76</v>
      </c>
      <c r="J808" t="s">
        <v>19</v>
      </c>
      <c r="K808" t="s">
        <v>20</v>
      </c>
      <c r="L808">
        <v>1330927200</v>
      </c>
      <c r="M808">
        <f t="shared" si="98"/>
        <v>15404.25</v>
      </c>
      <c r="N808" s="6">
        <f t="shared" si="99"/>
        <v>40973.25</v>
      </c>
      <c r="O808">
        <v>1332997200</v>
      </c>
      <c r="P808">
        <f t="shared" si="100"/>
        <v>15428.208333333334</v>
      </c>
      <c r="Q808" s="6">
        <f t="shared" si="101"/>
        <v>40997.208333333336</v>
      </c>
      <c r="R808" t="s">
        <v>51</v>
      </c>
      <c r="S808" t="str">
        <f t="shared" si="102"/>
        <v>film &amp; video</v>
      </c>
      <c r="T808" t="str">
        <f t="shared" si="103"/>
        <v>drama</v>
      </c>
    </row>
    <row r="809" spans="1:20" x14ac:dyDescent="0.35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t="s">
        <v>18</v>
      </c>
      <c r="G809" s="4">
        <f t="shared" si="96"/>
        <v>2.64</v>
      </c>
      <c r="H809" s="5">
        <f t="shared" si="97"/>
        <v>42.97674418604651</v>
      </c>
      <c r="I809">
        <v>43</v>
      </c>
      <c r="J809" t="s">
        <v>19</v>
      </c>
      <c r="K809" t="s">
        <v>20</v>
      </c>
      <c r="L809">
        <v>1571115600</v>
      </c>
      <c r="M809">
        <f t="shared" si="98"/>
        <v>18184.208333333332</v>
      </c>
      <c r="N809" s="6">
        <f t="shared" si="99"/>
        <v>43753.208333333328</v>
      </c>
      <c r="O809">
        <v>1574920800</v>
      </c>
      <c r="P809">
        <f t="shared" si="100"/>
        <v>18228.25</v>
      </c>
      <c r="Q809" s="6">
        <f t="shared" si="101"/>
        <v>43797.25</v>
      </c>
      <c r="R809" t="s">
        <v>31</v>
      </c>
      <c r="S809" t="str">
        <f t="shared" si="102"/>
        <v>theater</v>
      </c>
      <c r="T809" t="str">
        <f t="shared" si="103"/>
        <v>plays</v>
      </c>
    </row>
    <row r="810" spans="1:20" x14ac:dyDescent="0.35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t="s">
        <v>12</v>
      </c>
      <c r="G810" s="4">
        <f t="shared" si="96"/>
        <v>0.30442307692307691</v>
      </c>
      <c r="H810" s="5">
        <f t="shared" si="97"/>
        <v>83.315789473684205</v>
      </c>
      <c r="I810">
        <v>19</v>
      </c>
      <c r="J810" t="s">
        <v>19</v>
      </c>
      <c r="K810" t="s">
        <v>20</v>
      </c>
      <c r="L810">
        <v>1463461200</v>
      </c>
      <c r="M810">
        <f t="shared" si="98"/>
        <v>16938.208333333332</v>
      </c>
      <c r="N810" s="6">
        <f t="shared" si="99"/>
        <v>42507.208333333328</v>
      </c>
      <c r="O810">
        <v>1464930000</v>
      </c>
      <c r="P810">
        <f t="shared" si="100"/>
        <v>16955.208333333332</v>
      </c>
      <c r="Q810" s="6">
        <f t="shared" si="101"/>
        <v>42524.208333333328</v>
      </c>
      <c r="R810" t="s">
        <v>15</v>
      </c>
      <c r="S810" t="str">
        <f t="shared" si="102"/>
        <v>food</v>
      </c>
      <c r="T810" t="str">
        <f t="shared" si="103"/>
        <v>food trucks</v>
      </c>
    </row>
    <row r="811" spans="1:20" x14ac:dyDescent="0.35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t="s">
        <v>12</v>
      </c>
      <c r="G811" s="4">
        <f t="shared" si="96"/>
        <v>0.62880681818181816</v>
      </c>
      <c r="H811" s="5">
        <f t="shared" si="97"/>
        <v>42</v>
      </c>
      <c r="I811">
        <v>2108</v>
      </c>
      <c r="J811" t="s">
        <v>96</v>
      </c>
      <c r="K811" t="s">
        <v>97</v>
      </c>
      <c r="L811">
        <v>1344920400</v>
      </c>
      <c r="M811">
        <f t="shared" si="98"/>
        <v>15566.208333333334</v>
      </c>
      <c r="N811" s="6">
        <f t="shared" si="99"/>
        <v>41135.208333333336</v>
      </c>
      <c r="O811">
        <v>1345006800</v>
      </c>
      <c r="P811">
        <f t="shared" si="100"/>
        <v>15567.208333333334</v>
      </c>
      <c r="Q811" s="6">
        <f t="shared" si="101"/>
        <v>41136.208333333336</v>
      </c>
      <c r="R811" t="s">
        <v>40</v>
      </c>
      <c r="S811" t="str">
        <f t="shared" si="102"/>
        <v>film &amp; video</v>
      </c>
      <c r="T811" t="str">
        <f t="shared" si="103"/>
        <v>documentary</v>
      </c>
    </row>
    <row r="812" spans="1:20" x14ac:dyDescent="0.35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t="s">
        <v>18</v>
      </c>
      <c r="G812" s="4">
        <f t="shared" si="96"/>
        <v>1.9312499999999999</v>
      </c>
      <c r="H812" s="5">
        <f t="shared" si="97"/>
        <v>55.927601809954751</v>
      </c>
      <c r="I812">
        <v>221</v>
      </c>
      <c r="J812" t="s">
        <v>19</v>
      </c>
      <c r="K812" t="s">
        <v>20</v>
      </c>
      <c r="L812">
        <v>1511848800</v>
      </c>
      <c r="M812">
        <f t="shared" si="98"/>
        <v>17498.25</v>
      </c>
      <c r="N812" s="6">
        <f t="shared" si="99"/>
        <v>43067.25</v>
      </c>
      <c r="O812">
        <v>1512712800</v>
      </c>
      <c r="P812">
        <f t="shared" si="100"/>
        <v>17508.25</v>
      </c>
      <c r="Q812" s="6">
        <f t="shared" si="101"/>
        <v>43077.25</v>
      </c>
      <c r="R812" t="s">
        <v>31</v>
      </c>
      <c r="S812" t="str">
        <f t="shared" si="102"/>
        <v>theater</v>
      </c>
      <c r="T812" t="str">
        <f t="shared" si="103"/>
        <v>plays</v>
      </c>
    </row>
    <row r="813" spans="1:20" x14ac:dyDescent="0.35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t="s">
        <v>12</v>
      </c>
      <c r="G813" s="4">
        <f t="shared" si="96"/>
        <v>0.77102702702702708</v>
      </c>
      <c r="H813" s="5">
        <f t="shared" si="97"/>
        <v>105.03681885125184</v>
      </c>
      <c r="I813">
        <v>679</v>
      </c>
      <c r="J813" t="s">
        <v>19</v>
      </c>
      <c r="K813" t="s">
        <v>20</v>
      </c>
      <c r="L813">
        <v>1452319200</v>
      </c>
      <c r="M813">
        <f t="shared" si="98"/>
        <v>16809.25</v>
      </c>
      <c r="N813" s="6">
        <f t="shared" si="99"/>
        <v>42378.25</v>
      </c>
      <c r="O813">
        <v>1452492000</v>
      </c>
      <c r="P813">
        <f t="shared" si="100"/>
        <v>16811.25</v>
      </c>
      <c r="Q813" s="6">
        <f t="shared" si="101"/>
        <v>42380.25</v>
      </c>
      <c r="R813" t="s">
        <v>87</v>
      </c>
      <c r="S813" t="str">
        <f t="shared" si="102"/>
        <v>games</v>
      </c>
      <c r="T813" t="str">
        <f t="shared" si="103"/>
        <v>video games</v>
      </c>
    </row>
    <row r="814" spans="1:20" x14ac:dyDescent="0.35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t="s">
        <v>18</v>
      </c>
      <c r="G814" s="4">
        <f t="shared" si="96"/>
        <v>2.2552763819095478</v>
      </c>
      <c r="H814" s="5">
        <f t="shared" si="97"/>
        <v>48</v>
      </c>
      <c r="I814">
        <v>2805</v>
      </c>
      <c r="J814" t="s">
        <v>13</v>
      </c>
      <c r="K814" t="s">
        <v>14</v>
      </c>
      <c r="L814">
        <v>1523854800</v>
      </c>
      <c r="M814">
        <f t="shared" si="98"/>
        <v>17637.208333333332</v>
      </c>
      <c r="N814" s="6">
        <f t="shared" si="99"/>
        <v>43206.208333333328</v>
      </c>
      <c r="O814">
        <v>1524286800</v>
      </c>
      <c r="P814">
        <f t="shared" si="100"/>
        <v>17642.208333333332</v>
      </c>
      <c r="Q814" s="6">
        <f t="shared" si="101"/>
        <v>43211.208333333328</v>
      </c>
      <c r="R814" t="s">
        <v>66</v>
      </c>
      <c r="S814" t="str">
        <f t="shared" si="102"/>
        <v>publishing</v>
      </c>
      <c r="T814" t="str">
        <f t="shared" si="103"/>
        <v>nonfiction</v>
      </c>
    </row>
    <row r="815" spans="1:20" x14ac:dyDescent="0.35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t="s">
        <v>18</v>
      </c>
      <c r="G815" s="4">
        <f t="shared" si="96"/>
        <v>2.3940625</v>
      </c>
      <c r="H815" s="5">
        <f t="shared" si="97"/>
        <v>112.66176470588235</v>
      </c>
      <c r="I815">
        <v>68</v>
      </c>
      <c r="J815" t="s">
        <v>19</v>
      </c>
      <c r="K815" t="s">
        <v>20</v>
      </c>
      <c r="L815">
        <v>1346043600</v>
      </c>
      <c r="M815">
        <f t="shared" si="98"/>
        <v>15579.208333333334</v>
      </c>
      <c r="N815" s="6">
        <f t="shared" si="99"/>
        <v>41148.208333333336</v>
      </c>
      <c r="O815">
        <v>1346907600</v>
      </c>
      <c r="P815">
        <f t="shared" si="100"/>
        <v>15589.208333333334</v>
      </c>
      <c r="Q815" s="6">
        <f t="shared" si="101"/>
        <v>41158.208333333336</v>
      </c>
      <c r="R815" t="s">
        <v>87</v>
      </c>
      <c r="S815" t="str">
        <f t="shared" si="102"/>
        <v>games</v>
      </c>
      <c r="T815" t="str">
        <f t="shared" si="103"/>
        <v>video games</v>
      </c>
    </row>
    <row r="816" spans="1:20" x14ac:dyDescent="0.35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t="s">
        <v>12</v>
      </c>
      <c r="G816" s="4">
        <f t="shared" si="96"/>
        <v>0.921875</v>
      </c>
      <c r="H816" s="5">
        <f t="shared" si="97"/>
        <v>81.944444444444443</v>
      </c>
      <c r="I816">
        <v>36</v>
      </c>
      <c r="J816" t="s">
        <v>34</v>
      </c>
      <c r="K816" t="s">
        <v>35</v>
      </c>
      <c r="L816">
        <v>1464325200</v>
      </c>
      <c r="M816">
        <f t="shared" si="98"/>
        <v>16948.208333333332</v>
      </c>
      <c r="N816" s="6">
        <f t="shared" si="99"/>
        <v>42517.208333333328</v>
      </c>
      <c r="O816">
        <v>1464498000</v>
      </c>
      <c r="P816">
        <f t="shared" si="100"/>
        <v>16950.208333333332</v>
      </c>
      <c r="Q816" s="6">
        <f t="shared" si="101"/>
        <v>42519.208333333328</v>
      </c>
      <c r="R816" t="s">
        <v>21</v>
      </c>
      <c r="S816" t="str">
        <f t="shared" si="102"/>
        <v>music</v>
      </c>
      <c r="T816" t="str">
        <f t="shared" si="103"/>
        <v>rock</v>
      </c>
    </row>
    <row r="817" spans="1:20" ht="31" x14ac:dyDescent="0.35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t="s">
        <v>18</v>
      </c>
      <c r="G817" s="4">
        <f t="shared" si="96"/>
        <v>1.3023333333333333</v>
      </c>
      <c r="H817" s="5">
        <f t="shared" si="97"/>
        <v>64.049180327868854</v>
      </c>
      <c r="I817">
        <v>183</v>
      </c>
      <c r="J817" t="s">
        <v>13</v>
      </c>
      <c r="K817" t="s">
        <v>14</v>
      </c>
      <c r="L817">
        <v>1511935200</v>
      </c>
      <c r="M817">
        <f t="shared" si="98"/>
        <v>17499.25</v>
      </c>
      <c r="N817" s="6">
        <f t="shared" si="99"/>
        <v>43068.25</v>
      </c>
      <c r="O817">
        <v>1514181600</v>
      </c>
      <c r="P817">
        <f t="shared" si="100"/>
        <v>17525.25</v>
      </c>
      <c r="Q817" s="6">
        <f t="shared" si="101"/>
        <v>43094.25</v>
      </c>
      <c r="R817" t="s">
        <v>21</v>
      </c>
      <c r="S817" t="str">
        <f t="shared" si="102"/>
        <v>music</v>
      </c>
      <c r="T817" t="str">
        <f t="shared" si="103"/>
        <v>rock</v>
      </c>
    </row>
    <row r="818" spans="1:20" x14ac:dyDescent="0.35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t="s">
        <v>18</v>
      </c>
      <c r="G818" s="4">
        <f t="shared" si="96"/>
        <v>6.1521739130434785</v>
      </c>
      <c r="H818" s="5">
        <f t="shared" si="97"/>
        <v>106.39097744360902</v>
      </c>
      <c r="I818">
        <v>133</v>
      </c>
      <c r="J818" t="s">
        <v>19</v>
      </c>
      <c r="K818" t="s">
        <v>20</v>
      </c>
      <c r="L818">
        <v>1392012000</v>
      </c>
      <c r="M818">
        <f t="shared" si="98"/>
        <v>16111.25</v>
      </c>
      <c r="N818" s="6">
        <f t="shared" si="99"/>
        <v>41680.25</v>
      </c>
      <c r="O818">
        <v>1392184800</v>
      </c>
      <c r="P818">
        <f t="shared" si="100"/>
        <v>16113.25</v>
      </c>
      <c r="Q818" s="6">
        <f t="shared" si="101"/>
        <v>41682.25</v>
      </c>
      <c r="R818" t="s">
        <v>31</v>
      </c>
      <c r="S818" t="str">
        <f t="shared" si="102"/>
        <v>theater</v>
      </c>
      <c r="T818" t="str">
        <f t="shared" si="103"/>
        <v>plays</v>
      </c>
    </row>
    <row r="819" spans="1:20" x14ac:dyDescent="0.35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t="s">
        <v>18</v>
      </c>
      <c r="G819" s="4">
        <f t="shared" si="96"/>
        <v>3.687953216374269</v>
      </c>
      <c r="H819" s="5">
        <f t="shared" si="97"/>
        <v>76.011249497790274</v>
      </c>
      <c r="I819">
        <v>2489</v>
      </c>
      <c r="J819" t="s">
        <v>105</v>
      </c>
      <c r="K819" t="s">
        <v>106</v>
      </c>
      <c r="L819">
        <v>1556946000</v>
      </c>
      <c r="M819">
        <f t="shared" si="98"/>
        <v>18020.208333333332</v>
      </c>
      <c r="N819" s="6">
        <f t="shared" si="99"/>
        <v>43589.208333333328</v>
      </c>
      <c r="O819">
        <v>1559365200</v>
      </c>
      <c r="P819">
        <f t="shared" si="100"/>
        <v>18048.208333333332</v>
      </c>
      <c r="Q819" s="6">
        <f t="shared" si="101"/>
        <v>43617.208333333328</v>
      </c>
      <c r="R819" t="s">
        <v>66</v>
      </c>
      <c r="S819" t="str">
        <f t="shared" si="102"/>
        <v>publishing</v>
      </c>
      <c r="T819" t="str">
        <f t="shared" si="103"/>
        <v>nonfiction</v>
      </c>
    </row>
    <row r="820" spans="1:20" x14ac:dyDescent="0.35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t="s">
        <v>18</v>
      </c>
      <c r="G820" s="4">
        <f t="shared" si="96"/>
        <v>10.948571428571428</v>
      </c>
      <c r="H820" s="5">
        <f t="shared" si="97"/>
        <v>111.07246376811594</v>
      </c>
      <c r="I820">
        <v>69</v>
      </c>
      <c r="J820" t="s">
        <v>19</v>
      </c>
      <c r="K820" t="s">
        <v>20</v>
      </c>
      <c r="L820">
        <v>1548050400</v>
      </c>
      <c r="M820">
        <f t="shared" si="98"/>
        <v>17917.25</v>
      </c>
      <c r="N820" s="6">
        <f t="shared" si="99"/>
        <v>43486.25</v>
      </c>
      <c r="O820">
        <v>1549173600</v>
      </c>
      <c r="P820">
        <f t="shared" si="100"/>
        <v>17930.25</v>
      </c>
      <c r="Q820" s="6">
        <f t="shared" si="101"/>
        <v>43499.25</v>
      </c>
      <c r="R820" t="s">
        <v>31</v>
      </c>
      <c r="S820" t="str">
        <f t="shared" si="102"/>
        <v>theater</v>
      </c>
      <c r="T820" t="str">
        <f t="shared" si="103"/>
        <v>plays</v>
      </c>
    </row>
    <row r="821" spans="1:20" ht="31" x14ac:dyDescent="0.35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t="s">
        <v>12</v>
      </c>
      <c r="G821" s="4">
        <f t="shared" si="96"/>
        <v>0.50662921348314605</v>
      </c>
      <c r="H821" s="5">
        <f t="shared" si="97"/>
        <v>95.936170212765958</v>
      </c>
      <c r="I821">
        <v>47</v>
      </c>
      <c r="J821" t="s">
        <v>19</v>
      </c>
      <c r="K821" t="s">
        <v>20</v>
      </c>
      <c r="L821">
        <v>1353736800</v>
      </c>
      <c r="M821">
        <f t="shared" si="98"/>
        <v>15668.25</v>
      </c>
      <c r="N821" s="6">
        <f t="shared" si="99"/>
        <v>41237.25</v>
      </c>
      <c r="O821">
        <v>1355032800</v>
      </c>
      <c r="P821">
        <f t="shared" si="100"/>
        <v>15683.25</v>
      </c>
      <c r="Q821" s="6">
        <f t="shared" si="101"/>
        <v>41252.25</v>
      </c>
      <c r="R821" t="s">
        <v>87</v>
      </c>
      <c r="S821" t="str">
        <f t="shared" si="102"/>
        <v>games</v>
      </c>
      <c r="T821" t="str">
        <f t="shared" si="103"/>
        <v>video games</v>
      </c>
    </row>
    <row r="822" spans="1:20" x14ac:dyDescent="0.35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t="s">
        <v>18</v>
      </c>
      <c r="G822" s="4">
        <f t="shared" si="96"/>
        <v>8.0060000000000002</v>
      </c>
      <c r="H822" s="5">
        <f t="shared" si="97"/>
        <v>43.043010752688176</v>
      </c>
      <c r="I822">
        <v>279</v>
      </c>
      <c r="J822" t="s">
        <v>38</v>
      </c>
      <c r="K822" t="s">
        <v>39</v>
      </c>
      <c r="L822">
        <v>1532840400</v>
      </c>
      <c r="M822">
        <f t="shared" si="98"/>
        <v>17741.208333333332</v>
      </c>
      <c r="N822" s="6">
        <f t="shared" si="99"/>
        <v>43310.208333333328</v>
      </c>
      <c r="O822">
        <v>1533963600</v>
      </c>
      <c r="P822">
        <f t="shared" si="100"/>
        <v>17754.208333333332</v>
      </c>
      <c r="Q822" s="6">
        <f t="shared" si="101"/>
        <v>43323.208333333328</v>
      </c>
      <c r="R822" t="s">
        <v>21</v>
      </c>
      <c r="S822" t="str">
        <f t="shared" si="102"/>
        <v>music</v>
      </c>
      <c r="T822" t="str">
        <f t="shared" si="103"/>
        <v>rock</v>
      </c>
    </row>
    <row r="823" spans="1:20" x14ac:dyDescent="0.35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t="s">
        <v>18</v>
      </c>
      <c r="G823" s="4">
        <f t="shared" si="96"/>
        <v>2.9128571428571428</v>
      </c>
      <c r="H823" s="5">
        <f t="shared" si="97"/>
        <v>67.966666666666669</v>
      </c>
      <c r="I823">
        <v>210</v>
      </c>
      <c r="J823" t="s">
        <v>19</v>
      </c>
      <c r="K823" t="s">
        <v>20</v>
      </c>
      <c r="L823">
        <v>1488261600</v>
      </c>
      <c r="M823">
        <f t="shared" si="98"/>
        <v>17225.25</v>
      </c>
      <c r="N823" s="6">
        <f t="shared" si="99"/>
        <v>42794.25</v>
      </c>
      <c r="O823">
        <v>1489381200</v>
      </c>
      <c r="P823">
        <f t="shared" si="100"/>
        <v>17238.208333333332</v>
      </c>
      <c r="Q823" s="6">
        <f t="shared" si="101"/>
        <v>42807.208333333328</v>
      </c>
      <c r="R823" t="s">
        <v>40</v>
      </c>
      <c r="S823" t="str">
        <f t="shared" si="102"/>
        <v>film &amp; video</v>
      </c>
      <c r="T823" t="str">
        <f t="shared" si="103"/>
        <v>documentary</v>
      </c>
    </row>
    <row r="824" spans="1:20" x14ac:dyDescent="0.35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t="s">
        <v>18</v>
      </c>
      <c r="G824" s="4">
        <f t="shared" si="96"/>
        <v>3.4996666666666667</v>
      </c>
      <c r="H824" s="5">
        <f t="shared" si="97"/>
        <v>89.991428571428571</v>
      </c>
      <c r="I824">
        <v>2100</v>
      </c>
      <c r="J824" t="s">
        <v>19</v>
      </c>
      <c r="K824" t="s">
        <v>20</v>
      </c>
      <c r="L824">
        <v>1393567200</v>
      </c>
      <c r="M824">
        <f t="shared" si="98"/>
        <v>16129.25</v>
      </c>
      <c r="N824" s="6">
        <f t="shared" si="99"/>
        <v>41698.25</v>
      </c>
      <c r="O824">
        <v>1395032400</v>
      </c>
      <c r="P824">
        <f t="shared" si="100"/>
        <v>16146.208333333334</v>
      </c>
      <c r="Q824" s="6">
        <f t="shared" si="101"/>
        <v>41715.208333333336</v>
      </c>
      <c r="R824" t="s">
        <v>21</v>
      </c>
      <c r="S824" t="str">
        <f t="shared" si="102"/>
        <v>music</v>
      </c>
      <c r="T824" t="str">
        <f t="shared" si="103"/>
        <v>rock</v>
      </c>
    </row>
    <row r="825" spans="1:20" x14ac:dyDescent="0.35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t="s">
        <v>18</v>
      </c>
      <c r="G825" s="4">
        <f t="shared" si="96"/>
        <v>3.5707317073170732</v>
      </c>
      <c r="H825" s="5">
        <f t="shared" si="97"/>
        <v>58.095238095238095</v>
      </c>
      <c r="I825">
        <v>252</v>
      </c>
      <c r="J825" t="s">
        <v>19</v>
      </c>
      <c r="K825" t="s">
        <v>20</v>
      </c>
      <c r="L825">
        <v>1410325200</v>
      </c>
      <c r="M825">
        <f t="shared" si="98"/>
        <v>16323.208333333334</v>
      </c>
      <c r="N825" s="6">
        <f t="shared" si="99"/>
        <v>41892.208333333336</v>
      </c>
      <c r="O825">
        <v>1412485200</v>
      </c>
      <c r="P825">
        <f t="shared" si="100"/>
        <v>16348.208333333334</v>
      </c>
      <c r="Q825" s="6">
        <f t="shared" si="101"/>
        <v>41917.208333333336</v>
      </c>
      <c r="R825" t="s">
        <v>21</v>
      </c>
      <c r="S825" t="str">
        <f t="shared" si="102"/>
        <v>music</v>
      </c>
      <c r="T825" t="str">
        <f t="shared" si="103"/>
        <v>rock</v>
      </c>
    </row>
    <row r="826" spans="1:20" x14ac:dyDescent="0.35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t="s">
        <v>18</v>
      </c>
      <c r="G826" s="4">
        <f t="shared" si="96"/>
        <v>1.2648941176470587</v>
      </c>
      <c r="H826" s="5">
        <f t="shared" si="97"/>
        <v>83.996875000000003</v>
      </c>
      <c r="I826">
        <v>1280</v>
      </c>
      <c r="J826" t="s">
        <v>19</v>
      </c>
      <c r="K826" t="s">
        <v>20</v>
      </c>
      <c r="L826">
        <v>1276923600</v>
      </c>
      <c r="M826">
        <f t="shared" si="98"/>
        <v>14779.208333333334</v>
      </c>
      <c r="N826" s="6">
        <f t="shared" si="99"/>
        <v>40348.208333333336</v>
      </c>
      <c r="O826">
        <v>1279688400</v>
      </c>
      <c r="P826">
        <f t="shared" si="100"/>
        <v>14811.208333333334</v>
      </c>
      <c r="Q826" s="6">
        <f t="shared" si="101"/>
        <v>40380.208333333336</v>
      </c>
      <c r="R826" t="s">
        <v>66</v>
      </c>
      <c r="S826" t="str">
        <f t="shared" si="102"/>
        <v>publishing</v>
      </c>
      <c r="T826" t="str">
        <f t="shared" si="103"/>
        <v>nonfiction</v>
      </c>
    </row>
    <row r="827" spans="1:20" x14ac:dyDescent="0.35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t="s">
        <v>18</v>
      </c>
      <c r="G827" s="4">
        <f t="shared" si="96"/>
        <v>3.875</v>
      </c>
      <c r="H827" s="5">
        <f t="shared" si="97"/>
        <v>88.853503184713375</v>
      </c>
      <c r="I827">
        <v>157</v>
      </c>
      <c r="J827" t="s">
        <v>38</v>
      </c>
      <c r="K827" t="s">
        <v>39</v>
      </c>
      <c r="L827">
        <v>1500958800</v>
      </c>
      <c r="M827">
        <f t="shared" si="98"/>
        <v>17372.208333333332</v>
      </c>
      <c r="N827" s="6">
        <f t="shared" si="99"/>
        <v>42941.208333333328</v>
      </c>
      <c r="O827">
        <v>1501995600</v>
      </c>
      <c r="P827">
        <f t="shared" si="100"/>
        <v>17384.208333333332</v>
      </c>
      <c r="Q827" s="6">
        <f t="shared" si="101"/>
        <v>42953.208333333328</v>
      </c>
      <c r="R827" t="s">
        <v>98</v>
      </c>
      <c r="S827" t="str">
        <f t="shared" si="102"/>
        <v>film &amp; video</v>
      </c>
      <c r="T827" t="str">
        <f t="shared" si="103"/>
        <v>shorts</v>
      </c>
    </row>
    <row r="828" spans="1:20" ht="31" x14ac:dyDescent="0.35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t="s">
        <v>18</v>
      </c>
      <c r="G828" s="4">
        <f t="shared" si="96"/>
        <v>4.5703571428571426</v>
      </c>
      <c r="H828" s="5">
        <f t="shared" si="97"/>
        <v>65.963917525773198</v>
      </c>
      <c r="I828">
        <v>194</v>
      </c>
      <c r="J828" t="s">
        <v>19</v>
      </c>
      <c r="K828" t="s">
        <v>20</v>
      </c>
      <c r="L828">
        <v>1292220000</v>
      </c>
      <c r="M828">
        <f t="shared" si="98"/>
        <v>14956.25</v>
      </c>
      <c r="N828" s="6">
        <f t="shared" si="99"/>
        <v>40525.25</v>
      </c>
      <c r="O828">
        <v>1294639200</v>
      </c>
      <c r="P828">
        <f t="shared" si="100"/>
        <v>14984.25</v>
      </c>
      <c r="Q828" s="6">
        <f t="shared" si="101"/>
        <v>40553.25</v>
      </c>
      <c r="R828" t="s">
        <v>31</v>
      </c>
      <c r="S828" t="str">
        <f t="shared" si="102"/>
        <v>theater</v>
      </c>
      <c r="T828" t="str">
        <f t="shared" si="103"/>
        <v>plays</v>
      </c>
    </row>
    <row r="829" spans="1:20" ht="31" x14ac:dyDescent="0.35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t="s">
        <v>18</v>
      </c>
      <c r="G829" s="4">
        <f t="shared" si="96"/>
        <v>2.6669565217391304</v>
      </c>
      <c r="H829" s="5">
        <f t="shared" si="97"/>
        <v>74.804878048780495</v>
      </c>
      <c r="I829">
        <v>82</v>
      </c>
      <c r="J829" t="s">
        <v>24</v>
      </c>
      <c r="K829" t="s">
        <v>25</v>
      </c>
      <c r="L829">
        <v>1304398800</v>
      </c>
      <c r="M829">
        <f t="shared" si="98"/>
        <v>15097.208333333334</v>
      </c>
      <c r="N829" s="6">
        <f t="shared" si="99"/>
        <v>40666.208333333336</v>
      </c>
      <c r="O829">
        <v>1305435600</v>
      </c>
      <c r="P829">
        <f t="shared" si="100"/>
        <v>15109.208333333334</v>
      </c>
      <c r="Q829" s="6">
        <f t="shared" si="101"/>
        <v>40678.208333333336</v>
      </c>
      <c r="R829" t="s">
        <v>51</v>
      </c>
      <c r="S829" t="str">
        <f t="shared" si="102"/>
        <v>film &amp; video</v>
      </c>
      <c r="T829" t="str">
        <f t="shared" si="103"/>
        <v>drama</v>
      </c>
    </row>
    <row r="830" spans="1:20" ht="31" x14ac:dyDescent="0.35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t="s">
        <v>12</v>
      </c>
      <c r="G830" s="4">
        <f t="shared" si="96"/>
        <v>0.69</v>
      </c>
      <c r="H830" s="5">
        <f t="shared" si="97"/>
        <v>69.98571428571428</v>
      </c>
      <c r="I830">
        <v>70</v>
      </c>
      <c r="J830" t="s">
        <v>19</v>
      </c>
      <c r="K830" t="s">
        <v>20</v>
      </c>
      <c r="L830">
        <v>1535432400</v>
      </c>
      <c r="M830">
        <f t="shared" si="98"/>
        <v>17771.208333333332</v>
      </c>
      <c r="N830" s="6">
        <f t="shared" si="99"/>
        <v>43340.208333333328</v>
      </c>
      <c r="O830">
        <v>1537592400</v>
      </c>
      <c r="P830">
        <f t="shared" si="100"/>
        <v>17796.208333333332</v>
      </c>
      <c r="Q830" s="6">
        <f t="shared" si="101"/>
        <v>43365.208333333328</v>
      </c>
      <c r="R830" t="s">
        <v>31</v>
      </c>
      <c r="S830" t="str">
        <f t="shared" si="102"/>
        <v>theater</v>
      </c>
      <c r="T830" t="str">
        <f t="shared" si="103"/>
        <v>plays</v>
      </c>
    </row>
    <row r="831" spans="1:20" x14ac:dyDescent="0.35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t="s">
        <v>12</v>
      </c>
      <c r="G831" s="4">
        <f t="shared" si="96"/>
        <v>0.51343749999999999</v>
      </c>
      <c r="H831" s="5">
        <f t="shared" si="97"/>
        <v>32.006493506493506</v>
      </c>
      <c r="I831">
        <v>154</v>
      </c>
      <c r="J831" t="s">
        <v>19</v>
      </c>
      <c r="K831" t="s">
        <v>20</v>
      </c>
      <c r="L831">
        <v>1433826000</v>
      </c>
      <c r="M831">
        <f t="shared" si="98"/>
        <v>16595.208333333332</v>
      </c>
      <c r="N831" s="6">
        <f t="shared" si="99"/>
        <v>42164.208333333328</v>
      </c>
      <c r="O831">
        <v>1435122000</v>
      </c>
      <c r="P831">
        <f t="shared" si="100"/>
        <v>16610.208333333332</v>
      </c>
      <c r="Q831" s="6">
        <f t="shared" si="101"/>
        <v>42179.208333333328</v>
      </c>
      <c r="R831" t="s">
        <v>31</v>
      </c>
      <c r="S831" t="str">
        <f t="shared" si="102"/>
        <v>theater</v>
      </c>
      <c r="T831" t="str">
        <f t="shared" si="103"/>
        <v>plays</v>
      </c>
    </row>
    <row r="832" spans="1:20" ht="31" x14ac:dyDescent="0.35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t="s">
        <v>12</v>
      </c>
      <c r="G832" s="4">
        <f t="shared" si="96"/>
        <v>1.1710526315789473E-2</v>
      </c>
      <c r="H832" s="5">
        <f t="shared" si="97"/>
        <v>64.727272727272734</v>
      </c>
      <c r="I832">
        <v>22</v>
      </c>
      <c r="J832" t="s">
        <v>19</v>
      </c>
      <c r="K832" t="s">
        <v>20</v>
      </c>
      <c r="L832">
        <v>1514959200</v>
      </c>
      <c r="M832">
        <f t="shared" si="98"/>
        <v>17534.25</v>
      </c>
      <c r="N832" s="6">
        <f t="shared" si="99"/>
        <v>43103.25</v>
      </c>
      <c r="O832">
        <v>1520056800</v>
      </c>
      <c r="P832">
        <f t="shared" si="100"/>
        <v>17593.25</v>
      </c>
      <c r="Q832" s="6">
        <f t="shared" si="101"/>
        <v>43162.25</v>
      </c>
      <c r="R832" t="s">
        <v>31</v>
      </c>
      <c r="S832" t="str">
        <f t="shared" si="102"/>
        <v>theater</v>
      </c>
      <c r="T832" t="str">
        <f t="shared" si="103"/>
        <v>plays</v>
      </c>
    </row>
    <row r="833" spans="1:20" ht="31" x14ac:dyDescent="0.35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t="s">
        <v>18</v>
      </c>
      <c r="G833" s="4">
        <f t="shared" si="96"/>
        <v>1.089773429454171</v>
      </c>
      <c r="H833" s="5">
        <f t="shared" si="97"/>
        <v>24.998110087408456</v>
      </c>
      <c r="I833">
        <v>4233</v>
      </c>
      <c r="J833" t="s">
        <v>19</v>
      </c>
      <c r="K833" t="s">
        <v>20</v>
      </c>
      <c r="L833">
        <v>1332738000</v>
      </c>
      <c r="M833">
        <f t="shared" si="98"/>
        <v>15425.208333333334</v>
      </c>
      <c r="N833" s="6">
        <f t="shared" si="99"/>
        <v>40994.208333333336</v>
      </c>
      <c r="O833">
        <v>1335675600</v>
      </c>
      <c r="P833">
        <f t="shared" si="100"/>
        <v>15459.208333333334</v>
      </c>
      <c r="Q833" s="6">
        <f t="shared" si="101"/>
        <v>41028.208333333336</v>
      </c>
      <c r="R833" t="s">
        <v>120</v>
      </c>
      <c r="S833" t="str">
        <f t="shared" si="102"/>
        <v>photography</v>
      </c>
      <c r="T833" t="str">
        <f t="shared" si="103"/>
        <v>photography books</v>
      </c>
    </row>
    <row r="834" spans="1:20" x14ac:dyDescent="0.35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t="s">
        <v>18</v>
      </c>
      <c r="G834" s="4">
        <f t="shared" si="96"/>
        <v>3.1517592592592591</v>
      </c>
      <c r="H834" s="5">
        <f t="shared" si="97"/>
        <v>104.97764070932922</v>
      </c>
      <c r="I834">
        <v>1297</v>
      </c>
      <c r="J834" t="s">
        <v>34</v>
      </c>
      <c r="K834" t="s">
        <v>35</v>
      </c>
      <c r="L834">
        <v>1445490000</v>
      </c>
      <c r="M834">
        <f t="shared" si="98"/>
        <v>16730.208333333332</v>
      </c>
      <c r="N834" s="6">
        <f t="shared" si="99"/>
        <v>42299.208333333328</v>
      </c>
      <c r="O834">
        <v>1448431200</v>
      </c>
      <c r="P834">
        <f t="shared" si="100"/>
        <v>16764.25</v>
      </c>
      <c r="Q834" s="6">
        <f t="shared" si="101"/>
        <v>42333.25</v>
      </c>
      <c r="R834" t="s">
        <v>204</v>
      </c>
      <c r="S834" t="str">
        <f t="shared" si="102"/>
        <v>publishing</v>
      </c>
      <c r="T834" t="str">
        <f t="shared" si="103"/>
        <v>translations</v>
      </c>
    </row>
    <row r="835" spans="1:20" x14ac:dyDescent="0.35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t="s">
        <v>18</v>
      </c>
      <c r="G835" s="4">
        <f t="shared" ref="G835:G898" si="104">E835/D835</f>
        <v>1.5769117647058823</v>
      </c>
      <c r="H835" s="5">
        <f t="shared" ref="H835:H898" si="105">E835/I835</f>
        <v>64.987878787878785</v>
      </c>
      <c r="I835">
        <v>165</v>
      </c>
      <c r="J835" t="s">
        <v>34</v>
      </c>
      <c r="K835" t="s">
        <v>35</v>
      </c>
      <c r="L835">
        <v>1297663200</v>
      </c>
      <c r="M835">
        <f t="shared" ref="M835:M898" si="106">(((L835/60)/60)/24)</f>
        <v>15019.25</v>
      </c>
      <c r="N835" s="6">
        <f t="shared" ref="N835:N898" si="107">M835+DATE(1970,1,1)</f>
        <v>40588.25</v>
      </c>
      <c r="O835">
        <v>1298613600</v>
      </c>
      <c r="P835">
        <f t="shared" ref="P835:P898" si="108">(((O835/60)/60)/24)</f>
        <v>15030.25</v>
      </c>
      <c r="Q835" s="6">
        <f t="shared" ref="Q835:Q898" si="109">P835+DATE(1970,1,1)</f>
        <v>40599.25</v>
      </c>
      <c r="R835" t="s">
        <v>204</v>
      </c>
      <c r="S835" t="str">
        <f t="shared" ref="S835:S898" si="110">LEFT(R835,SEARCH("/",R835)-1)</f>
        <v>publishing</v>
      </c>
      <c r="T835" t="str">
        <f t="shared" ref="T835:T898" si="111">RIGHT(R835,LEN(R835)-SEARCH("/",R835))</f>
        <v>translations</v>
      </c>
    </row>
    <row r="836" spans="1:20" x14ac:dyDescent="0.35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t="s">
        <v>18</v>
      </c>
      <c r="G836" s="4">
        <f t="shared" si="104"/>
        <v>1.5380821917808218</v>
      </c>
      <c r="H836" s="5">
        <f t="shared" si="105"/>
        <v>94.352941176470594</v>
      </c>
      <c r="I836">
        <v>119</v>
      </c>
      <c r="J836" t="s">
        <v>19</v>
      </c>
      <c r="K836" t="s">
        <v>20</v>
      </c>
      <c r="L836">
        <v>1371963600</v>
      </c>
      <c r="M836">
        <f t="shared" si="106"/>
        <v>15879.208333333334</v>
      </c>
      <c r="N836" s="6">
        <f t="shared" si="107"/>
        <v>41448.208333333336</v>
      </c>
      <c r="O836">
        <v>1372482000</v>
      </c>
      <c r="P836">
        <f t="shared" si="108"/>
        <v>15885.208333333334</v>
      </c>
      <c r="Q836" s="6">
        <f t="shared" si="109"/>
        <v>41454.208333333336</v>
      </c>
      <c r="R836" t="s">
        <v>31</v>
      </c>
      <c r="S836" t="str">
        <f t="shared" si="110"/>
        <v>theater</v>
      </c>
      <c r="T836" t="str">
        <f t="shared" si="111"/>
        <v>plays</v>
      </c>
    </row>
    <row r="837" spans="1:20" x14ac:dyDescent="0.35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t="s">
        <v>12</v>
      </c>
      <c r="G837" s="4">
        <f t="shared" si="104"/>
        <v>0.89738979118329465</v>
      </c>
      <c r="H837" s="5">
        <f t="shared" si="105"/>
        <v>44.001706484641637</v>
      </c>
      <c r="I837">
        <v>1758</v>
      </c>
      <c r="J837" t="s">
        <v>19</v>
      </c>
      <c r="K837" t="s">
        <v>20</v>
      </c>
      <c r="L837">
        <v>1425103200</v>
      </c>
      <c r="M837">
        <f t="shared" si="106"/>
        <v>16494.25</v>
      </c>
      <c r="N837" s="6">
        <f t="shared" si="107"/>
        <v>42063.25</v>
      </c>
      <c r="O837">
        <v>1425621600</v>
      </c>
      <c r="P837">
        <f t="shared" si="108"/>
        <v>16500.25</v>
      </c>
      <c r="Q837" s="6">
        <f t="shared" si="109"/>
        <v>42069.25</v>
      </c>
      <c r="R837" t="s">
        <v>26</v>
      </c>
      <c r="S837" t="str">
        <f t="shared" si="110"/>
        <v>technology</v>
      </c>
      <c r="T837" t="str">
        <f t="shared" si="111"/>
        <v>web</v>
      </c>
    </row>
    <row r="838" spans="1:20" x14ac:dyDescent="0.35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t="s">
        <v>12</v>
      </c>
      <c r="G838" s="4">
        <f t="shared" si="104"/>
        <v>0.75135802469135804</v>
      </c>
      <c r="H838" s="5">
        <f t="shared" si="105"/>
        <v>64.744680851063833</v>
      </c>
      <c r="I838">
        <v>94</v>
      </c>
      <c r="J838" t="s">
        <v>19</v>
      </c>
      <c r="K838" t="s">
        <v>20</v>
      </c>
      <c r="L838">
        <v>1265349600</v>
      </c>
      <c r="M838">
        <f t="shared" si="106"/>
        <v>14645.25</v>
      </c>
      <c r="N838" s="6">
        <f t="shared" si="107"/>
        <v>40214.25</v>
      </c>
      <c r="O838">
        <v>1266300000</v>
      </c>
      <c r="P838">
        <f t="shared" si="108"/>
        <v>14656.25</v>
      </c>
      <c r="Q838" s="6">
        <f t="shared" si="109"/>
        <v>40225.25</v>
      </c>
      <c r="R838" t="s">
        <v>58</v>
      </c>
      <c r="S838" t="str">
        <f t="shared" si="110"/>
        <v>music</v>
      </c>
      <c r="T838" t="str">
        <f t="shared" si="111"/>
        <v>indie rock</v>
      </c>
    </row>
    <row r="839" spans="1:20" x14ac:dyDescent="0.35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t="s">
        <v>18</v>
      </c>
      <c r="G839" s="4">
        <f t="shared" si="104"/>
        <v>8.5288135593220336</v>
      </c>
      <c r="H839" s="5">
        <f t="shared" si="105"/>
        <v>84.00667779632721</v>
      </c>
      <c r="I839">
        <v>1797</v>
      </c>
      <c r="J839" t="s">
        <v>19</v>
      </c>
      <c r="K839" t="s">
        <v>20</v>
      </c>
      <c r="L839">
        <v>1301202000</v>
      </c>
      <c r="M839">
        <f t="shared" si="106"/>
        <v>15060.208333333334</v>
      </c>
      <c r="N839" s="6">
        <f t="shared" si="107"/>
        <v>40629.208333333336</v>
      </c>
      <c r="O839">
        <v>1305867600</v>
      </c>
      <c r="P839">
        <f t="shared" si="108"/>
        <v>15114.208333333334</v>
      </c>
      <c r="Q839" s="6">
        <f t="shared" si="109"/>
        <v>40683.208333333336</v>
      </c>
      <c r="R839" t="s">
        <v>157</v>
      </c>
      <c r="S839" t="str">
        <f t="shared" si="110"/>
        <v>music</v>
      </c>
      <c r="T839" t="str">
        <f t="shared" si="111"/>
        <v>jazz</v>
      </c>
    </row>
    <row r="840" spans="1:20" x14ac:dyDescent="0.35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t="s">
        <v>18</v>
      </c>
      <c r="G840" s="4">
        <f t="shared" si="104"/>
        <v>1.3890625000000001</v>
      </c>
      <c r="H840" s="5">
        <f t="shared" si="105"/>
        <v>34.061302681992338</v>
      </c>
      <c r="I840">
        <v>261</v>
      </c>
      <c r="J840" t="s">
        <v>19</v>
      </c>
      <c r="K840" t="s">
        <v>20</v>
      </c>
      <c r="L840">
        <v>1538024400</v>
      </c>
      <c r="M840">
        <f t="shared" si="106"/>
        <v>17801.208333333332</v>
      </c>
      <c r="N840" s="6">
        <f t="shared" si="107"/>
        <v>43370.208333333328</v>
      </c>
      <c r="O840">
        <v>1538802000</v>
      </c>
      <c r="P840">
        <f t="shared" si="108"/>
        <v>17810.208333333332</v>
      </c>
      <c r="Q840" s="6">
        <f t="shared" si="109"/>
        <v>43379.208333333328</v>
      </c>
      <c r="R840" t="s">
        <v>31</v>
      </c>
      <c r="S840" t="str">
        <f t="shared" si="110"/>
        <v>theater</v>
      </c>
      <c r="T840" t="str">
        <f t="shared" si="111"/>
        <v>plays</v>
      </c>
    </row>
    <row r="841" spans="1:20" x14ac:dyDescent="0.35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t="s">
        <v>18</v>
      </c>
      <c r="G841" s="4">
        <f t="shared" si="104"/>
        <v>1.9018181818181819</v>
      </c>
      <c r="H841" s="5">
        <f t="shared" si="105"/>
        <v>93.273885350318466</v>
      </c>
      <c r="I841">
        <v>157</v>
      </c>
      <c r="J841" t="s">
        <v>19</v>
      </c>
      <c r="K841" t="s">
        <v>20</v>
      </c>
      <c r="L841">
        <v>1395032400</v>
      </c>
      <c r="M841">
        <f t="shared" si="106"/>
        <v>16146.208333333334</v>
      </c>
      <c r="N841" s="6">
        <f t="shared" si="107"/>
        <v>41715.208333333336</v>
      </c>
      <c r="O841">
        <v>1398920400</v>
      </c>
      <c r="P841">
        <f t="shared" si="108"/>
        <v>16191.208333333334</v>
      </c>
      <c r="Q841" s="6">
        <f t="shared" si="109"/>
        <v>41760.208333333336</v>
      </c>
      <c r="R841" t="s">
        <v>40</v>
      </c>
      <c r="S841" t="str">
        <f t="shared" si="110"/>
        <v>film &amp; video</v>
      </c>
      <c r="T841" t="str">
        <f t="shared" si="111"/>
        <v>documentary</v>
      </c>
    </row>
    <row r="842" spans="1:20" x14ac:dyDescent="0.35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t="s">
        <v>18</v>
      </c>
      <c r="G842" s="4">
        <f t="shared" si="104"/>
        <v>1.0024333619948409</v>
      </c>
      <c r="H842" s="5">
        <f t="shared" si="105"/>
        <v>32.998301726577978</v>
      </c>
      <c r="I842">
        <v>3533</v>
      </c>
      <c r="J842" t="s">
        <v>19</v>
      </c>
      <c r="K842" t="s">
        <v>20</v>
      </c>
      <c r="L842">
        <v>1405486800</v>
      </c>
      <c r="M842">
        <f t="shared" si="106"/>
        <v>16267.208333333334</v>
      </c>
      <c r="N842" s="6">
        <f t="shared" si="107"/>
        <v>41836.208333333336</v>
      </c>
      <c r="O842">
        <v>1405659600</v>
      </c>
      <c r="P842">
        <f t="shared" si="108"/>
        <v>16269.208333333334</v>
      </c>
      <c r="Q842" s="6">
        <f t="shared" si="109"/>
        <v>41838.208333333336</v>
      </c>
      <c r="R842" t="s">
        <v>31</v>
      </c>
      <c r="S842" t="str">
        <f t="shared" si="110"/>
        <v>theater</v>
      </c>
      <c r="T842" t="str">
        <f t="shared" si="111"/>
        <v>plays</v>
      </c>
    </row>
    <row r="843" spans="1:20" x14ac:dyDescent="0.35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t="s">
        <v>18</v>
      </c>
      <c r="G843" s="4">
        <f t="shared" si="104"/>
        <v>1.4275824175824177</v>
      </c>
      <c r="H843" s="5">
        <f t="shared" si="105"/>
        <v>83.812903225806451</v>
      </c>
      <c r="I843">
        <v>155</v>
      </c>
      <c r="J843" t="s">
        <v>19</v>
      </c>
      <c r="K843" t="s">
        <v>20</v>
      </c>
      <c r="L843">
        <v>1455861600</v>
      </c>
      <c r="M843">
        <f t="shared" si="106"/>
        <v>16850.25</v>
      </c>
      <c r="N843" s="6">
        <f t="shared" si="107"/>
        <v>42419.25</v>
      </c>
      <c r="O843">
        <v>1457244000</v>
      </c>
      <c r="P843">
        <f t="shared" si="108"/>
        <v>16866.25</v>
      </c>
      <c r="Q843" s="6">
        <f t="shared" si="109"/>
        <v>42435.25</v>
      </c>
      <c r="R843" t="s">
        <v>26</v>
      </c>
      <c r="S843" t="str">
        <f t="shared" si="110"/>
        <v>technology</v>
      </c>
      <c r="T843" t="str">
        <f t="shared" si="111"/>
        <v>web</v>
      </c>
    </row>
    <row r="844" spans="1:20" ht="31" x14ac:dyDescent="0.35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t="s">
        <v>18</v>
      </c>
      <c r="G844" s="4">
        <f t="shared" si="104"/>
        <v>5.6313333333333331</v>
      </c>
      <c r="H844" s="5">
        <f t="shared" si="105"/>
        <v>63.992424242424242</v>
      </c>
      <c r="I844">
        <v>132</v>
      </c>
      <c r="J844" t="s">
        <v>105</v>
      </c>
      <c r="K844" t="s">
        <v>106</v>
      </c>
      <c r="L844">
        <v>1529038800</v>
      </c>
      <c r="M844">
        <f t="shared" si="106"/>
        <v>17697.208333333332</v>
      </c>
      <c r="N844" s="6">
        <f t="shared" si="107"/>
        <v>43266.208333333328</v>
      </c>
      <c r="O844">
        <v>1529298000</v>
      </c>
      <c r="P844">
        <f t="shared" si="108"/>
        <v>17700.208333333332</v>
      </c>
      <c r="Q844" s="6">
        <f t="shared" si="109"/>
        <v>43269.208333333328</v>
      </c>
      <c r="R844" t="s">
        <v>63</v>
      </c>
      <c r="S844" t="str">
        <f t="shared" si="110"/>
        <v>technology</v>
      </c>
      <c r="T844" t="str">
        <f t="shared" si="111"/>
        <v>wearables</v>
      </c>
    </row>
    <row r="845" spans="1:20" ht="31" x14ac:dyDescent="0.35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t="s">
        <v>12</v>
      </c>
      <c r="G845" s="4">
        <f t="shared" si="104"/>
        <v>0.30715909090909088</v>
      </c>
      <c r="H845" s="5">
        <f t="shared" si="105"/>
        <v>81.909090909090907</v>
      </c>
      <c r="I845">
        <v>33</v>
      </c>
      <c r="J845" t="s">
        <v>19</v>
      </c>
      <c r="K845" t="s">
        <v>20</v>
      </c>
      <c r="L845">
        <v>1535259600</v>
      </c>
      <c r="M845">
        <f t="shared" si="106"/>
        <v>17769.208333333332</v>
      </c>
      <c r="N845" s="6">
        <f t="shared" si="107"/>
        <v>43338.208333333328</v>
      </c>
      <c r="O845">
        <v>1535778000</v>
      </c>
      <c r="P845">
        <f t="shared" si="108"/>
        <v>17775.208333333332</v>
      </c>
      <c r="Q845" s="6">
        <f t="shared" si="109"/>
        <v>43344.208333333328</v>
      </c>
      <c r="R845" t="s">
        <v>120</v>
      </c>
      <c r="S845" t="str">
        <f t="shared" si="110"/>
        <v>photography</v>
      </c>
      <c r="T845" t="str">
        <f t="shared" si="111"/>
        <v>photography books</v>
      </c>
    </row>
    <row r="846" spans="1:20" x14ac:dyDescent="0.35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t="s">
        <v>72</v>
      </c>
      <c r="G846" s="4">
        <f t="shared" si="104"/>
        <v>0.99397727272727276</v>
      </c>
      <c r="H846" s="5">
        <f t="shared" si="105"/>
        <v>93.053191489361708</v>
      </c>
      <c r="I846">
        <v>94</v>
      </c>
      <c r="J846" t="s">
        <v>19</v>
      </c>
      <c r="K846" t="s">
        <v>20</v>
      </c>
      <c r="L846">
        <v>1327212000</v>
      </c>
      <c r="M846">
        <f t="shared" si="106"/>
        <v>15361.25</v>
      </c>
      <c r="N846" s="6">
        <f t="shared" si="107"/>
        <v>40930.25</v>
      </c>
      <c r="O846">
        <v>1327471200</v>
      </c>
      <c r="P846">
        <f t="shared" si="108"/>
        <v>15364.25</v>
      </c>
      <c r="Q846" s="6">
        <f t="shared" si="109"/>
        <v>40933.25</v>
      </c>
      <c r="R846" t="s">
        <v>40</v>
      </c>
      <c r="S846" t="str">
        <f t="shared" si="110"/>
        <v>film &amp; video</v>
      </c>
      <c r="T846" t="str">
        <f t="shared" si="111"/>
        <v>documentary</v>
      </c>
    </row>
    <row r="847" spans="1:20" x14ac:dyDescent="0.35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t="s">
        <v>18</v>
      </c>
      <c r="G847" s="4">
        <f t="shared" si="104"/>
        <v>1.9754935622317598</v>
      </c>
      <c r="H847" s="5">
        <f t="shared" si="105"/>
        <v>101.98449039881831</v>
      </c>
      <c r="I847">
        <v>1354</v>
      </c>
      <c r="J847" t="s">
        <v>38</v>
      </c>
      <c r="K847" t="s">
        <v>39</v>
      </c>
      <c r="L847">
        <v>1526360400</v>
      </c>
      <c r="M847">
        <f t="shared" si="106"/>
        <v>17666.208333333332</v>
      </c>
      <c r="N847" s="6">
        <f t="shared" si="107"/>
        <v>43235.208333333328</v>
      </c>
      <c r="O847">
        <v>1529557200</v>
      </c>
      <c r="P847">
        <f t="shared" si="108"/>
        <v>17703.208333333332</v>
      </c>
      <c r="Q847" s="6">
        <f t="shared" si="109"/>
        <v>43272.208333333328</v>
      </c>
      <c r="R847" t="s">
        <v>26</v>
      </c>
      <c r="S847" t="str">
        <f t="shared" si="110"/>
        <v>technology</v>
      </c>
      <c r="T847" t="str">
        <f t="shared" si="111"/>
        <v>web</v>
      </c>
    </row>
    <row r="848" spans="1:20" x14ac:dyDescent="0.35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t="s">
        <v>18</v>
      </c>
      <c r="G848" s="4">
        <f t="shared" si="104"/>
        <v>5.085</v>
      </c>
      <c r="H848" s="5">
        <f t="shared" si="105"/>
        <v>105.9375</v>
      </c>
      <c r="I848">
        <v>48</v>
      </c>
      <c r="J848" t="s">
        <v>19</v>
      </c>
      <c r="K848" t="s">
        <v>20</v>
      </c>
      <c r="L848">
        <v>1532149200</v>
      </c>
      <c r="M848">
        <f t="shared" si="106"/>
        <v>17733.208333333332</v>
      </c>
      <c r="N848" s="6">
        <f t="shared" si="107"/>
        <v>43302.208333333328</v>
      </c>
      <c r="O848">
        <v>1535259600</v>
      </c>
      <c r="P848">
        <f t="shared" si="108"/>
        <v>17769.208333333332</v>
      </c>
      <c r="Q848" s="6">
        <f t="shared" si="109"/>
        <v>43338.208333333328</v>
      </c>
      <c r="R848" t="s">
        <v>26</v>
      </c>
      <c r="S848" t="str">
        <f t="shared" si="110"/>
        <v>technology</v>
      </c>
      <c r="T848" t="str">
        <f t="shared" si="111"/>
        <v>web</v>
      </c>
    </row>
    <row r="849" spans="1:20" x14ac:dyDescent="0.35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t="s">
        <v>18</v>
      </c>
      <c r="G849" s="4">
        <f t="shared" si="104"/>
        <v>2.3774468085106384</v>
      </c>
      <c r="H849" s="5">
        <f t="shared" si="105"/>
        <v>101.58181818181818</v>
      </c>
      <c r="I849">
        <v>110</v>
      </c>
      <c r="J849" t="s">
        <v>19</v>
      </c>
      <c r="K849" t="s">
        <v>20</v>
      </c>
      <c r="L849">
        <v>1515304800</v>
      </c>
      <c r="M849">
        <f t="shared" si="106"/>
        <v>17538.25</v>
      </c>
      <c r="N849" s="6">
        <f t="shared" si="107"/>
        <v>43107.25</v>
      </c>
      <c r="O849">
        <v>1515564000</v>
      </c>
      <c r="P849">
        <f t="shared" si="108"/>
        <v>17541.25</v>
      </c>
      <c r="Q849" s="6">
        <f t="shared" si="109"/>
        <v>43110.25</v>
      </c>
      <c r="R849" t="s">
        <v>15</v>
      </c>
      <c r="S849" t="str">
        <f t="shared" si="110"/>
        <v>food</v>
      </c>
      <c r="T849" t="str">
        <f t="shared" si="111"/>
        <v>food trucks</v>
      </c>
    </row>
    <row r="850" spans="1:20" x14ac:dyDescent="0.35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t="s">
        <v>18</v>
      </c>
      <c r="G850" s="4">
        <f t="shared" si="104"/>
        <v>3.3846875000000001</v>
      </c>
      <c r="H850" s="5">
        <f t="shared" si="105"/>
        <v>62.970930232558139</v>
      </c>
      <c r="I850">
        <v>172</v>
      </c>
      <c r="J850" t="s">
        <v>19</v>
      </c>
      <c r="K850" t="s">
        <v>20</v>
      </c>
      <c r="L850">
        <v>1276318800</v>
      </c>
      <c r="M850">
        <f t="shared" si="106"/>
        <v>14772.208333333334</v>
      </c>
      <c r="N850" s="6">
        <f t="shared" si="107"/>
        <v>40341.208333333336</v>
      </c>
      <c r="O850">
        <v>1277096400</v>
      </c>
      <c r="P850">
        <f t="shared" si="108"/>
        <v>14781.208333333334</v>
      </c>
      <c r="Q850" s="6">
        <f t="shared" si="109"/>
        <v>40350.208333333336</v>
      </c>
      <c r="R850" t="s">
        <v>51</v>
      </c>
      <c r="S850" t="str">
        <f t="shared" si="110"/>
        <v>film &amp; video</v>
      </c>
      <c r="T850" t="str">
        <f t="shared" si="111"/>
        <v>drama</v>
      </c>
    </row>
    <row r="851" spans="1:20" x14ac:dyDescent="0.35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t="s">
        <v>18</v>
      </c>
      <c r="G851" s="4">
        <f t="shared" si="104"/>
        <v>1.3308955223880596</v>
      </c>
      <c r="H851" s="5">
        <f t="shared" si="105"/>
        <v>29.045602605863191</v>
      </c>
      <c r="I851">
        <v>307</v>
      </c>
      <c r="J851" t="s">
        <v>19</v>
      </c>
      <c r="K851" t="s">
        <v>20</v>
      </c>
      <c r="L851">
        <v>1328767200</v>
      </c>
      <c r="M851">
        <f t="shared" si="106"/>
        <v>15379.25</v>
      </c>
      <c r="N851" s="6">
        <f t="shared" si="107"/>
        <v>40948.25</v>
      </c>
      <c r="O851">
        <v>1329026400</v>
      </c>
      <c r="P851">
        <f t="shared" si="108"/>
        <v>15382.25</v>
      </c>
      <c r="Q851" s="6">
        <f t="shared" si="109"/>
        <v>40951.25</v>
      </c>
      <c r="R851" t="s">
        <v>58</v>
      </c>
      <c r="S851" t="str">
        <f t="shared" si="110"/>
        <v>music</v>
      </c>
      <c r="T851" t="str">
        <f t="shared" si="111"/>
        <v>indie rock</v>
      </c>
    </row>
    <row r="852" spans="1:20" x14ac:dyDescent="0.35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t="s">
        <v>12</v>
      </c>
      <c r="G852" s="4">
        <f t="shared" si="104"/>
        <v>0.01</v>
      </c>
      <c r="H852" s="5">
        <f t="shared" si="105"/>
        <v>1</v>
      </c>
      <c r="I852">
        <v>1</v>
      </c>
      <c r="J852" t="s">
        <v>19</v>
      </c>
      <c r="K852" t="s">
        <v>20</v>
      </c>
      <c r="L852">
        <v>1321682400</v>
      </c>
      <c r="M852">
        <f t="shared" si="106"/>
        <v>15297.25</v>
      </c>
      <c r="N852" s="6">
        <f t="shared" si="107"/>
        <v>40866.25</v>
      </c>
      <c r="O852">
        <v>1322978400</v>
      </c>
      <c r="P852">
        <f t="shared" si="108"/>
        <v>15312.25</v>
      </c>
      <c r="Q852" s="6">
        <f t="shared" si="109"/>
        <v>40881.25</v>
      </c>
      <c r="R852" t="s">
        <v>21</v>
      </c>
      <c r="S852" t="str">
        <f t="shared" si="110"/>
        <v>music</v>
      </c>
      <c r="T852" t="str">
        <f t="shared" si="111"/>
        <v>rock</v>
      </c>
    </row>
    <row r="853" spans="1:20" ht="31" x14ac:dyDescent="0.35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t="s">
        <v>18</v>
      </c>
      <c r="G853" s="4">
        <f t="shared" si="104"/>
        <v>2.0779999999999998</v>
      </c>
      <c r="H853" s="5">
        <f t="shared" si="105"/>
        <v>77.924999999999997</v>
      </c>
      <c r="I853">
        <v>160</v>
      </c>
      <c r="J853" t="s">
        <v>19</v>
      </c>
      <c r="K853" t="s">
        <v>20</v>
      </c>
      <c r="L853">
        <v>1335934800</v>
      </c>
      <c r="M853">
        <f t="shared" si="106"/>
        <v>15462.208333333334</v>
      </c>
      <c r="N853" s="6">
        <f t="shared" si="107"/>
        <v>41031.208333333336</v>
      </c>
      <c r="O853">
        <v>1338786000</v>
      </c>
      <c r="P853">
        <f t="shared" si="108"/>
        <v>15495.208333333334</v>
      </c>
      <c r="Q853" s="6">
        <f t="shared" si="109"/>
        <v>41064.208333333336</v>
      </c>
      <c r="R853" t="s">
        <v>48</v>
      </c>
      <c r="S853" t="str">
        <f t="shared" si="110"/>
        <v>music</v>
      </c>
      <c r="T853" t="str">
        <f t="shared" si="111"/>
        <v>electric music</v>
      </c>
    </row>
    <row r="854" spans="1:20" ht="31" x14ac:dyDescent="0.35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t="s">
        <v>12</v>
      </c>
      <c r="G854" s="4">
        <f t="shared" si="104"/>
        <v>0.51122448979591839</v>
      </c>
      <c r="H854" s="5">
        <f t="shared" si="105"/>
        <v>80.806451612903231</v>
      </c>
      <c r="I854">
        <v>31</v>
      </c>
      <c r="J854" t="s">
        <v>19</v>
      </c>
      <c r="K854" t="s">
        <v>20</v>
      </c>
      <c r="L854">
        <v>1310792400</v>
      </c>
      <c r="M854">
        <f t="shared" si="106"/>
        <v>15171.208333333334</v>
      </c>
      <c r="N854" s="6">
        <f t="shared" si="107"/>
        <v>40740.208333333336</v>
      </c>
      <c r="O854">
        <v>1311656400</v>
      </c>
      <c r="P854">
        <f t="shared" si="108"/>
        <v>15181.208333333334</v>
      </c>
      <c r="Q854" s="6">
        <f t="shared" si="109"/>
        <v>40750.208333333336</v>
      </c>
      <c r="R854" t="s">
        <v>87</v>
      </c>
      <c r="S854" t="str">
        <f t="shared" si="110"/>
        <v>games</v>
      </c>
      <c r="T854" t="str">
        <f t="shared" si="111"/>
        <v>video games</v>
      </c>
    </row>
    <row r="855" spans="1:20" x14ac:dyDescent="0.35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t="s">
        <v>18</v>
      </c>
      <c r="G855" s="4">
        <f t="shared" si="104"/>
        <v>6.5205847953216374</v>
      </c>
      <c r="H855" s="5">
        <f t="shared" si="105"/>
        <v>76.006816632583508</v>
      </c>
      <c r="I855">
        <v>1467</v>
      </c>
      <c r="J855" t="s">
        <v>13</v>
      </c>
      <c r="K855" t="s">
        <v>14</v>
      </c>
      <c r="L855">
        <v>1308546000</v>
      </c>
      <c r="M855">
        <f t="shared" si="106"/>
        <v>15145.208333333334</v>
      </c>
      <c r="N855" s="6">
        <f t="shared" si="107"/>
        <v>40714.208333333336</v>
      </c>
      <c r="O855">
        <v>1308978000</v>
      </c>
      <c r="P855">
        <f t="shared" si="108"/>
        <v>15150.208333333334</v>
      </c>
      <c r="Q855" s="6">
        <f t="shared" si="109"/>
        <v>40719.208333333336</v>
      </c>
      <c r="R855" t="s">
        <v>58</v>
      </c>
      <c r="S855" t="str">
        <f t="shared" si="110"/>
        <v>music</v>
      </c>
      <c r="T855" t="str">
        <f t="shared" si="111"/>
        <v>indie rock</v>
      </c>
    </row>
    <row r="856" spans="1:20" ht="31" x14ac:dyDescent="0.35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t="s">
        <v>18</v>
      </c>
      <c r="G856" s="4">
        <f t="shared" si="104"/>
        <v>1.1363099415204678</v>
      </c>
      <c r="H856" s="5">
        <f t="shared" si="105"/>
        <v>72.993613824192337</v>
      </c>
      <c r="I856">
        <v>2662</v>
      </c>
      <c r="J856" t="s">
        <v>13</v>
      </c>
      <c r="K856" t="s">
        <v>14</v>
      </c>
      <c r="L856">
        <v>1574056800</v>
      </c>
      <c r="M856">
        <f t="shared" si="106"/>
        <v>18218.25</v>
      </c>
      <c r="N856" s="6">
        <f t="shared" si="107"/>
        <v>43787.25</v>
      </c>
      <c r="O856">
        <v>1576389600</v>
      </c>
      <c r="P856">
        <f t="shared" si="108"/>
        <v>18245.25</v>
      </c>
      <c r="Q856" s="6">
        <f t="shared" si="109"/>
        <v>43814.25</v>
      </c>
      <c r="R856" t="s">
        <v>117</v>
      </c>
      <c r="S856" t="str">
        <f t="shared" si="110"/>
        <v>publishing</v>
      </c>
      <c r="T856" t="str">
        <f t="shared" si="111"/>
        <v>fiction</v>
      </c>
    </row>
    <row r="857" spans="1:20" x14ac:dyDescent="0.35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t="s">
        <v>18</v>
      </c>
      <c r="G857" s="4">
        <f t="shared" si="104"/>
        <v>1.0237606837606839</v>
      </c>
      <c r="H857" s="5">
        <f t="shared" si="105"/>
        <v>53</v>
      </c>
      <c r="I857">
        <v>452</v>
      </c>
      <c r="J857" t="s">
        <v>24</v>
      </c>
      <c r="K857" t="s">
        <v>25</v>
      </c>
      <c r="L857">
        <v>1308373200</v>
      </c>
      <c r="M857">
        <f t="shared" si="106"/>
        <v>15143.208333333334</v>
      </c>
      <c r="N857" s="6">
        <f t="shared" si="107"/>
        <v>40712.208333333336</v>
      </c>
      <c r="O857">
        <v>1311051600</v>
      </c>
      <c r="P857">
        <f t="shared" si="108"/>
        <v>15174.208333333334</v>
      </c>
      <c r="Q857" s="6">
        <f t="shared" si="109"/>
        <v>40743.208333333336</v>
      </c>
      <c r="R857" t="s">
        <v>31</v>
      </c>
      <c r="S857" t="str">
        <f t="shared" si="110"/>
        <v>theater</v>
      </c>
      <c r="T857" t="str">
        <f t="shared" si="111"/>
        <v>plays</v>
      </c>
    </row>
    <row r="858" spans="1:20" x14ac:dyDescent="0.35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t="s">
        <v>18</v>
      </c>
      <c r="G858" s="4">
        <f t="shared" si="104"/>
        <v>3.5658333333333334</v>
      </c>
      <c r="H858" s="5">
        <f t="shared" si="105"/>
        <v>54.164556962025316</v>
      </c>
      <c r="I858">
        <v>158</v>
      </c>
      <c r="J858" t="s">
        <v>19</v>
      </c>
      <c r="K858" t="s">
        <v>20</v>
      </c>
      <c r="L858">
        <v>1335243600</v>
      </c>
      <c r="M858">
        <f t="shared" si="106"/>
        <v>15454.208333333334</v>
      </c>
      <c r="N858" s="6">
        <f t="shared" si="107"/>
        <v>41023.208333333336</v>
      </c>
      <c r="O858">
        <v>1336712400</v>
      </c>
      <c r="P858">
        <f t="shared" si="108"/>
        <v>15471.208333333334</v>
      </c>
      <c r="Q858" s="6">
        <f t="shared" si="109"/>
        <v>41040.208333333336</v>
      </c>
      <c r="R858" t="s">
        <v>15</v>
      </c>
      <c r="S858" t="str">
        <f t="shared" si="110"/>
        <v>food</v>
      </c>
      <c r="T858" t="str">
        <f t="shared" si="111"/>
        <v>food trucks</v>
      </c>
    </row>
    <row r="859" spans="1:20" ht="31" x14ac:dyDescent="0.35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t="s">
        <v>18</v>
      </c>
      <c r="G859" s="4">
        <f t="shared" si="104"/>
        <v>1.3986792452830188</v>
      </c>
      <c r="H859" s="5">
        <f t="shared" si="105"/>
        <v>32.946666666666665</v>
      </c>
      <c r="I859">
        <v>225</v>
      </c>
      <c r="J859" t="s">
        <v>96</v>
      </c>
      <c r="K859" t="s">
        <v>97</v>
      </c>
      <c r="L859">
        <v>1328421600</v>
      </c>
      <c r="M859">
        <f t="shared" si="106"/>
        <v>15375.25</v>
      </c>
      <c r="N859" s="6">
        <f t="shared" si="107"/>
        <v>40944.25</v>
      </c>
      <c r="O859">
        <v>1330408800</v>
      </c>
      <c r="P859">
        <f t="shared" si="108"/>
        <v>15398.25</v>
      </c>
      <c r="Q859" s="6">
        <f t="shared" si="109"/>
        <v>40967.25</v>
      </c>
      <c r="R859" t="s">
        <v>98</v>
      </c>
      <c r="S859" t="str">
        <f t="shared" si="110"/>
        <v>film &amp; video</v>
      </c>
      <c r="T859" t="str">
        <f t="shared" si="111"/>
        <v>shorts</v>
      </c>
    </row>
    <row r="860" spans="1:20" ht="31" x14ac:dyDescent="0.35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t="s">
        <v>12</v>
      </c>
      <c r="G860" s="4">
        <f t="shared" si="104"/>
        <v>0.69450000000000001</v>
      </c>
      <c r="H860" s="5">
        <f t="shared" si="105"/>
        <v>79.371428571428567</v>
      </c>
      <c r="I860">
        <v>35</v>
      </c>
      <c r="J860" t="s">
        <v>19</v>
      </c>
      <c r="K860" t="s">
        <v>20</v>
      </c>
      <c r="L860">
        <v>1524286800</v>
      </c>
      <c r="M860">
        <f t="shared" si="106"/>
        <v>17642.208333333332</v>
      </c>
      <c r="N860" s="6">
        <f t="shared" si="107"/>
        <v>43211.208333333328</v>
      </c>
      <c r="O860">
        <v>1524891600</v>
      </c>
      <c r="P860">
        <f t="shared" si="108"/>
        <v>17649.208333333332</v>
      </c>
      <c r="Q860" s="6">
        <f t="shared" si="109"/>
        <v>43218.208333333328</v>
      </c>
      <c r="R860" t="s">
        <v>15</v>
      </c>
      <c r="S860" t="str">
        <f t="shared" si="110"/>
        <v>food</v>
      </c>
      <c r="T860" t="str">
        <f t="shared" si="111"/>
        <v>food trucks</v>
      </c>
    </row>
    <row r="861" spans="1:20" ht="31" x14ac:dyDescent="0.35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t="s">
        <v>12</v>
      </c>
      <c r="G861" s="4">
        <f t="shared" si="104"/>
        <v>0.35534246575342465</v>
      </c>
      <c r="H861" s="5">
        <f t="shared" si="105"/>
        <v>41.174603174603178</v>
      </c>
      <c r="I861">
        <v>63</v>
      </c>
      <c r="J861" t="s">
        <v>19</v>
      </c>
      <c r="K861" t="s">
        <v>20</v>
      </c>
      <c r="L861">
        <v>1362117600</v>
      </c>
      <c r="M861">
        <f t="shared" si="106"/>
        <v>15765.25</v>
      </c>
      <c r="N861" s="6">
        <f t="shared" si="107"/>
        <v>41334.25</v>
      </c>
      <c r="O861">
        <v>1363669200</v>
      </c>
      <c r="P861">
        <f t="shared" si="108"/>
        <v>15783.208333333334</v>
      </c>
      <c r="Q861" s="6">
        <f t="shared" si="109"/>
        <v>41352.208333333336</v>
      </c>
      <c r="R861" t="s">
        <v>31</v>
      </c>
      <c r="S861" t="str">
        <f t="shared" si="110"/>
        <v>theater</v>
      </c>
      <c r="T861" t="str">
        <f t="shared" si="111"/>
        <v>plays</v>
      </c>
    </row>
    <row r="862" spans="1:20" ht="31" x14ac:dyDescent="0.35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t="s">
        <v>18</v>
      </c>
      <c r="G862" s="4">
        <f t="shared" si="104"/>
        <v>2.5165000000000002</v>
      </c>
      <c r="H862" s="5">
        <f t="shared" si="105"/>
        <v>77.430769230769229</v>
      </c>
      <c r="I862">
        <v>65</v>
      </c>
      <c r="J862" t="s">
        <v>19</v>
      </c>
      <c r="K862" t="s">
        <v>20</v>
      </c>
      <c r="L862">
        <v>1550556000</v>
      </c>
      <c r="M862">
        <f t="shared" si="106"/>
        <v>17946.25</v>
      </c>
      <c r="N862" s="6">
        <f t="shared" si="107"/>
        <v>43515.25</v>
      </c>
      <c r="O862">
        <v>1551420000</v>
      </c>
      <c r="P862">
        <f t="shared" si="108"/>
        <v>17956.25</v>
      </c>
      <c r="Q862" s="6">
        <f t="shared" si="109"/>
        <v>43525.25</v>
      </c>
      <c r="R862" t="s">
        <v>63</v>
      </c>
      <c r="S862" t="str">
        <f t="shared" si="110"/>
        <v>technology</v>
      </c>
      <c r="T862" t="str">
        <f t="shared" si="111"/>
        <v>wearables</v>
      </c>
    </row>
    <row r="863" spans="1:20" x14ac:dyDescent="0.35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t="s">
        <v>18</v>
      </c>
      <c r="G863" s="4">
        <f t="shared" si="104"/>
        <v>1.0587500000000001</v>
      </c>
      <c r="H863" s="5">
        <f t="shared" si="105"/>
        <v>57.159509202453989</v>
      </c>
      <c r="I863">
        <v>163</v>
      </c>
      <c r="J863" t="s">
        <v>19</v>
      </c>
      <c r="K863" t="s">
        <v>20</v>
      </c>
      <c r="L863">
        <v>1269147600</v>
      </c>
      <c r="M863">
        <f t="shared" si="106"/>
        <v>14689.208333333334</v>
      </c>
      <c r="N863" s="6">
        <f t="shared" si="107"/>
        <v>40258.208333333336</v>
      </c>
      <c r="O863">
        <v>1269838800</v>
      </c>
      <c r="P863">
        <f t="shared" si="108"/>
        <v>14697.208333333334</v>
      </c>
      <c r="Q863" s="6">
        <f t="shared" si="109"/>
        <v>40266.208333333336</v>
      </c>
      <c r="R863" t="s">
        <v>31</v>
      </c>
      <c r="S863" t="str">
        <f t="shared" si="110"/>
        <v>theater</v>
      </c>
      <c r="T863" t="str">
        <f t="shared" si="111"/>
        <v>plays</v>
      </c>
    </row>
    <row r="864" spans="1:20" x14ac:dyDescent="0.35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t="s">
        <v>18</v>
      </c>
      <c r="G864" s="4">
        <f t="shared" si="104"/>
        <v>1.8742857142857143</v>
      </c>
      <c r="H864" s="5">
        <f t="shared" si="105"/>
        <v>77.17647058823529</v>
      </c>
      <c r="I864">
        <v>85</v>
      </c>
      <c r="J864" t="s">
        <v>19</v>
      </c>
      <c r="K864" t="s">
        <v>20</v>
      </c>
      <c r="L864">
        <v>1312174800</v>
      </c>
      <c r="M864">
        <f t="shared" si="106"/>
        <v>15187.208333333334</v>
      </c>
      <c r="N864" s="6">
        <f t="shared" si="107"/>
        <v>40756.208333333336</v>
      </c>
      <c r="O864">
        <v>1312520400</v>
      </c>
      <c r="P864">
        <f t="shared" si="108"/>
        <v>15191.208333333334</v>
      </c>
      <c r="Q864" s="6">
        <f t="shared" si="109"/>
        <v>40760.208333333336</v>
      </c>
      <c r="R864" t="s">
        <v>31</v>
      </c>
      <c r="S864" t="str">
        <f t="shared" si="110"/>
        <v>theater</v>
      </c>
      <c r="T864" t="str">
        <f t="shared" si="111"/>
        <v>plays</v>
      </c>
    </row>
    <row r="865" spans="1:20" x14ac:dyDescent="0.35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t="s">
        <v>18</v>
      </c>
      <c r="G865" s="4">
        <f t="shared" si="104"/>
        <v>3.8678571428571429</v>
      </c>
      <c r="H865" s="5">
        <f t="shared" si="105"/>
        <v>24.953917050691246</v>
      </c>
      <c r="I865">
        <v>217</v>
      </c>
      <c r="J865" t="s">
        <v>19</v>
      </c>
      <c r="K865" t="s">
        <v>20</v>
      </c>
      <c r="L865">
        <v>1434517200</v>
      </c>
      <c r="M865">
        <f t="shared" si="106"/>
        <v>16603.208333333332</v>
      </c>
      <c r="N865" s="6">
        <f t="shared" si="107"/>
        <v>42172.208333333328</v>
      </c>
      <c r="O865">
        <v>1436504400</v>
      </c>
      <c r="P865">
        <f t="shared" si="108"/>
        <v>16626.208333333332</v>
      </c>
      <c r="Q865" s="6">
        <f t="shared" si="109"/>
        <v>42195.208333333328</v>
      </c>
      <c r="R865" t="s">
        <v>267</v>
      </c>
      <c r="S865" t="str">
        <f t="shared" si="110"/>
        <v>film &amp; video</v>
      </c>
      <c r="T865" t="str">
        <f t="shared" si="111"/>
        <v>television</v>
      </c>
    </row>
    <row r="866" spans="1:20" x14ac:dyDescent="0.35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t="s">
        <v>18</v>
      </c>
      <c r="G866" s="4">
        <f t="shared" si="104"/>
        <v>3.4707142857142856</v>
      </c>
      <c r="H866" s="5">
        <f t="shared" si="105"/>
        <v>97.18</v>
      </c>
      <c r="I866">
        <v>150</v>
      </c>
      <c r="J866" t="s">
        <v>19</v>
      </c>
      <c r="K866" t="s">
        <v>20</v>
      </c>
      <c r="L866">
        <v>1471582800</v>
      </c>
      <c r="M866">
        <f t="shared" si="106"/>
        <v>17032.208333333332</v>
      </c>
      <c r="N866" s="6">
        <f t="shared" si="107"/>
        <v>42601.208333333328</v>
      </c>
      <c r="O866">
        <v>1472014800</v>
      </c>
      <c r="P866">
        <f t="shared" si="108"/>
        <v>17037.208333333332</v>
      </c>
      <c r="Q866" s="6">
        <f t="shared" si="109"/>
        <v>42606.208333333328</v>
      </c>
      <c r="R866" t="s">
        <v>98</v>
      </c>
      <c r="S866" t="str">
        <f t="shared" si="110"/>
        <v>film &amp; video</v>
      </c>
      <c r="T866" t="str">
        <f t="shared" si="111"/>
        <v>shorts</v>
      </c>
    </row>
    <row r="867" spans="1:20" x14ac:dyDescent="0.35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t="s">
        <v>18</v>
      </c>
      <c r="G867" s="4">
        <f t="shared" si="104"/>
        <v>1.8582098765432098</v>
      </c>
      <c r="H867" s="5">
        <f t="shared" si="105"/>
        <v>46.000916870415651</v>
      </c>
      <c r="I867">
        <v>3272</v>
      </c>
      <c r="J867" t="s">
        <v>19</v>
      </c>
      <c r="K867" t="s">
        <v>20</v>
      </c>
      <c r="L867">
        <v>1410757200</v>
      </c>
      <c r="M867">
        <f t="shared" si="106"/>
        <v>16328.208333333334</v>
      </c>
      <c r="N867" s="6">
        <f t="shared" si="107"/>
        <v>41897.208333333336</v>
      </c>
      <c r="O867">
        <v>1411534800</v>
      </c>
      <c r="P867">
        <f t="shared" si="108"/>
        <v>16337.208333333334</v>
      </c>
      <c r="Q867" s="6">
        <f t="shared" si="109"/>
        <v>41906.208333333336</v>
      </c>
      <c r="R867" t="s">
        <v>31</v>
      </c>
      <c r="S867" t="str">
        <f t="shared" si="110"/>
        <v>theater</v>
      </c>
      <c r="T867" t="str">
        <f t="shared" si="111"/>
        <v>plays</v>
      </c>
    </row>
    <row r="868" spans="1:20" x14ac:dyDescent="0.35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t="s">
        <v>72</v>
      </c>
      <c r="G868" s="4">
        <f t="shared" si="104"/>
        <v>0.43241247264770238</v>
      </c>
      <c r="H868" s="5">
        <f t="shared" si="105"/>
        <v>88.023385300668153</v>
      </c>
      <c r="I868">
        <v>898</v>
      </c>
      <c r="J868" t="s">
        <v>19</v>
      </c>
      <c r="K868" t="s">
        <v>20</v>
      </c>
      <c r="L868">
        <v>1304830800</v>
      </c>
      <c r="M868">
        <f t="shared" si="106"/>
        <v>15102.208333333334</v>
      </c>
      <c r="N868" s="6">
        <f t="shared" si="107"/>
        <v>40671.208333333336</v>
      </c>
      <c r="O868">
        <v>1304917200</v>
      </c>
      <c r="P868">
        <f t="shared" si="108"/>
        <v>15103.208333333334</v>
      </c>
      <c r="Q868" s="6">
        <f t="shared" si="109"/>
        <v>40672.208333333336</v>
      </c>
      <c r="R868" t="s">
        <v>120</v>
      </c>
      <c r="S868" t="str">
        <f t="shared" si="110"/>
        <v>photography</v>
      </c>
      <c r="T868" t="str">
        <f t="shared" si="111"/>
        <v>photography books</v>
      </c>
    </row>
    <row r="869" spans="1:20" ht="31" x14ac:dyDescent="0.35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t="s">
        <v>18</v>
      </c>
      <c r="G869" s="4">
        <f t="shared" si="104"/>
        <v>1.6243749999999999</v>
      </c>
      <c r="H869" s="5">
        <f t="shared" si="105"/>
        <v>25.99</v>
      </c>
      <c r="I869">
        <v>300</v>
      </c>
      <c r="J869" t="s">
        <v>19</v>
      </c>
      <c r="K869" t="s">
        <v>20</v>
      </c>
      <c r="L869">
        <v>1539061200</v>
      </c>
      <c r="M869">
        <f t="shared" si="106"/>
        <v>17813.208333333332</v>
      </c>
      <c r="N869" s="6">
        <f t="shared" si="107"/>
        <v>43382.208333333328</v>
      </c>
      <c r="O869">
        <v>1539579600</v>
      </c>
      <c r="P869">
        <f t="shared" si="108"/>
        <v>17819.208333333332</v>
      </c>
      <c r="Q869" s="6">
        <f t="shared" si="109"/>
        <v>43388.208333333328</v>
      </c>
      <c r="R869" t="s">
        <v>15</v>
      </c>
      <c r="S869" t="str">
        <f t="shared" si="110"/>
        <v>food</v>
      </c>
      <c r="T869" t="str">
        <f t="shared" si="111"/>
        <v>food trucks</v>
      </c>
    </row>
    <row r="870" spans="1:20" x14ac:dyDescent="0.35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t="s">
        <v>18</v>
      </c>
      <c r="G870" s="4">
        <f t="shared" si="104"/>
        <v>1.8484285714285715</v>
      </c>
      <c r="H870" s="5">
        <f t="shared" si="105"/>
        <v>102.69047619047619</v>
      </c>
      <c r="I870">
        <v>126</v>
      </c>
      <c r="J870" t="s">
        <v>19</v>
      </c>
      <c r="K870" t="s">
        <v>20</v>
      </c>
      <c r="L870">
        <v>1381554000</v>
      </c>
      <c r="M870">
        <f t="shared" si="106"/>
        <v>15990.208333333334</v>
      </c>
      <c r="N870" s="6">
        <f t="shared" si="107"/>
        <v>41559.208333333336</v>
      </c>
      <c r="O870">
        <v>1382504400</v>
      </c>
      <c r="P870">
        <f t="shared" si="108"/>
        <v>16001.208333333334</v>
      </c>
      <c r="Q870" s="6">
        <f t="shared" si="109"/>
        <v>41570.208333333336</v>
      </c>
      <c r="R870" t="s">
        <v>31</v>
      </c>
      <c r="S870" t="str">
        <f t="shared" si="110"/>
        <v>theater</v>
      </c>
      <c r="T870" t="str">
        <f t="shared" si="111"/>
        <v>plays</v>
      </c>
    </row>
    <row r="871" spans="1:20" x14ac:dyDescent="0.35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t="s">
        <v>12</v>
      </c>
      <c r="G871" s="4">
        <f t="shared" si="104"/>
        <v>0.23703520691785052</v>
      </c>
      <c r="H871" s="5">
        <f t="shared" si="105"/>
        <v>72.958174904942965</v>
      </c>
      <c r="I871">
        <v>526</v>
      </c>
      <c r="J871" t="s">
        <v>19</v>
      </c>
      <c r="K871" t="s">
        <v>20</v>
      </c>
      <c r="L871">
        <v>1277096400</v>
      </c>
      <c r="M871">
        <f t="shared" si="106"/>
        <v>14781.208333333334</v>
      </c>
      <c r="N871" s="6">
        <f t="shared" si="107"/>
        <v>40350.208333333336</v>
      </c>
      <c r="O871">
        <v>1278306000</v>
      </c>
      <c r="P871">
        <f t="shared" si="108"/>
        <v>14795.208333333334</v>
      </c>
      <c r="Q871" s="6">
        <f t="shared" si="109"/>
        <v>40364.208333333336</v>
      </c>
      <c r="R871" t="s">
        <v>51</v>
      </c>
      <c r="S871" t="str">
        <f t="shared" si="110"/>
        <v>film &amp; video</v>
      </c>
      <c r="T871" t="str">
        <f t="shared" si="111"/>
        <v>drama</v>
      </c>
    </row>
    <row r="872" spans="1:20" x14ac:dyDescent="0.35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t="s">
        <v>12</v>
      </c>
      <c r="G872" s="4">
        <f t="shared" si="104"/>
        <v>0.89870129870129867</v>
      </c>
      <c r="H872" s="5">
        <f t="shared" si="105"/>
        <v>57.190082644628099</v>
      </c>
      <c r="I872">
        <v>121</v>
      </c>
      <c r="J872" t="s">
        <v>19</v>
      </c>
      <c r="K872" t="s">
        <v>20</v>
      </c>
      <c r="L872">
        <v>1440392400</v>
      </c>
      <c r="M872">
        <f t="shared" si="106"/>
        <v>16671.208333333332</v>
      </c>
      <c r="N872" s="6">
        <f t="shared" si="107"/>
        <v>42240.208333333328</v>
      </c>
      <c r="O872">
        <v>1442552400</v>
      </c>
      <c r="P872">
        <f t="shared" si="108"/>
        <v>16696.208333333332</v>
      </c>
      <c r="Q872" s="6">
        <f t="shared" si="109"/>
        <v>42265.208333333328</v>
      </c>
      <c r="R872" t="s">
        <v>31</v>
      </c>
      <c r="S872" t="str">
        <f t="shared" si="110"/>
        <v>theater</v>
      </c>
      <c r="T872" t="str">
        <f t="shared" si="111"/>
        <v>plays</v>
      </c>
    </row>
    <row r="873" spans="1:20" ht="31" x14ac:dyDescent="0.35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t="s">
        <v>18</v>
      </c>
      <c r="G873" s="4">
        <f t="shared" si="104"/>
        <v>2.7260419580419581</v>
      </c>
      <c r="H873" s="5">
        <f t="shared" si="105"/>
        <v>84.013793103448279</v>
      </c>
      <c r="I873">
        <v>2320</v>
      </c>
      <c r="J873" t="s">
        <v>19</v>
      </c>
      <c r="K873" t="s">
        <v>20</v>
      </c>
      <c r="L873">
        <v>1509512400</v>
      </c>
      <c r="M873">
        <f t="shared" si="106"/>
        <v>17471.208333333332</v>
      </c>
      <c r="N873" s="6">
        <f t="shared" si="107"/>
        <v>43040.208333333328</v>
      </c>
      <c r="O873">
        <v>1511071200</v>
      </c>
      <c r="P873">
        <f t="shared" si="108"/>
        <v>17489.25</v>
      </c>
      <c r="Q873" s="6">
        <f t="shared" si="109"/>
        <v>43058.25</v>
      </c>
      <c r="R873" t="s">
        <v>31</v>
      </c>
      <c r="S873" t="str">
        <f t="shared" si="110"/>
        <v>theater</v>
      </c>
      <c r="T873" t="str">
        <f t="shared" si="111"/>
        <v>plays</v>
      </c>
    </row>
    <row r="874" spans="1:20" x14ac:dyDescent="0.35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t="s">
        <v>18</v>
      </c>
      <c r="G874" s="4">
        <f t="shared" si="104"/>
        <v>1.7004255319148935</v>
      </c>
      <c r="H874" s="5">
        <f t="shared" si="105"/>
        <v>98.666666666666671</v>
      </c>
      <c r="I874">
        <v>81</v>
      </c>
      <c r="J874" t="s">
        <v>24</v>
      </c>
      <c r="K874" t="s">
        <v>25</v>
      </c>
      <c r="L874">
        <v>1535950800</v>
      </c>
      <c r="M874">
        <f t="shared" si="106"/>
        <v>17777.208333333332</v>
      </c>
      <c r="N874" s="6">
        <f t="shared" si="107"/>
        <v>43346.208333333328</v>
      </c>
      <c r="O874">
        <v>1536382800</v>
      </c>
      <c r="P874">
        <f t="shared" si="108"/>
        <v>17782.208333333332</v>
      </c>
      <c r="Q874" s="6">
        <f t="shared" si="109"/>
        <v>43351.208333333328</v>
      </c>
      <c r="R874" t="s">
        <v>472</v>
      </c>
      <c r="S874" t="str">
        <f t="shared" si="110"/>
        <v>film &amp; video</v>
      </c>
      <c r="T874" t="str">
        <f t="shared" si="111"/>
        <v>science fiction</v>
      </c>
    </row>
    <row r="875" spans="1:20" x14ac:dyDescent="0.35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t="s">
        <v>18</v>
      </c>
      <c r="G875" s="4">
        <f t="shared" si="104"/>
        <v>1.8828503562945369</v>
      </c>
      <c r="H875" s="5">
        <f t="shared" si="105"/>
        <v>42.007419183889773</v>
      </c>
      <c r="I875">
        <v>1887</v>
      </c>
      <c r="J875" t="s">
        <v>19</v>
      </c>
      <c r="K875" t="s">
        <v>20</v>
      </c>
      <c r="L875">
        <v>1389160800</v>
      </c>
      <c r="M875">
        <f t="shared" si="106"/>
        <v>16078.25</v>
      </c>
      <c r="N875" s="6">
        <f t="shared" si="107"/>
        <v>41647.25</v>
      </c>
      <c r="O875">
        <v>1389592800</v>
      </c>
      <c r="P875">
        <f t="shared" si="108"/>
        <v>16083.25</v>
      </c>
      <c r="Q875" s="6">
        <f t="shared" si="109"/>
        <v>41652.25</v>
      </c>
      <c r="R875" t="s">
        <v>120</v>
      </c>
      <c r="S875" t="str">
        <f t="shared" si="110"/>
        <v>photography</v>
      </c>
      <c r="T875" t="str">
        <f t="shared" si="111"/>
        <v>photography books</v>
      </c>
    </row>
    <row r="876" spans="1:20" x14ac:dyDescent="0.35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t="s">
        <v>18</v>
      </c>
      <c r="G876" s="4">
        <f t="shared" si="104"/>
        <v>3.4693532338308457</v>
      </c>
      <c r="H876" s="5">
        <f t="shared" si="105"/>
        <v>32.002753556677376</v>
      </c>
      <c r="I876">
        <v>4358</v>
      </c>
      <c r="J876" t="s">
        <v>19</v>
      </c>
      <c r="K876" t="s">
        <v>20</v>
      </c>
      <c r="L876">
        <v>1271998800</v>
      </c>
      <c r="M876">
        <f t="shared" si="106"/>
        <v>14722.208333333334</v>
      </c>
      <c r="N876" s="6">
        <f t="shared" si="107"/>
        <v>40291.208333333336</v>
      </c>
      <c r="O876">
        <v>1275282000</v>
      </c>
      <c r="P876">
        <f t="shared" si="108"/>
        <v>14760.208333333334</v>
      </c>
      <c r="Q876" s="6">
        <f t="shared" si="109"/>
        <v>40329.208333333336</v>
      </c>
      <c r="R876" t="s">
        <v>120</v>
      </c>
      <c r="S876" t="str">
        <f t="shared" si="110"/>
        <v>photography</v>
      </c>
      <c r="T876" t="str">
        <f t="shared" si="111"/>
        <v>photography books</v>
      </c>
    </row>
    <row r="877" spans="1:20" x14ac:dyDescent="0.35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t="s">
        <v>12</v>
      </c>
      <c r="G877" s="4">
        <f t="shared" si="104"/>
        <v>0.6917721518987342</v>
      </c>
      <c r="H877" s="5">
        <f t="shared" si="105"/>
        <v>81.567164179104481</v>
      </c>
      <c r="I877">
        <v>67</v>
      </c>
      <c r="J877" t="s">
        <v>19</v>
      </c>
      <c r="K877" t="s">
        <v>20</v>
      </c>
      <c r="L877">
        <v>1294898400</v>
      </c>
      <c r="M877">
        <f t="shared" si="106"/>
        <v>14987.25</v>
      </c>
      <c r="N877" s="6">
        <f t="shared" si="107"/>
        <v>40556.25</v>
      </c>
      <c r="O877">
        <v>1294984800</v>
      </c>
      <c r="P877">
        <f t="shared" si="108"/>
        <v>14988.25</v>
      </c>
      <c r="Q877" s="6">
        <f t="shared" si="109"/>
        <v>40557.25</v>
      </c>
      <c r="R877" t="s">
        <v>21</v>
      </c>
      <c r="S877" t="str">
        <f t="shared" si="110"/>
        <v>music</v>
      </c>
      <c r="T877" t="str">
        <f t="shared" si="111"/>
        <v>rock</v>
      </c>
    </row>
    <row r="878" spans="1:20" ht="31" x14ac:dyDescent="0.35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t="s">
        <v>12</v>
      </c>
      <c r="G878" s="4">
        <f t="shared" si="104"/>
        <v>0.25433734939759034</v>
      </c>
      <c r="H878" s="5">
        <f t="shared" si="105"/>
        <v>37.035087719298247</v>
      </c>
      <c r="I878">
        <v>57</v>
      </c>
      <c r="J878" t="s">
        <v>13</v>
      </c>
      <c r="K878" t="s">
        <v>14</v>
      </c>
      <c r="L878">
        <v>1559970000</v>
      </c>
      <c r="M878">
        <f t="shared" si="106"/>
        <v>18055.208333333332</v>
      </c>
      <c r="N878" s="6">
        <f t="shared" si="107"/>
        <v>43624.208333333328</v>
      </c>
      <c r="O878">
        <v>1562043600</v>
      </c>
      <c r="P878">
        <f t="shared" si="108"/>
        <v>18079.208333333332</v>
      </c>
      <c r="Q878" s="6">
        <f t="shared" si="109"/>
        <v>43648.208333333328</v>
      </c>
      <c r="R878" t="s">
        <v>120</v>
      </c>
      <c r="S878" t="str">
        <f t="shared" si="110"/>
        <v>photography</v>
      </c>
      <c r="T878" t="str">
        <f t="shared" si="111"/>
        <v>photography books</v>
      </c>
    </row>
    <row r="879" spans="1:20" x14ac:dyDescent="0.35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t="s">
        <v>12</v>
      </c>
      <c r="G879" s="4">
        <f t="shared" si="104"/>
        <v>0.77400977995110021</v>
      </c>
      <c r="H879" s="5">
        <f t="shared" si="105"/>
        <v>103.033360455655</v>
      </c>
      <c r="I879">
        <v>1229</v>
      </c>
      <c r="J879" t="s">
        <v>19</v>
      </c>
      <c r="K879" t="s">
        <v>20</v>
      </c>
      <c r="L879">
        <v>1469509200</v>
      </c>
      <c r="M879">
        <f t="shared" si="106"/>
        <v>17008.208333333332</v>
      </c>
      <c r="N879" s="6">
        <f t="shared" si="107"/>
        <v>42577.208333333328</v>
      </c>
      <c r="O879">
        <v>1469595600</v>
      </c>
      <c r="P879">
        <f t="shared" si="108"/>
        <v>17009.208333333332</v>
      </c>
      <c r="Q879" s="6">
        <f t="shared" si="109"/>
        <v>42578.208333333328</v>
      </c>
      <c r="R879" t="s">
        <v>15</v>
      </c>
      <c r="S879" t="str">
        <f t="shared" si="110"/>
        <v>food</v>
      </c>
      <c r="T879" t="str">
        <f t="shared" si="111"/>
        <v>food trucks</v>
      </c>
    </row>
    <row r="880" spans="1:20" x14ac:dyDescent="0.35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t="s">
        <v>12</v>
      </c>
      <c r="G880" s="4">
        <f t="shared" si="104"/>
        <v>0.37481481481481482</v>
      </c>
      <c r="H880" s="5">
        <f t="shared" si="105"/>
        <v>84.333333333333329</v>
      </c>
      <c r="I880">
        <v>12</v>
      </c>
      <c r="J880" t="s">
        <v>105</v>
      </c>
      <c r="K880" t="s">
        <v>106</v>
      </c>
      <c r="L880">
        <v>1579068000</v>
      </c>
      <c r="M880">
        <f t="shared" si="106"/>
        <v>18276.25</v>
      </c>
      <c r="N880" s="6">
        <f t="shared" si="107"/>
        <v>43845.25</v>
      </c>
      <c r="O880">
        <v>1581141600</v>
      </c>
      <c r="P880">
        <f t="shared" si="108"/>
        <v>18300.25</v>
      </c>
      <c r="Q880" s="6">
        <f t="shared" si="109"/>
        <v>43869.25</v>
      </c>
      <c r="R880" t="s">
        <v>146</v>
      </c>
      <c r="S880" t="str">
        <f t="shared" si="110"/>
        <v>music</v>
      </c>
      <c r="T880" t="str">
        <f t="shared" si="111"/>
        <v>metal</v>
      </c>
    </row>
    <row r="881" spans="1:20" x14ac:dyDescent="0.35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t="s">
        <v>18</v>
      </c>
      <c r="G881" s="4">
        <f t="shared" si="104"/>
        <v>5.4379999999999997</v>
      </c>
      <c r="H881" s="5">
        <f t="shared" si="105"/>
        <v>102.60377358490567</v>
      </c>
      <c r="I881">
        <v>53</v>
      </c>
      <c r="J881" t="s">
        <v>19</v>
      </c>
      <c r="K881" t="s">
        <v>20</v>
      </c>
      <c r="L881">
        <v>1487743200</v>
      </c>
      <c r="M881">
        <f t="shared" si="106"/>
        <v>17219.25</v>
      </c>
      <c r="N881" s="6">
        <f t="shared" si="107"/>
        <v>42788.25</v>
      </c>
      <c r="O881">
        <v>1488520800</v>
      </c>
      <c r="P881">
        <f t="shared" si="108"/>
        <v>17228.25</v>
      </c>
      <c r="Q881" s="6">
        <f t="shared" si="109"/>
        <v>42797.25</v>
      </c>
      <c r="R881" t="s">
        <v>66</v>
      </c>
      <c r="S881" t="str">
        <f t="shared" si="110"/>
        <v>publishing</v>
      </c>
      <c r="T881" t="str">
        <f t="shared" si="111"/>
        <v>nonfiction</v>
      </c>
    </row>
    <row r="882" spans="1:20" x14ac:dyDescent="0.35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t="s">
        <v>18</v>
      </c>
      <c r="G882" s="4">
        <f t="shared" si="104"/>
        <v>2.2852189349112426</v>
      </c>
      <c r="H882" s="5">
        <f t="shared" si="105"/>
        <v>79.992129246064621</v>
      </c>
      <c r="I882">
        <v>2414</v>
      </c>
      <c r="J882" t="s">
        <v>19</v>
      </c>
      <c r="K882" t="s">
        <v>20</v>
      </c>
      <c r="L882">
        <v>1563685200</v>
      </c>
      <c r="M882">
        <f t="shared" si="106"/>
        <v>18098.208333333332</v>
      </c>
      <c r="N882" s="6">
        <f t="shared" si="107"/>
        <v>43667.208333333328</v>
      </c>
      <c r="O882">
        <v>1563858000</v>
      </c>
      <c r="P882">
        <f t="shared" si="108"/>
        <v>18100.208333333332</v>
      </c>
      <c r="Q882" s="6">
        <f t="shared" si="109"/>
        <v>43669.208333333328</v>
      </c>
      <c r="R882" t="s">
        <v>48</v>
      </c>
      <c r="S882" t="str">
        <f t="shared" si="110"/>
        <v>music</v>
      </c>
      <c r="T882" t="str">
        <f t="shared" si="111"/>
        <v>electric music</v>
      </c>
    </row>
    <row r="883" spans="1:20" x14ac:dyDescent="0.35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t="s">
        <v>12</v>
      </c>
      <c r="G883" s="4">
        <f t="shared" si="104"/>
        <v>0.38948339483394834</v>
      </c>
      <c r="H883" s="5">
        <f t="shared" si="105"/>
        <v>70.055309734513273</v>
      </c>
      <c r="I883">
        <v>452</v>
      </c>
      <c r="J883" t="s">
        <v>19</v>
      </c>
      <c r="K883" t="s">
        <v>20</v>
      </c>
      <c r="L883">
        <v>1436418000</v>
      </c>
      <c r="M883">
        <f t="shared" si="106"/>
        <v>16625.208333333332</v>
      </c>
      <c r="N883" s="6">
        <f t="shared" si="107"/>
        <v>42194.208333333328</v>
      </c>
      <c r="O883">
        <v>1438923600</v>
      </c>
      <c r="P883">
        <f t="shared" si="108"/>
        <v>16654.208333333332</v>
      </c>
      <c r="Q883" s="6">
        <f t="shared" si="109"/>
        <v>42223.208333333328</v>
      </c>
      <c r="R883" t="s">
        <v>31</v>
      </c>
      <c r="S883" t="str">
        <f t="shared" si="110"/>
        <v>theater</v>
      </c>
      <c r="T883" t="str">
        <f t="shared" si="111"/>
        <v>plays</v>
      </c>
    </row>
    <row r="884" spans="1:20" x14ac:dyDescent="0.35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t="s">
        <v>18</v>
      </c>
      <c r="G884" s="4">
        <f t="shared" si="104"/>
        <v>3.7</v>
      </c>
      <c r="H884" s="5">
        <f t="shared" si="105"/>
        <v>37</v>
      </c>
      <c r="I884">
        <v>80</v>
      </c>
      <c r="J884" t="s">
        <v>19</v>
      </c>
      <c r="K884" t="s">
        <v>20</v>
      </c>
      <c r="L884">
        <v>1421820000</v>
      </c>
      <c r="M884">
        <f t="shared" si="106"/>
        <v>16456.25</v>
      </c>
      <c r="N884" s="6">
        <f t="shared" si="107"/>
        <v>42025.25</v>
      </c>
      <c r="O884">
        <v>1422165600</v>
      </c>
      <c r="P884">
        <f t="shared" si="108"/>
        <v>16460.25</v>
      </c>
      <c r="Q884" s="6">
        <f t="shared" si="109"/>
        <v>42029.25</v>
      </c>
      <c r="R884" t="s">
        <v>31</v>
      </c>
      <c r="S884" t="str">
        <f t="shared" si="110"/>
        <v>theater</v>
      </c>
      <c r="T884" t="str">
        <f t="shared" si="111"/>
        <v>plays</v>
      </c>
    </row>
    <row r="885" spans="1:20" ht="31" x14ac:dyDescent="0.35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t="s">
        <v>18</v>
      </c>
      <c r="G885" s="4">
        <f t="shared" si="104"/>
        <v>2.3791176470588233</v>
      </c>
      <c r="H885" s="5">
        <f t="shared" si="105"/>
        <v>41.911917098445599</v>
      </c>
      <c r="I885">
        <v>193</v>
      </c>
      <c r="J885" t="s">
        <v>19</v>
      </c>
      <c r="K885" t="s">
        <v>20</v>
      </c>
      <c r="L885">
        <v>1274763600</v>
      </c>
      <c r="M885">
        <f t="shared" si="106"/>
        <v>14754.208333333334</v>
      </c>
      <c r="N885" s="6">
        <f t="shared" si="107"/>
        <v>40323.208333333336</v>
      </c>
      <c r="O885">
        <v>1277874000</v>
      </c>
      <c r="P885">
        <f t="shared" si="108"/>
        <v>14790.208333333334</v>
      </c>
      <c r="Q885" s="6">
        <f t="shared" si="109"/>
        <v>40359.208333333336</v>
      </c>
      <c r="R885" t="s">
        <v>98</v>
      </c>
      <c r="S885" t="str">
        <f t="shared" si="110"/>
        <v>film &amp; video</v>
      </c>
      <c r="T885" t="str">
        <f t="shared" si="111"/>
        <v>shorts</v>
      </c>
    </row>
    <row r="886" spans="1:20" x14ac:dyDescent="0.35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t="s">
        <v>12</v>
      </c>
      <c r="G886" s="4">
        <f t="shared" si="104"/>
        <v>0.64036299765807958</v>
      </c>
      <c r="H886" s="5">
        <f t="shared" si="105"/>
        <v>57.992576882290564</v>
      </c>
      <c r="I886">
        <v>1886</v>
      </c>
      <c r="J886" t="s">
        <v>19</v>
      </c>
      <c r="K886" t="s">
        <v>20</v>
      </c>
      <c r="L886">
        <v>1399179600</v>
      </c>
      <c r="M886">
        <f t="shared" si="106"/>
        <v>16194.208333333334</v>
      </c>
      <c r="N886" s="6">
        <f t="shared" si="107"/>
        <v>41763.208333333336</v>
      </c>
      <c r="O886">
        <v>1399352400</v>
      </c>
      <c r="P886">
        <f t="shared" si="108"/>
        <v>16196.208333333334</v>
      </c>
      <c r="Q886" s="6">
        <f t="shared" si="109"/>
        <v>41765.208333333336</v>
      </c>
      <c r="R886" t="s">
        <v>31</v>
      </c>
      <c r="S886" t="str">
        <f t="shared" si="110"/>
        <v>theater</v>
      </c>
      <c r="T886" t="str">
        <f t="shared" si="111"/>
        <v>plays</v>
      </c>
    </row>
    <row r="887" spans="1:20" x14ac:dyDescent="0.35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t="s">
        <v>18</v>
      </c>
      <c r="G887" s="4">
        <f t="shared" si="104"/>
        <v>1.1827777777777777</v>
      </c>
      <c r="H887" s="5">
        <f t="shared" si="105"/>
        <v>40.942307692307693</v>
      </c>
      <c r="I887">
        <v>52</v>
      </c>
      <c r="J887" t="s">
        <v>19</v>
      </c>
      <c r="K887" t="s">
        <v>20</v>
      </c>
      <c r="L887">
        <v>1275800400</v>
      </c>
      <c r="M887">
        <f t="shared" si="106"/>
        <v>14766.208333333334</v>
      </c>
      <c r="N887" s="6">
        <f t="shared" si="107"/>
        <v>40335.208333333336</v>
      </c>
      <c r="O887">
        <v>1279083600</v>
      </c>
      <c r="P887">
        <f t="shared" si="108"/>
        <v>14804.208333333334</v>
      </c>
      <c r="Q887" s="6">
        <f t="shared" si="109"/>
        <v>40373.208333333336</v>
      </c>
      <c r="R887" t="s">
        <v>31</v>
      </c>
      <c r="S887" t="str">
        <f t="shared" si="110"/>
        <v>theater</v>
      </c>
      <c r="T887" t="str">
        <f t="shared" si="111"/>
        <v>plays</v>
      </c>
    </row>
    <row r="888" spans="1:20" x14ac:dyDescent="0.35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t="s">
        <v>12</v>
      </c>
      <c r="G888" s="4">
        <f t="shared" si="104"/>
        <v>0.84824037184594958</v>
      </c>
      <c r="H888" s="5">
        <f t="shared" si="105"/>
        <v>69.9972602739726</v>
      </c>
      <c r="I888">
        <v>1825</v>
      </c>
      <c r="J888" t="s">
        <v>19</v>
      </c>
      <c r="K888" t="s">
        <v>20</v>
      </c>
      <c r="L888">
        <v>1282798800</v>
      </c>
      <c r="M888">
        <f t="shared" si="106"/>
        <v>14847.208333333334</v>
      </c>
      <c r="N888" s="6">
        <f t="shared" si="107"/>
        <v>40416.208333333336</v>
      </c>
      <c r="O888">
        <v>1284354000</v>
      </c>
      <c r="P888">
        <f t="shared" si="108"/>
        <v>14865.208333333334</v>
      </c>
      <c r="Q888" s="6">
        <f t="shared" si="109"/>
        <v>40434.208333333336</v>
      </c>
      <c r="R888" t="s">
        <v>58</v>
      </c>
      <c r="S888" t="str">
        <f t="shared" si="110"/>
        <v>music</v>
      </c>
      <c r="T888" t="str">
        <f t="shared" si="111"/>
        <v>indie rock</v>
      </c>
    </row>
    <row r="889" spans="1:20" ht="31" x14ac:dyDescent="0.35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t="s">
        <v>12</v>
      </c>
      <c r="G889" s="4">
        <f t="shared" si="104"/>
        <v>0.29346153846153844</v>
      </c>
      <c r="H889" s="5">
        <f t="shared" si="105"/>
        <v>73.838709677419359</v>
      </c>
      <c r="I889">
        <v>31</v>
      </c>
      <c r="J889" t="s">
        <v>19</v>
      </c>
      <c r="K889" t="s">
        <v>20</v>
      </c>
      <c r="L889">
        <v>1437109200</v>
      </c>
      <c r="M889">
        <f t="shared" si="106"/>
        <v>16633.208333333332</v>
      </c>
      <c r="N889" s="6">
        <f t="shared" si="107"/>
        <v>42202.208333333328</v>
      </c>
      <c r="O889">
        <v>1441170000</v>
      </c>
      <c r="P889">
        <f t="shared" si="108"/>
        <v>16680.208333333332</v>
      </c>
      <c r="Q889" s="6">
        <f t="shared" si="109"/>
        <v>42249.208333333328</v>
      </c>
      <c r="R889" t="s">
        <v>31</v>
      </c>
      <c r="S889" t="str">
        <f t="shared" si="110"/>
        <v>theater</v>
      </c>
      <c r="T889" t="str">
        <f t="shared" si="111"/>
        <v>plays</v>
      </c>
    </row>
    <row r="890" spans="1:20" ht="31" x14ac:dyDescent="0.35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t="s">
        <v>18</v>
      </c>
      <c r="G890" s="4">
        <f t="shared" si="104"/>
        <v>2.0989655172413793</v>
      </c>
      <c r="H890" s="5">
        <f t="shared" si="105"/>
        <v>41.979310344827589</v>
      </c>
      <c r="I890">
        <v>290</v>
      </c>
      <c r="J890" t="s">
        <v>19</v>
      </c>
      <c r="K890" t="s">
        <v>20</v>
      </c>
      <c r="L890">
        <v>1491886800</v>
      </c>
      <c r="M890">
        <f t="shared" si="106"/>
        <v>17267.208333333332</v>
      </c>
      <c r="N890" s="6">
        <f t="shared" si="107"/>
        <v>42836.208333333328</v>
      </c>
      <c r="O890">
        <v>1493528400</v>
      </c>
      <c r="P890">
        <f t="shared" si="108"/>
        <v>17286.208333333332</v>
      </c>
      <c r="Q890" s="6">
        <f t="shared" si="109"/>
        <v>42855.208333333328</v>
      </c>
      <c r="R890" t="s">
        <v>31</v>
      </c>
      <c r="S890" t="str">
        <f t="shared" si="110"/>
        <v>theater</v>
      </c>
      <c r="T890" t="str">
        <f t="shared" si="111"/>
        <v>plays</v>
      </c>
    </row>
    <row r="891" spans="1:20" x14ac:dyDescent="0.35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t="s">
        <v>18</v>
      </c>
      <c r="G891" s="4">
        <f t="shared" si="104"/>
        <v>1.697857142857143</v>
      </c>
      <c r="H891" s="5">
        <f t="shared" si="105"/>
        <v>77.93442622950819</v>
      </c>
      <c r="I891">
        <v>122</v>
      </c>
      <c r="J891" t="s">
        <v>19</v>
      </c>
      <c r="K891" t="s">
        <v>20</v>
      </c>
      <c r="L891">
        <v>1394600400</v>
      </c>
      <c r="M891">
        <f t="shared" si="106"/>
        <v>16141.208333333334</v>
      </c>
      <c r="N891" s="6">
        <f t="shared" si="107"/>
        <v>41710.208333333336</v>
      </c>
      <c r="O891">
        <v>1395205200</v>
      </c>
      <c r="P891">
        <f t="shared" si="108"/>
        <v>16148.208333333334</v>
      </c>
      <c r="Q891" s="6">
        <f t="shared" si="109"/>
        <v>41717.208333333336</v>
      </c>
      <c r="R891" t="s">
        <v>48</v>
      </c>
      <c r="S891" t="str">
        <f t="shared" si="110"/>
        <v>music</v>
      </c>
      <c r="T891" t="str">
        <f t="shared" si="111"/>
        <v>electric music</v>
      </c>
    </row>
    <row r="892" spans="1:20" x14ac:dyDescent="0.35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t="s">
        <v>18</v>
      </c>
      <c r="G892" s="4">
        <f t="shared" si="104"/>
        <v>1.1595907738095239</v>
      </c>
      <c r="H892" s="5">
        <f t="shared" si="105"/>
        <v>106.01972789115646</v>
      </c>
      <c r="I892">
        <v>1470</v>
      </c>
      <c r="J892" t="s">
        <v>19</v>
      </c>
      <c r="K892" t="s">
        <v>20</v>
      </c>
      <c r="L892">
        <v>1561352400</v>
      </c>
      <c r="M892">
        <f t="shared" si="106"/>
        <v>18071.208333333332</v>
      </c>
      <c r="N892" s="6">
        <f t="shared" si="107"/>
        <v>43640.208333333328</v>
      </c>
      <c r="O892">
        <v>1561438800</v>
      </c>
      <c r="P892">
        <f t="shared" si="108"/>
        <v>18072.208333333332</v>
      </c>
      <c r="Q892" s="6">
        <f t="shared" si="109"/>
        <v>43641.208333333328</v>
      </c>
      <c r="R892" t="s">
        <v>58</v>
      </c>
      <c r="S892" t="str">
        <f t="shared" si="110"/>
        <v>music</v>
      </c>
      <c r="T892" t="str">
        <f t="shared" si="111"/>
        <v>indie rock</v>
      </c>
    </row>
    <row r="893" spans="1:20" ht="31" x14ac:dyDescent="0.35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t="s">
        <v>18</v>
      </c>
      <c r="G893" s="4">
        <f t="shared" si="104"/>
        <v>2.5859999999999999</v>
      </c>
      <c r="H893" s="5">
        <f t="shared" si="105"/>
        <v>47.018181818181816</v>
      </c>
      <c r="I893">
        <v>165</v>
      </c>
      <c r="J893" t="s">
        <v>13</v>
      </c>
      <c r="K893" t="s">
        <v>14</v>
      </c>
      <c r="L893">
        <v>1322892000</v>
      </c>
      <c r="M893">
        <f t="shared" si="106"/>
        <v>15311.25</v>
      </c>
      <c r="N893" s="6">
        <f t="shared" si="107"/>
        <v>40880.25</v>
      </c>
      <c r="O893">
        <v>1326693600</v>
      </c>
      <c r="P893">
        <f t="shared" si="108"/>
        <v>15355.25</v>
      </c>
      <c r="Q893" s="6">
        <f t="shared" si="109"/>
        <v>40924.25</v>
      </c>
      <c r="R893" t="s">
        <v>40</v>
      </c>
      <c r="S893" t="str">
        <f t="shared" si="110"/>
        <v>film &amp; video</v>
      </c>
      <c r="T893" t="str">
        <f t="shared" si="111"/>
        <v>documentary</v>
      </c>
    </row>
    <row r="894" spans="1:20" x14ac:dyDescent="0.35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t="s">
        <v>18</v>
      </c>
      <c r="G894" s="4">
        <f t="shared" si="104"/>
        <v>2.3058333333333332</v>
      </c>
      <c r="H894" s="5">
        <f t="shared" si="105"/>
        <v>76.016483516483518</v>
      </c>
      <c r="I894">
        <v>182</v>
      </c>
      <c r="J894" t="s">
        <v>19</v>
      </c>
      <c r="K894" t="s">
        <v>20</v>
      </c>
      <c r="L894">
        <v>1274418000</v>
      </c>
      <c r="M894">
        <f t="shared" si="106"/>
        <v>14750.208333333334</v>
      </c>
      <c r="N894" s="6">
        <f t="shared" si="107"/>
        <v>40319.208333333336</v>
      </c>
      <c r="O894">
        <v>1277960400</v>
      </c>
      <c r="P894">
        <f t="shared" si="108"/>
        <v>14791.208333333334</v>
      </c>
      <c r="Q894" s="6">
        <f t="shared" si="109"/>
        <v>40360.208333333336</v>
      </c>
      <c r="R894" t="s">
        <v>204</v>
      </c>
      <c r="S894" t="str">
        <f t="shared" si="110"/>
        <v>publishing</v>
      </c>
      <c r="T894" t="str">
        <f t="shared" si="111"/>
        <v>translations</v>
      </c>
    </row>
    <row r="895" spans="1:20" x14ac:dyDescent="0.35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t="s">
        <v>18</v>
      </c>
      <c r="G895" s="4">
        <f t="shared" si="104"/>
        <v>1.2821428571428573</v>
      </c>
      <c r="H895" s="5">
        <f t="shared" si="105"/>
        <v>54.120603015075375</v>
      </c>
      <c r="I895">
        <v>199</v>
      </c>
      <c r="J895" t="s">
        <v>105</v>
      </c>
      <c r="K895" t="s">
        <v>106</v>
      </c>
      <c r="L895">
        <v>1434344400</v>
      </c>
      <c r="M895">
        <f t="shared" si="106"/>
        <v>16601.208333333332</v>
      </c>
      <c r="N895" s="6">
        <f t="shared" si="107"/>
        <v>42170.208333333328</v>
      </c>
      <c r="O895">
        <v>1434690000</v>
      </c>
      <c r="P895">
        <f t="shared" si="108"/>
        <v>16605.208333333332</v>
      </c>
      <c r="Q895" s="6">
        <f t="shared" si="109"/>
        <v>42174.208333333328</v>
      </c>
      <c r="R895" t="s">
        <v>40</v>
      </c>
      <c r="S895" t="str">
        <f t="shared" si="110"/>
        <v>film &amp; video</v>
      </c>
      <c r="T895" t="str">
        <f t="shared" si="111"/>
        <v>documentary</v>
      </c>
    </row>
    <row r="896" spans="1:20" x14ac:dyDescent="0.35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t="s">
        <v>18</v>
      </c>
      <c r="G896" s="4">
        <f t="shared" si="104"/>
        <v>1.8870588235294117</v>
      </c>
      <c r="H896" s="5">
        <f t="shared" si="105"/>
        <v>57.285714285714285</v>
      </c>
      <c r="I896">
        <v>56</v>
      </c>
      <c r="J896" t="s">
        <v>38</v>
      </c>
      <c r="K896" t="s">
        <v>39</v>
      </c>
      <c r="L896">
        <v>1373518800</v>
      </c>
      <c r="M896">
        <f t="shared" si="106"/>
        <v>15897.208333333334</v>
      </c>
      <c r="N896" s="6">
        <f t="shared" si="107"/>
        <v>41466.208333333336</v>
      </c>
      <c r="O896">
        <v>1376110800</v>
      </c>
      <c r="P896">
        <f t="shared" si="108"/>
        <v>15927.208333333334</v>
      </c>
      <c r="Q896" s="6">
        <f t="shared" si="109"/>
        <v>41496.208333333336</v>
      </c>
      <c r="R896" t="s">
        <v>267</v>
      </c>
      <c r="S896" t="str">
        <f t="shared" si="110"/>
        <v>film &amp; video</v>
      </c>
      <c r="T896" t="str">
        <f t="shared" si="111"/>
        <v>television</v>
      </c>
    </row>
    <row r="897" spans="1:20" ht="31" x14ac:dyDescent="0.35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t="s">
        <v>12</v>
      </c>
      <c r="G897" s="4">
        <f t="shared" si="104"/>
        <v>6.9511889862327911E-2</v>
      </c>
      <c r="H897" s="5">
        <f t="shared" si="105"/>
        <v>103.81308411214954</v>
      </c>
      <c r="I897">
        <v>107</v>
      </c>
      <c r="J897" t="s">
        <v>19</v>
      </c>
      <c r="K897" t="s">
        <v>20</v>
      </c>
      <c r="L897">
        <v>1517637600</v>
      </c>
      <c r="M897">
        <f t="shared" si="106"/>
        <v>17565.25</v>
      </c>
      <c r="N897" s="6">
        <f t="shared" si="107"/>
        <v>43134.25</v>
      </c>
      <c r="O897">
        <v>1518415200</v>
      </c>
      <c r="P897">
        <f t="shared" si="108"/>
        <v>17574.25</v>
      </c>
      <c r="Q897" s="6">
        <f t="shared" si="109"/>
        <v>43143.25</v>
      </c>
      <c r="R897" t="s">
        <v>31</v>
      </c>
      <c r="S897" t="str">
        <f t="shared" si="110"/>
        <v>theater</v>
      </c>
      <c r="T897" t="str">
        <f t="shared" si="111"/>
        <v>plays</v>
      </c>
    </row>
    <row r="898" spans="1:20" ht="31" x14ac:dyDescent="0.35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t="s">
        <v>18</v>
      </c>
      <c r="G898" s="4">
        <f t="shared" si="104"/>
        <v>7.7443434343434348</v>
      </c>
      <c r="H898" s="5">
        <f t="shared" si="105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>
        <f t="shared" si="106"/>
        <v>15169.208333333334</v>
      </c>
      <c r="N898" s="6">
        <f t="shared" si="107"/>
        <v>40738.208333333336</v>
      </c>
      <c r="O898">
        <v>1310878800</v>
      </c>
      <c r="P898">
        <f t="shared" si="108"/>
        <v>15172.208333333334</v>
      </c>
      <c r="Q898" s="6">
        <f t="shared" si="109"/>
        <v>40741.208333333336</v>
      </c>
      <c r="R898" t="s">
        <v>15</v>
      </c>
      <c r="S898" t="str">
        <f t="shared" si="110"/>
        <v>food</v>
      </c>
      <c r="T898" t="str">
        <f t="shared" si="111"/>
        <v>food trucks</v>
      </c>
    </row>
    <row r="899" spans="1:20" x14ac:dyDescent="0.35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t="s">
        <v>12</v>
      </c>
      <c r="G899" s="4">
        <f t="shared" ref="G899:G962" si="112">E899/D899</f>
        <v>0.27693181818181817</v>
      </c>
      <c r="H899" s="5">
        <f t="shared" ref="H899:H962" si="113">E899/I899</f>
        <v>90.259259259259252</v>
      </c>
      <c r="I899">
        <v>27</v>
      </c>
      <c r="J899" t="s">
        <v>19</v>
      </c>
      <c r="K899" t="s">
        <v>20</v>
      </c>
      <c r="L899">
        <v>1556427600</v>
      </c>
      <c r="M899">
        <f t="shared" ref="M899:M962" si="114">(((L899/60)/60)/24)</f>
        <v>18014.208333333332</v>
      </c>
      <c r="N899" s="6">
        <f t="shared" ref="N899:N962" si="115">M899+DATE(1970,1,1)</f>
        <v>43583.208333333328</v>
      </c>
      <c r="O899">
        <v>1556600400</v>
      </c>
      <c r="P899">
        <f t="shared" ref="P899:P962" si="116">(((O899/60)/60)/24)</f>
        <v>18016.208333333332</v>
      </c>
      <c r="Q899" s="6">
        <f t="shared" ref="Q899:Q962" si="117">P899+DATE(1970,1,1)</f>
        <v>43585.208333333328</v>
      </c>
      <c r="R899" t="s">
        <v>31</v>
      </c>
      <c r="S899" t="str">
        <f t="shared" ref="S899:S962" si="118">LEFT(R899,SEARCH("/",R899)-1)</f>
        <v>theater</v>
      </c>
      <c r="T899" t="str">
        <f t="shared" ref="T899:T962" si="119">RIGHT(R899,LEN(R899)-SEARCH("/",R899))</f>
        <v>plays</v>
      </c>
    </row>
    <row r="900" spans="1:20" x14ac:dyDescent="0.35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t="s">
        <v>12</v>
      </c>
      <c r="G900" s="4">
        <f t="shared" si="112"/>
        <v>0.52479620323841425</v>
      </c>
      <c r="H900" s="5">
        <f t="shared" si="113"/>
        <v>76.978705978705975</v>
      </c>
      <c r="I900">
        <v>1221</v>
      </c>
      <c r="J900" t="s">
        <v>19</v>
      </c>
      <c r="K900" t="s">
        <v>20</v>
      </c>
      <c r="L900">
        <v>1576476000</v>
      </c>
      <c r="M900">
        <f t="shared" si="114"/>
        <v>18246.25</v>
      </c>
      <c r="N900" s="6">
        <f t="shared" si="115"/>
        <v>43815.25</v>
      </c>
      <c r="O900">
        <v>1576994400</v>
      </c>
      <c r="P900">
        <f t="shared" si="116"/>
        <v>18252.25</v>
      </c>
      <c r="Q900" s="6">
        <f t="shared" si="117"/>
        <v>43821.25</v>
      </c>
      <c r="R900" t="s">
        <v>40</v>
      </c>
      <c r="S900" t="str">
        <f t="shared" si="118"/>
        <v>film &amp; video</v>
      </c>
      <c r="T900" t="str">
        <f t="shared" si="119"/>
        <v>documentary</v>
      </c>
    </row>
    <row r="901" spans="1:20" x14ac:dyDescent="0.35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t="s">
        <v>18</v>
      </c>
      <c r="G901" s="4">
        <f t="shared" si="112"/>
        <v>4.0709677419354842</v>
      </c>
      <c r="H901" s="5">
        <f t="shared" si="113"/>
        <v>102.60162601626017</v>
      </c>
      <c r="I901">
        <v>123</v>
      </c>
      <c r="J901" t="s">
        <v>96</v>
      </c>
      <c r="K901" t="s">
        <v>97</v>
      </c>
      <c r="L901">
        <v>1381122000</v>
      </c>
      <c r="M901">
        <f t="shared" si="114"/>
        <v>15985.208333333334</v>
      </c>
      <c r="N901" s="6">
        <f t="shared" si="115"/>
        <v>41554.208333333336</v>
      </c>
      <c r="O901">
        <v>1382677200</v>
      </c>
      <c r="P901">
        <f t="shared" si="116"/>
        <v>16003.208333333334</v>
      </c>
      <c r="Q901" s="6">
        <f t="shared" si="117"/>
        <v>41572.208333333336</v>
      </c>
      <c r="R901" t="s">
        <v>157</v>
      </c>
      <c r="S901" t="str">
        <f t="shared" si="118"/>
        <v>music</v>
      </c>
      <c r="T901" t="str">
        <f t="shared" si="119"/>
        <v>jazz</v>
      </c>
    </row>
    <row r="902" spans="1:20" x14ac:dyDescent="0.35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t="s">
        <v>12</v>
      </c>
      <c r="G902" s="4">
        <f t="shared" si="112"/>
        <v>0.02</v>
      </c>
      <c r="H902" s="5">
        <f t="shared" si="113"/>
        <v>2</v>
      </c>
      <c r="I902">
        <v>1</v>
      </c>
      <c r="J902" t="s">
        <v>19</v>
      </c>
      <c r="K902" t="s">
        <v>20</v>
      </c>
      <c r="L902">
        <v>1411102800</v>
      </c>
      <c r="M902">
        <f t="shared" si="114"/>
        <v>16332.208333333334</v>
      </c>
      <c r="N902" s="6">
        <f t="shared" si="115"/>
        <v>41901.208333333336</v>
      </c>
      <c r="O902">
        <v>1411189200</v>
      </c>
      <c r="P902">
        <f t="shared" si="116"/>
        <v>16333.208333333334</v>
      </c>
      <c r="Q902" s="6">
        <f t="shared" si="117"/>
        <v>41902.208333333336</v>
      </c>
      <c r="R902" t="s">
        <v>26</v>
      </c>
      <c r="S902" t="str">
        <f t="shared" si="118"/>
        <v>technology</v>
      </c>
      <c r="T902" t="str">
        <f t="shared" si="119"/>
        <v>web</v>
      </c>
    </row>
    <row r="903" spans="1:20" x14ac:dyDescent="0.35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t="s">
        <v>18</v>
      </c>
      <c r="G903" s="4">
        <f t="shared" si="112"/>
        <v>1.5617857142857143</v>
      </c>
      <c r="H903" s="5">
        <f t="shared" si="113"/>
        <v>55.0062893081761</v>
      </c>
      <c r="I903">
        <v>159</v>
      </c>
      <c r="J903" t="s">
        <v>19</v>
      </c>
      <c r="K903" t="s">
        <v>20</v>
      </c>
      <c r="L903">
        <v>1531803600</v>
      </c>
      <c r="M903">
        <f t="shared" si="114"/>
        <v>17729.208333333332</v>
      </c>
      <c r="N903" s="6">
        <f t="shared" si="115"/>
        <v>43298.208333333328</v>
      </c>
      <c r="O903">
        <v>1534654800</v>
      </c>
      <c r="P903">
        <f t="shared" si="116"/>
        <v>17762.208333333332</v>
      </c>
      <c r="Q903" s="6">
        <f t="shared" si="117"/>
        <v>43331.208333333328</v>
      </c>
      <c r="R903" t="s">
        <v>21</v>
      </c>
      <c r="S903" t="str">
        <f t="shared" si="118"/>
        <v>music</v>
      </c>
      <c r="T903" t="str">
        <f t="shared" si="119"/>
        <v>rock</v>
      </c>
    </row>
    <row r="904" spans="1:20" x14ac:dyDescent="0.35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t="s">
        <v>18</v>
      </c>
      <c r="G904" s="4">
        <f t="shared" si="112"/>
        <v>2.5242857142857145</v>
      </c>
      <c r="H904" s="5">
        <f t="shared" si="113"/>
        <v>32.127272727272725</v>
      </c>
      <c r="I904">
        <v>110</v>
      </c>
      <c r="J904" t="s">
        <v>19</v>
      </c>
      <c r="K904" t="s">
        <v>20</v>
      </c>
      <c r="L904">
        <v>1454133600</v>
      </c>
      <c r="M904">
        <f t="shared" si="114"/>
        <v>16830.25</v>
      </c>
      <c r="N904" s="6">
        <f t="shared" si="115"/>
        <v>42399.25</v>
      </c>
      <c r="O904">
        <v>1457762400</v>
      </c>
      <c r="P904">
        <f t="shared" si="116"/>
        <v>16872.25</v>
      </c>
      <c r="Q904" s="6">
        <f t="shared" si="117"/>
        <v>42441.25</v>
      </c>
      <c r="R904" t="s">
        <v>26</v>
      </c>
      <c r="S904" t="str">
        <f t="shared" si="118"/>
        <v>technology</v>
      </c>
      <c r="T904" t="str">
        <f t="shared" si="119"/>
        <v>web</v>
      </c>
    </row>
    <row r="905" spans="1:20" ht="31" x14ac:dyDescent="0.35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t="s">
        <v>45</v>
      </c>
      <c r="G905" s="4">
        <f t="shared" si="112"/>
        <v>1.729268292682927E-2</v>
      </c>
      <c r="H905" s="5">
        <f t="shared" si="113"/>
        <v>50.642857142857146</v>
      </c>
      <c r="I905">
        <v>14</v>
      </c>
      <c r="J905" t="s">
        <v>19</v>
      </c>
      <c r="K905" t="s">
        <v>20</v>
      </c>
      <c r="L905">
        <v>1336194000</v>
      </c>
      <c r="M905">
        <f t="shared" si="114"/>
        <v>15465.208333333334</v>
      </c>
      <c r="N905" s="6">
        <f t="shared" si="115"/>
        <v>41034.208333333336</v>
      </c>
      <c r="O905">
        <v>1337490000</v>
      </c>
      <c r="P905">
        <f t="shared" si="116"/>
        <v>15480.208333333334</v>
      </c>
      <c r="Q905" s="6">
        <f t="shared" si="117"/>
        <v>41049.208333333336</v>
      </c>
      <c r="R905" t="s">
        <v>66</v>
      </c>
      <c r="S905" t="str">
        <f t="shared" si="118"/>
        <v>publishing</v>
      </c>
      <c r="T905" t="str">
        <f t="shared" si="119"/>
        <v>nonfiction</v>
      </c>
    </row>
    <row r="906" spans="1:20" x14ac:dyDescent="0.35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t="s">
        <v>12</v>
      </c>
      <c r="G906" s="4">
        <f t="shared" si="112"/>
        <v>0.12230769230769231</v>
      </c>
      <c r="H906" s="5">
        <f t="shared" si="113"/>
        <v>49.6875</v>
      </c>
      <c r="I906">
        <v>16</v>
      </c>
      <c r="J906" t="s">
        <v>19</v>
      </c>
      <c r="K906" t="s">
        <v>20</v>
      </c>
      <c r="L906">
        <v>1349326800</v>
      </c>
      <c r="M906">
        <f t="shared" si="114"/>
        <v>15617.208333333334</v>
      </c>
      <c r="N906" s="6">
        <f t="shared" si="115"/>
        <v>41186.208333333336</v>
      </c>
      <c r="O906">
        <v>1349672400</v>
      </c>
      <c r="P906">
        <f t="shared" si="116"/>
        <v>15621.208333333334</v>
      </c>
      <c r="Q906" s="6">
        <f t="shared" si="117"/>
        <v>41190.208333333336</v>
      </c>
      <c r="R906" t="s">
        <v>131</v>
      </c>
      <c r="S906" t="str">
        <f t="shared" si="118"/>
        <v>publishing</v>
      </c>
      <c r="T906" t="str">
        <f t="shared" si="119"/>
        <v>radio &amp; podcasts</v>
      </c>
    </row>
    <row r="907" spans="1:20" x14ac:dyDescent="0.35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t="s">
        <v>18</v>
      </c>
      <c r="G907" s="4">
        <f t="shared" si="112"/>
        <v>1.6398734177215191</v>
      </c>
      <c r="H907" s="5">
        <f t="shared" si="113"/>
        <v>54.894067796610166</v>
      </c>
      <c r="I907">
        <v>236</v>
      </c>
      <c r="J907" t="s">
        <v>19</v>
      </c>
      <c r="K907" t="s">
        <v>20</v>
      </c>
      <c r="L907">
        <v>1379566800</v>
      </c>
      <c r="M907">
        <f t="shared" si="114"/>
        <v>15967.208333333334</v>
      </c>
      <c r="N907" s="6">
        <f t="shared" si="115"/>
        <v>41536.208333333336</v>
      </c>
      <c r="O907">
        <v>1379826000</v>
      </c>
      <c r="P907">
        <f t="shared" si="116"/>
        <v>15970.208333333334</v>
      </c>
      <c r="Q907" s="6">
        <f t="shared" si="117"/>
        <v>41539.208333333336</v>
      </c>
      <c r="R907" t="s">
        <v>31</v>
      </c>
      <c r="S907" t="str">
        <f t="shared" si="118"/>
        <v>theater</v>
      </c>
      <c r="T907" t="str">
        <f t="shared" si="119"/>
        <v>plays</v>
      </c>
    </row>
    <row r="908" spans="1:20" ht="31" x14ac:dyDescent="0.35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t="s">
        <v>18</v>
      </c>
      <c r="G908" s="4">
        <f t="shared" si="112"/>
        <v>1.6298181818181818</v>
      </c>
      <c r="H908" s="5">
        <f t="shared" si="113"/>
        <v>46.931937172774866</v>
      </c>
      <c r="I908">
        <v>191</v>
      </c>
      <c r="J908" t="s">
        <v>19</v>
      </c>
      <c r="K908" t="s">
        <v>20</v>
      </c>
      <c r="L908">
        <v>1494651600</v>
      </c>
      <c r="M908">
        <f t="shared" si="114"/>
        <v>17299.208333333332</v>
      </c>
      <c r="N908" s="6">
        <f t="shared" si="115"/>
        <v>42868.208333333328</v>
      </c>
      <c r="O908">
        <v>1497762000</v>
      </c>
      <c r="P908">
        <f t="shared" si="116"/>
        <v>17335.208333333332</v>
      </c>
      <c r="Q908" s="6">
        <f t="shared" si="117"/>
        <v>42904.208333333328</v>
      </c>
      <c r="R908" t="s">
        <v>40</v>
      </c>
      <c r="S908" t="str">
        <f t="shared" si="118"/>
        <v>film &amp; video</v>
      </c>
      <c r="T908" t="str">
        <f t="shared" si="119"/>
        <v>documentary</v>
      </c>
    </row>
    <row r="909" spans="1:20" x14ac:dyDescent="0.35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t="s">
        <v>12</v>
      </c>
      <c r="G909" s="4">
        <f t="shared" si="112"/>
        <v>0.20252747252747252</v>
      </c>
      <c r="H909" s="5">
        <f t="shared" si="113"/>
        <v>44.951219512195124</v>
      </c>
      <c r="I909">
        <v>41</v>
      </c>
      <c r="J909" t="s">
        <v>19</v>
      </c>
      <c r="K909" t="s">
        <v>20</v>
      </c>
      <c r="L909">
        <v>1303880400</v>
      </c>
      <c r="M909">
        <f t="shared" si="114"/>
        <v>15091.208333333334</v>
      </c>
      <c r="N909" s="6">
        <f t="shared" si="115"/>
        <v>40660.208333333336</v>
      </c>
      <c r="O909">
        <v>1304485200</v>
      </c>
      <c r="P909">
        <f t="shared" si="116"/>
        <v>15098.208333333334</v>
      </c>
      <c r="Q909" s="6">
        <f t="shared" si="117"/>
        <v>40667.208333333336</v>
      </c>
      <c r="R909" t="s">
        <v>31</v>
      </c>
      <c r="S909" t="str">
        <f t="shared" si="118"/>
        <v>theater</v>
      </c>
      <c r="T909" t="str">
        <f t="shared" si="119"/>
        <v>plays</v>
      </c>
    </row>
    <row r="910" spans="1:20" x14ac:dyDescent="0.35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t="s">
        <v>18</v>
      </c>
      <c r="G910" s="4">
        <f t="shared" si="112"/>
        <v>3.1924083769633507</v>
      </c>
      <c r="H910" s="5">
        <f t="shared" si="113"/>
        <v>30.99898322318251</v>
      </c>
      <c r="I910">
        <v>3934</v>
      </c>
      <c r="J910" t="s">
        <v>19</v>
      </c>
      <c r="K910" t="s">
        <v>20</v>
      </c>
      <c r="L910">
        <v>1335934800</v>
      </c>
      <c r="M910">
        <f t="shared" si="114"/>
        <v>15462.208333333334</v>
      </c>
      <c r="N910" s="6">
        <f t="shared" si="115"/>
        <v>41031.208333333336</v>
      </c>
      <c r="O910">
        <v>1336885200</v>
      </c>
      <c r="P910">
        <f t="shared" si="116"/>
        <v>15473.208333333334</v>
      </c>
      <c r="Q910" s="6">
        <f t="shared" si="117"/>
        <v>41042.208333333336</v>
      </c>
      <c r="R910" t="s">
        <v>87</v>
      </c>
      <c r="S910" t="str">
        <f t="shared" si="118"/>
        <v>games</v>
      </c>
      <c r="T910" t="str">
        <f t="shared" si="119"/>
        <v>video games</v>
      </c>
    </row>
    <row r="911" spans="1:20" x14ac:dyDescent="0.35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t="s">
        <v>18</v>
      </c>
      <c r="G911" s="4">
        <f t="shared" si="112"/>
        <v>4.7894444444444444</v>
      </c>
      <c r="H911" s="5">
        <f t="shared" si="113"/>
        <v>107.7625</v>
      </c>
      <c r="I911">
        <v>80</v>
      </c>
      <c r="J911" t="s">
        <v>13</v>
      </c>
      <c r="K911" t="s">
        <v>14</v>
      </c>
      <c r="L911">
        <v>1528088400</v>
      </c>
      <c r="M911">
        <f t="shared" si="114"/>
        <v>17686.208333333332</v>
      </c>
      <c r="N911" s="6">
        <f t="shared" si="115"/>
        <v>43255.208333333328</v>
      </c>
      <c r="O911">
        <v>1530421200</v>
      </c>
      <c r="P911">
        <f t="shared" si="116"/>
        <v>17713.208333333332</v>
      </c>
      <c r="Q911" s="6">
        <f t="shared" si="117"/>
        <v>43282.208333333328</v>
      </c>
      <c r="R911" t="s">
        <v>31</v>
      </c>
      <c r="S911" t="str">
        <f t="shared" si="118"/>
        <v>theater</v>
      </c>
      <c r="T911" t="str">
        <f t="shared" si="119"/>
        <v>plays</v>
      </c>
    </row>
    <row r="912" spans="1:20" x14ac:dyDescent="0.35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t="s">
        <v>72</v>
      </c>
      <c r="G912" s="4">
        <f t="shared" si="112"/>
        <v>0.19556634304207121</v>
      </c>
      <c r="H912" s="5">
        <f t="shared" si="113"/>
        <v>102.07770270270271</v>
      </c>
      <c r="I912">
        <v>296</v>
      </c>
      <c r="J912" t="s">
        <v>19</v>
      </c>
      <c r="K912" t="s">
        <v>20</v>
      </c>
      <c r="L912">
        <v>1421906400</v>
      </c>
      <c r="M912">
        <f t="shared" si="114"/>
        <v>16457.25</v>
      </c>
      <c r="N912" s="6">
        <f t="shared" si="115"/>
        <v>42026.25</v>
      </c>
      <c r="O912">
        <v>1421992800</v>
      </c>
      <c r="P912">
        <f t="shared" si="116"/>
        <v>16458.25</v>
      </c>
      <c r="Q912" s="6">
        <f t="shared" si="117"/>
        <v>42027.25</v>
      </c>
      <c r="R912" t="s">
        <v>31</v>
      </c>
      <c r="S912" t="str">
        <f t="shared" si="118"/>
        <v>theater</v>
      </c>
      <c r="T912" t="str">
        <f t="shared" si="119"/>
        <v>plays</v>
      </c>
    </row>
    <row r="913" spans="1:20" x14ac:dyDescent="0.35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t="s">
        <v>18</v>
      </c>
      <c r="G913" s="4">
        <f t="shared" si="112"/>
        <v>1.9894827586206896</v>
      </c>
      <c r="H913" s="5">
        <f t="shared" si="113"/>
        <v>24.976190476190474</v>
      </c>
      <c r="I913">
        <v>462</v>
      </c>
      <c r="J913" t="s">
        <v>19</v>
      </c>
      <c r="K913" t="s">
        <v>20</v>
      </c>
      <c r="L913">
        <v>1568005200</v>
      </c>
      <c r="M913">
        <f t="shared" si="114"/>
        <v>18148.208333333332</v>
      </c>
      <c r="N913" s="6">
        <f t="shared" si="115"/>
        <v>43717.208333333328</v>
      </c>
      <c r="O913">
        <v>1568178000</v>
      </c>
      <c r="P913">
        <f t="shared" si="116"/>
        <v>18150.208333333332</v>
      </c>
      <c r="Q913" s="6">
        <f t="shared" si="117"/>
        <v>43719.208333333328</v>
      </c>
      <c r="R913" t="s">
        <v>26</v>
      </c>
      <c r="S913" t="str">
        <f t="shared" si="118"/>
        <v>technology</v>
      </c>
      <c r="T913" t="str">
        <f t="shared" si="119"/>
        <v>web</v>
      </c>
    </row>
    <row r="914" spans="1:20" x14ac:dyDescent="0.35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t="s">
        <v>18</v>
      </c>
      <c r="G914" s="4">
        <f t="shared" si="112"/>
        <v>7.95</v>
      </c>
      <c r="H914" s="5">
        <f t="shared" si="113"/>
        <v>79.944134078212286</v>
      </c>
      <c r="I914">
        <v>179</v>
      </c>
      <c r="J914" t="s">
        <v>19</v>
      </c>
      <c r="K914" t="s">
        <v>20</v>
      </c>
      <c r="L914">
        <v>1346821200</v>
      </c>
      <c r="M914">
        <f t="shared" si="114"/>
        <v>15588.208333333334</v>
      </c>
      <c r="N914" s="6">
        <f t="shared" si="115"/>
        <v>41157.208333333336</v>
      </c>
      <c r="O914">
        <v>1347944400</v>
      </c>
      <c r="P914">
        <f t="shared" si="116"/>
        <v>15601.208333333334</v>
      </c>
      <c r="Q914" s="6">
        <f t="shared" si="117"/>
        <v>41170.208333333336</v>
      </c>
      <c r="R914" t="s">
        <v>51</v>
      </c>
      <c r="S914" t="str">
        <f t="shared" si="118"/>
        <v>film &amp; video</v>
      </c>
      <c r="T914" t="str">
        <f t="shared" si="119"/>
        <v>drama</v>
      </c>
    </row>
    <row r="915" spans="1:20" x14ac:dyDescent="0.35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t="s">
        <v>12</v>
      </c>
      <c r="G915" s="4">
        <f t="shared" si="112"/>
        <v>0.50621082621082625</v>
      </c>
      <c r="H915" s="5">
        <f t="shared" si="113"/>
        <v>67.946462715105156</v>
      </c>
      <c r="I915">
        <v>523</v>
      </c>
      <c r="J915" t="s">
        <v>24</v>
      </c>
      <c r="K915" t="s">
        <v>25</v>
      </c>
      <c r="L915">
        <v>1557637200</v>
      </c>
      <c r="M915">
        <f t="shared" si="114"/>
        <v>18028.208333333332</v>
      </c>
      <c r="N915" s="6">
        <f t="shared" si="115"/>
        <v>43597.208333333328</v>
      </c>
      <c r="O915">
        <v>1558760400</v>
      </c>
      <c r="P915">
        <f t="shared" si="116"/>
        <v>18041.208333333332</v>
      </c>
      <c r="Q915" s="6">
        <f t="shared" si="117"/>
        <v>43610.208333333328</v>
      </c>
      <c r="R915" t="s">
        <v>51</v>
      </c>
      <c r="S915" t="str">
        <f t="shared" si="118"/>
        <v>film &amp; video</v>
      </c>
      <c r="T915" t="str">
        <f t="shared" si="119"/>
        <v>drama</v>
      </c>
    </row>
    <row r="916" spans="1:20" x14ac:dyDescent="0.35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t="s">
        <v>12</v>
      </c>
      <c r="G916" s="4">
        <f t="shared" si="112"/>
        <v>0.57437499999999997</v>
      </c>
      <c r="H916" s="5">
        <f t="shared" si="113"/>
        <v>26.070921985815602</v>
      </c>
      <c r="I916">
        <v>141</v>
      </c>
      <c r="J916" t="s">
        <v>38</v>
      </c>
      <c r="K916" t="s">
        <v>39</v>
      </c>
      <c r="L916">
        <v>1375592400</v>
      </c>
      <c r="M916">
        <f t="shared" si="114"/>
        <v>15921.208333333334</v>
      </c>
      <c r="N916" s="6">
        <f t="shared" si="115"/>
        <v>41490.208333333336</v>
      </c>
      <c r="O916">
        <v>1376629200</v>
      </c>
      <c r="P916">
        <f t="shared" si="116"/>
        <v>15933.208333333334</v>
      </c>
      <c r="Q916" s="6">
        <f t="shared" si="117"/>
        <v>41502.208333333336</v>
      </c>
      <c r="R916" t="s">
        <v>31</v>
      </c>
      <c r="S916" t="str">
        <f t="shared" si="118"/>
        <v>theater</v>
      </c>
      <c r="T916" t="str">
        <f t="shared" si="119"/>
        <v>plays</v>
      </c>
    </row>
    <row r="917" spans="1:20" x14ac:dyDescent="0.35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t="s">
        <v>18</v>
      </c>
      <c r="G917" s="4">
        <f t="shared" si="112"/>
        <v>1.5562827640984909</v>
      </c>
      <c r="H917" s="5">
        <f t="shared" si="113"/>
        <v>105.0032154340836</v>
      </c>
      <c r="I917">
        <v>1866</v>
      </c>
      <c r="J917" t="s">
        <v>38</v>
      </c>
      <c r="K917" t="s">
        <v>39</v>
      </c>
      <c r="L917">
        <v>1503982800</v>
      </c>
      <c r="M917">
        <f t="shared" si="114"/>
        <v>17407.208333333332</v>
      </c>
      <c r="N917" s="6">
        <f t="shared" si="115"/>
        <v>42976.208333333328</v>
      </c>
      <c r="O917">
        <v>1504760400</v>
      </c>
      <c r="P917">
        <f t="shared" si="116"/>
        <v>17416.208333333332</v>
      </c>
      <c r="Q917" s="6">
        <f t="shared" si="117"/>
        <v>42985.208333333328</v>
      </c>
      <c r="R917" t="s">
        <v>267</v>
      </c>
      <c r="S917" t="str">
        <f t="shared" si="118"/>
        <v>film &amp; video</v>
      </c>
      <c r="T917" t="str">
        <f t="shared" si="119"/>
        <v>television</v>
      </c>
    </row>
    <row r="918" spans="1:20" ht="31" x14ac:dyDescent="0.35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t="s">
        <v>12</v>
      </c>
      <c r="G918" s="4">
        <f t="shared" si="112"/>
        <v>0.36297297297297298</v>
      </c>
      <c r="H918" s="5">
        <f t="shared" si="113"/>
        <v>25.826923076923077</v>
      </c>
      <c r="I918">
        <v>52</v>
      </c>
      <c r="J918" t="s">
        <v>19</v>
      </c>
      <c r="K918" t="s">
        <v>20</v>
      </c>
      <c r="L918">
        <v>1418882400</v>
      </c>
      <c r="M918">
        <f t="shared" si="114"/>
        <v>16422.25</v>
      </c>
      <c r="N918" s="6">
        <f t="shared" si="115"/>
        <v>41991.25</v>
      </c>
      <c r="O918">
        <v>1419660000</v>
      </c>
      <c r="P918">
        <f t="shared" si="116"/>
        <v>16431.25</v>
      </c>
      <c r="Q918" s="6">
        <f t="shared" si="117"/>
        <v>42000.25</v>
      </c>
      <c r="R918" t="s">
        <v>120</v>
      </c>
      <c r="S918" t="str">
        <f t="shared" si="118"/>
        <v>photography</v>
      </c>
      <c r="T918" t="str">
        <f t="shared" si="119"/>
        <v>photography books</v>
      </c>
    </row>
    <row r="919" spans="1:20" x14ac:dyDescent="0.35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t="s">
        <v>45</v>
      </c>
      <c r="G919" s="4">
        <f t="shared" si="112"/>
        <v>0.58250000000000002</v>
      </c>
      <c r="H919" s="5">
        <f t="shared" si="113"/>
        <v>77.666666666666671</v>
      </c>
      <c r="I919">
        <v>27</v>
      </c>
      <c r="J919" t="s">
        <v>38</v>
      </c>
      <c r="K919" t="s">
        <v>39</v>
      </c>
      <c r="L919">
        <v>1309237200</v>
      </c>
      <c r="M919">
        <f t="shared" si="114"/>
        <v>15153.208333333334</v>
      </c>
      <c r="N919" s="6">
        <f t="shared" si="115"/>
        <v>40722.208333333336</v>
      </c>
      <c r="O919">
        <v>1311310800</v>
      </c>
      <c r="P919">
        <f t="shared" si="116"/>
        <v>15177.208333333334</v>
      </c>
      <c r="Q919" s="6">
        <f t="shared" si="117"/>
        <v>40746.208333333336</v>
      </c>
      <c r="R919" t="s">
        <v>98</v>
      </c>
      <c r="S919" t="str">
        <f t="shared" si="118"/>
        <v>film &amp; video</v>
      </c>
      <c r="T919" t="str">
        <f t="shared" si="119"/>
        <v>shorts</v>
      </c>
    </row>
    <row r="920" spans="1:20" x14ac:dyDescent="0.35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t="s">
        <v>18</v>
      </c>
      <c r="G920" s="4">
        <f t="shared" si="112"/>
        <v>2.3739473684210526</v>
      </c>
      <c r="H920" s="5">
        <f t="shared" si="113"/>
        <v>57.82692307692308</v>
      </c>
      <c r="I920">
        <v>156</v>
      </c>
      <c r="J920" t="s">
        <v>96</v>
      </c>
      <c r="K920" t="s">
        <v>97</v>
      </c>
      <c r="L920">
        <v>1343365200</v>
      </c>
      <c r="M920">
        <f t="shared" si="114"/>
        <v>15548.208333333334</v>
      </c>
      <c r="N920" s="6">
        <f t="shared" si="115"/>
        <v>41117.208333333336</v>
      </c>
      <c r="O920">
        <v>1344315600</v>
      </c>
      <c r="P920">
        <f t="shared" si="116"/>
        <v>15559.208333333334</v>
      </c>
      <c r="Q920" s="6">
        <f t="shared" si="117"/>
        <v>41128.208333333336</v>
      </c>
      <c r="R920" t="s">
        <v>131</v>
      </c>
      <c r="S920" t="str">
        <f t="shared" si="118"/>
        <v>publishing</v>
      </c>
      <c r="T920" t="str">
        <f t="shared" si="119"/>
        <v>radio &amp; podcasts</v>
      </c>
    </row>
    <row r="921" spans="1:20" x14ac:dyDescent="0.35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t="s">
        <v>12</v>
      </c>
      <c r="G921" s="4">
        <f t="shared" si="112"/>
        <v>0.58750000000000002</v>
      </c>
      <c r="H921" s="5">
        <f t="shared" si="113"/>
        <v>92.955555555555549</v>
      </c>
      <c r="I921">
        <v>225</v>
      </c>
      <c r="J921" t="s">
        <v>24</v>
      </c>
      <c r="K921" t="s">
        <v>25</v>
      </c>
      <c r="L921">
        <v>1507957200</v>
      </c>
      <c r="M921">
        <f t="shared" si="114"/>
        <v>17453.208333333332</v>
      </c>
      <c r="N921" s="6">
        <f t="shared" si="115"/>
        <v>43022.208333333328</v>
      </c>
      <c r="O921">
        <v>1510725600</v>
      </c>
      <c r="P921">
        <f t="shared" si="116"/>
        <v>17485.25</v>
      </c>
      <c r="Q921" s="6">
        <f t="shared" si="117"/>
        <v>43054.25</v>
      </c>
      <c r="R921" t="s">
        <v>31</v>
      </c>
      <c r="S921" t="str">
        <f t="shared" si="118"/>
        <v>theater</v>
      </c>
      <c r="T921" t="str">
        <f t="shared" si="119"/>
        <v>plays</v>
      </c>
    </row>
    <row r="922" spans="1:20" x14ac:dyDescent="0.35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t="s">
        <v>18</v>
      </c>
      <c r="G922" s="4">
        <f t="shared" si="112"/>
        <v>1.8256603773584905</v>
      </c>
      <c r="H922" s="5">
        <f t="shared" si="113"/>
        <v>37.945098039215686</v>
      </c>
      <c r="I922">
        <v>255</v>
      </c>
      <c r="J922" t="s">
        <v>19</v>
      </c>
      <c r="K922" t="s">
        <v>20</v>
      </c>
      <c r="L922">
        <v>1549519200</v>
      </c>
      <c r="M922">
        <f t="shared" si="114"/>
        <v>17934.25</v>
      </c>
      <c r="N922" s="6">
        <f t="shared" si="115"/>
        <v>43503.25</v>
      </c>
      <c r="O922">
        <v>1551247200</v>
      </c>
      <c r="P922">
        <f t="shared" si="116"/>
        <v>17954.25</v>
      </c>
      <c r="Q922" s="6">
        <f t="shared" si="117"/>
        <v>43523.25</v>
      </c>
      <c r="R922" t="s">
        <v>69</v>
      </c>
      <c r="S922" t="str">
        <f t="shared" si="118"/>
        <v>film &amp; video</v>
      </c>
      <c r="T922" t="str">
        <f t="shared" si="119"/>
        <v>animation</v>
      </c>
    </row>
    <row r="923" spans="1:20" x14ac:dyDescent="0.35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t="s">
        <v>12</v>
      </c>
      <c r="G923" s="4">
        <f t="shared" si="112"/>
        <v>7.5436408977556111E-3</v>
      </c>
      <c r="H923" s="5">
        <f t="shared" si="113"/>
        <v>31.842105263157894</v>
      </c>
      <c r="I923">
        <v>38</v>
      </c>
      <c r="J923" t="s">
        <v>19</v>
      </c>
      <c r="K923" t="s">
        <v>20</v>
      </c>
      <c r="L923">
        <v>1329026400</v>
      </c>
      <c r="M923">
        <f t="shared" si="114"/>
        <v>15382.25</v>
      </c>
      <c r="N923" s="6">
        <f t="shared" si="115"/>
        <v>40951.25</v>
      </c>
      <c r="O923">
        <v>1330236000</v>
      </c>
      <c r="P923">
        <f t="shared" si="116"/>
        <v>15396.25</v>
      </c>
      <c r="Q923" s="6">
        <f t="shared" si="117"/>
        <v>40965.25</v>
      </c>
      <c r="R923" t="s">
        <v>26</v>
      </c>
      <c r="S923" t="str">
        <f t="shared" si="118"/>
        <v>technology</v>
      </c>
      <c r="T923" t="str">
        <f t="shared" si="119"/>
        <v>web</v>
      </c>
    </row>
    <row r="924" spans="1:20" x14ac:dyDescent="0.35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t="s">
        <v>18</v>
      </c>
      <c r="G924" s="4">
        <f t="shared" si="112"/>
        <v>1.7595330739299611</v>
      </c>
      <c r="H924" s="5">
        <f t="shared" si="113"/>
        <v>40</v>
      </c>
      <c r="I924">
        <v>2261</v>
      </c>
      <c r="J924" t="s">
        <v>19</v>
      </c>
      <c r="K924" t="s">
        <v>20</v>
      </c>
      <c r="L924">
        <v>1544335200</v>
      </c>
      <c r="M924">
        <f t="shared" si="114"/>
        <v>17874.25</v>
      </c>
      <c r="N924" s="6">
        <f t="shared" si="115"/>
        <v>43443.25</v>
      </c>
      <c r="O924">
        <v>1545112800</v>
      </c>
      <c r="P924">
        <f t="shared" si="116"/>
        <v>17883.25</v>
      </c>
      <c r="Q924" s="6">
        <f t="shared" si="117"/>
        <v>43452.25</v>
      </c>
      <c r="R924" t="s">
        <v>317</v>
      </c>
      <c r="S924" t="str">
        <f t="shared" si="118"/>
        <v>music</v>
      </c>
      <c r="T924" t="str">
        <f t="shared" si="119"/>
        <v>world music</v>
      </c>
    </row>
    <row r="925" spans="1:20" x14ac:dyDescent="0.35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t="s">
        <v>18</v>
      </c>
      <c r="G925" s="4">
        <f t="shared" si="112"/>
        <v>2.3788235294117648</v>
      </c>
      <c r="H925" s="5">
        <f t="shared" si="113"/>
        <v>101.1</v>
      </c>
      <c r="I925">
        <v>40</v>
      </c>
      <c r="J925" t="s">
        <v>19</v>
      </c>
      <c r="K925" t="s">
        <v>20</v>
      </c>
      <c r="L925">
        <v>1279083600</v>
      </c>
      <c r="M925">
        <f t="shared" si="114"/>
        <v>14804.208333333334</v>
      </c>
      <c r="N925" s="6">
        <f t="shared" si="115"/>
        <v>40373.208333333336</v>
      </c>
      <c r="O925">
        <v>1279170000</v>
      </c>
      <c r="P925">
        <f t="shared" si="116"/>
        <v>14805.208333333334</v>
      </c>
      <c r="Q925" s="6">
        <f t="shared" si="117"/>
        <v>40374.208333333336</v>
      </c>
      <c r="R925" t="s">
        <v>31</v>
      </c>
      <c r="S925" t="str">
        <f t="shared" si="118"/>
        <v>theater</v>
      </c>
      <c r="T925" t="str">
        <f t="shared" si="119"/>
        <v>plays</v>
      </c>
    </row>
    <row r="926" spans="1:20" x14ac:dyDescent="0.35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t="s">
        <v>18</v>
      </c>
      <c r="G926" s="4">
        <f t="shared" si="112"/>
        <v>4.8805076142131982</v>
      </c>
      <c r="H926" s="5">
        <f t="shared" si="113"/>
        <v>84.006989951944078</v>
      </c>
      <c r="I926">
        <v>2289</v>
      </c>
      <c r="J926" t="s">
        <v>105</v>
      </c>
      <c r="K926" t="s">
        <v>106</v>
      </c>
      <c r="L926">
        <v>1572498000</v>
      </c>
      <c r="M926">
        <f t="shared" si="114"/>
        <v>18200.208333333332</v>
      </c>
      <c r="N926" s="6">
        <f t="shared" si="115"/>
        <v>43769.208333333328</v>
      </c>
      <c r="O926">
        <v>1573452000</v>
      </c>
      <c r="P926">
        <f t="shared" si="116"/>
        <v>18211.25</v>
      </c>
      <c r="Q926" s="6">
        <f t="shared" si="117"/>
        <v>43780.25</v>
      </c>
      <c r="R926" t="s">
        <v>31</v>
      </c>
      <c r="S926" t="str">
        <f t="shared" si="118"/>
        <v>theater</v>
      </c>
      <c r="T926" t="str">
        <f t="shared" si="119"/>
        <v>plays</v>
      </c>
    </row>
    <row r="927" spans="1:20" ht="31" x14ac:dyDescent="0.35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t="s">
        <v>18</v>
      </c>
      <c r="G927" s="4">
        <f t="shared" si="112"/>
        <v>2.2406666666666668</v>
      </c>
      <c r="H927" s="5">
        <f t="shared" si="113"/>
        <v>103.41538461538461</v>
      </c>
      <c r="I927">
        <v>65</v>
      </c>
      <c r="J927" t="s">
        <v>19</v>
      </c>
      <c r="K927" t="s">
        <v>20</v>
      </c>
      <c r="L927">
        <v>1506056400</v>
      </c>
      <c r="M927">
        <f t="shared" si="114"/>
        <v>17431.208333333332</v>
      </c>
      <c r="N927" s="6">
        <f t="shared" si="115"/>
        <v>43000.208333333328</v>
      </c>
      <c r="O927">
        <v>1507093200</v>
      </c>
      <c r="P927">
        <f t="shared" si="116"/>
        <v>17443.208333333332</v>
      </c>
      <c r="Q927" s="6">
        <f t="shared" si="117"/>
        <v>43012.208333333328</v>
      </c>
      <c r="R927" t="s">
        <v>31</v>
      </c>
      <c r="S927" t="str">
        <f t="shared" si="118"/>
        <v>theater</v>
      </c>
      <c r="T927" t="str">
        <f t="shared" si="119"/>
        <v>plays</v>
      </c>
    </row>
    <row r="928" spans="1:20" x14ac:dyDescent="0.35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t="s">
        <v>12</v>
      </c>
      <c r="G928" s="4">
        <f t="shared" si="112"/>
        <v>0.18126436781609195</v>
      </c>
      <c r="H928" s="5">
        <f t="shared" si="113"/>
        <v>105.13333333333334</v>
      </c>
      <c r="I928">
        <v>15</v>
      </c>
      <c r="J928" t="s">
        <v>19</v>
      </c>
      <c r="K928" t="s">
        <v>20</v>
      </c>
      <c r="L928">
        <v>1463029200</v>
      </c>
      <c r="M928">
        <f t="shared" si="114"/>
        <v>16933.208333333332</v>
      </c>
      <c r="N928" s="6">
        <f t="shared" si="115"/>
        <v>42502.208333333328</v>
      </c>
      <c r="O928">
        <v>1463374800</v>
      </c>
      <c r="P928">
        <f t="shared" si="116"/>
        <v>16937.208333333332</v>
      </c>
      <c r="Q928" s="6">
        <f t="shared" si="117"/>
        <v>42506.208333333328</v>
      </c>
      <c r="R928" t="s">
        <v>15</v>
      </c>
      <c r="S928" t="str">
        <f t="shared" si="118"/>
        <v>food</v>
      </c>
      <c r="T928" t="str">
        <f t="shared" si="119"/>
        <v>food trucks</v>
      </c>
    </row>
    <row r="929" spans="1:20" x14ac:dyDescent="0.35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t="s">
        <v>12</v>
      </c>
      <c r="G929" s="4">
        <f t="shared" si="112"/>
        <v>0.45847222222222223</v>
      </c>
      <c r="H929" s="5">
        <f t="shared" si="113"/>
        <v>89.21621621621621</v>
      </c>
      <c r="I929">
        <v>37</v>
      </c>
      <c r="J929" t="s">
        <v>19</v>
      </c>
      <c r="K929" t="s">
        <v>20</v>
      </c>
      <c r="L929">
        <v>1342069200</v>
      </c>
      <c r="M929">
        <f t="shared" si="114"/>
        <v>15533.208333333334</v>
      </c>
      <c r="N929" s="6">
        <f t="shared" si="115"/>
        <v>41102.208333333336</v>
      </c>
      <c r="O929">
        <v>1344574800</v>
      </c>
      <c r="P929">
        <f t="shared" si="116"/>
        <v>15562.208333333334</v>
      </c>
      <c r="Q929" s="6">
        <f t="shared" si="117"/>
        <v>41131.208333333336</v>
      </c>
      <c r="R929" t="s">
        <v>31</v>
      </c>
      <c r="S929" t="str">
        <f t="shared" si="118"/>
        <v>theater</v>
      </c>
      <c r="T929" t="str">
        <f t="shared" si="119"/>
        <v>plays</v>
      </c>
    </row>
    <row r="930" spans="1:20" x14ac:dyDescent="0.35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t="s">
        <v>18</v>
      </c>
      <c r="G930" s="4">
        <f t="shared" si="112"/>
        <v>1.1731541218637993</v>
      </c>
      <c r="H930" s="5">
        <f t="shared" si="113"/>
        <v>51.995234312946785</v>
      </c>
      <c r="I930">
        <v>3777</v>
      </c>
      <c r="J930" t="s">
        <v>105</v>
      </c>
      <c r="K930" t="s">
        <v>106</v>
      </c>
      <c r="L930">
        <v>1388296800</v>
      </c>
      <c r="M930">
        <f t="shared" si="114"/>
        <v>16068.25</v>
      </c>
      <c r="N930" s="6">
        <f t="shared" si="115"/>
        <v>41637.25</v>
      </c>
      <c r="O930">
        <v>1389074400</v>
      </c>
      <c r="P930">
        <f t="shared" si="116"/>
        <v>16077.25</v>
      </c>
      <c r="Q930" s="6">
        <f t="shared" si="117"/>
        <v>41646.25</v>
      </c>
      <c r="R930" t="s">
        <v>26</v>
      </c>
      <c r="S930" t="str">
        <f t="shared" si="118"/>
        <v>technology</v>
      </c>
      <c r="T930" t="str">
        <f t="shared" si="119"/>
        <v>web</v>
      </c>
    </row>
    <row r="931" spans="1:20" x14ac:dyDescent="0.35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t="s">
        <v>18</v>
      </c>
      <c r="G931" s="4">
        <f t="shared" si="112"/>
        <v>2.173090909090909</v>
      </c>
      <c r="H931" s="5">
        <f t="shared" si="113"/>
        <v>64.956521739130437</v>
      </c>
      <c r="I931">
        <v>184</v>
      </c>
      <c r="J931" t="s">
        <v>38</v>
      </c>
      <c r="K931" t="s">
        <v>39</v>
      </c>
      <c r="L931">
        <v>1493787600</v>
      </c>
      <c r="M931">
        <f t="shared" si="114"/>
        <v>17289.208333333332</v>
      </c>
      <c r="N931" s="6">
        <f t="shared" si="115"/>
        <v>42858.208333333328</v>
      </c>
      <c r="O931">
        <v>1494997200</v>
      </c>
      <c r="P931">
        <f t="shared" si="116"/>
        <v>17303.208333333332</v>
      </c>
      <c r="Q931" s="6">
        <f t="shared" si="117"/>
        <v>42872.208333333328</v>
      </c>
      <c r="R931" t="s">
        <v>31</v>
      </c>
      <c r="S931" t="str">
        <f t="shared" si="118"/>
        <v>theater</v>
      </c>
      <c r="T931" t="str">
        <f t="shared" si="119"/>
        <v>plays</v>
      </c>
    </row>
    <row r="932" spans="1:20" x14ac:dyDescent="0.35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t="s">
        <v>18</v>
      </c>
      <c r="G932" s="4">
        <f t="shared" si="112"/>
        <v>1.1228571428571428</v>
      </c>
      <c r="H932" s="5">
        <f t="shared" si="113"/>
        <v>46.235294117647058</v>
      </c>
      <c r="I932">
        <v>85</v>
      </c>
      <c r="J932" t="s">
        <v>19</v>
      </c>
      <c r="K932" t="s">
        <v>20</v>
      </c>
      <c r="L932">
        <v>1424844000</v>
      </c>
      <c r="M932">
        <f t="shared" si="114"/>
        <v>16491.25</v>
      </c>
      <c r="N932" s="6">
        <f t="shared" si="115"/>
        <v>42060.25</v>
      </c>
      <c r="O932">
        <v>1425448800</v>
      </c>
      <c r="P932">
        <f t="shared" si="116"/>
        <v>16498.25</v>
      </c>
      <c r="Q932" s="6">
        <f t="shared" si="117"/>
        <v>42067.25</v>
      </c>
      <c r="R932" t="s">
        <v>31</v>
      </c>
      <c r="S932" t="str">
        <f t="shared" si="118"/>
        <v>theater</v>
      </c>
      <c r="T932" t="str">
        <f t="shared" si="119"/>
        <v>plays</v>
      </c>
    </row>
    <row r="933" spans="1:20" x14ac:dyDescent="0.35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t="s">
        <v>12</v>
      </c>
      <c r="G933" s="4">
        <f t="shared" si="112"/>
        <v>0.72518987341772156</v>
      </c>
      <c r="H933" s="5">
        <f t="shared" si="113"/>
        <v>51.151785714285715</v>
      </c>
      <c r="I933">
        <v>112</v>
      </c>
      <c r="J933" t="s">
        <v>19</v>
      </c>
      <c r="K933" t="s">
        <v>20</v>
      </c>
      <c r="L933">
        <v>1403931600</v>
      </c>
      <c r="M933">
        <f t="shared" si="114"/>
        <v>16249.208333333334</v>
      </c>
      <c r="N933" s="6">
        <f t="shared" si="115"/>
        <v>41818.208333333336</v>
      </c>
      <c r="O933">
        <v>1404104400</v>
      </c>
      <c r="P933">
        <f t="shared" si="116"/>
        <v>16251.208333333334</v>
      </c>
      <c r="Q933" s="6">
        <f t="shared" si="117"/>
        <v>41820.208333333336</v>
      </c>
      <c r="R933" t="s">
        <v>31</v>
      </c>
      <c r="S933" t="str">
        <f t="shared" si="118"/>
        <v>theater</v>
      </c>
      <c r="T933" t="str">
        <f t="shared" si="119"/>
        <v>plays</v>
      </c>
    </row>
    <row r="934" spans="1:20" x14ac:dyDescent="0.35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t="s">
        <v>18</v>
      </c>
      <c r="G934" s="4">
        <f t="shared" si="112"/>
        <v>2.1230434782608696</v>
      </c>
      <c r="H934" s="5">
        <f t="shared" si="113"/>
        <v>33.909722222222221</v>
      </c>
      <c r="I934">
        <v>144</v>
      </c>
      <c r="J934" t="s">
        <v>19</v>
      </c>
      <c r="K934" t="s">
        <v>20</v>
      </c>
      <c r="L934">
        <v>1394514000</v>
      </c>
      <c r="M934">
        <f t="shared" si="114"/>
        <v>16140.208333333334</v>
      </c>
      <c r="N934" s="6">
        <f t="shared" si="115"/>
        <v>41709.208333333336</v>
      </c>
      <c r="O934">
        <v>1394773200</v>
      </c>
      <c r="P934">
        <f t="shared" si="116"/>
        <v>16143.208333333334</v>
      </c>
      <c r="Q934" s="6">
        <f t="shared" si="117"/>
        <v>41712.208333333336</v>
      </c>
      <c r="R934" t="s">
        <v>21</v>
      </c>
      <c r="S934" t="str">
        <f t="shared" si="118"/>
        <v>music</v>
      </c>
      <c r="T934" t="str">
        <f t="shared" si="119"/>
        <v>rock</v>
      </c>
    </row>
    <row r="935" spans="1:20" x14ac:dyDescent="0.35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t="s">
        <v>18</v>
      </c>
      <c r="G935" s="4">
        <f t="shared" si="112"/>
        <v>2.3974657534246577</v>
      </c>
      <c r="H935" s="5">
        <f t="shared" si="113"/>
        <v>92.016298633017882</v>
      </c>
      <c r="I935">
        <v>1902</v>
      </c>
      <c r="J935" t="s">
        <v>19</v>
      </c>
      <c r="K935" t="s">
        <v>20</v>
      </c>
      <c r="L935">
        <v>1365397200</v>
      </c>
      <c r="M935">
        <f t="shared" si="114"/>
        <v>15803.208333333334</v>
      </c>
      <c r="N935" s="6">
        <f t="shared" si="115"/>
        <v>41372.208333333336</v>
      </c>
      <c r="O935">
        <v>1366520400</v>
      </c>
      <c r="P935">
        <f t="shared" si="116"/>
        <v>15816.208333333334</v>
      </c>
      <c r="Q935" s="6">
        <f t="shared" si="117"/>
        <v>41385.208333333336</v>
      </c>
      <c r="R935" t="s">
        <v>31</v>
      </c>
      <c r="S935" t="str">
        <f t="shared" si="118"/>
        <v>theater</v>
      </c>
      <c r="T935" t="str">
        <f t="shared" si="119"/>
        <v>plays</v>
      </c>
    </row>
    <row r="936" spans="1:20" x14ac:dyDescent="0.35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t="s">
        <v>18</v>
      </c>
      <c r="G936" s="4">
        <f t="shared" si="112"/>
        <v>1.8193548387096774</v>
      </c>
      <c r="H936" s="5">
        <f t="shared" si="113"/>
        <v>107.42857142857143</v>
      </c>
      <c r="I936">
        <v>105</v>
      </c>
      <c r="J936" t="s">
        <v>19</v>
      </c>
      <c r="K936" t="s">
        <v>20</v>
      </c>
      <c r="L936">
        <v>1456120800</v>
      </c>
      <c r="M936">
        <f t="shared" si="114"/>
        <v>16853.25</v>
      </c>
      <c r="N936" s="6">
        <f t="shared" si="115"/>
        <v>42422.25</v>
      </c>
      <c r="O936">
        <v>1456639200</v>
      </c>
      <c r="P936">
        <f t="shared" si="116"/>
        <v>16859.25</v>
      </c>
      <c r="Q936" s="6">
        <f t="shared" si="117"/>
        <v>42428.25</v>
      </c>
      <c r="R936" t="s">
        <v>31</v>
      </c>
      <c r="S936" t="str">
        <f t="shared" si="118"/>
        <v>theater</v>
      </c>
      <c r="T936" t="str">
        <f t="shared" si="119"/>
        <v>plays</v>
      </c>
    </row>
    <row r="937" spans="1:20" ht="31" x14ac:dyDescent="0.35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t="s">
        <v>18</v>
      </c>
      <c r="G937" s="4">
        <f t="shared" si="112"/>
        <v>1.6413114754098361</v>
      </c>
      <c r="H937" s="5">
        <f t="shared" si="113"/>
        <v>75.848484848484844</v>
      </c>
      <c r="I937">
        <v>132</v>
      </c>
      <c r="J937" t="s">
        <v>19</v>
      </c>
      <c r="K937" t="s">
        <v>20</v>
      </c>
      <c r="L937">
        <v>1437714000</v>
      </c>
      <c r="M937">
        <f t="shared" si="114"/>
        <v>16640.208333333332</v>
      </c>
      <c r="N937" s="6">
        <f t="shared" si="115"/>
        <v>42209.208333333328</v>
      </c>
      <c r="O937">
        <v>1438318800</v>
      </c>
      <c r="P937">
        <f t="shared" si="116"/>
        <v>16647.208333333332</v>
      </c>
      <c r="Q937" s="6">
        <f t="shared" si="117"/>
        <v>42216.208333333328</v>
      </c>
      <c r="R937" t="s">
        <v>31</v>
      </c>
      <c r="S937" t="str">
        <f t="shared" si="118"/>
        <v>theater</v>
      </c>
      <c r="T937" t="str">
        <f t="shared" si="119"/>
        <v>plays</v>
      </c>
    </row>
    <row r="938" spans="1:20" x14ac:dyDescent="0.35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t="s">
        <v>12</v>
      </c>
      <c r="G938" s="4">
        <f t="shared" si="112"/>
        <v>1.6375968992248063E-2</v>
      </c>
      <c r="H938" s="5">
        <f t="shared" si="113"/>
        <v>80.476190476190482</v>
      </c>
      <c r="I938">
        <v>21</v>
      </c>
      <c r="J938" t="s">
        <v>19</v>
      </c>
      <c r="K938" t="s">
        <v>20</v>
      </c>
      <c r="L938">
        <v>1563771600</v>
      </c>
      <c r="M938">
        <f t="shared" si="114"/>
        <v>18099.208333333332</v>
      </c>
      <c r="N938" s="6">
        <f t="shared" si="115"/>
        <v>43668.208333333328</v>
      </c>
      <c r="O938">
        <v>1564030800</v>
      </c>
      <c r="P938">
        <f t="shared" si="116"/>
        <v>18102.208333333332</v>
      </c>
      <c r="Q938" s="6">
        <f t="shared" si="117"/>
        <v>43671.208333333328</v>
      </c>
      <c r="R938" t="s">
        <v>31</v>
      </c>
      <c r="S938" t="str">
        <f t="shared" si="118"/>
        <v>theater</v>
      </c>
      <c r="T938" t="str">
        <f t="shared" si="119"/>
        <v>plays</v>
      </c>
    </row>
    <row r="939" spans="1:20" x14ac:dyDescent="0.35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t="s">
        <v>72</v>
      </c>
      <c r="G939" s="4">
        <f t="shared" si="112"/>
        <v>0.49643859649122807</v>
      </c>
      <c r="H939" s="5">
        <f t="shared" si="113"/>
        <v>86.978483606557376</v>
      </c>
      <c r="I939">
        <v>976</v>
      </c>
      <c r="J939" t="s">
        <v>19</v>
      </c>
      <c r="K939" t="s">
        <v>20</v>
      </c>
      <c r="L939">
        <v>1448517600</v>
      </c>
      <c r="M939">
        <f t="shared" si="114"/>
        <v>16765.25</v>
      </c>
      <c r="N939" s="6">
        <f t="shared" si="115"/>
        <v>42334.25</v>
      </c>
      <c r="O939">
        <v>1449295200</v>
      </c>
      <c r="P939">
        <f t="shared" si="116"/>
        <v>16774.25</v>
      </c>
      <c r="Q939" s="6">
        <f t="shared" si="117"/>
        <v>42343.25</v>
      </c>
      <c r="R939" t="s">
        <v>40</v>
      </c>
      <c r="S939" t="str">
        <f t="shared" si="118"/>
        <v>film &amp; video</v>
      </c>
      <c r="T939" t="str">
        <f t="shared" si="119"/>
        <v>documentary</v>
      </c>
    </row>
    <row r="940" spans="1:20" x14ac:dyDescent="0.35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t="s">
        <v>18</v>
      </c>
      <c r="G940" s="4">
        <f t="shared" si="112"/>
        <v>1.0970652173913042</v>
      </c>
      <c r="H940" s="5">
        <f t="shared" si="113"/>
        <v>105.13541666666667</v>
      </c>
      <c r="I940">
        <v>96</v>
      </c>
      <c r="J940" t="s">
        <v>19</v>
      </c>
      <c r="K940" t="s">
        <v>20</v>
      </c>
      <c r="L940">
        <v>1528779600</v>
      </c>
      <c r="M940">
        <f t="shared" si="114"/>
        <v>17694.208333333332</v>
      </c>
      <c r="N940" s="6">
        <f t="shared" si="115"/>
        <v>43263.208333333328</v>
      </c>
      <c r="O940">
        <v>1531890000</v>
      </c>
      <c r="P940">
        <f t="shared" si="116"/>
        <v>17730.208333333332</v>
      </c>
      <c r="Q940" s="6">
        <f t="shared" si="117"/>
        <v>43299.208333333328</v>
      </c>
      <c r="R940" t="s">
        <v>117</v>
      </c>
      <c r="S940" t="str">
        <f t="shared" si="118"/>
        <v>publishing</v>
      </c>
      <c r="T940" t="str">
        <f t="shared" si="119"/>
        <v>fiction</v>
      </c>
    </row>
    <row r="941" spans="1:20" ht="31" x14ac:dyDescent="0.35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t="s">
        <v>12</v>
      </c>
      <c r="G941" s="4">
        <f t="shared" si="112"/>
        <v>0.49217948717948717</v>
      </c>
      <c r="H941" s="5">
        <f t="shared" si="113"/>
        <v>57.298507462686565</v>
      </c>
      <c r="I941">
        <v>67</v>
      </c>
      <c r="J941" t="s">
        <v>19</v>
      </c>
      <c r="K941" t="s">
        <v>20</v>
      </c>
      <c r="L941">
        <v>1304744400</v>
      </c>
      <c r="M941">
        <f t="shared" si="114"/>
        <v>15101.208333333334</v>
      </c>
      <c r="N941" s="6">
        <f t="shared" si="115"/>
        <v>40670.208333333336</v>
      </c>
      <c r="O941">
        <v>1306213200</v>
      </c>
      <c r="P941">
        <f t="shared" si="116"/>
        <v>15118.208333333334</v>
      </c>
      <c r="Q941" s="6">
        <f t="shared" si="117"/>
        <v>40687.208333333336</v>
      </c>
      <c r="R941" t="s">
        <v>87</v>
      </c>
      <c r="S941" t="str">
        <f t="shared" si="118"/>
        <v>games</v>
      </c>
      <c r="T941" t="str">
        <f t="shared" si="119"/>
        <v>video games</v>
      </c>
    </row>
    <row r="942" spans="1:20" x14ac:dyDescent="0.35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t="s">
        <v>45</v>
      </c>
      <c r="G942" s="4">
        <f t="shared" si="112"/>
        <v>0.62232323232323228</v>
      </c>
      <c r="H942" s="5">
        <f t="shared" si="113"/>
        <v>93.348484848484844</v>
      </c>
      <c r="I942">
        <v>66</v>
      </c>
      <c r="J942" t="s">
        <v>13</v>
      </c>
      <c r="K942" t="s">
        <v>14</v>
      </c>
      <c r="L942">
        <v>1354341600</v>
      </c>
      <c r="M942">
        <f t="shared" si="114"/>
        <v>15675.25</v>
      </c>
      <c r="N942" s="6">
        <f t="shared" si="115"/>
        <v>41244.25</v>
      </c>
      <c r="O942">
        <v>1356242400</v>
      </c>
      <c r="P942">
        <f t="shared" si="116"/>
        <v>15697.25</v>
      </c>
      <c r="Q942" s="6">
        <f t="shared" si="117"/>
        <v>41266.25</v>
      </c>
      <c r="R942" t="s">
        <v>26</v>
      </c>
      <c r="S942" t="str">
        <f t="shared" si="118"/>
        <v>technology</v>
      </c>
      <c r="T942" t="str">
        <f t="shared" si="119"/>
        <v>web</v>
      </c>
    </row>
    <row r="943" spans="1:20" x14ac:dyDescent="0.35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t="s">
        <v>12</v>
      </c>
      <c r="G943" s="4">
        <f t="shared" si="112"/>
        <v>0.1305813953488372</v>
      </c>
      <c r="H943" s="5">
        <f t="shared" si="113"/>
        <v>71.987179487179489</v>
      </c>
      <c r="I943">
        <v>78</v>
      </c>
      <c r="J943" t="s">
        <v>19</v>
      </c>
      <c r="K943" t="s">
        <v>20</v>
      </c>
      <c r="L943">
        <v>1294552800</v>
      </c>
      <c r="M943">
        <f t="shared" si="114"/>
        <v>14983.25</v>
      </c>
      <c r="N943" s="6">
        <f t="shared" si="115"/>
        <v>40552.25</v>
      </c>
      <c r="O943">
        <v>1297576800</v>
      </c>
      <c r="P943">
        <f t="shared" si="116"/>
        <v>15018.25</v>
      </c>
      <c r="Q943" s="6">
        <f t="shared" si="117"/>
        <v>40587.25</v>
      </c>
      <c r="R943" t="s">
        <v>31</v>
      </c>
      <c r="S943" t="str">
        <f t="shared" si="118"/>
        <v>theater</v>
      </c>
      <c r="T943" t="str">
        <f t="shared" si="119"/>
        <v>plays</v>
      </c>
    </row>
    <row r="944" spans="1:20" x14ac:dyDescent="0.35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t="s">
        <v>12</v>
      </c>
      <c r="G944" s="4">
        <f t="shared" si="112"/>
        <v>0.64635416666666667</v>
      </c>
      <c r="H944" s="5">
        <f t="shared" si="113"/>
        <v>92.611940298507463</v>
      </c>
      <c r="I944">
        <v>67</v>
      </c>
      <c r="J944" t="s">
        <v>24</v>
      </c>
      <c r="K944" t="s">
        <v>25</v>
      </c>
      <c r="L944">
        <v>1295935200</v>
      </c>
      <c r="M944">
        <f t="shared" si="114"/>
        <v>14999.25</v>
      </c>
      <c r="N944" s="6">
        <f t="shared" si="115"/>
        <v>40568.25</v>
      </c>
      <c r="O944">
        <v>1296194400</v>
      </c>
      <c r="P944">
        <f t="shared" si="116"/>
        <v>15002.25</v>
      </c>
      <c r="Q944" s="6">
        <f t="shared" si="117"/>
        <v>40571.25</v>
      </c>
      <c r="R944" t="s">
        <v>31</v>
      </c>
      <c r="S944" t="str">
        <f t="shared" si="118"/>
        <v>theater</v>
      </c>
      <c r="T944" t="str">
        <f t="shared" si="119"/>
        <v>plays</v>
      </c>
    </row>
    <row r="945" spans="1:20" x14ac:dyDescent="0.35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t="s">
        <v>18</v>
      </c>
      <c r="G945" s="4">
        <f t="shared" si="112"/>
        <v>1.5958666666666668</v>
      </c>
      <c r="H945" s="5">
        <f t="shared" si="113"/>
        <v>104.99122807017544</v>
      </c>
      <c r="I945">
        <v>114</v>
      </c>
      <c r="J945" t="s">
        <v>19</v>
      </c>
      <c r="K945" t="s">
        <v>20</v>
      </c>
      <c r="L945">
        <v>1411534800</v>
      </c>
      <c r="M945">
        <f t="shared" si="114"/>
        <v>16337.208333333334</v>
      </c>
      <c r="N945" s="6">
        <f t="shared" si="115"/>
        <v>41906.208333333336</v>
      </c>
      <c r="O945">
        <v>1414558800</v>
      </c>
      <c r="P945">
        <f t="shared" si="116"/>
        <v>16372.208333333334</v>
      </c>
      <c r="Q945" s="6">
        <f t="shared" si="117"/>
        <v>41941.208333333336</v>
      </c>
      <c r="R945" t="s">
        <v>15</v>
      </c>
      <c r="S945" t="str">
        <f t="shared" si="118"/>
        <v>food</v>
      </c>
      <c r="T945" t="str">
        <f t="shared" si="119"/>
        <v>food trucks</v>
      </c>
    </row>
    <row r="946" spans="1:20" x14ac:dyDescent="0.35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t="s">
        <v>12</v>
      </c>
      <c r="G946" s="4">
        <f t="shared" si="112"/>
        <v>0.81420000000000003</v>
      </c>
      <c r="H946" s="5">
        <f t="shared" si="113"/>
        <v>30.958174904942965</v>
      </c>
      <c r="I946">
        <v>263</v>
      </c>
      <c r="J946" t="s">
        <v>24</v>
      </c>
      <c r="K946" t="s">
        <v>25</v>
      </c>
      <c r="L946">
        <v>1486706400</v>
      </c>
      <c r="M946">
        <f t="shared" si="114"/>
        <v>17207.25</v>
      </c>
      <c r="N946" s="6">
        <f t="shared" si="115"/>
        <v>42776.25</v>
      </c>
      <c r="O946">
        <v>1488348000</v>
      </c>
      <c r="P946">
        <f t="shared" si="116"/>
        <v>17226.25</v>
      </c>
      <c r="Q946" s="6">
        <f t="shared" si="117"/>
        <v>42795.25</v>
      </c>
      <c r="R946" t="s">
        <v>120</v>
      </c>
      <c r="S946" t="str">
        <f t="shared" si="118"/>
        <v>photography</v>
      </c>
      <c r="T946" t="str">
        <f t="shared" si="119"/>
        <v>photography books</v>
      </c>
    </row>
    <row r="947" spans="1:20" x14ac:dyDescent="0.35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t="s">
        <v>12</v>
      </c>
      <c r="G947" s="4">
        <f t="shared" si="112"/>
        <v>0.32444767441860467</v>
      </c>
      <c r="H947" s="5">
        <f t="shared" si="113"/>
        <v>33.001182732111175</v>
      </c>
      <c r="I947">
        <v>1691</v>
      </c>
      <c r="J947" t="s">
        <v>19</v>
      </c>
      <c r="K947" t="s">
        <v>20</v>
      </c>
      <c r="L947">
        <v>1333602000</v>
      </c>
      <c r="M947">
        <f t="shared" si="114"/>
        <v>15435.208333333334</v>
      </c>
      <c r="N947" s="6">
        <f t="shared" si="115"/>
        <v>41004.208333333336</v>
      </c>
      <c r="O947">
        <v>1334898000</v>
      </c>
      <c r="P947">
        <f t="shared" si="116"/>
        <v>15450.208333333334</v>
      </c>
      <c r="Q947" s="6">
        <f t="shared" si="117"/>
        <v>41019.208333333336</v>
      </c>
      <c r="R947" t="s">
        <v>120</v>
      </c>
      <c r="S947" t="str">
        <f t="shared" si="118"/>
        <v>photography</v>
      </c>
      <c r="T947" t="str">
        <f t="shared" si="119"/>
        <v>photography books</v>
      </c>
    </row>
    <row r="948" spans="1:20" ht="31" x14ac:dyDescent="0.35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t="s">
        <v>12</v>
      </c>
      <c r="G948" s="4">
        <f t="shared" si="112"/>
        <v>9.9141184124918666E-2</v>
      </c>
      <c r="H948" s="5">
        <f t="shared" si="113"/>
        <v>84.187845303867405</v>
      </c>
      <c r="I948">
        <v>181</v>
      </c>
      <c r="J948" t="s">
        <v>19</v>
      </c>
      <c r="K948" t="s">
        <v>20</v>
      </c>
      <c r="L948">
        <v>1308200400</v>
      </c>
      <c r="M948">
        <f t="shared" si="114"/>
        <v>15141.208333333334</v>
      </c>
      <c r="N948" s="6">
        <f t="shared" si="115"/>
        <v>40710.208333333336</v>
      </c>
      <c r="O948">
        <v>1308373200</v>
      </c>
      <c r="P948">
        <f t="shared" si="116"/>
        <v>15143.208333333334</v>
      </c>
      <c r="Q948" s="6">
        <f t="shared" si="117"/>
        <v>40712.208333333336</v>
      </c>
      <c r="R948" t="s">
        <v>31</v>
      </c>
      <c r="S948" t="str">
        <f t="shared" si="118"/>
        <v>theater</v>
      </c>
      <c r="T948" t="str">
        <f t="shared" si="119"/>
        <v>plays</v>
      </c>
    </row>
    <row r="949" spans="1:20" x14ac:dyDescent="0.35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t="s">
        <v>12</v>
      </c>
      <c r="G949" s="4">
        <f t="shared" si="112"/>
        <v>0.26694444444444443</v>
      </c>
      <c r="H949" s="5">
        <f t="shared" si="113"/>
        <v>73.92307692307692</v>
      </c>
      <c r="I949">
        <v>13</v>
      </c>
      <c r="J949" t="s">
        <v>19</v>
      </c>
      <c r="K949" t="s">
        <v>20</v>
      </c>
      <c r="L949">
        <v>1411707600</v>
      </c>
      <c r="M949">
        <f t="shared" si="114"/>
        <v>16339.208333333334</v>
      </c>
      <c r="N949" s="6">
        <f t="shared" si="115"/>
        <v>41908.208333333336</v>
      </c>
      <c r="O949">
        <v>1412312400</v>
      </c>
      <c r="P949">
        <f t="shared" si="116"/>
        <v>16346.208333333334</v>
      </c>
      <c r="Q949" s="6">
        <f t="shared" si="117"/>
        <v>41915.208333333336</v>
      </c>
      <c r="R949" t="s">
        <v>31</v>
      </c>
      <c r="S949" t="str">
        <f t="shared" si="118"/>
        <v>theater</v>
      </c>
      <c r="T949" t="str">
        <f t="shared" si="119"/>
        <v>plays</v>
      </c>
    </row>
    <row r="950" spans="1:20" x14ac:dyDescent="0.35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t="s">
        <v>72</v>
      </c>
      <c r="G950" s="4">
        <f t="shared" si="112"/>
        <v>0.62957446808510642</v>
      </c>
      <c r="H950" s="5">
        <f t="shared" si="113"/>
        <v>36.987499999999997</v>
      </c>
      <c r="I950">
        <v>160</v>
      </c>
      <c r="J950" t="s">
        <v>19</v>
      </c>
      <c r="K950" t="s">
        <v>20</v>
      </c>
      <c r="L950">
        <v>1418364000</v>
      </c>
      <c r="M950">
        <f t="shared" si="114"/>
        <v>16416.25</v>
      </c>
      <c r="N950" s="6">
        <f t="shared" si="115"/>
        <v>41985.25</v>
      </c>
      <c r="O950">
        <v>1419228000</v>
      </c>
      <c r="P950">
        <f t="shared" si="116"/>
        <v>16426.25</v>
      </c>
      <c r="Q950" s="6">
        <f t="shared" si="117"/>
        <v>41995.25</v>
      </c>
      <c r="R950" t="s">
        <v>40</v>
      </c>
      <c r="S950" t="str">
        <f t="shared" si="118"/>
        <v>film &amp; video</v>
      </c>
      <c r="T950" t="str">
        <f t="shared" si="119"/>
        <v>documentary</v>
      </c>
    </row>
    <row r="951" spans="1:20" ht="31" x14ac:dyDescent="0.35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t="s">
        <v>18</v>
      </c>
      <c r="G951" s="4">
        <f t="shared" si="112"/>
        <v>1.6135593220338984</v>
      </c>
      <c r="H951" s="5">
        <f t="shared" si="113"/>
        <v>46.896551724137929</v>
      </c>
      <c r="I951">
        <v>203</v>
      </c>
      <c r="J951" t="s">
        <v>19</v>
      </c>
      <c r="K951" t="s">
        <v>20</v>
      </c>
      <c r="L951">
        <v>1429333200</v>
      </c>
      <c r="M951">
        <f t="shared" si="114"/>
        <v>16543.208333333332</v>
      </c>
      <c r="N951" s="6">
        <f t="shared" si="115"/>
        <v>42112.208333333328</v>
      </c>
      <c r="O951">
        <v>1430974800</v>
      </c>
      <c r="P951">
        <f t="shared" si="116"/>
        <v>16562.208333333332</v>
      </c>
      <c r="Q951" s="6">
        <f t="shared" si="117"/>
        <v>42131.208333333328</v>
      </c>
      <c r="R951" t="s">
        <v>26</v>
      </c>
      <c r="S951" t="str">
        <f t="shared" si="118"/>
        <v>technology</v>
      </c>
      <c r="T951" t="str">
        <f t="shared" si="119"/>
        <v>web</v>
      </c>
    </row>
    <row r="952" spans="1:20" x14ac:dyDescent="0.35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t="s">
        <v>12</v>
      </c>
      <c r="G952" s="4">
        <f t="shared" si="112"/>
        <v>0.05</v>
      </c>
      <c r="H952" s="5">
        <f t="shared" si="113"/>
        <v>5</v>
      </c>
      <c r="I952">
        <v>1</v>
      </c>
      <c r="J952" t="s">
        <v>19</v>
      </c>
      <c r="K952" t="s">
        <v>20</v>
      </c>
      <c r="L952">
        <v>1555390800</v>
      </c>
      <c r="M952">
        <f t="shared" si="114"/>
        <v>18002.208333333332</v>
      </c>
      <c r="N952" s="6">
        <f t="shared" si="115"/>
        <v>43571.208333333328</v>
      </c>
      <c r="O952">
        <v>1555822800</v>
      </c>
      <c r="P952">
        <f t="shared" si="116"/>
        <v>18007.208333333332</v>
      </c>
      <c r="Q952" s="6">
        <f t="shared" si="117"/>
        <v>43576.208333333328</v>
      </c>
      <c r="R952" t="s">
        <v>31</v>
      </c>
      <c r="S952" t="str">
        <f t="shared" si="118"/>
        <v>theater</v>
      </c>
      <c r="T952" t="str">
        <f t="shared" si="119"/>
        <v>plays</v>
      </c>
    </row>
    <row r="953" spans="1:20" x14ac:dyDescent="0.35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t="s">
        <v>18</v>
      </c>
      <c r="G953" s="4">
        <f t="shared" si="112"/>
        <v>10.969379310344827</v>
      </c>
      <c r="H953" s="5">
        <f t="shared" si="113"/>
        <v>102.02437459910199</v>
      </c>
      <c r="I953">
        <v>1559</v>
      </c>
      <c r="J953" t="s">
        <v>19</v>
      </c>
      <c r="K953" t="s">
        <v>20</v>
      </c>
      <c r="L953">
        <v>1482732000</v>
      </c>
      <c r="M953">
        <f t="shared" si="114"/>
        <v>17161.25</v>
      </c>
      <c r="N953" s="6">
        <f t="shared" si="115"/>
        <v>42730.25</v>
      </c>
      <c r="O953">
        <v>1482818400</v>
      </c>
      <c r="P953">
        <f t="shared" si="116"/>
        <v>17162.25</v>
      </c>
      <c r="Q953" s="6">
        <f t="shared" si="117"/>
        <v>42731.25</v>
      </c>
      <c r="R953" t="s">
        <v>21</v>
      </c>
      <c r="S953" t="str">
        <f t="shared" si="118"/>
        <v>music</v>
      </c>
      <c r="T953" t="str">
        <f t="shared" si="119"/>
        <v>rock</v>
      </c>
    </row>
    <row r="954" spans="1:20" x14ac:dyDescent="0.35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t="s">
        <v>72</v>
      </c>
      <c r="G954" s="4">
        <f t="shared" si="112"/>
        <v>0.70094158075601376</v>
      </c>
      <c r="H954" s="5">
        <f t="shared" si="113"/>
        <v>45.007502206531335</v>
      </c>
      <c r="I954">
        <v>2266</v>
      </c>
      <c r="J954" t="s">
        <v>19</v>
      </c>
      <c r="K954" t="s">
        <v>20</v>
      </c>
      <c r="L954">
        <v>1470718800</v>
      </c>
      <c r="M954">
        <f t="shared" si="114"/>
        <v>17022.208333333332</v>
      </c>
      <c r="N954" s="6">
        <f t="shared" si="115"/>
        <v>42591.208333333328</v>
      </c>
      <c r="O954">
        <v>1471928400</v>
      </c>
      <c r="P954">
        <f t="shared" si="116"/>
        <v>17036.208333333332</v>
      </c>
      <c r="Q954" s="6">
        <f t="shared" si="117"/>
        <v>42605.208333333328</v>
      </c>
      <c r="R954" t="s">
        <v>40</v>
      </c>
      <c r="S954" t="str">
        <f t="shared" si="118"/>
        <v>film &amp; video</v>
      </c>
      <c r="T954" t="str">
        <f t="shared" si="119"/>
        <v>documentary</v>
      </c>
    </row>
    <row r="955" spans="1:20" ht="31" x14ac:dyDescent="0.35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t="s">
        <v>12</v>
      </c>
      <c r="G955" s="4">
        <f t="shared" si="112"/>
        <v>0.6</v>
      </c>
      <c r="H955" s="5">
        <f t="shared" si="113"/>
        <v>94.285714285714292</v>
      </c>
      <c r="I955">
        <v>21</v>
      </c>
      <c r="J955" t="s">
        <v>19</v>
      </c>
      <c r="K955" t="s">
        <v>20</v>
      </c>
      <c r="L955">
        <v>1450591200</v>
      </c>
      <c r="M955">
        <f t="shared" si="114"/>
        <v>16789.25</v>
      </c>
      <c r="N955" s="6">
        <f t="shared" si="115"/>
        <v>42358.25</v>
      </c>
      <c r="O955">
        <v>1453701600</v>
      </c>
      <c r="P955">
        <f t="shared" si="116"/>
        <v>16825.25</v>
      </c>
      <c r="Q955" s="6">
        <f t="shared" si="117"/>
        <v>42394.25</v>
      </c>
      <c r="R955" t="s">
        <v>472</v>
      </c>
      <c r="S955" t="str">
        <f t="shared" si="118"/>
        <v>film &amp; video</v>
      </c>
      <c r="T955" t="str">
        <f t="shared" si="119"/>
        <v>science fiction</v>
      </c>
    </row>
    <row r="956" spans="1:20" x14ac:dyDescent="0.35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t="s">
        <v>18</v>
      </c>
      <c r="G956" s="4">
        <f t="shared" si="112"/>
        <v>3.6709859154929578</v>
      </c>
      <c r="H956" s="5">
        <f t="shared" si="113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>
        <f t="shared" si="114"/>
        <v>15605.208333333334</v>
      </c>
      <c r="N956" s="6">
        <f t="shared" si="115"/>
        <v>41174.208333333336</v>
      </c>
      <c r="O956">
        <v>1350363600</v>
      </c>
      <c r="P956">
        <f t="shared" si="116"/>
        <v>15629.208333333334</v>
      </c>
      <c r="Q956" s="6">
        <f t="shared" si="117"/>
        <v>41198.208333333336</v>
      </c>
      <c r="R956" t="s">
        <v>26</v>
      </c>
      <c r="S956" t="str">
        <f t="shared" si="118"/>
        <v>technology</v>
      </c>
      <c r="T956" t="str">
        <f t="shared" si="119"/>
        <v>web</v>
      </c>
    </row>
    <row r="957" spans="1:20" ht="31" x14ac:dyDescent="0.35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t="s">
        <v>18</v>
      </c>
      <c r="G957" s="4">
        <f t="shared" si="112"/>
        <v>11.09</v>
      </c>
      <c r="H957" s="5">
        <f t="shared" si="113"/>
        <v>97.037499999999994</v>
      </c>
      <c r="I957">
        <v>80</v>
      </c>
      <c r="J957" t="s">
        <v>19</v>
      </c>
      <c r="K957" t="s">
        <v>20</v>
      </c>
      <c r="L957">
        <v>1353823200</v>
      </c>
      <c r="M957">
        <f t="shared" si="114"/>
        <v>15669.25</v>
      </c>
      <c r="N957" s="6">
        <f t="shared" si="115"/>
        <v>41238.25</v>
      </c>
      <c r="O957">
        <v>1353996000</v>
      </c>
      <c r="P957">
        <f t="shared" si="116"/>
        <v>15671.25</v>
      </c>
      <c r="Q957" s="6">
        <f t="shared" si="117"/>
        <v>41240.25</v>
      </c>
      <c r="R957" t="s">
        <v>31</v>
      </c>
      <c r="S957" t="str">
        <f t="shared" si="118"/>
        <v>theater</v>
      </c>
      <c r="T957" t="str">
        <f t="shared" si="119"/>
        <v>plays</v>
      </c>
    </row>
    <row r="958" spans="1:20" x14ac:dyDescent="0.35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t="s">
        <v>12</v>
      </c>
      <c r="G958" s="4">
        <f t="shared" si="112"/>
        <v>0.19028784648187633</v>
      </c>
      <c r="H958" s="5">
        <f t="shared" si="113"/>
        <v>43.00963855421687</v>
      </c>
      <c r="I958">
        <v>830</v>
      </c>
      <c r="J958" t="s">
        <v>19</v>
      </c>
      <c r="K958" t="s">
        <v>20</v>
      </c>
      <c r="L958">
        <v>1450764000</v>
      </c>
      <c r="M958">
        <f t="shared" si="114"/>
        <v>16791.25</v>
      </c>
      <c r="N958" s="6">
        <f t="shared" si="115"/>
        <v>42360.25</v>
      </c>
      <c r="O958">
        <v>1451109600</v>
      </c>
      <c r="P958">
        <f t="shared" si="116"/>
        <v>16795.25</v>
      </c>
      <c r="Q958" s="6">
        <f t="shared" si="117"/>
        <v>42364.25</v>
      </c>
      <c r="R958" t="s">
        <v>472</v>
      </c>
      <c r="S958" t="str">
        <f t="shared" si="118"/>
        <v>film &amp; video</v>
      </c>
      <c r="T958" t="str">
        <f t="shared" si="119"/>
        <v>science fiction</v>
      </c>
    </row>
    <row r="959" spans="1:20" x14ac:dyDescent="0.35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t="s">
        <v>18</v>
      </c>
      <c r="G959" s="4">
        <f t="shared" si="112"/>
        <v>1.2687755102040816</v>
      </c>
      <c r="H959" s="5">
        <f t="shared" si="113"/>
        <v>94.916030534351151</v>
      </c>
      <c r="I959">
        <v>131</v>
      </c>
      <c r="J959" t="s">
        <v>19</v>
      </c>
      <c r="K959" t="s">
        <v>20</v>
      </c>
      <c r="L959">
        <v>1329372000</v>
      </c>
      <c r="M959">
        <f t="shared" si="114"/>
        <v>15386.25</v>
      </c>
      <c r="N959" s="6">
        <f t="shared" si="115"/>
        <v>40955.25</v>
      </c>
      <c r="O959">
        <v>1329631200</v>
      </c>
      <c r="P959">
        <f t="shared" si="116"/>
        <v>15389.25</v>
      </c>
      <c r="Q959" s="6">
        <f t="shared" si="117"/>
        <v>40958.25</v>
      </c>
      <c r="R959" t="s">
        <v>31</v>
      </c>
      <c r="S959" t="str">
        <f t="shared" si="118"/>
        <v>theater</v>
      </c>
      <c r="T959" t="str">
        <f t="shared" si="119"/>
        <v>plays</v>
      </c>
    </row>
    <row r="960" spans="1:20" ht="31" x14ac:dyDescent="0.35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t="s">
        <v>18</v>
      </c>
      <c r="G960" s="4">
        <f t="shared" si="112"/>
        <v>7.3463636363636367</v>
      </c>
      <c r="H960" s="5">
        <f t="shared" si="113"/>
        <v>72.151785714285708</v>
      </c>
      <c r="I960">
        <v>112</v>
      </c>
      <c r="J960" t="s">
        <v>19</v>
      </c>
      <c r="K960" t="s">
        <v>20</v>
      </c>
      <c r="L960">
        <v>1277096400</v>
      </c>
      <c r="M960">
        <f t="shared" si="114"/>
        <v>14781.208333333334</v>
      </c>
      <c r="N960" s="6">
        <f t="shared" si="115"/>
        <v>40350.208333333336</v>
      </c>
      <c r="O960">
        <v>1278997200</v>
      </c>
      <c r="P960">
        <f t="shared" si="116"/>
        <v>14803.208333333334</v>
      </c>
      <c r="Q960" s="6">
        <f t="shared" si="117"/>
        <v>40372.208333333336</v>
      </c>
      <c r="R960" t="s">
        <v>69</v>
      </c>
      <c r="S960" t="str">
        <f t="shared" si="118"/>
        <v>film &amp; video</v>
      </c>
      <c r="T960" t="str">
        <f t="shared" si="119"/>
        <v>animation</v>
      </c>
    </row>
    <row r="961" spans="1:20" x14ac:dyDescent="0.35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t="s">
        <v>12</v>
      </c>
      <c r="G961" s="4">
        <f t="shared" si="112"/>
        <v>4.5731034482758622E-2</v>
      </c>
      <c r="H961" s="5">
        <f t="shared" si="113"/>
        <v>51.007692307692309</v>
      </c>
      <c r="I961">
        <v>130</v>
      </c>
      <c r="J961" t="s">
        <v>19</v>
      </c>
      <c r="K961" t="s">
        <v>20</v>
      </c>
      <c r="L961">
        <v>1277701200</v>
      </c>
      <c r="M961">
        <f t="shared" si="114"/>
        <v>14788.208333333334</v>
      </c>
      <c r="N961" s="6">
        <f t="shared" si="115"/>
        <v>40357.208333333336</v>
      </c>
      <c r="O961">
        <v>1280120400</v>
      </c>
      <c r="P961">
        <f t="shared" si="116"/>
        <v>14816.208333333334</v>
      </c>
      <c r="Q961" s="6">
        <f t="shared" si="117"/>
        <v>40385.208333333336</v>
      </c>
      <c r="R961" t="s">
        <v>204</v>
      </c>
      <c r="S961" t="str">
        <f t="shared" si="118"/>
        <v>publishing</v>
      </c>
      <c r="T961" t="str">
        <f t="shared" si="119"/>
        <v>translations</v>
      </c>
    </row>
    <row r="962" spans="1:20" x14ac:dyDescent="0.35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t="s">
        <v>12</v>
      </c>
      <c r="G962" s="4">
        <f t="shared" si="112"/>
        <v>0.85054545454545449</v>
      </c>
      <c r="H962" s="5">
        <f t="shared" si="113"/>
        <v>85.054545454545448</v>
      </c>
      <c r="I962">
        <v>55</v>
      </c>
      <c r="J962" t="s">
        <v>19</v>
      </c>
      <c r="K962" t="s">
        <v>20</v>
      </c>
      <c r="L962">
        <v>1454911200</v>
      </c>
      <c r="M962">
        <f t="shared" si="114"/>
        <v>16839.25</v>
      </c>
      <c r="N962" s="6">
        <f t="shared" si="115"/>
        <v>42408.25</v>
      </c>
      <c r="O962">
        <v>1458104400</v>
      </c>
      <c r="P962">
        <f t="shared" si="116"/>
        <v>16876.208333333332</v>
      </c>
      <c r="Q962" s="6">
        <f t="shared" si="117"/>
        <v>42445.208333333328</v>
      </c>
      <c r="R962" t="s">
        <v>26</v>
      </c>
      <c r="S962" t="str">
        <f t="shared" si="118"/>
        <v>technology</v>
      </c>
      <c r="T962" t="str">
        <f t="shared" si="119"/>
        <v>web</v>
      </c>
    </row>
    <row r="963" spans="1:20" ht="31" x14ac:dyDescent="0.35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t="s">
        <v>18</v>
      </c>
      <c r="G963" s="4">
        <f t="shared" ref="G963:G1001" si="120">E963/D963</f>
        <v>1.1929824561403508</v>
      </c>
      <c r="H963" s="5">
        <f t="shared" ref="H963:H1001" si="121">E963/I963</f>
        <v>43.87096774193548</v>
      </c>
      <c r="I963">
        <v>155</v>
      </c>
      <c r="J963" t="s">
        <v>19</v>
      </c>
      <c r="K963" t="s">
        <v>20</v>
      </c>
      <c r="L963">
        <v>1297922400</v>
      </c>
      <c r="M963">
        <f t="shared" ref="M963:M1001" si="122">(((L963/60)/60)/24)</f>
        <v>15022.25</v>
      </c>
      <c r="N963" s="6">
        <f t="shared" ref="N963:N1001" si="123">M963+DATE(1970,1,1)</f>
        <v>40591.25</v>
      </c>
      <c r="O963">
        <v>1298268000</v>
      </c>
      <c r="P963">
        <f t="shared" ref="P963:P1001" si="124">(((O963/60)/60)/24)</f>
        <v>15026.25</v>
      </c>
      <c r="Q963" s="6">
        <f t="shared" ref="Q963:Q1001" si="125">P963+DATE(1970,1,1)</f>
        <v>40595.25</v>
      </c>
      <c r="R963" t="s">
        <v>204</v>
      </c>
      <c r="S963" t="str">
        <f t="shared" ref="S963:S1001" si="126">LEFT(R963,SEARCH("/",R963)-1)</f>
        <v>publishing</v>
      </c>
      <c r="T963" t="str">
        <f t="shared" ref="T963:T1001" si="127">RIGHT(R963,LEN(R963)-SEARCH("/",R963))</f>
        <v>translations</v>
      </c>
    </row>
    <row r="964" spans="1:20" x14ac:dyDescent="0.35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t="s">
        <v>18</v>
      </c>
      <c r="G964" s="4">
        <f t="shared" si="120"/>
        <v>2.9602777777777778</v>
      </c>
      <c r="H964" s="5">
        <f t="shared" si="121"/>
        <v>40.063909774436091</v>
      </c>
      <c r="I964">
        <v>266</v>
      </c>
      <c r="J964" t="s">
        <v>19</v>
      </c>
      <c r="K964" t="s">
        <v>20</v>
      </c>
      <c r="L964">
        <v>1384408800</v>
      </c>
      <c r="M964">
        <f t="shared" si="122"/>
        <v>16023.25</v>
      </c>
      <c r="N964" s="6">
        <f t="shared" si="123"/>
        <v>41592.25</v>
      </c>
      <c r="O964">
        <v>1386223200</v>
      </c>
      <c r="P964">
        <f t="shared" si="124"/>
        <v>16044.25</v>
      </c>
      <c r="Q964" s="6">
        <f t="shared" si="125"/>
        <v>41613.25</v>
      </c>
      <c r="R964" t="s">
        <v>15</v>
      </c>
      <c r="S964" t="str">
        <f t="shared" si="126"/>
        <v>food</v>
      </c>
      <c r="T964" t="str">
        <f t="shared" si="127"/>
        <v>food trucks</v>
      </c>
    </row>
    <row r="965" spans="1:20" x14ac:dyDescent="0.35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t="s">
        <v>12</v>
      </c>
      <c r="G965" s="4">
        <f t="shared" si="120"/>
        <v>0.84694915254237291</v>
      </c>
      <c r="H965" s="5">
        <f t="shared" si="121"/>
        <v>43.833333333333336</v>
      </c>
      <c r="I965">
        <v>114</v>
      </c>
      <c r="J965" t="s">
        <v>105</v>
      </c>
      <c r="K965" t="s">
        <v>106</v>
      </c>
      <c r="L965">
        <v>1299304800</v>
      </c>
      <c r="M965">
        <f t="shared" si="122"/>
        <v>15038.25</v>
      </c>
      <c r="N965" s="6">
        <f t="shared" si="123"/>
        <v>40607.25</v>
      </c>
      <c r="O965">
        <v>1299823200</v>
      </c>
      <c r="P965">
        <f t="shared" si="124"/>
        <v>15044.25</v>
      </c>
      <c r="Q965" s="6">
        <f t="shared" si="125"/>
        <v>40613.25</v>
      </c>
      <c r="R965" t="s">
        <v>120</v>
      </c>
      <c r="S965" t="str">
        <f t="shared" si="126"/>
        <v>photography</v>
      </c>
      <c r="T965" t="str">
        <f t="shared" si="127"/>
        <v>photography books</v>
      </c>
    </row>
    <row r="966" spans="1:20" x14ac:dyDescent="0.35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t="s">
        <v>18</v>
      </c>
      <c r="G966" s="4">
        <f t="shared" si="120"/>
        <v>3.5578378378378379</v>
      </c>
      <c r="H966" s="5">
        <f t="shared" si="121"/>
        <v>84.92903225806451</v>
      </c>
      <c r="I966">
        <v>155</v>
      </c>
      <c r="J966" t="s">
        <v>19</v>
      </c>
      <c r="K966" t="s">
        <v>20</v>
      </c>
      <c r="L966">
        <v>1431320400</v>
      </c>
      <c r="M966">
        <f t="shared" si="122"/>
        <v>16566.208333333332</v>
      </c>
      <c r="N966" s="6">
        <f t="shared" si="123"/>
        <v>42135.208333333328</v>
      </c>
      <c r="O966">
        <v>1431752400</v>
      </c>
      <c r="P966">
        <f t="shared" si="124"/>
        <v>16571.208333333332</v>
      </c>
      <c r="Q966" s="6">
        <f t="shared" si="125"/>
        <v>42140.208333333328</v>
      </c>
      <c r="R966" t="s">
        <v>31</v>
      </c>
      <c r="S966" t="str">
        <f t="shared" si="126"/>
        <v>theater</v>
      </c>
      <c r="T966" t="str">
        <f t="shared" si="127"/>
        <v>plays</v>
      </c>
    </row>
    <row r="967" spans="1:20" x14ac:dyDescent="0.35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t="s">
        <v>18</v>
      </c>
      <c r="G967" s="4">
        <f t="shared" si="120"/>
        <v>3.8640909090909092</v>
      </c>
      <c r="H967" s="5">
        <f t="shared" si="121"/>
        <v>41.067632850241544</v>
      </c>
      <c r="I967">
        <v>207</v>
      </c>
      <c r="J967" t="s">
        <v>38</v>
      </c>
      <c r="K967" t="s">
        <v>39</v>
      </c>
      <c r="L967">
        <v>1264399200</v>
      </c>
      <c r="M967">
        <f t="shared" si="122"/>
        <v>14634.25</v>
      </c>
      <c r="N967" s="6">
        <f t="shared" si="123"/>
        <v>40203.25</v>
      </c>
      <c r="O967">
        <v>1267855200</v>
      </c>
      <c r="P967">
        <f t="shared" si="124"/>
        <v>14674.25</v>
      </c>
      <c r="Q967" s="6">
        <f t="shared" si="125"/>
        <v>40243.25</v>
      </c>
      <c r="R967" t="s">
        <v>21</v>
      </c>
      <c r="S967" t="str">
        <f t="shared" si="126"/>
        <v>music</v>
      </c>
      <c r="T967" t="str">
        <f t="shared" si="127"/>
        <v>rock</v>
      </c>
    </row>
    <row r="968" spans="1:20" x14ac:dyDescent="0.35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t="s">
        <v>18</v>
      </c>
      <c r="G968" s="4">
        <f t="shared" si="120"/>
        <v>7.9223529411764702</v>
      </c>
      <c r="H968" s="5">
        <f t="shared" si="121"/>
        <v>54.971428571428568</v>
      </c>
      <c r="I968">
        <v>245</v>
      </c>
      <c r="J968" t="s">
        <v>19</v>
      </c>
      <c r="K968" t="s">
        <v>20</v>
      </c>
      <c r="L968">
        <v>1497502800</v>
      </c>
      <c r="M968">
        <f t="shared" si="122"/>
        <v>17332.208333333332</v>
      </c>
      <c r="N968" s="6">
        <f t="shared" si="123"/>
        <v>42901.208333333328</v>
      </c>
      <c r="O968">
        <v>1497675600</v>
      </c>
      <c r="P968">
        <f t="shared" si="124"/>
        <v>17334.208333333332</v>
      </c>
      <c r="Q968" s="6">
        <f t="shared" si="125"/>
        <v>42903.208333333328</v>
      </c>
      <c r="R968" t="s">
        <v>31</v>
      </c>
      <c r="S968" t="str">
        <f t="shared" si="126"/>
        <v>theater</v>
      </c>
      <c r="T968" t="str">
        <f t="shared" si="127"/>
        <v>plays</v>
      </c>
    </row>
    <row r="969" spans="1:20" x14ac:dyDescent="0.35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t="s">
        <v>18</v>
      </c>
      <c r="G969" s="4">
        <f t="shared" si="120"/>
        <v>1.3703393665158372</v>
      </c>
      <c r="H969" s="5">
        <f t="shared" si="121"/>
        <v>77.010807374443743</v>
      </c>
      <c r="I969">
        <v>1573</v>
      </c>
      <c r="J969" t="s">
        <v>19</v>
      </c>
      <c r="K969" t="s">
        <v>20</v>
      </c>
      <c r="L969">
        <v>1333688400</v>
      </c>
      <c r="M969">
        <f t="shared" si="122"/>
        <v>15436.208333333334</v>
      </c>
      <c r="N969" s="6">
        <f t="shared" si="123"/>
        <v>41005.208333333336</v>
      </c>
      <c r="O969">
        <v>1336885200</v>
      </c>
      <c r="P969">
        <f t="shared" si="124"/>
        <v>15473.208333333334</v>
      </c>
      <c r="Q969" s="6">
        <f t="shared" si="125"/>
        <v>41042.208333333336</v>
      </c>
      <c r="R969" t="s">
        <v>317</v>
      </c>
      <c r="S969" t="str">
        <f t="shared" si="126"/>
        <v>music</v>
      </c>
      <c r="T969" t="str">
        <f t="shared" si="127"/>
        <v>world music</v>
      </c>
    </row>
    <row r="970" spans="1:20" ht="31" x14ac:dyDescent="0.35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t="s">
        <v>18</v>
      </c>
      <c r="G970" s="4">
        <f t="shared" si="120"/>
        <v>3.3820833333333336</v>
      </c>
      <c r="H970" s="5">
        <f t="shared" si="121"/>
        <v>71.201754385964918</v>
      </c>
      <c r="I970">
        <v>114</v>
      </c>
      <c r="J970" t="s">
        <v>19</v>
      </c>
      <c r="K970" t="s">
        <v>20</v>
      </c>
      <c r="L970">
        <v>1293861600</v>
      </c>
      <c r="M970">
        <f t="shared" si="122"/>
        <v>14975.25</v>
      </c>
      <c r="N970" s="6">
        <f t="shared" si="123"/>
        <v>40544.25</v>
      </c>
      <c r="O970">
        <v>1295157600</v>
      </c>
      <c r="P970">
        <f t="shared" si="124"/>
        <v>14990.25</v>
      </c>
      <c r="Q970" s="6">
        <f t="shared" si="125"/>
        <v>40559.25</v>
      </c>
      <c r="R970" t="s">
        <v>15</v>
      </c>
      <c r="S970" t="str">
        <f t="shared" si="126"/>
        <v>food</v>
      </c>
      <c r="T970" t="str">
        <f t="shared" si="127"/>
        <v>food trucks</v>
      </c>
    </row>
    <row r="971" spans="1:20" x14ac:dyDescent="0.35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t="s">
        <v>18</v>
      </c>
      <c r="G971" s="4">
        <f t="shared" si="120"/>
        <v>1.0822784810126582</v>
      </c>
      <c r="H971" s="5">
        <f t="shared" si="121"/>
        <v>91.935483870967744</v>
      </c>
      <c r="I971">
        <v>93</v>
      </c>
      <c r="J971" t="s">
        <v>19</v>
      </c>
      <c r="K971" t="s">
        <v>20</v>
      </c>
      <c r="L971">
        <v>1576994400</v>
      </c>
      <c r="M971">
        <f t="shared" si="122"/>
        <v>18252.25</v>
      </c>
      <c r="N971" s="6">
        <f t="shared" si="123"/>
        <v>43821.25</v>
      </c>
      <c r="O971">
        <v>1577599200</v>
      </c>
      <c r="P971">
        <f t="shared" si="124"/>
        <v>18259.25</v>
      </c>
      <c r="Q971" s="6">
        <f t="shared" si="125"/>
        <v>43828.25</v>
      </c>
      <c r="R971" t="s">
        <v>31</v>
      </c>
      <c r="S971" t="str">
        <f t="shared" si="126"/>
        <v>theater</v>
      </c>
      <c r="T971" t="str">
        <f t="shared" si="127"/>
        <v>plays</v>
      </c>
    </row>
    <row r="972" spans="1:20" ht="31" x14ac:dyDescent="0.35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t="s">
        <v>12</v>
      </c>
      <c r="G972" s="4">
        <f t="shared" si="120"/>
        <v>0.60757639620653314</v>
      </c>
      <c r="H972" s="5">
        <f t="shared" si="121"/>
        <v>97.069023569023571</v>
      </c>
      <c r="I972">
        <v>594</v>
      </c>
      <c r="J972" t="s">
        <v>19</v>
      </c>
      <c r="K972" t="s">
        <v>20</v>
      </c>
      <c r="L972">
        <v>1304917200</v>
      </c>
      <c r="M972">
        <f t="shared" si="122"/>
        <v>15103.208333333334</v>
      </c>
      <c r="N972" s="6">
        <f t="shared" si="123"/>
        <v>40672.208333333336</v>
      </c>
      <c r="O972">
        <v>1305003600</v>
      </c>
      <c r="P972">
        <f t="shared" si="124"/>
        <v>15104.208333333334</v>
      </c>
      <c r="Q972" s="6">
        <f t="shared" si="125"/>
        <v>40673.208333333336</v>
      </c>
      <c r="R972" t="s">
        <v>31</v>
      </c>
      <c r="S972" t="str">
        <f t="shared" si="126"/>
        <v>theater</v>
      </c>
      <c r="T972" t="str">
        <f t="shared" si="127"/>
        <v>plays</v>
      </c>
    </row>
    <row r="973" spans="1:20" x14ac:dyDescent="0.35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t="s">
        <v>12</v>
      </c>
      <c r="G973" s="4">
        <f t="shared" si="120"/>
        <v>0.27725490196078434</v>
      </c>
      <c r="H973" s="5">
        <f t="shared" si="121"/>
        <v>58.916666666666664</v>
      </c>
      <c r="I973">
        <v>24</v>
      </c>
      <c r="J973" t="s">
        <v>19</v>
      </c>
      <c r="K973" t="s">
        <v>20</v>
      </c>
      <c r="L973">
        <v>1381208400</v>
      </c>
      <c r="M973">
        <f t="shared" si="122"/>
        <v>15986.208333333334</v>
      </c>
      <c r="N973" s="6">
        <f t="shared" si="123"/>
        <v>41555.208333333336</v>
      </c>
      <c r="O973">
        <v>1381726800</v>
      </c>
      <c r="P973">
        <f t="shared" si="124"/>
        <v>15992.208333333334</v>
      </c>
      <c r="Q973" s="6">
        <f t="shared" si="125"/>
        <v>41561.208333333336</v>
      </c>
      <c r="R973" t="s">
        <v>267</v>
      </c>
      <c r="S973" t="str">
        <f t="shared" si="126"/>
        <v>film &amp; video</v>
      </c>
      <c r="T973" t="str">
        <f t="shared" si="127"/>
        <v>television</v>
      </c>
    </row>
    <row r="974" spans="1:20" ht="31" x14ac:dyDescent="0.35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t="s">
        <v>18</v>
      </c>
      <c r="G974" s="4">
        <f t="shared" si="120"/>
        <v>2.283934426229508</v>
      </c>
      <c r="H974" s="5">
        <f t="shared" si="121"/>
        <v>58.015466983938133</v>
      </c>
      <c r="I974">
        <v>1681</v>
      </c>
      <c r="J974" t="s">
        <v>19</v>
      </c>
      <c r="K974" t="s">
        <v>20</v>
      </c>
      <c r="L974">
        <v>1401685200</v>
      </c>
      <c r="M974">
        <f t="shared" si="122"/>
        <v>16223.208333333334</v>
      </c>
      <c r="N974" s="6">
        <f t="shared" si="123"/>
        <v>41792.208333333336</v>
      </c>
      <c r="O974">
        <v>1402462800</v>
      </c>
      <c r="P974">
        <f t="shared" si="124"/>
        <v>16232.208333333334</v>
      </c>
      <c r="Q974" s="6">
        <f t="shared" si="125"/>
        <v>41801.208333333336</v>
      </c>
      <c r="R974" t="s">
        <v>26</v>
      </c>
      <c r="S974" t="str">
        <f t="shared" si="126"/>
        <v>technology</v>
      </c>
      <c r="T974" t="str">
        <f t="shared" si="127"/>
        <v>web</v>
      </c>
    </row>
    <row r="975" spans="1:20" x14ac:dyDescent="0.35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t="s">
        <v>12</v>
      </c>
      <c r="G975" s="4">
        <f t="shared" si="120"/>
        <v>0.21615194054500414</v>
      </c>
      <c r="H975" s="5">
        <f t="shared" si="121"/>
        <v>103.87301587301587</v>
      </c>
      <c r="I975">
        <v>252</v>
      </c>
      <c r="J975" t="s">
        <v>19</v>
      </c>
      <c r="K975" t="s">
        <v>20</v>
      </c>
      <c r="L975">
        <v>1291960800</v>
      </c>
      <c r="M975">
        <f t="shared" si="122"/>
        <v>14953.25</v>
      </c>
      <c r="N975" s="6">
        <f t="shared" si="123"/>
        <v>40522.25</v>
      </c>
      <c r="O975">
        <v>1292133600</v>
      </c>
      <c r="P975">
        <f t="shared" si="124"/>
        <v>14955.25</v>
      </c>
      <c r="Q975" s="6">
        <f t="shared" si="125"/>
        <v>40524.25</v>
      </c>
      <c r="R975" t="s">
        <v>31</v>
      </c>
      <c r="S975" t="str">
        <f t="shared" si="126"/>
        <v>theater</v>
      </c>
      <c r="T975" t="str">
        <f t="shared" si="127"/>
        <v>plays</v>
      </c>
    </row>
    <row r="976" spans="1:20" x14ac:dyDescent="0.35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t="s">
        <v>18</v>
      </c>
      <c r="G976" s="4">
        <f t="shared" si="120"/>
        <v>3.73875</v>
      </c>
      <c r="H976" s="5">
        <f t="shared" si="121"/>
        <v>93.46875</v>
      </c>
      <c r="I976">
        <v>32</v>
      </c>
      <c r="J976" t="s">
        <v>19</v>
      </c>
      <c r="K976" t="s">
        <v>20</v>
      </c>
      <c r="L976">
        <v>1368853200</v>
      </c>
      <c r="M976">
        <f t="shared" si="122"/>
        <v>15843.208333333334</v>
      </c>
      <c r="N976" s="6">
        <f t="shared" si="123"/>
        <v>41412.208333333336</v>
      </c>
      <c r="O976">
        <v>1368939600</v>
      </c>
      <c r="P976">
        <f t="shared" si="124"/>
        <v>15844.208333333334</v>
      </c>
      <c r="Q976" s="6">
        <f t="shared" si="125"/>
        <v>41413.208333333336</v>
      </c>
      <c r="R976" t="s">
        <v>58</v>
      </c>
      <c r="S976" t="str">
        <f t="shared" si="126"/>
        <v>music</v>
      </c>
      <c r="T976" t="str">
        <f t="shared" si="127"/>
        <v>indie rock</v>
      </c>
    </row>
    <row r="977" spans="1:20" x14ac:dyDescent="0.35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t="s">
        <v>18</v>
      </c>
      <c r="G977" s="4">
        <f t="shared" si="120"/>
        <v>1.5492592592592593</v>
      </c>
      <c r="H977" s="5">
        <f t="shared" si="121"/>
        <v>61.970370370370368</v>
      </c>
      <c r="I977">
        <v>135</v>
      </c>
      <c r="J977" t="s">
        <v>19</v>
      </c>
      <c r="K977" t="s">
        <v>20</v>
      </c>
      <c r="L977">
        <v>1448776800</v>
      </c>
      <c r="M977">
        <f t="shared" si="122"/>
        <v>16768.25</v>
      </c>
      <c r="N977" s="6">
        <f t="shared" si="123"/>
        <v>42337.25</v>
      </c>
      <c r="O977">
        <v>1452146400</v>
      </c>
      <c r="P977">
        <f t="shared" si="124"/>
        <v>16807.25</v>
      </c>
      <c r="Q977" s="6">
        <f t="shared" si="125"/>
        <v>42376.25</v>
      </c>
      <c r="R977" t="s">
        <v>31</v>
      </c>
      <c r="S977" t="str">
        <f t="shared" si="126"/>
        <v>theater</v>
      </c>
      <c r="T977" t="str">
        <f t="shared" si="127"/>
        <v>plays</v>
      </c>
    </row>
    <row r="978" spans="1:20" ht="31" x14ac:dyDescent="0.35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t="s">
        <v>18</v>
      </c>
      <c r="G978" s="4">
        <f t="shared" si="120"/>
        <v>3.2214999999999998</v>
      </c>
      <c r="H978" s="5">
        <f t="shared" si="121"/>
        <v>92.042857142857144</v>
      </c>
      <c r="I978">
        <v>140</v>
      </c>
      <c r="J978" t="s">
        <v>19</v>
      </c>
      <c r="K978" t="s">
        <v>20</v>
      </c>
      <c r="L978">
        <v>1296194400</v>
      </c>
      <c r="M978">
        <f t="shared" si="122"/>
        <v>15002.25</v>
      </c>
      <c r="N978" s="6">
        <f t="shared" si="123"/>
        <v>40571.25</v>
      </c>
      <c r="O978">
        <v>1296712800</v>
      </c>
      <c r="P978">
        <f t="shared" si="124"/>
        <v>15008.25</v>
      </c>
      <c r="Q978" s="6">
        <f t="shared" si="125"/>
        <v>40577.25</v>
      </c>
      <c r="R978" t="s">
        <v>31</v>
      </c>
      <c r="S978" t="str">
        <f t="shared" si="126"/>
        <v>theater</v>
      </c>
      <c r="T978" t="str">
        <f t="shared" si="127"/>
        <v>plays</v>
      </c>
    </row>
    <row r="979" spans="1:20" x14ac:dyDescent="0.35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t="s">
        <v>12</v>
      </c>
      <c r="G979" s="4">
        <f t="shared" si="120"/>
        <v>0.73957142857142855</v>
      </c>
      <c r="H979" s="5">
        <f t="shared" si="121"/>
        <v>77.268656716417908</v>
      </c>
      <c r="I979">
        <v>67</v>
      </c>
      <c r="J979" t="s">
        <v>19</v>
      </c>
      <c r="K979" t="s">
        <v>20</v>
      </c>
      <c r="L979">
        <v>1517983200</v>
      </c>
      <c r="M979">
        <f t="shared" si="122"/>
        <v>17569.25</v>
      </c>
      <c r="N979" s="6">
        <f t="shared" si="123"/>
        <v>43138.25</v>
      </c>
      <c r="O979">
        <v>1520748000</v>
      </c>
      <c r="P979">
        <f t="shared" si="124"/>
        <v>17601.25</v>
      </c>
      <c r="Q979" s="6">
        <f t="shared" si="125"/>
        <v>43170.25</v>
      </c>
      <c r="R979" t="s">
        <v>15</v>
      </c>
      <c r="S979" t="str">
        <f t="shared" si="126"/>
        <v>food</v>
      </c>
      <c r="T979" t="str">
        <f t="shared" si="127"/>
        <v>food trucks</v>
      </c>
    </row>
    <row r="980" spans="1:20" x14ac:dyDescent="0.35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t="s">
        <v>18</v>
      </c>
      <c r="G980" s="4">
        <f t="shared" si="120"/>
        <v>8.641</v>
      </c>
      <c r="H980" s="5">
        <f t="shared" si="121"/>
        <v>93.923913043478265</v>
      </c>
      <c r="I980">
        <v>92</v>
      </c>
      <c r="J980" t="s">
        <v>19</v>
      </c>
      <c r="K980" t="s">
        <v>20</v>
      </c>
      <c r="L980">
        <v>1478930400</v>
      </c>
      <c r="M980">
        <f t="shared" si="122"/>
        <v>17117.25</v>
      </c>
      <c r="N980" s="6">
        <f t="shared" si="123"/>
        <v>42686.25</v>
      </c>
      <c r="O980">
        <v>1480831200</v>
      </c>
      <c r="P980">
        <f t="shared" si="124"/>
        <v>17139.25</v>
      </c>
      <c r="Q980" s="6">
        <f t="shared" si="125"/>
        <v>42708.25</v>
      </c>
      <c r="R980" t="s">
        <v>87</v>
      </c>
      <c r="S980" t="str">
        <f t="shared" si="126"/>
        <v>games</v>
      </c>
      <c r="T980" t="str">
        <f t="shared" si="127"/>
        <v>video games</v>
      </c>
    </row>
    <row r="981" spans="1:20" x14ac:dyDescent="0.35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t="s">
        <v>18</v>
      </c>
      <c r="G981" s="4">
        <f t="shared" si="120"/>
        <v>1.432624584717608</v>
      </c>
      <c r="H981" s="5">
        <f t="shared" si="121"/>
        <v>84.969458128078813</v>
      </c>
      <c r="I981">
        <v>1015</v>
      </c>
      <c r="J981" t="s">
        <v>38</v>
      </c>
      <c r="K981" t="s">
        <v>39</v>
      </c>
      <c r="L981">
        <v>1426395600</v>
      </c>
      <c r="M981">
        <f t="shared" si="122"/>
        <v>16509.208333333332</v>
      </c>
      <c r="N981" s="6">
        <f t="shared" si="123"/>
        <v>42078.208333333328</v>
      </c>
      <c r="O981">
        <v>1426914000</v>
      </c>
      <c r="P981">
        <f t="shared" si="124"/>
        <v>16515.208333333332</v>
      </c>
      <c r="Q981" s="6">
        <f t="shared" si="125"/>
        <v>42084.208333333328</v>
      </c>
      <c r="R981" t="s">
        <v>31</v>
      </c>
      <c r="S981" t="str">
        <f t="shared" si="126"/>
        <v>theater</v>
      </c>
      <c r="T981" t="str">
        <f t="shared" si="127"/>
        <v>plays</v>
      </c>
    </row>
    <row r="982" spans="1:20" x14ac:dyDescent="0.35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t="s">
        <v>12</v>
      </c>
      <c r="G982" s="4">
        <f t="shared" si="120"/>
        <v>0.40281762295081969</v>
      </c>
      <c r="H982" s="5">
        <f t="shared" si="121"/>
        <v>105.97035040431267</v>
      </c>
      <c r="I982">
        <v>742</v>
      </c>
      <c r="J982" t="s">
        <v>19</v>
      </c>
      <c r="K982" t="s">
        <v>20</v>
      </c>
      <c r="L982">
        <v>1446181200</v>
      </c>
      <c r="M982">
        <f t="shared" si="122"/>
        <v>16738.208333333332</v>
      </c>
      <c r="N982" s="6">
        <f t="shared" si="123"/>
        <v>42307.208333333328</v>
      </c>
      <c r="O982">
        <v>1446616800</v>
      </c>
      <c r="P982">
        <f t="shared" si="124"/>
        <v>16743.25</v>
      </c>
      <c r="Q982" s="6">
        <f t="shared" si="125"/>
        <v>42312.25</v>
      </c>
      <c r="R982" t="s">
        <v>66</v>
      </c>
      <c r="S982" t="str">
        <f t="shared" si="126"/>
        <v>publishing</v>
      </c>
      <c r="T982" t="str">
        <f t="shared" si="127"/>
        <v>nonfiction</v>
      </c>
    </row>
    <row r="983" spans="1:20" x14ac:dyDescent="0.35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t="s">
        <v>18</v>
      </c>
      <c r="G983" s="4">
        <f t="shared" si="120"/>
        <v>1.7822388059701493</v>
      </c>
      <c r="H983" s="5">
        <f t="shared" si="121"/>
        <v>36.969040247678016</v>
      </c>
      <c r="I983">
        <v>323</v>
      </c>
      <c r="J983" t="s">
        <v>19</v>
      </c>
      <c r="K983" t="s">
        <v>20</v>
      </c>
      <c r="L983">
        <v>1514181600</v>
      </c>
      <c r="M983">
        <f t="shared" si="122"/>
        <v>17525.25</v>
      </c>
      <c r="N983" s="6">
        <f t="shared" si="123"/>
        <v>43094.25</v>
      </c>
      <c r="O983">
        <v>1517032800</v>
      </c>
      <c r="P983">
        <f t="shared" si="124"/>
        <v>17558.25</v>
      </c>
      <c r="Q983" s="6">
        <f t="shared" si="125"/>
        <v>43127.25</v>
      </c>
      <c r="R983" t="s">
        <v>26</v>
      </c>
      <c r="S983" t="str">
        <f t="shared" si="126"/>
        <v>technology</v>
      </c>
      <c r="T983" t="str">
        <f t="shared" si="127"/>
        <v>web</v>
      </c>
    </row>
    <row r="984" spans="1:20" x14ac:dyDescent="0.35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t="s">
        <v>12</v>
      </c>
      <c r="G984" s="4">
        <f t="shared" si="120"/>
        <v>0.84930555555555554</v>
      </c>
      <c r="H984" s="5">
        <f t="shared" si="121"/>
        <v>81.533333333333331</v>
      </c>
      <c r="I984">
        <v>75</v>
      </c>
      <c r="J984" t="s">
        <v>19</v>
      </c>
      <c r="K984" t="s">
        <v>20</v>
      </c>
      <c r="L984">
        <v>1311051600</v>
      </c>
      <c r="M984">
        <f t="shared" si="122"/>
        <v>15174.208333333334</v>
      </c>
      <c r="N984" s="6">
        <f t="shared" si="123"/>
        <v>40743.208333333336</v>
      </c>
      <c r="O984">
        <v>1311224400</v>
      </c>
      <c r="P984">
        <f t="shared" si="124"/>
        <v>15176.208333333334</v>
      </c>
      <c r="Q984" s="6">
        <f t="shared" si="125"/>
        <v>40745.208333333336</v>
      </c>
      <c r="R984" t="s">
        <v>40</v>
      </c>
      <c r="S984" t="str">
        <f t="shared" si="126"/>
        <v>film &amp; video</v>
      </c>
      <c r="T984" t="str">
        <f t="shared" si="127"/>
        <v>documentary</v>
      </c>
    </row>
    <row r="985" spans="1:20" x14ac:dyDescent="0.35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t="s">
        <v>18</v>
      </c>
      <c r="G985" s="4">
        <f t="shared" si="120"/>
        <v>1.4593648334624323</v>
      </c>
      <c r="H985" s="5">
        <f t="shared" si="121"/>
        <v>80.999140154772135</v>
      </c>
      <c r="I985">
        <v>2326</v>
      </c>
      <c r="J985" t="s">
        <v>19</v>
      </c>
      <c r="K985" t="s">
        <v>20</v>
      </c>
      <c r="L985">
        <v>1564894800</v>
      </c>
      <c r="M985">
        <f t="shared" si="122"/>
        <v>18112.208333333332</v>
      </c>
      <c r="N985" s="6">
        <f t="shared" si="123"/>
        <v>43681.208333333328</v>
      </c>
      <c r="O985">
        <v>1566190800</v>
      </c>
      <c r="P985">
        <f t="shared" si="124"/>
        <v>18127.208333333332</v>
      </c>
      <c r="Q985" s="6">
        <f t="shared" si="125"/>
        <v>43696.208333333328</v>
      </c>
      <c r="R985" t="s">
        <v>40</v>
      </c>
      <c r="S985" t="str">
        <f t="shared" si="126"/>
        <v>film &amp; video</v>
      </c>
      <c r="T985" t="str">
        <f t="shared" si="127"/>
        <v>documentary</v>
      </c>
    </row>
    <row r="986" spans="1:20" ht="31" x14ac:dyDescent="0.35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t="s">
        <v>18</v>
      </c>
      <c r="G986" s="4">
        <f t="shared" si="120"/>
        <v>1.5246153846153847</v>
      </c>
      <c r="H986" s="5">
        <f t="shared" si="121"/>
        <v>26.010498687664043</v>
      </c>
      <c r="I986">
        <v>381</v>
      </c>
      <c r="J986" t="s">
        <v>19</v>
      </c>
      <c r="K986" t="s">
        <v>20</v>
      </c>
      <c r="L986">
        <v>1567918800</v>
      </c>
      <c r="M986">
        <f t="shared" si="122"/>
        <v>18147.208333333332</v>
      </c>
      <c r="N986" s="6">
        <f t="shared" si="123"/>
        <v>43716.208333333328</v>
      </c>
      <c r="O986">
        <v>1570165200</v>
      </c>
      <c r="P986">
        <f t="shared" si="124"/>
        <v>18173.208333333332</v>
      </c>
      <c r="Q986" s="6">
        <f t="shared" si="125"/>
        <v>43742.208333333328</v>
      </c>
      <c r="R986" t="s">
        <v>31</v>
      </c>
      <c r="S986" t="str">
        <f t="shared" si="126"/>
        <v>theater</v>
      </c>
      <c r="T986" t="str">
        <f t="shared" si="127"/>
        <v>plays</v>
      </c>
    </row>
    <row r="987" spans="1:20" x14ac:dyDescent="0.35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t="s">
        <v>12</v>
      </c>
      <c r="G987" s="4">
        <f t="shared" si="120"/>
        <v>0.67129542790152408</v>
      </c>
      <c r="H987" s="5">
        <f t="shared" si="121"/>
        <v>25.998410896708286</v>
      </c>
      <c r="I987">
        <v>4405</v>
      </c>
      <c r="J987" t="s">
        <v>19</v>
      </c>
      <c r="K987" t="s">
        <v>20</v>
      </c>
      <c r="L987">
        <v>1386309600</v>
      </c>
      <c r="M987">
        <f t="shared" si="122"/>
        <v>16045.25</v>
      </c>
      <c r="N987" s="6">
        <f t="shared" si="123"/>
        <v>41614.25</v>
      </c>
      <c r="O987">
        <v>1388556000</v>
      </c>
      <c r="P987">
        <f t="shared" si="124"/>
        <v>16071.25</v>
      </c>
      <c r="Q987" s="6">
        <f t="shared" si="125"/>
        <v>41640.25</v>
      </c>
      <c r="R987" t="s">
        <v>21</v>
      </c>
      <c r="S987" t="str">
        <f t="shared" si="126"/>
        <v>music</v>
      </c>
      <c r="T987" t="str">
        <f t="shared" si="127"/>
        <v>rock</v>
      </c>
    </row>
    <row r="988" spans="1:20" ht="31" x14ac:dyDescent="0.35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t="s">
        <v>12</v>
      </c>
      <c r="G988" s="4">
        <f t="shared" si="120"/>
        <v>0.40307692307692305</v>
      </c>
      <c r="H988" s="5">
        <f t="shared" si="121"/>
        <v>34.173913043478258</v>
      </c>
      <c r="I988">
        <v>92</v>
      </c>
      <c r="J988" t="s">
        <v>19</v>
      </c>
      <c r="K988" t="s">
        <v>20</v>
      </c>
      <c r="L988">
        <v>1301979600</v>
      </c>
      <c r="M988">
        <f t="shared" si="122"/>
        <v>15069.208333333334</v>
      </c>
      <c r="N988" s="6">
        <f t="shared" si="123"/>
        <v>40638.208333333336</v>
      </c>
      <c r="O988">
        <v>1303189200</v>
      </c>
      <c r="P988">
        <f t="shared" si="124"/>
        <v>15083.208333333334</v>
      </c>
      <c r="Q988" s="6">
        <f t="shared" si="125"/>
        <v>40652.208333333336</v>
      </c>
      <c r="R988" t="s">
        <v>21</v>
      </c>
      <c r="S988" t="str">
        <f t="shared" si="126"/>
        <v>music</v>
      </c>
      <c r="T988" t="str">
        <f t="shared" si="127"/>
        <v>rock</v>
      </c>
    </row>
    <row r="989" spans="1:20" x14ac:dyDescent="0.35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t="s">
        <v>18</v>
      </c>
      <c r="G989" s="4">
        <f t="shared" si="120"/>
        <v>2.1679032258064517</v>
      </c>
      <c r="H989" s="5">
        <f t="shared" si="121"/>
        <v>28.002083333333335</v>
      </c>
      <c r="I989">
        <v>480</v>
      </c>
      <c r="J989" t="s">
        <v>19</v>
      </c>
      <c r="K989" t="s">
        <v>20</v>
      </c>
      <c r="L989">
        <v>1493269200</v>
      </c>
      <c r="M989">
        <f t="shared" si="122"/>
        <v>17283.208333333332</v>
      </c>
      <c r="N989" s="6">
        <f t="shared" si="123"/>
        <v>42852.208333333328</v>
      </c>
      <c r="O989">
        <v>1494478800</v>
      </c>
      <c r="P989">
        <f t="shared" si="124"/>
        <v>17297.208333333332</v>
      </c>
      <c r="Q989" s="6">
        <f t="shared" si="125"/>
        <v>42866.208333333328</v>
      </c>
      <c r="R989" t="s">
        <v>40</v>
      </c>
      <c r="S989" t="str">
        <f t="shared" si="126"/>
        <v>film &amp; video</v>
      </c>
      <c r="T989" t="str">
        <f t="shared" si="127"/>
        <v>documentary</v>
      </c>
    </row>
    <row r="990" spans="1:20" x14ac:dyDescent="0.35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t="s">
        <v>12</v>
      </c>
      <c r="G990" s="4">
        <f t="shared" si="120"/>
        <v>0.52117021276595743</v>
      </c>
      <c r="H990" s="5">
        <f t="shared" si="121"/>
        <v>76.546875</v>
      </c>
      <c r="I990">
        <v>64</v>
      </c>
      <c r="J990" t="s">
        <v>19</v>
      </c>
      <c r="K990" t="s">
        <v>20</v>
      </c>
      <c r="L990">
        <v>1478930400</v>
      </c>
      <c r="M990">
        <f t="shared" si="122"/>
        <v>17117.25</v>
      </c>
      <c r="N990" s="6">
        <f t="shared" si="123"/>
        <v>42686.25</v>
      </c>
      <c r="O990">
        <v>1480744800</v>
      </c>
      <c r="P990">
        <f t="shared" si="124"/>
        <v>17138.25</v>
      </c>
      <c r="Q990" s="6">
        <f t="shared" si="125"/>
        <v>42707.25</v>
      </c>
      <c r="R990" t="s">
        <v>131</v>
      </c>
      <c r="S990" t="str">
        <f t="shared" si="126"/>
        <v>publishing</v>
      </c>
      <c r="T990" t="str">
        <f t="shared" si="127"/>
        <v>radio &amp; podcasts</v>
      </c>
    </row>
    <row r="991" spans="1:20" x14ac:dyDescent="0.35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t="s">
        <v>18</v>
      </c>
      <c r="G991" s="4">
        <f t="shared" si="120"/>
        <v>4.9958333333333336</v>
      </c>
      <c r="H991" s="5">
        <f t="shared" si="121"/>
        <v>53.053097345132741</v>
      </c>
      <c r="I991">
        <v>226</v>
      </c>
      <c r="J991" t="s">
        <v>19</v>
      </c>
      <c r="K991" t="s">
        <v>20</v>
      </c>
      <c r="L991">
        <v>1555390800</v>
      </c>
      <c r="M991">
        <f t="shared" si="122"/>
        <v>18002.208333333332</v>
      </c>
      <c r="N991" s="6">
        <f t="shared" si="123"/>
        <v>43571.208333333328</v>
      </c>
      <c r="O991">
        <v>1555822800</v>
      </c>
      <c r="P991">
        <f t="shared" si="124"/>
        <v>18007.208333333332</v>
      </c>
      <c r="Q991" s="6">
        <f t="shared" si="125"/>
        <v>43576.208333333328</v>
      </c>
      <c r="R991" t="s">
        <v>204</v>
      </c>
      <c r="S991" t="str">
        <f t="shared" si="126"/>
        <v>publishing</v>
      </c>
      <c r="T991" t="str">
        <f t="shared" si="127"/>
        <v>translations</v>
      </c>
    </row>
    <row r="992" spans="1:20" x14ac:dyDescent="0.35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t="s">
        <v>12</v>
      </c>
      <c r="G992" s="4">
        <f t="shared" si="120"/>
        <v>0.87679487179487181</v>
      </c>
      <c r="H992" s="5">
        <f t="shared" si="121"/>
        <v>106.859375</v>
      </c>
      <c r="I992">
        <v>64</v>
      </c>
      <c r="J992" t="s">
        <v>19</v>
      </c>
      <c r="K992" t="s">
        <v>20</v>
      </c>
      <c r="L992">
        <v>1456984800</v>
      </c>
      <c r="M992">
        <f t="shared" si="122"/>
        <v>16863.25</v>
      </c>
      <c r="N992" s="6">
        <f t="shared" si="123"/>
        <v>42432.25</v>
      </c>
      <c r="O992">
        <v>1458882000</v>
      </c>
      <c r="P992">
        <f t="shared" si="124"/>
        <v>16885.208333333332</v>
      </c>
      <c r="Q992" s="6">
        <f t="shared" si="125"/>
        <v>42454.208333333328</v>
      </c>
      <c r="R992" t="s">
        <v>51</v>
      </c>
      <c r="S992" t="str">
        <f t="shared" si="126"/>
        <v>film &amp; video</v>
      </c>
      <c r="T992" t="str">
        <f t="shared" si="127"/>
        <v>drama</v>
      </c>
    </row>
    <row r="993" spans="1:20" x14ac:dyDescent="0.35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t="s">
        <v>18</v>
      </c>
      <c r="G993" s="4">
        <f t="shared" si="120"/>
        <v>1.131734693877551</v>
      </c>
      <c r="H993" s="5">
        <f t="shared" si="121"/>
        <v>46.020746887966808</v>
      </c>
      <c r="I993">
        <v>241</v>
      </c>
      <c r="J993" t="s">
        <v>19</v>
      </c>
      <c r="K993" t="s">
        <v>20</v>
      </c>
      <c r="L993">
        <v>1411621200</v>
      </c>
      <c r="M993">
        <f t="shared" si="122"/>
        <v>16338.208333333334</v>
      </c>
      <c r="N993" s="6">
        <f t="shared" si="123"/>
        <v>41907.208333333336</v>
      </c>
      <c r="O993">
        <v>1411966800</v>
      </c>
      <c r="P993">
        <f t="shared" si="124"/>
        <v>16342.208333333334</v>
      </c>
      <c r="Q993" s="6">
        <f t="shared" si="125"/>
        <v>41911.208333333336</v>
      </c>
      <c r="R993" t="s">
        <v>21</v>
      </c>
      <c r="S993" t="str">
        <f t="shared" si="126"/>
        <v>music</v>
      </c>
      <c r="T993" t="str">
        <f t="shared" si="127"/>
        <v>rock</v>
      </c>
    </row>
    <row r="994" spans="1:20" x14ac:dyDescent="0.35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t="s">
        <v>18</v>
      </c>
      <c r="G994" s="4">
        <f t="shared" si="120"/>
        <v>4.2654838709677421</v>
      </c>
      <c r="H994" s="5">
        <f t="shared" si="121"/>
        <v>100.17424242424242</v>
      </c>
      <c r="I994">
        <v>132</v>
      </c>
      <c r="J994" t="s">
        <v>19</v>
      </c>
      <c r="K994" t="s">
        <v>20</v>
      </c>
      <c r="L994">
        <v>1525669200</v>
      </c>
      <c r="M994">
        <f t="shared" si="122"/>
        <v>17658.208333333332</v>
      </c>
      <c r="N994" s="6">
        <f t="shared" si="123"/>
        <v>43227.208333333328</v>
      </c>
      <c r="O994">
        <v>1526878800</v>
      </c>
      <c r="P994">
        <f t="shared" si="124"/>
        <v>17672.208333333332</v>
      </c>
      <c r="Q994" s="6">
        <f t="shared" si="125"/>
        <v>43241.208333333328</v>
      </c>
      <c r="R994" t="s">
        <v>51</v>
      </c>
      <c r="S994" t="str">
        <f t="shared" si="126"/>
        <v>film &amp; video</v>
      </c>
      <c r="T994" t="str">
        <f t="shared" si="127"/>
        <v>drama</v>
      </c>
    </row>
    <row r="995" spans="1:20" x14ac:dyDescent="0.35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t="s">
        <v>72</v>
      </c>
      <c r="G995" s="4">
        <f t="shared" si="120"/>
        <v>0.77632653061224488</v>
      </c>
      <c r="H995" s="5">
        <f t="shared" si="121"/>
        <v>101.44</v>
      </c>
      <c r="I995">
        <v>75</v>
      </c>
      <c r="J995" t="s">
        <v>105</v>
      </c>
      <c r="K995" t="s">
        <v>106</v>
      </c>
      <c r="L995">
        <v>1450936800</v>
      </c>
      <c r="M995">
        <f t="shared" si="122"/>
        <v>16793.25</v>
      </c>
      <c r="N995" s="6">
        <f t="shared" si="123"/>
        <v>42362.25</v>
      </c>
      <c r="O995">
        <v>1452405600</v>
      </c>
      <c r="P995">
        <f t="shared" si="124"/>
        <v>16810.25</v>
      </c>
      <c r="Q995" s="6">
        <f t="shared" si="125"/>
        <v>42379.25</v>
      </c>
      <c r="R995" t="s">
        <v>120</v>
      </c>
      <c r="S995" t="str">
        <f t="shared" si="126"/>
        <v>photography</v>
      </c>
      <c r="T995" t="str">
        <f t="shared" si="127"/>
        <v>photography books</v>
      </c>
    </row>
    <row r="996" spans="1:20" x14ac:dyDescent="0.35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t="s">
        <v>12</v>
      </c>
      <c r="G996" s="4">
        <f t="shared" si="120"/>
        <v>0.52496810772501767</v>
      </c>
      <c r="H996" s="5">
        <f t="shared" si="121"/>
        <v>87.972684085510693</v>
      </c>
      <c r="I996">
        <v>842</v>
      </c>
      <c r="J996" t="s">
        <v>19</v>
      </c>
      <c r="K996" t="s">
        <v>20</v>
      </c>
      <c r="L996">
        <v>1413522000</v>
      </c>
      <c r="M996">
        <f t="shared" si="122"/>
        <v>16360.208333333334</v>
      </c>
      <c r="N996" s="6">
        <f t="shared" si="123"/>
        <v>41929.208333333336</v>
      </c>
      <c r="O996">
        <v>1414040400</v>
      </c>
      <c r="P996">
        <f t="shared" si="124"/>
        <v>16366.208333333334</v>
      </c>
      <c r="Q996" s="6">
        <f t="shared" si="125"/>
        <v>41935.208333333336</v>
      </c>
      <c r="R996" t="s">
        <v>204</v>
      </c>
      <c r="S996" t="str">
        <f t="shared" si="126"/>
        <v>publishing</v>
      </c>
      <c r="T996" t="str">
        <f t="shared" si="127"/>
        <v>translations</v>
      </c>
    </row>
    <row r="997" spans="1:20" x14ac:dyDescent="0.35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t="s">
        <v>18</v>
      </c>
      <c r="G997" s="4">
        <f t="shared" si="120"/>
        <v>1.5746762589928058</v>
      </c>
      <c r="H997" s="5">
        <f t="shared" si="121"/>
        <v>74.995594713656388</v>
      </c>
      <c r="I997">
        <v>2043</v>
      </c>
      <c r="J997" t="s">
        <v>19</v>
      </c>
      <c r="K997" t="s">
        <v>20</v>
      </c>
      <c r="L997">
        <v>1541307600</v>
      </c>
      <c r="M997">
        <f t="shared" si="122"/>
        <v>17839.208333333332</v>
      </c>
      <c r="N997" s="6">
        <f t="shared" si="123"/>
        <v>43408.208333333328</v>
      </c>
      <c r="O997">
        <v>1543816800</v>
      </c>
      <c r="P997">
        <f t="shared" si="124"/>
        <v>17868.25</v>
      </c>
      <c r="Q997" s="6">
        <f t="shared" si="125"/>
        <v>43437.25</v>
      </c>
      <c r="R997" t="s">
        <v>15</v>
      </c>
      <c r="S997" t="str">
        <f t="shared" si="126"/>
        <v>food</v>
      </c>
      <c r="T997" t="str">
        <f t="shared" si="127"/>
        <v>food trucks</v>
      </c>
    </row>
    <row r="998" spans="1:20" ht="31" x14ac:dyDescent="0.35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t="s">
        <v>12</v>
      </c>
      <c r="G998" s="4">
        <f t="shared" si="120"/>
        <v>0.72939393939393937</v>
      </c>
      <c r="H998" s="5">
        <f t="shared" si="121"/>
        <v>42.982142857142854</v>
      </c>
      <c r="I998">
        <v>112</v>
      </c>
      <c r="J998" t="s">
        <v>19</v>
      </c>
      <c r="K998" t="s">
        <v>20</v>
      </c>
      <c r="L998">
        <v>1357106400</v>
      </c>
      <c r="M998">
        <f t="shared" si="122"/>
        <v>15707.25</v>
      </c>
      <c r="N998" s="6">
        <f t="shared" si="123"/>
        <v>41276.25</v>
      </c>
      <c r="O998">
        <v>1359698400</v>
      </c>
      <c r="P998">
        <f t="shared" si="124"/>
        <v>15737.25</v>
      </c>
      <c r="Q998" s="6">
        <f t="shared" si="125"/>
        <v>41306.25</v>
      </c>
      <c r="R998" t="s">
        <v>31</v>
      </c>
      <c r="S998" t="str">
        <f t="shared" si="126"/>
        <v>theater</v>
      </c>
      <c r="T998" t="str">
        <f t="shared" si="127"/>
        <v>plays</v>
      </c>
    </row>
    <row r="999" spans="1:20" x14ac:dyDescent="0.35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t="s">
        <v>72</v>
      </c>
      <c r="G999" s="4">
        <f t="shared" si="120"/>
        <v>0.60565789473684206</v>
      </c>
      <c r="H999" s="5">
        <f t="shared" si="121"/>
        <v>33.115107913669064</v>
      </c>
      <c r="I999">
        <v>139</v>
      </c>
      <c r="J999" t="s">
        <v>105</v>
      </c>
      <c r="K999" t="s">
        <v>106</v>
      </c>
      <c r="L999">
        <v>1390197600</v>
      </c>
      <c r="M999">
        <f t="shared" si="122"/>
        <v>16090.25</v>
      </c>
      <c r="N999" s="6">
        <f t="shared" si="123"/>
        <v>41659.25</v>
      </c>
      <c r="O999">
        <v>1390629600</v>
      </c>
      <c r="P999">
        <f t="shared" si="124"/>
        <v>16095.25</v>
      </c>
      <c r="Q999" s="6">
        <f t="shared" si="125"/>
        <v>41664.25</v>
      </c>
      <c r="R999" t="s">
        <v>31</v>
      </c>
      <c r="S999" t="str">
        <f t="shared" si="126"/>
        <v>theater</v>
      </c>
      <c r="T999" t="str">
        <f t="shared" si="127"/>
        <v>plays</v>
      </c>
    </row>
    <row r="1000" spans="1:20" x14ac:dyDescent="0.35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t="s">
        <v>12</v>
      </c>
      <c r="G1000" s="4">
        <f t="shared" si="120"/>
        <v>0.5679129129129129</v>
      </c>
      <c r="H1000" s="5">
        <f t="shared" si="121"/>
        <v>101.13101604278074</v>
      </c>
      <c r="I1000">
        <v>374</v>
      </c>
      <c r="J1000" t="s">
        <v>19</v>
      </c>
      <c r="K1000" t="s">
        <v>20</v>
      </c>
      <c r="L1000">
        <v>1265868000</v>
      </c>
      <c r="M1000">
        <f t="shared" si="122"/>
        <v>14651.25</v>
      </c>
      <c r="N1000" s="6">
        <f t="shared" si="123"/>
        <v>40220.25</v>
      </c>
      <c r="O1000">
        <v>1267077600</v>
      </c>
      <c r="P1000">
        <f t="shared" si="124"/>
        <v>14665.25</v>
      </c>
      <c r="Q1000" s="6">
        <f t="shared" si="125"/>
        <v>40234.25</v>
      </c>
      <c r="R1000" t="s">
        <v>58</v>
      </c>
      <c r="S1000" t="str">
        <f t="shared" si="126"/>
        <v>music</v>
      </c>
      <c r="T1000" t="str">
        <f t="shared" si="127"/>
        <v>indie rock</v>
      </c>
    </row>
    <row r="1001" spans="1:20" x14ac:dyDescent="0.35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t="s">
        <v>72</v>
      </c>
      <c r="G1001" s="4">
        <f t="shared" si="120"/>
        <v>0.56542754275427543</v>
      </c>
      <c r="H1001" s="5">
        <f t="shared" si="121"/>
        <v>55.98841354723708</v>
      </c>
      <c r="I1001">
        <v>1122</v>
      </c>
      <c r="J1001" t="s">
        <v>19</v>
      </c>
      <c r="K1001" t="s">
        <v>20</v>
      </c>
      <c r="L1001">
        <v>1467176400</v>
      </c>
      <c r="M1001">
        <f t="shared" si="122"/>
        <v>16981.208333333332</v>
      </c>
      <c r="N1001" s="6">
        <f t="shared" si="123"/>
        <v>42550.208333333328</v>
      </c>
      <c r="O1001">
        <v>1467781200</v>
      </c>
      <c r="P1001">
        <f t="shared" si="124"/>
        <v>16988.208333333332</v>
      </c>
      <c r="Q1001" s="6">
        <f t="shared" si="125"/>
        <v>42557.208333333328</v>
      </c>
      <c r="R1001" t="s">
        <v>15</v>
      </c>
      <c r="S1001" t="str">
        <f t="shared" si="126"/>
        <v>food</v>
      </c>
      <c r="T1001" t="str">
        <f t="shared" si="127"/>
        <v>food trucks</v>
      </c>
    </row>
  </sheetData>
  <autoFilter ref="A1:V1001" xr:uid="{00000000-0001-0000-0000-000000000000}"/>
  <conditionalFormatting sqref="F2:F1001">
    <cfRule type="containsText" dxfId="7" priority="19" operator="containsText" text="canceled">
      <formula>NOT(ISERROR(SEARCH("canceled",F2)))</formula>
    </cfRule>
    <cfRule type="containsText" dxfId="6" priority="20" operator="containsText" text="successful">
      <formula>NOT(ISERROR(SEARCH("successful",F2)))</formula>
    </cfRule>
    <cfRule type="containsText" dxfId="5" priority="21" operator="containsText" text="live">
      <formula>NOT(ISERROR(SEARCH("live",F2)))</formula>
    </cfRule>
    <cfRule type="containsText" dxfId="4" priority="22" operator="containsText" text="failed">
      <formula>NOT(ISERROR(SEARCH("failed",F2)))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521A-0EBF-4D2B-AD55-32FF70F6EE5A}">
  <dimension ref="B2:N567"/>
  <sheetViews>
    <sheetView workbookViewId="0">
      <selection activeCell="J11" sqref="J11"/>
    </sheetView>
  </sheetViews>
  <sheetFormatPr defaultRowHeight="15.5" x14ac:dyDescent="0.35"/>
  <cols>
    <col min="3" max="3" width="12.83203125" bestFit="1" customWidth="1"/>
    <col min="4" max="4" width="8.33203125" bestFit="1" customWidth="1"/>
    <col min="5" max="5" width="12.83203125" bestFit="1" customWidth="1"/>
    <col min="8" max="8" width="9.33203125" bestFit="1" customWidth="1"/>
    <col min="14" max="14" width="17.75" bestFit="1" customWidth="1"/>
  </cols>
  <sheetData>
    <row r="2" spans="2:14" x14ac:dyDescent="0.35">
      <c r="B2" s="1" t="s">
        <v>4</v>
      </c>
      <c r="C2" s="1" t="s">
        <v>5</v>
      </c>
      <c r="D2" s="1" t="s">
        <v>4</v>
      </c>
      <c r="E2" s="1" t="s">
        <v>5</v>
      </c>
      <c r="H2" s="12" t="s">
        <v>2084</v>
      </c>
      <c r="I2" s="1" t="s">
        <v>2085</v>
      </c>
      <c r="J2" s="1" t="s">
        <v>2086</v>
      </c>
      <c r="K2" s="1" t="s">
        <v>2088</v>
      </c>
      <c r="L2" s="1" t="s">
        <v>2087</v>
      </c>
      <c r="M2" s="1" t="s">
        <v>2089</v>
      </c>
      <c r="N2" s="1" t="s">
        <v>2090</v>
      </c>
    </row>
    <row r="3" spans="2:14" x14ac:dyDescent="0.35">
      <c r="B3" t="s">
        <v>18</v>
      </c>
      <c r="C3">
        <v>158</v>
      </c>
      <c r="D3" t="s">
        <v>12</v>
      </c>
      <c r="E3">
        <v>0</v>
      </c>
      <c r="I3">
        <f>AVERAGE($C$3:$C$567)</f>
        <v>851.14690265486729</v>
      </c>
      <c r="J3">
        <f>MEDIAN($C$3:$C$567)</f>
        <v>201</v>
      </c>
      <c r="K3">
        <f>MIN($C$3:$C$567)</f>
        <v>16</v>
      </c>
      <c r="L3">
        <f>MAX($C$3:$C$567)</f>
        <v>7295</v>
      </c>
      <c r="M3">
        <f>_xlfn.VAR.P($C$3:$C$567)</f>
        <v>1603373.7324019109</v>
      </c>
      <c r="N3">
        <f>_xlfn.STDEV.P($C$3:$C$567)</f>
        <v>1266.2439466397898</v>
      </c>
    </row>
    <row r="4" spans="2:14" x14ac:dyDescent="0.35">
      <c r="B4" t="s">
        <v>18</v>
      </c>
      <c r="C4">
        <v>1425</v>
      </c>
      <c r="D4" t="s">
        <v>12</v>
      </c>
      <c r="E4">
        <v>24</v>
      </c>
    </row>
    <row r="5" spans="2:14" x14ac:dyDescent="0.35">
      <c r="B5" t="s">
        <v>18</v>
      </c>
      <c r="C5">
        <v>174</v>
      </c>
      <c r="D5" t="s">
        <v>12</v>
      </c>
      <c r="E5">
        <v>53</v>
      </c>
    </row>
    <row r="6" spans="2:14" x14ac:dyDescent="0.35">
      <c r="B6" t="s">
        <v>18</v>
      </c>
      <c r="C6">
        <v>227</v>
      </c>
      <c r="D6" t="s">
        <v>12</v>
      </c>
      <c r="E6">
        <v>18</v>
      </c>
      <c r="H6" s="11" t="s">
        <v>2091</v>
      </c>
      <c r="I6" s="1" t="s">
        <v>2085</v>
      </c>
      <c r="J6" s="1" t="s">
        <v>2086</v>
      </c>
      <c r="K6" s="1" t="s">
        <v>2088</v>
      </c>
      <c r="L6" s="1" t="s">
        <v>2087</v>
      </c>
      <c r="M6" s="1" t="s">
        <v>2089</v>
      </c>
      <c r="N6" s="1" t="s">
        <v>2090</v>
      </c>
    </row>
    <row r="7" spans="2:14" x14ac:dyDescent="0.35">
      <c r="B7" t="s">
        <v>18</v>
      </c>
      <c r="C7">
        <v>220</v>
      </c>
      <c r="D7" t="s">
        <v>12</v>
      </c>
      <c r="E7">
        <v>44</v>
      </c>
      <c r="I7">
        <f>AVERAGE($E$3:$E$366)</f>
        <v>585.61538461538464</v>
      </c>
      <c r="J7">
        <f>MEDIAN($E$3:$E$366)</f>
        <v>114.5</v>
      </c>
      <c r="K7">
        <f>MIN($E$3:$E$366)</f>
        <v>0</v>
      </c>
      <c r="L7">
        <f>MAX($E$3:$E$366)</f>
        <v>6080</v>
      </c>
      <c r="M7">
        <f>_xlfn.VAR.P($E$3:$E$366)</f>
        <v>921574.68174133555</v>
      </c>
      <c r="N7">
        <f>_xlfn.STDEV.P($E$3:$E$366)</f>
        <v>959.98681331637863</v>
      </c>
    </row>
    <row r="8" spans="2:14" x14ac:dyDescent="0.35">
      <c r="B8" t="s">
        <v>18</v>
      </c>
      <c r="C8">
        <v>98</v>
      </c>
      <c r="D8" t="s">
        <v>12</v>
      </c>
      <c r="E8">
        <v>27</v>
      </c>
    </row>
    <row r="9" spans="2:14" x14ac:dyDescent="0.35">
      <c r="B9" t="s">
        <v>18</v>
      </c>
      <c r="C9">
        <v>100</v>
      </c>
      <c r="D9" t="s">
        <v>12</v>
      </c>
      <c r="E9">
        <v>55</v>
      </c>
    </row>
    <row r="10" spans="2:14" x14ac:dyDescent="0.35">
      <c r="B10" t="s">
        <v>18</v>
      </c>
      <c r="C10">
        <v>1249</v>
      </c>
      <c r="D10" t="s">
        <v>12</v>
      </c>
      <c r="E10">
        <v>200</v>
      </c>
    </row>
    <row r="11" spans="2:14" x14ac:dyDescent="0.35">
      <c r="B11" t="s">
        <v>18</v>
      </c>
      <c r="C11">
        <v>1396</v>
      </c>
      <c r="D11" t="s">
        <v>12</v>
      </c>
      <c r="E11">
        <v>452</v>
      </c>
    </row>
    <row r="12" spans="2:14" x14ac:dyDescent="0.35">
      <c r="B12" t="s">
        <v>18</v>
      </c>
      <c r="C12">
        <v>890</v>
      </c>
      <c r="D12" t="s">
        <v>12</v>
      </c>
      <c r="E12">
        <v>674</v>
      </c>
    </row>
    <row r="13" spans="2:14" x14ac:dyDescent="0.35">
      <c r="B13" t="s">
        <v>18</v>
      </c>
      <c r="C13">
        <v>142</v>
      </c>
      <c r="D13" t="s">
        <v>12</v>
      </c>
      <c r="E13">
        <v>558</v>
      </c>
    </row>
    <row r="14" spans="2:14" x14ac:dyDescent="0.35">
      <c r="B14" t="s">
        <v>18</v>
      </c>
      <c r="C14">
        <v>2673</v>
      </c>
      <c r="D14" t="s">
        <v>12</v>
      </c>
      <c r="E14">
        <v>15</v>
      </c>
    </row>
    <row r="15" spans="2:14" x14ac:dyDescent="0.35">
      <c r="B15" t="s">
        <v>18</v>
      </c>
      <c r="C15">
        <v>163</v>
      </c>
      <c r="D15" t="s">
        <v>12</v>
      </c>
      <c r="E15">
        <v>2307</v>
      </c>
    </row>
    <row r="16" spans="2:14" x14ac:dyDescent="0.35">
      <c r="B16" t="s">
        <v>18</v>
      </c>
      <c r="C16">
        <v>2220</v>
      </c>
      <c r="D16" t="s">
        <v>12</v>
      </c>
      <c r="E16">
        <v>88</v>
      </c>
    </row>
    <row r="17" spans="2:5" x14ac:dyDescent="0.35">
      <c r="B17" t="s">
        <v>18</v>
      </c>
      <c r="C17">
        <v>1606</v>
      </c>
      <c r="D17" t="s">
        <v>12</v>
      </c>
      <c r="E17">
        <v>48</v>
      </c>
    </row>
    <row r="18" spans="2:5" x14ac:dyDescent="0.35">
      <c r="B18" t="s">
        <v>18</v>
      </c>
      <c r="C18">
        <v>129</v>
      </c>
      <c r="D18" t="s">
        <v>12</v>
      </c>
      <c r="E18">
        <v>1</v>
      </c>
    </row>
    <row r="19" spans="2:5" x14ac:dyDescent="0.35">
      <c r="B19" t="s">
        <v>18</v>
      </c>
      <c r="C19">
        <v>226</v>
      </c>
      <c r="D19" t="s">
        <v>12</v>
      </c>
      <c r="E19">
        <v>1467</v>
      </c>
    </row>
    <row r="20" spans="2:5" x14ac:dyDescent="0.35">
      <c r="B20" t="s">
        <v>18</v>
      </c>
      <c r="C20">
        <v>5419</v>
      </c>
      <c r="D20" t="s">
        <v>12</v>
      </c>
      <c r="E20">
        <v>75</v>
      </c>
    </row>
    <row r="21" spans="2:5" x14ac:dyDescent="0.35">
      <c r="B21" t="s">
        <v>18</v>
      </c>
      <c r="C21">
        <v>165</v>
      </c>
      <c r="D21" t="s">
        <v>12</v>
      </c>
      <c r="E21">
        <v>120</v>
      </c>
    </row>
    <row r="22" spans="2:5" x14ac:dyDescent="0.35">
      <c r="B22" t="s">
        <v>18</v>
      </c>
      <c r="C22">
        <v>1965</v>
      </c>
      <c r="D22" t="s">
        <v>12</v>
      </c>
      <c r="E22">
        <v>2253</v>
      </c>
    </row>
    <row r="23" spans="2:5" x14ac:dyDescent="0.35">
      <c r="B23" t="s">
        <v>18</v>
      </c>
      <c r="C23">
        <v>16</v>
      </c>
      <c r="D23" t="s">
        <v>12</v>
      </c>
      <c r="E23">
        <v>5</v>
      </c>
    </row>
    <row r="24" spans="2:5" x14ac:dyDescent="0.35">
      <c r="B24" t="s">
        <v>18</v>
      </c>
      <c r="C24">
        <v>107</v>
      </c>
      <c r="D24" t="s">
        <v>12</v>
      </c>
      <c r="E24">
        <v>38</v>
      </c>
    </row>
    <row r="25" spans="2:5" x14ac:dyDescent="0.35">
      <c r="B25" t="s">
        <v>18</v>
      </c>
      <c r="C25">
        <v>134</v>
      </c>
      <c r="D25" t="s">
        <v>12</v>
      </c>
      <c r="E25">
        <v>12</v>
      </c>
    </row>
    <row r="26" spans="2:5" x14ac:dyDescent="0.35">
      <c r="B26" t="s">
        <v>18</v>
      </c>
      <c r="C26">
        <v>198</v>
      </c>
      <c r="D26" t="s">
        <v>12</v>
      </c>
      <c r="E26">
        <v>1684</v>
      </c>
    </row>
    <row r="27" spans="2:5" x14ac:dyDescent="0.35">
      <c r="B27" t="s">
        <v>18</v>
      </c>
      <c r="C27">
        <v>111</v>
      </c>
      <c r="D27" t="s">
        <v>12</v>
      </c>
      <c r="E27">
        <v>56</v>
      </c>
    </row>
    <row r="28" spans="2:5" x14ac:dyDescent="0.35">
      <c r="B28" t="s">
        <v>18</v>
      </c>
      <c r="C28">
        <v>222</v>
      </c>
      <c r="D28" t="s">
        <v>12</v>
      </c>
      <c r="E28">
        <v>838</v>
      </c>
    </row>
    <row r="29" spans="2:5" x14ac:dyDescent="0.35">
      <c r="B29" t="s">
        <v>18</v>
      </c>
      <c r="C29">
        <v>6212</v>
      </c>
      <c r="D29" t="s">
        <v>12</v>
      </c>
      <c r="E29">
        <v>1000</v>
      </c>
    </row>
    <row r="30" spans="2:5" x14ac:dyDescent="0.35">
      <c r="B30" t="s">
        <v>18</v>
      </c>
      <c r="C30">
        <v>98</v>
      </c>
      <c r="D30" t="s">
        <v>12</v>
      </c>
      <c r="E30">
        <v>1482</v>
      </c>
    </row>
    <row r="31" spans="2:5" x14ac:dyDescent="0.35">
      <c r="B31" t="s">
        <v>18</v>
      </c>
      <c r="C31">
        <v>92</v>
      </c>
      <c r="D31" t="s">
        <v>12</v>
      </c>
      <c r="E31">
        <v>106</v>
      </c>
    </row>
    <row r="32" spans="2:5" x14ac:dyDescent="0.35">
      <c r="B32" t="s">
        <v>18</v>
      </c>
      <c r="C32">
        <v>149</v>
      </c>
      <c r="D32" t="s">
        <v>12</v>
      </c>
      <c r="E32">
        <v>679</v>
      </c>
    </row>
    <row r="33" spans="2:5" x14ac:dyDescent="0.35">
      <c r="B33" t="s">
        <v>18</v>
      </c>
      <c r="C33">
        <v>2431</v>
      </c>
      <c r="D33" t="s">
        <v>12</v>
      </c>
      <c r="E33">
        <v>1220</v>
      </c>
    </row>
    <row r="34" spans="2:5" x14ac:dyDescent="0.35">
      <c r="B34" t="s">
        <v>18</v>
      </c>
      <c r="C34">
        <v>303</v>
      </c>
      <c r="D34" t="s">
        <v>12</v>
      </c>
      <c r="E34">
        <v>1</v>
      </c>
    </row>
    <row r="35" spans="2:5" x14ac:dyDescent="0.35">
      <c r="B35" t="s">
        <v>18</v>
      </c>
      <c r="C35">
        <v>209</v>
      </c>
      <c r="D35" t="s">
        <v>12</v>
      </c>
      <c r="E35">
        <v>37</v>
      </c>
    </row>
    <row r="36" spans="2:5" x14ac:dyDescent="0.35">
      <c r="B36" t="s">
        <v>18</v>
      </c>
      <c r="C36">
        <v>131</v>
      </c>
      <c r="D36" t="s">
        <v>12</v>
      </c>
      <c r="E36">
        <v>60</v>
      </c>
    </row>
    <row r="37" spans="2:5" x14ac:dyDescent="0.35">
      <c r="B37" t="s">
        <v>18</v>
      </c>
      <c r="C37">
        <v>164</v>
      </c>
      <c r="D37" t="s">
        <v>12</v>
      </c>
      <c r="E37">
        <v>296</v>
      </c>
    </row>
    <row r="38" spans="2:5" x14ac:dyDescent="0.35">
      <c r="B38" t="s">
        <v>18</v>
      </c>
      <c r="C38">
        <v>201</v>
      </c>
      <c r="D38" t="s">
        <v>12</v>
      </c>
      <c r="E38">
        <v>3304</v>
      </c>
    </row>
    <row r="39" spans="2:5" x14ac:dyDescent="0.35">
      <c r="B39" t="s">
        <v>18</v>
      </c>
      <c r="C39">
        <v>211</v>
      </c>
      <c r="D39" t="s">
        <v>12</v>
      </c>
      <c r="E39">
        <v>73</v>
      </c>
    </row>
    <row r="40" spans="2:5" x14ac:dyDescent="0.35">
      <c r="B40" t="s">
        <v>18</v>
      </c>
      <c r="C40">
        <v>128</v>
      </c>
      <c r="D40" t="s">
        <v>12</v>
      </c>
      <c r="E40">
        <v>3387</v>
      </c>
    </row>
    <row r="41" spans="2:5" x14ac:dyDescent="0.35">
      <c r="B41" t="s">
        <v>18</v>
      </c>
      <c r="C41">
        <v>1600</v>
      </c>
      <c r="D41" t="s">
        <v>12</v>
      </c>
      <c r="E41">
        <v>662</v>
      </c>
    </row>
    <row r="42" spans="2:5" x14ac:dyDescent="0.35">
      <c r="B42" t="s">
        <v>18</v>
      </c>
      <c r="C42">
        <v>249</v>
      </c>
      <c r="D42" t="s">
        <v>12</v>
      </c>
      <c r="E42">
        <v>774</v>
      </c>
    </row>
    <row r="43" spans="2:5" x14ac:dyDescent="0.35">
      <c r="B43" t="s">
        <v>18</v>
      </c>
      <c r="C43">
        <v>236</v>
      </c>
      <c r="D43" t="s">
        <v>12</v>
      </c>
      <c r="E43">
        <v>672</v>
      </c>
    </row>
    <row r="44" spans="2:5" x14ac:dyDescent="0.35">
      <c r="B44" t="s">
        <v>18</v>
      </c>
      <c r="C44">
        <v>4065</v>
      </c>
      <c r="D44" t="s">
        <v>12</v>
      </c>
      <c r="E44">
        <v>940</v>
      </c>
    </row>
    <row r="45" spans="2:5" x14ac:dyDescent="0.35">
      <c r="B45" t="s">
        <v>18</v>
      </c>
      <c r="C45">
        <v>246</v>
      </c>
      <c r="D45" t="s">
        <v>12</v>
      </c>
      <c r="E45">
        <v>117</v>
      </c>
    </row>
    <row r="46" spans="2:5" x14ac:dyDescent="0.35">
      <c r="B46" t="s">
        <v>18</v>
      </c>
      <c r="C46">
        <v>2475</v>
      </c>
      <c r="D46" t="s">
        <v>12</v>
      </c>
      <c r="E46">
        <v>115</v>
      </c>
    </row>
    <row r="47" spans="2:5" x14ac:dyDescent="0.35">
      <c r="B47" t="s">
        <v>18</v>
      </c>
      <c r="C47">
        <v>76</v>
      </c>
      <c r="D47" t="s">
        <v>12</v>
      </c>
      <c r="E47">
        <v>326</v>
      </c>
    </row>
    <row r="48" spans="2:5" x14ac:dyDescent="0.35">
      <c r="B48" t="s">
        <v>18</v>
      </c>
      <c r="C48">
        <v>54</v>
      </c>
      <c r="D48" t="s">
        <v>12</v>
      </c>
      <c r="E48">
        <v>1</v>
      </c>
    </row>
    <row r="49" spans="2:5" x14ac:dyDescent="0.35">
      <c r="B49" t="s">
        <v>18</v>
      </c>
      <c r="C49">
        <v>88</v>
      </c>
      <c r="D49" t="s">
        <v>12</v>
      </c>
      <c r="E49">
        <v>1467</v>
      </c>
    </row>
    <row r="50" spans="2:5" x14ac:dyDescent="0.35">
      <c r="B50" t="s">
        <v>18</v>
      </c>
      <c r="C50">
        <v>85</v>
      </c>
      <c r="D50" t="s">
        <v>12</v>
      </c>
      <c r="E50">
        <v>5681</v>
      </c>
    </row>
    <row r="51" spans="2:5" x14ac:dyDescent="0.35">
      <c r="B51" t="s">
        <v>18</v>
      </c>
      <c r="C51">
        <v>170</v>
      </c>
      <c r="D51" t="s">
        <v>12</v>
      </c>
      <c r="E51">
        <v>1059</v>
      </c>
    </row>
    <row r="52" spans="2:5" x14ac:dyDescent="0.35">
      <c r="B52" t="s">
        <v>18</v>
      </c>
      <c r="C52">
        <v>330</v>
      </c>
      <c r="D52" t="s">
        <v>12</v>
      </c>
      <c r="E52">
        <v>1194</v>
      </c>
    </row>
    <row r="53" spans="2:5" x14ac:dyDescent="0.35">
      <c r="B53" t="s">
        <v>18</v>
      </c>
      <c r="C53">
        <v>127</v>
      </c>
      <c r="D53" t="s">
        <v>12</v>
      </c>
      <c r="E53">
        <v>30</v>
      </c>
    </row>
    <row r="54" spans="2:5" x14ac:dyDescent="0.35">
      <c r="B54" t="s">
        <v>18</v>
      </c>
      <c r="C54">
        <v>411</v>
      </c>
      <c r="D54" t="s">
        <v>12</v>
      </c>
      <c r="E54">
        <v>75</v>
      </c>
    </row>
    <row r="55" spans="2:5" x14ac:dyDescent="0.35">
      <c r="B55" t="s">
        <v>18</v>
      </c>
      <c r="C55">
        <v>180</v>
      </c>
      <c r="D55" t="s">
        <v>12</v>
      </c>
      <c r="E55">
        <v>955</v>
      </c>
    </row>
    <row r="56" spans="2:5" x14ac:dyDescent="0.35">
      <c r="B56" t="s">
        <v>18</v>
      </c>
      <c r="C56">
        <v>374</v>
      </c>
      <c r="D56" t="s">
        <v>12</v>
      </c>
      <c r="E56">
        <v>67</v>
      </c>
    </row>
    <row r="57" spans="2:5" x14ac:dyDescent="0.35">
      <c r="B57" t="s">
        <v>18</v>
      </c>
      <c r="C57">
        <v>71</v>
      </c>
      <c r="D57" t="s">
        <v>12</v>
      </c>
      <c r="E57">
        <v>5</v>
      </c>
    </row>
    <row r="58" spans="2:5" x14ac:dyDescent="0.35">
      <c r="B58" t="s">
        <v>18</v>
      </c>
      <c r="C58">
        <v>203</v>
      </c>
      <c r="D58" t="s">
        <v>12</v>
      </c>
      <c r="E58">
        <v>26</v>
      </c>
    </row>
    <row r="59" spans="2:5" x14ac:dyDescent="0.35">
      <c r="B59" t="s">
        <v>18</v>
      </c>
      <c r="C59">
        <v>113</v>
      </c>
      <c r="D59" t="s">
        <v>12</v>
      </c>
      <c r="E59">
        <v>1130</v>
      </c>
    </row>
    <row r="60" spans="2:5" x14ac:dyDescent="0.35">
      <c r="B60" t="s">
        <v>18</v>
      </c>
      <c r="C60">
        <v>96</v>
      </c>
      <c r="D60" t="s">
        <v>12</v>
      </c>
      <c r="E60">
        <v>782</v>
      </c>
    </row>
    <row r="61" spans="2:5" x14ac:dyDescent="0.35">
      <c r="B61" t="s">
        <v>18</v>
      </c>
      <c r="C61">
        <v>498</v>
      </c>
      <c r="D61" t="s">
        <v>12</v>
      </c>
      <c r="E61">
        <v>210</v>
      </c>
    </row>
    <row r="62" spans="2:5" x14ac:dyDescent="0.35">
      <c r="B62" t="s">
        <v>18</v>
      </c>
      <c r="C62">
        <v>180</v>
      </c>
      <c r="D62" t="s">
        <v>12</v>
      </c>
      <c r="E62">
        <v>136</v>
      </c>
    </row>
    <row r="63" spans="2:5" x14ac:dyDescent="0.35">
      <c r="B63" t="s">
        <v>18</v>
      </c>
      <c r="C63">
        <v>27</v>
      </c>
      <c r="D63" t="s">
        <v>12</v>
      </c>
      <c r="E63">
        <v>86</v>
      </c>
    </row>
    <row r="64" spans="2:5" x14ac:dyDescent="0.35">
      <c r="B64" t="s">
        <v>18</v>
      </c>
      <c r="C64">
        <v>2331</v>
      </c>
      <c r="D64" t="s">
        <v>12</v>
      </c>
      <c r="E64">
        <v>19</v>
      </c>
    </row>
    <row r="65" spans="2:5" x14ac:dyDescent="0.35">
      <c r="B65" t="s">
        <v>18</v>
      </c>
      <c r="C65">
        <v>113</v>
      </c>
      <c r="D65" t="s">
        <v>12</v>
      </c>
      <c r="E65">
        <v>886</v>
      </c>
    </row>
    <row r="66" spans="2:5" x14ac:dyDescent="0.35">
      <c r="B66" t="s">
        <v>18</v>
      </c>
      <c r="C66">
        <v>164</v>
      </c>
      <c r="D66" t="s">
        <v>12</v>
      </c>
      <c r="E66">
        <v>35</v>
      </c>
    </row>
    <row r="67" spans="2:5" x14ac:dyDescent="0.35">
      <c r="B67" t="s">
        <v>18</v>
      </c>
      <c r="C67">
        <v>164</v>
      </c>
      <c r="D67" t="s">
        <v>12</v>
      </c>
      <c r="E67">
        <v>24</v>
      </c>
    </row>
    <row r="68" spans="2:5" x14ac:dyDescent="0.35">
      <c r="B68" t="s">
        <v>18</v>
      </c>
      <c r="C68">
        <v>336</v>
      </c>
      <c r="D68" t="s">
        <v>12</v>
      </c>
      <c r="E68">
        <v>86</v>
      </c>
    </row>
    <row r="69" spans="2:5" x14ac:dyDescent="0.35">
      <c r="B69" t="s">
        <v>18</v>
      </c>
      <c r="C69">
        <v>1917</v>
      </c>
      <c r="D69" t="s">
        <v>12</v>
      </c>
      <c r="E69">
        <v>243</v>
      </c>
    </row>
    <row r="70" spans="2:5" x14ac:dyDescent="0.35">
      <c r="B70" t="s">
        <v>18</v>
      </c>
      <c r="C70">
        <v>95</v>
      </c>
      <c r="D70" t="s">
        <v>12</v>
      </c>
      <c r="E70">
        <v>65</v>
      </c>
    </row>
    <row r="71" spans="2:5" x14ac:dyDescent="0.35">
      <c r="B71" t="s">
        <v>18</v>
      </c>
      <c r="C71">
        <v>147</v>
      </c>
      <c r="D71" t="s">
        <v>12</v>
      </c>
      <c r="E71">
        <v>100</v>
      </c>
    </row>
    <row r="72" spans="2:5" x14ac:dyDescent="0.35">
      <c r="B72" t="s">
        <v>18</v>
      </c>
      <c r="C72">
        <v>86</v>
      </c>
      <c r="D72" t="s">
        <v>12</v>
      </c>
      <c r="E72">
        <v>168</v>
      </c>
    </row>
    <row r="73" spans="2:5" x14ac:dyDescent="0.35">
      <c r="B73" t="s">
        <v>18</v>
      </c>
      <c r="C73">
        <v>83</v>
      </c>
      <c r="D73" t="s">
        <v>12</v>
      </c>
      <c r="E73">
        <v>13</v>
      </c>
    </row>
    <row r="74" spans="2:5" x14ac:dyDescent="0.35">
      <c r="B74" t="s">
        <v>18</v>
      </c>
      <c r="C74">
        <v>676</v>
      </c>
      <c r="D74" t="s">
        <v>12</v>
      </c>
      <c r="E74">
        <v>1</v>
      </c>
    </row>
    <row r="75" spans="2:5" x14ac:dyDescent="0.35">
      <c r="B75" t="s">
        <v>18</v>
      </c>
      <c r="C75">
        <v>361</v>
      </c>
      <c r="D75" t="s">
        <v>12</v>
      </c>
      <c r="E75">
        <v>40</v>
      </c>
    </row>
    <row r="76" spans="2:5" x14ac:dyDescent="0.35">
      <c r="B76" t="s">
        <v>18</v>
      </c>
      <c r="C76">
        <v>131</v>
      </c>
      <c r="D76" t="s">
        <v>12</v>
      </c>
      <c r="E76">
        <v>226</v>
      </c>
    </row>
    <row r="77" spans="2:5" x14ac:dyDescent="0.35">
      <c r="B77" t="s">
        <v>18</v>
      </c>
      <c r="C77">
        <v>126</v>
      </c>
      <c r="D77" t="s">
        <v>12</v>
      </c>
      <c r="E77">
        <v>1625</v>
      </c>
    </row>
    <row r="78" spans="2:5" x14ac:dyDescent="0.35">
      <c r="B78" t="s">
        <v>18</v>
      </c>
      <c r="C78">
        <v>275</v>
      </c>
      <c r="D78" t="s">
        <v>12</v>
      </c>
      <c r="E78">
        <v>143</v>
      </c>
    </row>
    <row r="79" spans="2:5" x14ac:dyDescent="0.35">
      <c r="B79" t="s">
        <v>18</v>
      </c>
      <c r="C79">
        <v>67</v>
      </c>
      <c r="D79" t="s">
        <v>12</v>
      </c>
      <c r="E79">
        <v>934</v>
      </c>
    </row>
    <row r="80" spans="2:5" x14ac:dyDescent="0.35">
      <c r="B80" t="s">
        <v>18</v>
      </c>
      <c r="C80">
        <v>154</v>
      </c>
      <c r="D80" t="s">
        <v>12</v>
      </c>
      <c r="E80">
        <v>17</v>
      </c>
    </row>
    <row r="81" spans="2:5" x14ac:dyDescent="0.35">
      <c r="B81" t="s">
        <v>18</v>
      </c>
      <c r="C81">
        <v>1782</v>
      </c>
      <c r="D81" t="s">
        <v>12</v>
      </c>
      <c r="E81">
        <v>2179</v>
      </c>
    </row>
    <row r="82" spans="2:5" x14ac:dyDescent="0.35">
      <c r="B82" t="s">
        <v>18</v>
      </c>
      <c r="C82">
        <v>903</v>
      </c>
      <c r="D82" t="s">
        <v>12</v>
      </c>
      <c r="E82">
        <v>931</v>
      </c>
    </row>
    <row r="83" spans="2:5" x14ac:dyDescent="0.35">
      <c r="B83" t="s">
        <v>18</v>
      </c>
      <c r="C83">
        <v>94</v>
      </c>
      <c r="D83" t="s">
        <v>12</v>
      </c>
      <c r="E83">
        <v>92</v>
      </c>
    </row>
    <row r="84" spans="2:5" x14ac:dyDescent="0.35">
      <c r="B84" t="s">
        <v>18</v>
      </c>
      <c r="C84">
        <v>180</v>
      </c>
      <c r="D84" t="s">
        <v>12</v>
      </c>
      <c r="E84">
        <v>57</v>
      </c>
    </row>
    <row r="85" spans="2:5" x14ac:dyDescent="0.35">
      <c r="B85" t="s">
        <v>18</v>
      </c>
      <c r="C85">
        <v>533</v>
      </c>
      <c r="D85" t="s">
        <v>12</v>
      </c>
      <c r="E85">
        <v>41</v>
      </c>
    </row>
    <row r="86" spans="2:5" x14ac:dyDescent="0.35">
      <c r="B86" t="s">
        <v>18</v>
      </c>
      <c r="C86">
        <v>2443</v>
      </c>
      <c r="D86" t="s">
        <v>12</v>
      </c>
      <c r="E86">
        <v>1</v>
      </c>
    </row>
    <row r="87" spans="2:5" x14ac:dyDescent="0.35">
      <c r="B87" t="s">
        <v>18</v>
      </c>
      <c r="C87">
        <v>89</v>
      </c>
      <c r="D87" t="s">
        <v>12</v>
      </c>
      <c r="E87">
        <v>101</v>
      </c>
    </row>
    <row r="88" spans="2:5" x14ac:dyDescent="0.35">
      <c r="B88" t="s">
        <v>18</v>
      </c>
      <c r="C88">
        <v>159</v>
      </c>
      <c r="D88" t="s">
        <v>12</v>
      </c>
      <c r="E88">
        <v>1335</v>
      </c>
    </row>
    <row r="89" spans="2:5" x14ac:dyDescent="0.35">
      <c r="B89" t="s">
        <v>18</v>
      </c>
      <c r="C89">
        <v>50</v>
      </c>
      <c r="D89" t="s">
        <v>12</v>
      </c>
      <c r="E89">
        <v>15</v>
      </c>
    </row>
    <row r="90" spans="2:5" x14ac:dyDescent="0.35">
      <c r="B90" t="s">
        <v>18</v>
      </c>
      <c r="C90">
        <v>186</v>
      </c>
      <c r="D90" t="s">
        <v>12</v>
      </c>
      <c r="E90">
        <v>454</v>
      </c>
    </row>
    <row r="91" spans="2:5" x14ac:dyDescent="0.35">
      <c r="B91" t="s">
        <v>18</v>
      </c>
      <c r="C91">
        <v>1071</v>
      </c>
      <c r="D91" t="s">
        <v>12</v>
      </c>
      <c r="E91">
        <v>3182</v>
      </c>
    </row>
    <row r="92" spans="2:5" x14ac:dyDescent="0.35">
      <c r="B92" t="s">
        <v>18</v>
      </c>
      <c r="C92">
        <v>117</v>
      </c>
      <c r="D92" t="s">
        <v>12</v>
      </c>
      <c r="E92">
        <v>15</v>
      </c>
    </row>
    <row r="93" spans="2:5" x14ac:dyDescent="0.35">
      <c r="B93" t="s">
        <v>18</v>
      </c>
      <c r="C93">
        <v>70</v>
      </c>
      <c r="D93" t="s">
        <v>12</v>
      </c>
      <c r="E93">
        <v>133</v>
      </c>
    </row>
    <row r="94" spans="2:5" x14ac:dyDescent="0.35">
      <c r="B94" t="s">
        <v>18</v>
      </c>
      <c r="C94">
        <v>135</v>
      </c>
      <c r="D94" t="s">
        <v>12</v>
      </c>
      <c r="E94">
        <v>2062</v>
      </c>
    </row>
    <row r="95" spans="2:5" x14ac:dyDescent="0.35">
      <c r="B95" t="s">
        <v>18</v>
      </c>
      <c r="C95">
        <v>768</v>
      </c>
      <c r="D95" t="s">
        <v>12</v>
      </c>
      <c r="E95">
        <v>29</v>
      </c>
    </row>
    <row r="96" spans="2:5" x14ac:dyDescent="0.35">
      <c r="B96" t="s">
        <v>18</v>
      </c>
      <c r="C96">
        <v>199</v>
      </c>
      <c r="D96" t="s">
        <v>12</v>
      </c>
      <c r="E96">
        <v>132</v>
      </c>
    </row>
    <row r="97" spans="2:5" x14ac:dyDescent="0.35">
      <c r="B97" t="s">
        <v>18</v>
      </c>
      <c r="C97">
        <v>107</v>
      </c>
      <c r="D97" t="s">
        <v>12</v>
      </c>
      <c r="E97">
        <v>137</v>
      </c>
    </row>
    <row r="98" spans="2:5" x14ac:dyDescent="0.35">
      <c r="B98" t="s">
        <v>18</v>
      </c>
      <c r="C98">
        <v>195</v>
      </c>
      <c r="D98" t="s">
        <v>12</v>
      </c>
      <c r="E98">
        <v>908</v>
      </c>
    </row>
    <row r="99" spans="2:5" x14ac:dyDescent="0.35">
      <c r="B99" t="s">
        <v>18</v>
      </c>
      <c r="C99">
        <v>3376</v>
      </c>
      <c r="D99" t="s">
        <v>12</v>
      </c>
      <c r="E99">
        <v>10</v>
      </c>
    </row>
    <row r="100" spans="2:5" x14ac:dyDescent="0.35">
      <c r="B100" t="s">
        <v>18</v>
      </c>
      <c r="C100">
        <v>41</v>
      </c>
      <c r="D100" t="s">
        <v>12</v>
      </c>
      <c r="E100">
        <v>1910</v>
      </c>
    </row>
    <row r="101" spans="2:5" x14ac:dyDescent="0.35">
      <c r="B101" t="s">
        <v>18</v>
      </c>
      <c r="C101">
        <v>1821</v>
      </c>
      <c r="D101" t="s">
        <v>12</v>
      </c>
      <c r="E101">
        <v>38</v>
      </c>
    </row>
    <row r="102" spans="2:5" x14ac:dyDescent="0.35">
      <c r="B102" t="s">
        <v>18</v>
      </c>
      <c r="C102">
        <v>164</v>
      </c>
      <c r="D102" t="s">
        <v>12</v>
      </c>
      <c r="E102">
        <v>104</v>
      </c>
    </row>
    <row r="103" spans="2:5" x14ac:dyDescent="0.35">
      <c r="B103" t="s">
        <v>18</v>
      </c>
      <c r="C103">
        <v>157</v>
      </c>
      <c r="D103" t="s">
        <v>12</v>
      </c>
      <c r="E103">
        <v>49</v>
      </c>
    </row>
    <row r="104" spans="2:5" x14ac:dyDescent="0.35">
      <c r="B104" t="s">
        <v>18</v>
      </c>
      <c r="C104">
        <v>246</v>
      </c>
      <c r="D104" t="s">
        <v>12</v>
      </c>
      <c r="E104">
        <v>1</v>
      </c>
    </row>
    <row r="105" spans="2:5" x14ac:dyDescent="0.35">
      <c r="B105" t="s">
        <v>18</v>
      </c>
      <c r="C105">
        <v>1396</v>
      </c>
      <c r="D105" t="s">
        <v>12</v>
      </c>
      <c r="E105">
        <v>245</v>
      </c>
    </row>
    <row r="106" spans="2:5" x14ac:dyDescent="0.35">
      <c r="B106" t="s">
        <v>18</v>
      </c>
      <c r="C106">
        <v>2506</v>
      </c>
      <c r="D106" t="s">
        <v>12</v>
      </c>
      <c r="E106">
        <v>32</v>
      </c>
    </row>
    <row r="107" spans="2:5" x14ac:dyDescent="0.35">
      <c r="B107" t="s">
        <v>18</v>
      </c>
      <c r="C107">
        <v>244</v>
      </c>
      <c r="D107" t="s">
        <v>12</v>
      </c>
      <c r="E107">
        <v>7</v>
      </c>
    </row>
    <row r="108" spans="2:5" x14ac:dyDescent="0.35">
      <c r="B108" t="s">
        <v>18</v>
      </c>
      <c r="C108">
        <v>146</v>
      </c>
      <c r="D108" t="s">
        <v>12</v>
      </c>
      <c r="E108">
        <v>803</v>
      </c>
    </row>
    <row r="109" spans="2:5" x14ac:dyDescent="0.35">
      <c r="B109" t="s">
        <v>18</v>
      </c>
      <c r="C109">
        <v>1267</v>
      </c>
      <c r="D109" t="s">
        <v>12</v>
      </c>
      <c r="E109">
        <v>16</v>
      </c>
    </row>
    <row r="110" spans="2:5" x14ac:dyDescent="0.35">
      <c r="B110" t="s">
        <v>18</v>
      </c>
      <c r="C110">
        <v>1561</v>
      </c>
      <c r="D110" t="s">
        <v>12</v>
      </c>
      <c r="E110">
        <v>31</v>
      </c>
    </row>
    <row r="111" spans="2:5" x14ac:dyDescent="0.35">
      <c r="B111" t="s">
        <v>18</v>
      </c>
      <c r="C111">
        <v>48</v>
      </c>
      <c r="D111" t="s">
        <v>12</v>
      </c>
      <c r="E111">
        <v>108</v>
      </c>
    </row>
    <row r="112" spans="2:5" x14ac:dyDescent="0.35">
      <c r="B112" t="s">
        <v>18</v>
      </c>
      <c r="C112">
        <v>2739</v>
      </c>
      <c r="D112" t="s">
        <v>12</v>
      </c>
      <c r="E112">
        <v>30</v>
      </c>
    </row>
    <row r="113" spans="2:5" x14ac:dyDescent="0.35">
      <c r="B113" t="s">
        <v>18</v>
      </c>
      <c r="C113">
        <v>3537</v>
      </c>
      <c r="D113" t="s">
        <v>12</v>
      </c>
      <c r="E113">
        <v>17</v>
      </c>
    </row>
    <row r="114" spans="2:5" x14ac:dyDescent="0.35">
      <c r="B114" t="s">
        <v>18</v>
      </c>
      <c r="C114">
        <v>2107</v>
      </c>
      <c r="D114" t="s">
        <v>12</v>
      </c>
      <c r="E114">
        <v>80</v>
      </c>
    </row>
    <row r="115" spans="2:5" x14ac:dyDescent="0.35">
      <c r="B115" t="s">
        <v>18</v>
      </c>
      <c r="C115">
        <v>3318</v>
      </c>
      <c r="D115" t="s">
        <v>12</v>
      </c>
      <c r="E115">
        <v>2468</v>
      </c>
    </row>
    <row r="116" spans="2:5" x14ac:dyDescent="0.35">
      <c r="B116" t="s">
        <v>18</v>
      </c>
      <c r="C116">
        <v>340</v>
      </c>
      <c r="D116" t="s">
        <v>12</v>
      </c>
      <c r="E116">
        <v>26</v>
      </c>
    </row>
    <row r="117" spans="2:5" x14ac:dyDescent="0.35">
      <c r="B117" t="s">
        <v>18</v>
      </c>
      <c r="C117">
        <v>1442</v>
      </c>
      <c r="D117" t="s">
        <v>12</v>
      </c>
      <c r="E117">
        <v>73</v>
      </c>
    </row>
    <row r="118" spans="2:5" x14ac:dyDescent="0.35">
      <c r="B118" t="s">
        <v>18</v>
      </c>
      <c r="C118">
        <v>126</v>
      </c>
      <c r="D118" t="s">
        <v>12</v>
      </c>
      <c r="E118">
        <v>128</v>
      </c>
    </row>
    <row r="119" spans="2:5" x14ac:dyDescent="0.35">
      <c r="B119" t="s">
        <v>18</v>
      </c>
      <c r="C119">
        <v>524</v>
      </c>
      <c r="D119" t="s">
        <v>12</v>
      </c>
      <c r="E119">
        <v>33</v>
      </c>
    </row>
    <row r="120" spans="2:5" x14ac:dyDescent="0.35">
      <c r="B120" t="s">
        <v>18</v>
      </c>
      <c r="C120">
        <v>1989</v>
      </c>
      <c r="D120" t="s">
        <v>12</v>
      </c>
      <c r="E120">
        <v>1072</v>
      </c>
    </row>
    <row r="121" spans="2:5" x14ac:dyDescent="0.35">
      <c r="B121" t="s">
        <v>18</v>
      </c>
      <c r="C121">
        <v>157</v>
      </c>
      <c r="D121" t="s">
        <v>12</v>
      </c>
      <c r="E121">
        <v>393</v>
      </c>
    </row>
    <row r="122" spans="2:5" x14ac:dyDescent="0.35">
      <c r="B122" t="s">
        <v>18</v>
      </c>
      <c r="C122">
        <v>4498</v>
      </c>
      <c r="D122" t="s">
        <v>12</v>
      </c>
      <c r="E122">
        <v>1257</v>
      </c>
    </row>
    <row r="123" spans="2:5" x14ac:dyDescent="0.35">
      <c r="B123" t="s">
        <v>18</v>
      </c>
      <c r="C123">
        <v>80</v>
      </c>
      <c r="D123" t="s">
        <v>12</v>
      </c>
      <c r="E123">
        <v>328</v>
      </c>
    </row>
    <row r="124" spans="2:5" x14ac:dyDescent="0.35">
      <c r="B124" t="s">
        <v>18</v>
      </c>
      <c r="C124">
        <v>43</v>
      </c>
      <c r="D124" t="s">
        <v>12</v>
      </c>
      <c r="E124">
        <v>147</v>
      </c>
    </row>
    <row r="125" spans="2:5" x14ac:dyDescent="0.35">
      <c r="B125" t="s">
        <v>18</v>
      </c>
      <c r="C125">
        <v>2053</v>
      </c>
      <c r="D125" t="s">
        <v>12</v>
      </c>
      <c r="E125">
        <v>830</v>
      </c>
    </row>
    <row r="126" spans="2:5" x14ac:dyDescent="0.35">
      <c r="B126" t="s">
        <v>18</v>
      </c>
      <c r="C126">
        <v>168</v>
      </c>
      <c r="D126" t="s">
        <v>12</v>
      </c>
      <c r="E126">
        <v>331</v>
      </c>
    </row>
    <row r="127" spans="2:5" x14ac:dyDescent="0.35">
      <c r="B127" t="s">
        <v>18</v>
      </c>
      <c r="C127">
        <v>4289</v>
      </c>
      <c r="D127" t="s">
        <v>12</v>
      </c>
      <c r="E127">
        <v>25</v>
      </c>
    </row>
    <row r="128" spans="2:5" x14ac:dyDescent="0.35">
      <c r="B128" t="s">
        <v>18</v>
      </c>
      <c r="C128">
        <v>165</v>
      </c>
      <c r="D128" t="s">
        <v>12</v>
      </c>
      <c r="E128">
        <v>3483</v>
      </c>
    </row>
    <row r="129" spans="2:5" x14ac:dyDescent="0.35">
      <c r="B129" t="s">
        <v>18</v>
      </c>
      <c r="C129">
        <v>1815</v>
      </c>
      <c r="D129" t="s">
        <v>12</v>
      </c>
      <c r="E129">
        <v>923</v>
      </c>
    </row>
    <row r="130" spans="2:5" x14ac:dyDescent="0.35">
      <c r="B130" t="s">
        <v>18</v>
      </c>
      <c r="C130">
        <v>397</v>
      </c>
      <c r="D130" t="s">
        <v>12</v>
      </c>
      <c r="E130">
        <v>1</v>
      </c>
    </row>
    <row r="131" spans="2:5" x14ac:dyDescent="0.35">
      <c r="B131" t="s">
        <v>18</v>
      </c>
      <c r="C131">
        <v>1539</v>
      </c>
      <c r="D131" t="s">
        <v>12</v>
      </c>
      <c r="E131">
        <v>33</v>
      </c>
    </row>
    <row r="132" spans="2:5" x14ac:dyDescent="0.35">
      <c r="B132" t="s">
        <v>18</v>
      </c>
      <c r="C132">
        <v>138</v>
      </c>
      <c r="D132" t="s">
        <v>12</v>
      </c>
      <c r="E132">
        <v>40</v>
      </c>
    </row>
    <row r="133" spans="2:5" x14ac:dyDescent="0.35">
      <c r="B133" t="s">
        <v>18</v>
      </c>
      <c r="C133">
        <v>3594</v>
      </c>
      <c r="D133" t="s">
        <v>12</v>
      </c>
      <c r="E133">
        <v>23</v>
      </c>
    </row>
    <row r="134" spans="2:5" x14ac:dyDescent="0.35">
      <c r="B134" t="s">
        <v>18</v>
      </c>
      <c r="C134">
        <v>5880</v>
      </c>
      <c r="D134" t="s">
        <v>12</v>
      </c>
      <c r="E134">
        <v>75</v>
      </c>
    </row>
    <row r="135" spans="2:5" x14ac:dyDescent="0.35">
      <c r="B135" t="s">
        <v>18</v>
      </c>
      <c r="C135">
        <v>112</v>
      </c>
      <c r="D135" t="s">
        <v>12</v>
      </c>
      <c r="E135">
        <v>2176</v>
      </c>
    </row>
    <row r="136" spans="2:5" x14ac:dyDescent="0.35">
      <c r="B136" t="s">
        <v>18</v>
      </c>
      <c r="C136">
        <v>943</v>
      </c>
      <c r="D136" t="s">
        <v>12</v>
      </c>
      <c r="E136">
        <v>441</v>
      </c>
    </row>
    <row r="137" spans="2:5" x14ac:dyDescent="0.35">
      <c r="B137" t="s">
        <v>18</v>
      </c>
      <c r="C137">
        <v>2468</v>
      </c>
      <c r="D137" t="s">
        <v>12</v>
      </c>
      <c r="E137">
        <v>25</v>
      </c>
    </row>
    <row r="138" spans="2:5" x14ac:dyDescent="0.35">
      <c r="B138" t="s">
        <v>18</v>
      </c>
      <c r="C138">
        <v>2551</v>
      </c>
      <c r="D138" t="s">
        <v>12</v>
      </c>
      <c r="E138">
        <v>127</v>
      </c>
    </row>
    <row r="139" spans="2:5" x14ac:dyDescent="0.35">
      <c r="B139" t="s">
        <v>18</v>
      </c>
      <c r="C139">
        <v>101</v>
      </c>
      <c r="D139" t="s">
        <v>12</v>
      </c>
      <c r="E139">
        <v>355</v>
      </c>
    </row>
    <row r="140" spans="2:5" x14ac:dyDescent="0.35">
      <c r="B140" t="s">
        <v>18</v>
      </c>
      <c r="C140">
        <v>92</v>
      </c>
      <c r="D140" t="s">
        <v>12</v>
      </c>
      <c r="E140">
        <v>44</v>
      </c>
    </row>
    <row r="141" spans="2:5" x14ac:dyDescent="0.35">
      <c r="B141" t="s">
        <v>18</v>
      </c>
      <c r="C141">
        <v>62</v>
      </c>
      <c r="D141" t="s">
        <v>12</v>
      </c>
      <c r="E141">
        <v>67</v>
      </c>
    </row>
    <row r="142" spans="2:5" x14ac:dyDescent="0.35">
      <c r="B142" t="s">
        <v>18</v>
      </c>
      <c r="C142">
        <v>149</v>
      </c>
      <c r="D142" t="s">
        <v>12</v>
      </c>
      <c r="E142">
        <v>1068</v>
      </c>
    </row>
    <row r="143" spans="2:5" x14ac:dyDescent="0.35">
      <c r="B143" t="s">
        <v>18</v>
      </c>
      <c r="C143">
        <v>329</v>
      </c>
      <c r="D143" t="s">
        <v>12</v>
      </c>
      <c r="E143">
        <v>424</v>
      </c>
    </row>
    <row r="144" spans="2:5" x14ac:dyDescent="0.35">
      <c r="B144" t="s">
        <v>18</v>
      </c>
      <c r="C144">
        <v>97</v>
      </c>
      <c r="D144" t="s">
        <v>12</v>
      </c>
      <c r="E144">
        <v>151</v>
      </c>
    </row>
    <row r="145" spans="2:5" x14ac:dyDescent="0.35">
      <c r="B145" t="s">
        <v>18</v>
      </c>
      <c r="C145">
        <v>1784</v>
      </c>
      <c r="D145" t="s">
        <v>12</v>
      </c>
      <c r="E145">
        <v>1608</v>
      </c>
    </row>
    <row r="146" spans="2:5" x14ac:dyDescent="0.35">
      <c r="B146" t="s">
        <v>18</v>
      </c>
      <c r="C146">
        <v>1684</v>
      </c>
      <c r="D146" t="s">
        <v>12</v>
      </c>
      <c r="E146">
        <v>941</v>
      </c>
    </row>
    <row r="147" spans="2:5" x14ac:dyDescent="0.35">
      <c r="B147" t="s">
        <v>18</v>
      </c>
      <c r="C147">
        <v>250</v>
      </c>
      <c r="D147" t="s">
        <v>12</v>
      </c>
      <c r="E147">
        <v>1</v>
      </c>
    </row>
    <row r="148" spans="2:5" x14ac:dyDescent="0.35">
      <c r="B148" t="s">
        <v>18</v>
      </c>
      <c r="C148">
        <v>238</v>
      </c>
      <c r="D148" t="s">
        <v>12</v>
      </c>
      <c r="E148">
        <v>40</v>
      </c>
    </row>
    <row r="149" spans="2:5" x14ac:dyDescent="0.35">
      <c r="B149" t="s">
        <v>18</v>
      </c>
      <c r="C149">
        <v>53</v>
      </c>
      <c r="D149" t="s">
        <v>12</v>
      </c>
      <c r="E149">
        <v>3015</v>
      </c>
    </row>
    <row r="150" spans="2:5" x14ac:dyDescent="0.35">
      <c r="B150" t="s">
        <v>18</v>
      </c>
      <c r="C150">
        <v>214</v>
      </c>
      <c r="D150" t="s">
        <v>12</v>
      </c>
      <c r="E150">
        <v>435</v>
      </c>
    </row>
    <row r="151" spans="2:5" x14ac:dyDescent="0.35">
      <c r="B151" t="s">
        <v>18</v>
      </c>
      <c r="C151">
        <v>222</v>
      </c>
      <c r="D151" t="s">
        <v>12</v>
      </c>
      <c r="E151">
        <v>714</v>
      </c>
    </row>
    <row r="152" spans="2:5" x14ac:dyDescent="0.35">
      <c r="B152" t="s">
        <v>18</v>
      </c>
      <c r="C152">
        <v>1884</v>
      </c>
      <c r="D152" t="s">
        <v>12</v>
      </c>
      <c r="E152">
        <v>5497</v>
      </c>
    </row>
    <row r="153" spans="2:5" x14ac:dyDescent="0.35">
      <c r="B153" t="s">
        <v>18</v>
      </c>
      <c r="C153">
        <v>218</v>
      </c>
      <c r="D153" t="s">
        <v>12</v>
      </c>
      <c r="E153">
        <v>418</v>
      </c>
    </row>
    <row r="154" spans="2:5" x14ac:dyDescent="0.35">
      <c r="B154" t="s">
        <v>18</v>
      </c>
      <c r="C154">
        <v>6465</v>
      </c>
      <c r="D154" t="s">
        <v>12</v>
      </c>
      <c r="E154">
        <v>1439</v>
      </c>
    </row>
    <row r="155" spans="2:5" x14ac:dyDescent="0.35">
      <c r="B155" t="s">
        <v>18</v>
      </c>
      <c r="C155">
        <v>59</v>
      </c>
      <c r="D155" t="s">
        <v>12</v>
      </c>
      <c r="E155">
        <v>15</v>
      </c>
    </row>
    <row r="156" spans="2:5" x14ac:dyDescent="0.35">
      <c r="B156" t="s">
        <v>18</v>
      </c>
      <c r="C156">
        <v>88</v>
      </c>
      <c r="D156" t="s">
        <v>12</v>
      </c>
      <c r="E156">
        <v>1999</v>
      </c>
    </row>
    <row r="157" spans="2:5" x14ac:dyDescent="0.35">
      <c r="B157" t="s">
        <v>18</v>
      </c>
      <c r="C157">
        <v>1697</v>
      </c>
      <c r="D157" t="s">
        <v>12</v>
      </c>
      <c r="E157">
        <v>118</v>
      </c>
    </row>
    <row r="158" spans="2:5" x14ac:dyDescent="0.35">
      <c r="B158" t="s">
        <v>18</v>
      </c>
      <c r="C158">
        <v>92</v>
      </c>
      <c r="D158" t="s">
        <v>12</v>
      </c>
      <c r="E158">
        <v>162</v>
      </c>
    </row>
    <row r="159" spans="2:5" x14ac:dyDescent="0.35">
      <c r="B159" t="s">
        <v>18</v>
      </c>
      <c r="C159">
        <v>186</v>
      </c>
      <c r="D159" t="s">
        <v>12</v>
      </c>
      <c r="E159">
        <v>83</v>
      </c>
    </row>
    <row r="160" spans="2:5" x14ac:dyDescent="0.35">
      <c r="B160" t="s">
        <v>18</v>
      </c>
      <c r="C160">
        <v>138</v>
      </c>
      <c r="D160" t="s">
        <v>12</v>
      </c>
      <c r="E160">
        <v>747</v>
      </c>
    </row>
    <row r="161" spans="2:5" x14ac:dyDescent="0.35">
      <c r="B161" t="s">
        <v>18</v>
      </c>
      <c r="C161">
        <v>261</v>
      </c>
      <c r="D161" t="s">
        <v>12</v>
      </c>
      <c r="E161">
        <v>84</v>
      </c>
    </row>
    <row r="162" spans="2:5" x14ac:dyDescent="0.35">
      <c r="B162" t="s">
        <v>18</v>
      </c>
      <c r="C162">
        <v>107</v>
      </c>
      <c r="D162" t="s">
        <v>12</v>
      </c>
      <c r="E162">
        <v>91</v>
      </c>
    </row>
    <row r="163" spans="2:5" x14ac:dyDescent="0.35">
      <c r="B163" t="s">
        <v>18</v>
      </c>
      <c r="C163">
        <v>199</v>
      </c>
      <c r="D163" t="s">
        <v>12</v>
      </c>
      <c r="E163">
        <v>792</v>
      </c>
    </row>
    <row r="164" spans="2:5" x14ac:dyDescent="0.35">
      <c r="B164" t="s">
        <v>18</v>
      </c>
      <c r="C164">
        <v>5512</v>
      </c>
      <c r="D164" t="s">
        <v>12</v>
      </c>
      <c r="E164">
        <v>32</v>
      </c>
    </row>
    <row r="165" spans="2:5" x14ac:dyDescent="0.35">
      <c r="B165" t="s">
        <v>18</v>
      </c>
      <c r="C165">
        <v>86</v>
      </c>
      <c r="D165" t="s">
        <v>12</v>
      </c>
      <c r="E165">
        <v>186</v>
      </c>
    </row>
    <row r="166" spans="2:5" x14ac:dyDescent="0.35">
      <c r="B166" t="s">
        <v>18</v>
      </c>
      <c r="C166">
        <v>2768</v>
      </c>
      <c r="D166" t="s">
        <v>12</v>
      </c>
      <c r="E166">
        <v>605</v>
      </c>
    </row>
    <row r="167" spans="2:5" x14ac:dyDescent="0.35">
      <c r="B167" t="s">
        <v>18</v>
      </c>
      <c r="C167">
        <v>48</v>
      </c>
      <c r="D167" t="s">
        <v>12</v>
      </c>
      <c r="E167">
        <v>1</v>
      </c>
    </row>
    <row r="168" spans="2:5" x14ac:dyDescent="0.35">
      <c r="B168" t="s">
        <v>18</v>
      </c>
      <c r="C168">
        <v>87</v>
      </c>
      <c r="D168" t="s">
        <v>12</v>
      </c>
      <c r="E168">
        <v>31</v>
      </c>
    </row>
    <row r="169" spans="2:5" x14ac:dyDescent="0.35">
      <c r="B169" t="s">
        <v>18</v>
      </c>
      <c r="C169">
        <v>1894</v>
      </c>
      <c r="D169" t="s">
        <v>12</v>
      </c>
      <c r="E169">
        <v>1181</v>
      </c>
    </row>
    <row r="170" spans="2:5" x14ac:dyDescent="0.35">
      <c r="B170" t="s">
        <v>18</v>
      </c>
      <c r="C170">
        <v>282</v>
      </c>
      <c r="D170" t="s">
        <v>12</v>
      </c>
      <c r="E170">
        <v>39</v>
      </c>
    </row>
    <row r="171" spans="2:5" x14ac:dyDescent="0.35">
      <c r="B171" t="s">
        <v>18</v>
      </c>
      <c r="C171">
        <v>116</v>
      </c>
      <c r="D171" t="s">
        <v>12</v>
      </c>
      <c r="E171">
        <v>46</v>
      </c>
    </row>
    <row r="172" spans="2:5" x14ac:dyDescent="0.35">
      <c r="B172" t="s">
        <v>18</v>
      </c>
      <c r="C172">
        <v>83</v>
      </c>
      <c r="D172" t="s">
        <v>12</v>
      </c>
      <c r="E172">
        <v>105</v>
      </c>
    </row>
    <row r="173" spans="2:5" x14ac:dyDescent="0.35">
      <c r="B173" t="s">
        <v>18</v>
      </c>
      <c r="C173">
        <v>91</v>
      </c>
      <c r="D173" t="s">
        <v>12</v>
      </c>
      <c r="E173">
        <v>535</v>
      </c>
    </row>
    <row r="174" spans="2:5" x14ac:dyDescent="0.35">
      <c r="B174" t="s">
        <v>18</v>
      </c>
      <c r="C174">
        <v>546</v>
      </c>
      <c r="D174" t="s">
        <v>12</v>
      </c>
      <c r="E174">
        <v>16</v>
      </c>
    </row>
    <row r="175" spans="2:5" x14ac:dyDescent="0.35">
      <c r="B175" t="s">
        <v>18</v>
      </c>
      <c r="C175">
        <v>393</v>
      </c>
      <c r="D175" t="s">
        <v>12</v>
      </c>
      <c r="E175">
        <v>575</v>
      </c>
    </row>
    <row r="176" spans="2:5" x14ac:dyDescent="0.35">
      <c r="B176" t="s">
        <v>18</v>
      </c>
      <c r="C176">
        <v>133</v>
      </c>
      <c r="D176" t="s">
        <v>12</v>
      </c>
      <c r="E176">
        <v>1120</v>
      </c>
    </row>
    <row r="177" spans="2:5" x14ac:dyDescent="0.35">
      <c r="B177" t="s">
        <v>18</v>
      </c>
      <c r="C177">
        <v>254</v>
      </c>
      <c r="D177" t="s">
        <v>12</v>
      </c>
      <c r="E177">
        <v>113</v>
      </c>
    </row>
    <row r="178" spans="2:5" x14ac:dyDescent="0.35">
      <c r="B178" t="s">
        <v>18</v>
      </c>
      <c r="C178">
        <v>176</v>
      </c>
      <c r="D178" t="s">
        <v>12</v>
      </c>
      <c r="E178">
        <v>1538</v>
      </c>
    </row>
    <row r="179" spans="2:5" x14ac:dyDescent="0.35">
      <c r="B179" t="s">
        <v>18</v>
      </c>
      <c r="C179">
        <v>337</v>
      </c>
      <c r="D179" t="s">
        <v>12</v>
      </c>
      <c r="E179">
        <v>9</v>
      </c>
    </row>
    <row r="180" spans="2:5" x14ac:dyDescent="0.35">
      <c r="B180" t="s">
        <v>18</v>
      </c>
      <c r="C180">
        <v>107</v>
      </c>
      <c r="D180" t="s">
        <v>12</v>
      </c>
      <c r="E180">
        <v>554</v>
      </c>
    </row>
    <row r="181" spans="2:5" x14ac:dyDescent="0.35">
      <c r="B181" t="s">
        <v>18</v>
      </c>
      <c r="C181">
        <v>183</v>
      </c>
      <c r="D181" t="s">
        <v>12</v>
      </c>
      <c r="E181">
        <v>648</v>
      </c>
    </row>
    <row r="182" spans="2:5" x14ac:dyDescent="0.35">
      <c r="B182" t="s">
        <v>18</v>
      </c>
      <c r="C182">
        <v>72</v>
      </c>
      <c r="D182" t="s">
        <v>12</v>
      </c>
      <c r="E182">
        <v>21</v>
      </c>
    </row>
    <row r="183" spans="2:5" x14ac:dyDescent="0.35">
      <c r="B183" t="s">
        <v>18</v>
      </c>
      <c r="C183">
        <v>295</v>
      </c>
      <c r="D183" t="s">
        <v>12</v>
      </c>
      <c r="E183">
        <v>54</v>
      </c>
    </row>
    <row r="184" spans="2:5" x14ac:dyDescent="0.35">
      <c r="B184" t="s">
        <v>18</v>
      </c>
      <c r="C184">
        <v>142</v>
      </c>
      <c r="D184" t="s">
        <v>12</v>
      </c>
      <c r="E184">
        <v>120</v>
      </c>
    </row>
    <row r="185" spans="2:5" x14ac:dyDescent="0.35">
      <c r="B185" t="s">
        <v>18</v>
      </c>
      <c r="C185">
        <v>85</v>
      </c>
      <c r="D185" t="s">
        <v>12</v>
      </c>
      <c r="E185">
        <v>579</v>
      </c>
    </row>
    <row r="186" spans="2:5" x14ac:dyDescent="0.35">
      <c r="B186" t="s">
        <v>18</v>
      </c>
      <c r="C186">
        <v>659</v>
      </c>
      <c r="D186" t="s">
        <v>12</v>
      </c>
      <c r="E186">
        <v>2072</v>
      </c>
    </row>
    <row r="187" spans="2:5" x14ac:dyDescent="0.35">
      <c r="B187" t="s">
        <v>18</v>
      </c>
      <c r="C187">
        <v>121</v>
      </c>
      <c r="D187" t="s">
        <v>12</v>
      </c>
      <c r="E187">
        <v>0</v>
      </c>
    </row>
    <row r="188" spans="2:5" x14ac:dyDescent="0.35">
      <c r="B188" t="s">
        <v>18</v>
      </c>
      <c r="C188">
        <v>3742</v>
      </c>
      <c r="D188" t="s">
        <v>12</v>
      </c>
      <c r="E188">
        <v>1796</v>
      </c>
    </row>
    <row r="189" spans="2:5" x14ac:dyDescent="0.35">
      <c r="B189" t="s">
        <v>18</v>
      </c>
      <c r="C189">
        <v>223</v>
      </c>
      <c r="D189" t="s">
        <v>12</v>
      </c>
      <c r="E189">
        <v>62</v>
      </c>
    </row>
    <row r="190" spans="2:5" x14ac:dyDescent="0.35">
      <c r="B190" t="s">
        <v>18</v>
      </c>
      <c r="C190">
        <v>133</v>
      </c>
      <c r="D190" t="s">
        <v>12</v>
      </c>
      <c r="E190">
        <v>347</v>
      </c>
    </row>
    <row r="191" spans="2:5" x14ac:dyDescent="0.35">
      <c r="B191" t="s">
        <v>18</v>
      </c>
      <c r="C191">
        <v>5168</v>
      </c>
      <c r="D191" t="s">
        <v>12</v>
      </c>
      <c r="E191">
        <v>19</v>
      </c>
    </row>
    <row r="192" spans="2:5" x14ac:dyDescent="0.35">
      <c r="B192" t="s">
        <v>18</v>
      </c>
      <c r="C192">
        <v>307</v>
      </c>
      <c r="D192" t="s">
        <v>12</v>
      </c>
      <c r="E192">
        <v>1258</v>
      </c>
    </row>
    <row r="193" spans="2:5" x14ac:dyDescent="0.35">
      <c r="B193" t="s">
        <v>18</v>
      </c>
      <c r="C193">
        <v>2441</v>
      </c>
      <c r="D193" t="s">
        <v>12</v>
      </c>
      <c r="E193">
        <v>362</v>
      </c>
    </row>
    <row r="194" spans="2:5" x14ac:dyDescent="0.35">
      <c r="B194" t="s">
        <v>18</v>
      </c>
      <c r="C194">
        <v>1385</v>
      </c>
      <c r="D194" t="s">
        <v>12</v>
      </c>
      <c r="E194">
        <v>133</v>
      </c>
    </row>
    <row r="195" spans="2:5" x14ac:dyDescent="0.35">
      <c r="B195" t="s">
        <v>18</v>
      </c>
      <c r="C195">
        <v>190</v>
      </c>
      <c r="D195" t="s">
        <v>12</v>
      </c>
      <c r="E195">
        <v>846</v>
      </c>
    </row>
    <row r="196" spans="2:5" x14ac:dyDescent="0.35">
      <c r="B196" t="s">
        <v>18</v>
      </c>
      <c r="C196">
        <v>470</v>
      </c>
      <c r="D196" t="s">
        <v>12</v>
      </c>
      <c r="E196">
        <v>10</v>
      </c>
    </row>
    <row r="197" spans="2:5" x14ac:dyDescent="0.35">
      <c r="B197" t="s">
        <v>18</v>
      </c>
      <c r="C197">
        <v>253</v>
      </c>
      <c r="D197" t="s">
        <v>12</v>
      </c>
      <c r="E197">
        <v>191</v>
      </c>
    </row>
    <row r="198" spans="2:5" x14ac:dyDescent="0.35">
      <c r="B198" t="s">
        <v>18</v>
      </c>
      <c r="C198">
        <v>1113</v>
      </c>
      <c r="D198" t="s">
        <v>12</v>
      </c>
      <c r="E198">
        <v>1979</v>
      </c>
    </row>
    <row r="199" spans="2:5" x14ac:dyDescent="0.35">
      <c r="B199" t="s">
        <v>18</v>
      </c>
      <c r="C199">
        <v>2283</v>
      </c>
      <c r="D199" t="s">
        <v>12</v>
      </c>
      <c r="E199">
        <v>63</v>
      </c>
    </row>
    <row r="200" spans="2:5" x14ac:dyDescent="0.35">
      <c r="B200" t="s">
        <v>18</v>
      </c>
      <c r="C200">
        <v>1095</v>
      </c>
      <c r="D200" t="s">
        <v>12</v>
      </c>
      <c r="E200">
        <v>6080</v>
      </c>
    </row>
    <row r="201" spans="2:5" x14ac:dyDescent="0.35">
      <c r="B201" t="s">
        <v>18</v>
      </c>
      <c r="C201">
        <v>1690</v>
      </c>
      <c r="D201" t="s">
        <v>12</v>
      </c>
      <c r="E201">
        <v>80</v>
      </c>
    </row>
    <row r="202" spans="2:5" x14ac:dyDescent="0.35">
      <c r="B202" t="s">
        <v>18</v>
      </c>
      <c r="C202">
        <v>191</v>
      </c>
      <c r="D202" t="s">
        <v>12</v>
      </c>
      <c r="E202">
        <v>9</v>
      </c>
    </row>
    <row r="203" spans="2:5" x14ac:dyDescent="0.35">
      <c r="B203" t="s">
        <v>18</v>
      </c>
      <c r="C203">
        <v>2013</v>
      </c>
      <c r="D203" t="s">
        <v>12</v>
      </c>
      <c r="E203">
        <v>1784</v>
      </c>
    </row>
    <row r="204" spans="2:5" x14ac:dyDescent="0.35">
      <c r="B204" t="s">
        <v>18</v>
      </c>
      <c r="C204">
        <v>1703</v>
      </c>
      <c r="D204" t="s">
        <v>12</v>
      </c>
      <c r="E204">
        <v>243</v>
      </c>
    </row>
    <row r="205" spans="2:5" x14ac:dyDescent="0.35">
      <c r="B205" t="s">
        <v>18</v>
      </c>
      <c r="C205">
        <v>80</v>
      </c>
      <c r="D205" t="s">
        <v>12</v>
      </c>
      <c r="E205">
        <v>1296</v>
      </c>
    </row>
    <row r="206" spans="2:5" x14ac:dyDescent="0.35">
      <c r="B206" t="s">
        <v>18</v>
      </c>
      <c r="C206">
        <v>41</v>
      </c>
      <c r="D206" t="s">
        <v>12</v>
      </c>
      <c r="E206">
        <v>77</v>
      </c>
    </row>
    <row r="207" spans="2:5" x14ac:dyDescent="0.35">
      <c r="B207" t="s">
        <v>18</v>
      </c>
      <c r="C207">
        <v>187</v>
      </c>
      <c r="D207" t="s">
        <v>12</v>
      </c>
      <c r="E207">
        <v>395</v>
      </c>
    </row>
    <row r="208" spans="2:5" x14ac:dyDescent="0.35">
      <c r="B208" t="s">
        <v>18</v>
      </c>
      <c r="C208">
        <v>2875</v>
      </c>
      <c r="D208" t="s">
        <v>12</v>
      </c>
      <c r="E208">
        <v>49</v>
      </c>
    </row>
    <row r="209" spans="2:5" x14ac:dyDescent="0.35">
      <c r="B209" t="s">
        <v>18</v>
      </c>
      <c r="C209">
        <v>88</v>
      </c>
      <c r="D209" t="s">
        <v>12</v>
      </c>
      <c r="E209">
        <v>180</v>
      </c>
    </row>
    <row r="210" spans="2:5" x14ac:dyDescent="0.35">
      <c r="B210" t="s">
        <v>18</v>
      </c>
      <c r="C210">
        <v>191</v>
      </c>
      <c r="D210" t="s">
        <v>12</v>
      </c>
      <c r="E210">
        <v>2690</v>
      </c>
    </row>
    <row r="211" spans="2:5" x14ac:dyDescent="0.35">
      <c r="B211" t="s">
        <v>18</v>
      </c>
      <c r="C211">
        <v>139</v>
      </c>
      <c r="D211" t="s">
        <v>12</v>
      </c>
      <c r="E211">
        <v>2779</v>
      </c>
    </row>
    <row r="212" spans="2:5" x14ac:dyDescent="0.35">
      <c r="B212" t="s">
        <v>18</v>
      </c>
      <c r="C212">
        <v>186</v>
      </c>
      <c r="D212" t="s">
        <v>12</v>
      </c>
      <c r="E212">
        <v>92</v>
      </c>
    </row>
    <row r="213" spans="2:5" x14ac:dyDescent="0.35">
      <c r="B213" t="s">
        <v>18</v>
      </c>
      <c r="C213">
        <v>112</v>
      </c>
      <c r="D213" t="s">
        <v>12</v>
      </c>
      <c r="E213">
        <v>1028</v>
      </c>
    </row>
    <row r="214" spans="2:5" x14ac:dyDescent="0.35">
      <c r="B214" t="s">
        <v>18</v>
      </c>
      <c r="C214">
        <v>101</v>
      </c>
      <c r="D214" t="s">
        <v>12</v>
      </c>
      <c r="E214">
        <v>26</v>
      </c>
    </row>
    <row r="215" spans="2:5" x14ac:dyDescent="0.35">
      <c r="B215" t="s">
        <v>18</v>
      </c>
      <c r="C215">
        <v>206</v>
      </c>
      <c r="D215" t="s">
        <v>12</v>
      </c>
      <c r="E215">
        <v>1790</v>
      </c>
    </row>
    <row r="216" spans="2:5" x14ac:dyDescent="0.35">
      <c r="B216" t="s">
        <v>18</v>
      </c>
      <c r="C216">
        <v>154</v>
      </c>
      <c r="D216" t="s">
        <v>12</v>
      </c>
      <c r="E216">
        <v>37</v>
      </c>
    </row>
    <row r="217" spans="2:5" x14ac:dyDescent="0.35">
      <c r="B217" t="s">
        <v>18</v>
      </c>
      <c r="C217">
        <v>5966</v>
      </c>
      <c r="D217" t="s">
        <v>12</v>
      </c>
      <c r="E217">
        <v>35</v>
      </c>
    </row>
    <row r="218" spans="2:5" x14ac:dyDescent="0.35">
      <c r="B218" t="s">
        <v>18</v>
      </c>
      <c r="C218">
        <v>169</v>
      </c>
      <c r="D218" t="s">
        <v>12</v>
      </c>
      <c r="E218">
        <v>558</v>
      </c>
    </row>
    <row r="219" spans="2:5" x14ac:dyDescent="0.35">
      <c r="B219" t="s">
        <v>18</v>
      </c>
      <c r="C219">
        <v>2106</v>
      </c>
      <c r="D219" t="s">
        <v>12</v>
      </c>
      <c r="E219">
        <v>64</v>
      </c>
    </row>
    <row r="220" spans="2:5" x14ac:dyDescent="0.35">
      <c r="B220" t="s">
        <v>18</v>
      </c>
      <c r="C220">
        <v>131</v>
      </c>
      <c r="D220" t="s">
        <v>12</v>
      </c>
      <c r="E220">
        <v>245</v>
      </c>
    </row>
    <row r="221" spans="2:5" x14ac:dyDescent="0.35">
      <c r="B221" t="s">
        <v>18</v>
      </c>
      <c r="C221">
        <v>84</v>
      </c>
      <c r="D221" t="s">
        <v>12</v>
      </c>
      <c r="E221">
        <v>71</v>
      </c>
    </row>
    <row r="222" spans="2:5" x14ac:dyDescent="0.35">
      <c r="B222" t="s">
        <v>18</v>
      </c>
      <c r="C222">
        <v>155</v>
      </c>
      <c r="D222" t="s">
        <v>12</v>
      </c>
      <c r="E222">
        <v>42</v>
      </c>
    </row>
    <row r="223" spans="2:5" x14ac:dyDescent="0.35">
      <c r="B223" t="s">
        <v>18</v>
      </c>
      <c r="C223">
        <v>189</v>
      </c>
      <c r="D223" t="s">
        <v>12</v>
      </c>
      <c r="E223">
        <v>156</v>
      </c>
    </row>
    <row r="224" spans="2:5" x14ac:dyDescent="0.35">
      <c r="B224" t="s">
        <v>18</v>
      </c>
      <c r="C224">
        <v>4799</v>
      </c>
      <c r="D224" t="s">
        <v>12</v>
      </c>
      <c r="E224">
        <v>1368</v>
      </c>
    </row>
    <row r="225" spans="2:5" x14ac:dyDescent="0.35">
      <c r="B225" t="s">
        <v>18</v>
      </c>
      <c r="C225">
        <v>1137</v>
      </c>
      <c r="D225" t="s">
        <v>12</v>
      </c>
      <c r="E225">
        <v>102</v>
      </c>
    </row>
    <row r="226" spans="2:5" x14ac:dyDescent="0.35">
      <c r="B226" t="s">
        <v>18</v>
      </c>
      <c r="C226">
        <v>1152</v>
      </c>
      <c r="D226" t="s">
        <v>12</v>
      </c>
      <c r="E226">
        <v>86</v>
      </c>
    </row>
    <row r="227" spans="2:5" x14ac:dyDescent="0.35">
      <c r="B227" t="s">
        <v>18</v>
      </c>
      <c r="C227">
        <v>50</v>
      </c>
      <c r="D227" t="s">
        <v>12</v>
      </c>
      <c r="E227">
        <v>253</v>
      </c>
    </row>
    <row r="228" spans="2:5" x14ac:dyDescent="0.35">
      <c r="B228" t="s">
        <v>18</v>
      </c>
      <c r="C228">
        <v>3059</v>
      </c>
      <c r="D228" t="s">
        <v>12</v>
      </c>
      <c r="E228">
        <v>157</v>
      </c>
    </row>
    <row r="229" spans="2:5" x14ac:dyDescent="0.35">
      <c r="B229" t="s">
        <v>18</v>
      </c>
      <c r="C229">
        <v>34</v>
      </c>
      <c r="D229" t="s">
        <v>12</v>
      </c>
      <c r="E229">
        <v>183</v>
      </c>
    </row>
    <row r="230" spans="2:5" x14ac:dyDescent="0.35">
      <c r="B230" t="s">
        <v>18</v>
      </c>
      <c r="C230">
        <v>220</v>
      </c>
      <c r="D230" t="s">
        <v>12</v>
      </c>
      <c r="E230">
        <v>82</v>
      </c>
    </row>
    <row r="231" spans="2:5" x14ac:dyDescent="0.35">
      <c r="B231" t="s">
        <v>18</v>
      </c>
      <c r="C231">
        <v>1604</v>
      </c>
      <c r="D231" t="s">
        <v>12</v>
      </c>
      <c r="E231">
        <v>1</v>
      </c>
    </row>
    <row r="232" spans="2:5" x14ac:dyDescent="0.35">
      <c r="B232" t="s">
        <v>18</v>
      </c>
      <c r="C232">
        <v>454</v>
      </c>
      <c r="D232" t="s">
        <v>12</v>
      </c>
      <c r="E232">
        <v>1198</v>
      </c>
    </row>
    <row r="233" spans="2:5" x14ac:dyDescent="0.35">
      <c r="B233" t="s">
        <v>18</v>
      </c>
      <c r="C233">
        <v>123</v>
      </c>
      <c r="D233" t="s">
        <v>12</v>
      </c>
      <c r="E233">
        <v>648</v>
      </c>
    </row>
    <row r="234" spans="2:5" x14ac:dyDescent="0.35">
      <c r="B234" t="s">
        <v>18</v>
      </c>
      <c r="C234">
        <v>299</v>
      </c>
      <c r="D234" t="s">
        <v>12</v>
      </c>
      <c r="E234">
        <v>64</v>
      </c>
    </row>
    <row r="235" spans="2:5" x14ac:dyDescent="0.35">
      <c r="B235" t="s">
        <v>18</v>
      </c>
      <c r="C235">
        <v>2237</v>
      </c>
      <c r="D235" t="s">
        <v>12</v>
      </c>
      <c r="E235">
        <v>62</v>
      </c>
    </row>
    <row r="236" spans="2:5" x14ac:dyDescent="0.35">
      <c r="B236" t="s">
        <v>18</v>
      </c>
      <c r="C236">
        <v>645</v>
      </c>
      <c r="D236" t="s">
        <v>12</v>
      </c>
      <c r="E236">
        <v>750</v>
      </c>
    </row>
    <row r="237" spans="2:5" x14ac:dyDescent="0.35">
      <c r="B237" t="s">
        <v>18</v>
      </c>
      <c r="C237">
        <v>484</v>
      </c>
      <c r="D237" t="s">
        <v>12</v>
      </c>
      <c r="E237">
        <v>105</v>
      </c>
    </row>
    <row r="238" spans="2:5" x14ac:dyDescent="0.35">
      <c r="B238" t="s">
        <v>18</v>
      </c>
      <c r="C238">
        <v>154</v>
      </c>
      <c r="D238" t="s">
        <v>12</v>
      </c>
      <c r="E238">
        <v>2604</v>
      </c>
    </row>
    <row r="239" spans="2:5" x14ac:dyDescent="0.35">
      <c r="B239" t="s">
        <v>18</v>
      </c>
      <c r="C239">
        <v>82</v>
      </c>
      <c r="D239" t="s">
        <v>12</v>
      </c>
      <c r="E239">
        <v>65</v>
      </c>
    </row>
    <row r="240" spans="2:5" x14ac:dyDescent="0.35">
      <c r="B240" t="s">
        <v>18</v>
      </c>
      <c r="C240">
        <v>134</v>
      </c>
      <c r="D240" t="s">
        <v>12</v>
      </c>
      <c r="E240">
        <v>94</v>
      </c>
    </row>
    <row r="241" spans="2:5" x14ac:dyDescent="0.35">
      <c r="B241" t="s">
        <v>18</v>
      </c>
      <c r="C241">
        <v>5203</v>
      </c>
      <c r="D241" t="s">
        <v>12</v>
      </c>
      <c r="E241">
        <v>257</v>
      </c>
    </row>
    <row r="242" spans="2:5" x14ac:dyDescent="0.35">
      <c r="B242" t="s">
        <v>18</v>
      </c>
      <c r="C242">
        <v>94</v>
      </c>
      <c r="D242" t="s">
        <v>12</v>
      </c>
      <c r="E242">
        <v>2928</v>
      </c>
    </row>
    <row r="243" spans="2:5" x14ac:dyDescent="0.35">
      <c r="B243" t="s">
        <v>18</v>
      </c>
      <c r="C243">
        <v>205</v>
      </c>
      <c r="D243" t="s">
        <v>12</v>
      </c>
      <c r="E243">
        <v>4697</v>
      </c>
    </row>
    <row r="244" spans="2:5" x14ac:dyDescent="0.35">
      <c r="B244" t="s">
        <v>18</v>
      </c>
      <c r="C244">
        <v>92</v>
      </c>
      <c r="D244" t="s">
        <v>12</v>
      </c>
      <c r="E244">
        <v>2915</v>
      </c>
    </row>
    <row r="245" spans="2:5" x14ac:dyDescent="0.35">
      <c r="B245" t="s">
        <v>18</v>
      </c>
      <c r="C245">
        <v>219</v>
      </c>
      <c r="D245" t="s">
        <v>12</v>
      </c>
      <c r="E245">
        <v>18</v>
      </c>
    </row>
    <row r="246" spans="2:5" x14ac:dyDescent="0.35">
      <c r="B246" t="s">
        <v>18</v>
      </c>
      <c r="C246">
        <v>2526</v>
      </c>
      <c r="D246" t="s">
        <v>12</v>
      </c>
      <c r="E246">
        <v>602</v>
      </c>
    </row>
    <row r="247" spans="2:5" x14ac:dyDescent="0.35">
      <c r="B247" t="s">
        <v>18</v>
      </c>
      <c r="C247">
        <v>94</v>
      </c>
      <c r="D247" t="s">
        <v>12</v>
      </c>
      <c r="E247">
        <v>1</v>
      </c>
    </row>
    <row r="248" spans="2:5" x14ac:dyDescent="0.35">
      <c r="B248" t="s">
        <v>18</v>
      </c>
      <c r="C248">
        <v>1713</v>
      </c>
      <c r="D248" t="s">
        <v>12</v>
      </c>
      <c r="E248">
        <v>3868</v>
      </c>
    </row>
    <row r="249" spans="2:5" x14ac:dyDescent="0.35">
      <c r="B249" t="s">
        <v>18</v>
      </c>
      <c r="C249">
        <v>249</v>
      </c>
      <c r="D249" t="s">
        <v>12</v>
      </c>
      <c r="E249">
        <v>504</v>
      </c>
    </row>
    <row r="250" spans="2:5" x14ac:dyDescent="0.35">
      <c r="B250" t="s">
        <v>18</v>
      </c>
      <c r="C250">
        <v>192</v>
      </c>
      <c r="D250" t="s">
        <v>12</v>
      </c>
      <c r="E250">
        <v>14</v>
      </c>
    </row>
    <row r="251" spans="2:5" x14ac:dyDescent="0.35">
      <c r="B251" t="s">
        <v>18</v>
      </c>
      <c r="C251">
        <v>247</v>
      </c>
      <c r="D251" t="s">
        <v>12</v>
      </c>
      <c r="E251">
        <v>750</v>
      </c>
    </row>
    <row r="252" spans="2:5" x14ac:dyDescent="0.35">
      <c r="B252" t="s">
        <v>18</v>
      </c>
      <c r="C252">
        <v>2293</v>
      </c>
      <c r="D252" t="s">
        <v>12</v>
      </c>
      <c r="E252">
        <v>77</v>
      </c>
    </row>
    <row r="253" spans="2:5" x14ac:dyDescent="0.35">
      <c r="B253" t="s">
        <v>18</v>
      </c>
      <c r="C253">
        <v>3131</v>
      </c>
      <c r="D253" t="s">
        <v>12</v>
      </c>
      <c r="E253">
        <v>752</v>
      </c>
    </row>
    <row r="254" spans="2:5" x14ac:dyDescent="0.35">
      <c r="B254" t="s">
        <v>18</v>
      </c>
      <c r="C254">
        <v>143</v>
      </c>
      <c r="D254" t="s">
        <v>12</v>
      </c>
      <c r="E254">
        <v>131</v>
      </c>
    </row>
    <row r="255" spans="2:5" x14ac:dyDescent="0.35">
      <c r="B255" t="s">
        <v>18</v>
      </c>
      <c r="C255">
        <v>296</v>
      </c>
      <c r="D255" t="s">
        <v>12</v>
      </c>
      <c r="E255">
        <v>87</v>
      </c>
    </row>
    <row r="256" spans="2:5" x14ac:dyDescent="0.35">
      <c r="B256" t="s">
        <v>18</v>
      </c>
      <c r="C256">
        <v>170</v>
      </c>
      <c r="D256" t="s">
        <v>12</v>
      </c>
      <c r="E256">
        <v>1063</v>
      </c>
    </row>
    <row r="257" spans="2:5" x14ac:dyDescent="0.35">
      <c r="B257" t="s">
        <v>18</v>
      </c>
      <c r="C257">
        <v>86</v>
      </c>
      <c r="D257" t="s">
        <v>12</v>
      </c>
      <c r="E257">
        <v>76</v>
      </c>
    </row>
    <row r="258" spans="2:5" x14ac:dyDescent="0.35">
      <c r="B258" t="s">
        <v>18</v>
      </c>
      <c r="C258">
        <v>6286</v>
      </c>
      <c r="D258" t="s">
        <v>12</v>
      </c>
      <c r="E258">
        <v>4428</v>
      </c>
    </row>
    <row r="259" spans="2:5" x14ac:dyDescent="0.35">
      <c r="B259" t="s">
        <v>18</v>
      </c>
      <c r="C259">
        <v>3727</v>
      </c>
      <c r="D259" t="s">
        <v>12</v>
      </c>
      <c r="E259">
        <v>58</v>
      </c>
    </row>
    <row r="260" spans="2:5" x14ac:dyDescent="0.35">
      <c r="B260" t="s">
        <v>18</v>
      </c>
      <c r="C260">
        <v>1605</v>
      </c>
      <c r="D260" t="s">
        <v>12</v>
      </c>
      <c r="E260">
        <v>111</v>
      </c>
    </row>
    <row r="261" spans="2:5" x14ac:dyDescent="0.35">
      <c r="B261" t="s">
        <v>18</v>
      </c>
      <c r="C261">
        <v>2120</v>
      </c>
      <c r="D261" t="s">
        <v>12</v>
      </c>
      <c r="E261">
        <v>2955</v>
      </c>
    </row>
    <row r="262" spans="2:5" x14ac:dyDescent="0.35">
      <c r="B262" t="s">
        <v>18</v>
      </c>
      <c r="C262">
        <v>50</v>
      </c>
      <c r="D262" t="s">
        <v>12</v>
      </c>
      <c r="E262">
        <v>1657</v>
      </c>
    </row>
    <row r="263" spans="2:5" x14ac:dyDescent="0.35">
      <c r="B263" t="s">
        <v>18</v>
      </c>
      <c r="C263">
        <v>2080</v>
      </c>
      <c r="D263" t="s">
        <v>12</v>
      </c>
      <c r="E263">
        <v>926</v>
      </c>
    </row>
    <row r="264" spans="2:5" x14ac:dyDescent="0.35">
      <c r="B264" t="s">
        <v>18</v>
      </c>
      <c r="C264">
        <v>2105</v>
      </c>
      <c r="D264" t="s">
        <v>12</v>
      </c>
      <c r="E264">
        <v>77</v>
      </c>
    </row>
    <row r="265" spans="2:5" x14ac:dyDescent="0.35">
      <c r="B265" t="s">
        <v>18</v>
      </c>
      <c r="C265">
        <v>2436</v>
      </c>
      <c r="D265" t="s">
        <v>12</v>
      </c>
      <c r="E265">
        <v>1748</v>
      </c>
    </row>
    <row r="266" spans="2:5" x14ac:dyDescent="0.35">
      <c r="B266" t="s">
        <v>18</v>
      </c>
      <c r="C266">
        <v>80</v>
      </c>
      <c r="D266" t="s">
        <v>12</v>
      </c>
      <c r="E266">
        <v>79</v>
      </c>
    </row>
    <row r="267" spans="2:5" x14ac:dyDescent="0.35">
      <c r="B267" t="s">
        <v>18</v>
      </c>
      <c r="C267">
        <v>42</v>
      </c>
      <c r="D267" t="s">
        <v>12</v>
      </c>
      <c r="E267">
        <v>889</v>
      </c>
    </row>
    <row r="268" spans="2:5" x14ac:dyDescent="0.35">
      <c r="B268" t="s">
        <v>18</v>
      </c>
      <c r="C268">
        <v>139</v>
      </c>
      <c r="D268" t="s">
        <v>12</v>
      </c>
      <c r="E268">
        <v>56</v>
      </c>
    </row>
    <row r="269" spans="2:5" x14ac:dyDescent="0.35">
      <c r="B269" t="s">
        <v>18</v>
      </c>
      <c r="C269">
        <v>159</v>
      </c>
      <c r="D269" t="s">
        <v>12</v>
      </c>
      <c r="E269">
        <v>1</v>
      </c>
    </row>
    <row r="270" spans="2:5" x14ac:dyDescent="0.35">
      <c r="B270" t="s">
        <v>18</v>
      </c>
      <c r="C270">
        <v>381</v>
      </c>
      <c r="D270" t="s">
        <v>12</v>
      </c>
      <c r="E270">
        <v>83</v>
      </c>
    </row>
    <row r="271" spans="2:5" x14ac:dyDescent="0.35">
      <c r="B271" t="s">
        <v>18</v>
      </c>
      <c r="C271">
        <v>194</v>
      </c>
      <c r="D271" t="s">
        <v>12</v>
      </c>
      <c r="E271">
        <v>2025</v>
      </c>
    </row>
    <row r="272" spans="2:5" x14ac:dyDescent="0.35">
      <c r="B272" t="s">
        <v>18</v>
      </c>
      <c r="C272">
        <v>106</v>
      </c>
      <c r="D272" t="s">
        <v>12</v>
      </c>
      <c r="E272">
        <v>14</v>
      </c>
    </row>
    <row r="273" spans="2:5" x14ac:dyDescent="0.35">
      <c r="B273" t="s">
        <v>18</v>
      </c>
      <c r="C273">
        <v>142</v>
      </c>
      <c r="D273" t="s">
        <v>12</v>
      </c>
      <c r="E273">
        <v>656</v>
      </c>
    </row>
    <row r="274" spans="2:5" x14ac:dyDescent="0.35">
      <c r="B274" t="s">
        <v>18</v>
      </c>
      <c r="C274">
        <v>211</v>
      </c>
      <c r="D274" t="s">
        <v>12</v>
      </c>
      <c r="E274">
        <v>1596</v>
      </c>
    </row>
    <row r="275" spans="2:5" x14ac:dyDescent="0.35">
      <c r="B275" t="s">
        <v>18</v>
      </c>
      <c r="C275">
        <v>2756</v>
      </c>
      <c r="D275" t="s">
        <v>12</v>
      </c>
      <c r="E275">
        <v>10</v>
      </c>
    </row>
    <row r="276" spans="2:5" x14ac:dyDescent="0.35">
      <c r="B276" t="s">
        <v>18</v>
      </c>
      <c r="C276">
        <v>173</v>
      </c>
      <c r="D276" t="s">
        <v>12</v>
      </c>
      <c r="E276">
        <v>1121</v>
      </c>
    </row>
    <row r="277" spans="2:5" x14ac:dyDescent="0.35">
      <c r="B277" t="s">
        <v>18</v>
      </c>
      <c r="C277">
        <v>87</v>
      </c>
      <c r="D277" t="s">
        <v>12</v>
      </c>
      <c r="E277">
        <v>15</v>
      </c>
    </row>
    <row r="278" spans="2:5" x14ac:dyDescent="0.35">
      <c r="B278" t="s">
        <v>18</v>
      </c>
      <c r="C278">
        <v>1572</v>
      </c>
      <c r="D278" t="s">
        <v>12</v>
      </c>
      <c r="E278">
        <v>191</v>
      </c>
    </row>
    <row r="279" spans="2:5" x14ac:dyDescent="0.35">
      <c r="B279" t="s">
        <v>18</v>
      </c>
      <c r="C279">
        <v>2346</v>
      </c>
      <c r="D279" t="s">
        <v>12</v>
      </c>
      <c r="E279">
        <v>16</v>
      </c>
    </row>
    <row r="280" spans="2:5" x14ac:dyDescent="0.35">
      <c r="B280" t="s">
        <v>18</v>
      </c>
      <c r="C280">
        <v>115</v>
      </c>
      <c r="D280" t="s">
        <v>12</v>
      </c>
      <c r="E280">
        <v>17</v>
      </c>
    </row>
    <row r="281" spans="2:5" x14ac:dyDescent="0.35">
      <c r="B281" t="s">
        <v>18</v>
      </c>
      <c r="C281">
        <v>85</v>
      </c>
      <c r="D281" t="s">
        <v>12</v>
      </c>
      <c r="E281">
        <v>34</v>
      </c>
    </row>
    <row r="282" spans="2:5" x14ac:dyDescent="0.35">
      <c r="B282" t="s">
        <v>18</v>
      </c>
      <c r="C282">
        <v>144</v>
      </c>
      <c r="D282" t="s">
        <v>12</v>
      </c>
      <c r="E282">
        <v>1</v>
      </c>
    </row>
    <row r="283" spans="2:5" x14ac:dyDescent="0.35">
      <c r="B283" t="s">
        <v>18</v>
      </c>
      <c r="C283">
        <v>2443</v>
      </c>
      <c r="D283" t="s">
        <v>12</v>
      </c>
      <c r="E283">
        <v>1274</v>
      </c>
    </row>
    <row r="284" spans="2:5" x14ac:dyDescent="0.35">
      <c r="B284" t="s">
        <v>18</v>
      </c>
      <c r="C284">
        <v>64</v>
      </c>
      <c r="D284" t="s">
        <v>12</v>
      </c>
      <c r="E284">
        <v>210</v>
      </c>
    </row>
    <row r="285" spans="2:5" x14ac:dyDescent="0.35">
      <c r="B285" t="s">
        <v>18</v>
      </c>
      <c r="C285">
        <v>268</v>
      </c>
      <c r="D285" t="s">
        <v>12</v>
      </c>
      <c r="E285">
        <v>248</v>
      </c>
    </row>
    <row r="286" spans="2:5" x14ac:dyDescent="0.35">
      <c r="B286" t="s">
        <v>18</v>
      </c>
      <c r="C286">
        <v>195</v>
      </c>
      <c r="D286" t="s">
        <v>12</v>
      </c>
      <c r="E286">
        <v>513</v>
      </c>
    </row>
    <row r="287" spans="2:5" x14ac:dyDescent="0.35">
      <c r="B287" t="s">
        <v>18</v>
      </c>
      <c r="C287">
        <v>186</v>
      </c>
      <c r="D287" t="s">
        <v>12</v>
      </c>
      <c r="E287">
        <v>3410</v>
      </c>
    </row>
    <row r="288" spans="2:5" x14ac:dyDescent="0.35">
      <c r="B288" t="s">
        <v>18</v>
      </c>
      <c r="C288">
        <v>460</v>
      </c>
      <c r="D288" t="s">
        <v>12</v>
      </c>
      <c r="E288">
        <v>10</v>
      </c>
    </row>
    <row r="289" spans="2:5" x14ac:dyDescent="0.35">
      <c r="B289" t="s">
        <v>18</v>
      </c>
      <c r="C289">
        <v>2528</v>
      </c>
      <c r="D289" t="s">
        <v>12</v>
      </c>
      <c r="E289">
        <v>2201</v>
      </c>
    </row>
    <row r="290" spans="2:5" x14ac:dyDescent="0.35">
      <c r="B290" t="s">
        <v>18</v>
      </c>
      <c r="C290">
        <v>3657</v>
      </c>
      <c r="D290" t="s">
        <v>12</v>
      </c>
      <c r="E290">
        <v>676</v>
      </c>
    </row>
    <row r="291" spans="2:5" x14ac:dyDescent="0.35">
      <c r="B291" t="s">
        <v>18</v>
      </c>
      <c r="C291">
        <v>131</v>
      </c>
      <c r="D291" t="s">
        <v>12</v>
      </c>
      <c r="E291">
        <v>831</v>
      </c>
    </row>
    <row r="292" spans="2:5" x14ac:dyDescent="0.35">
      <c r="B292" t="s">
        <v>18</v>
      </c>
      <c r="C292">
        <v>239</v>
      </c>
      <c r="D292" t="s">
        <v>12</v>
      </c>
      <c r="E292">
        <v>859</v>
      </c>
    </row>
    <row r="293" spans="2:5" x14ac:dyDescent="0.35">
      <c r="B293" t="s">
        <v>18</v>
      </c>
      <c r="C293">
        <v>78</v>
      </c>
      <c r="D293" t="s">
        <v>12</v>
      </c>
      <c r="E293">
        <v>45</v>
      </c>
    </row>
    <row r="294" spans="2:5" x14ac:dyDescent="0.35">
      <c r="B294" t="s">
        <v>18</v>
      </c>
      <c r="C294">
        <v>1773</v>
      </c>
      <c r="D294" t="s">
        <v>12</v>
      </c>
      <c r="E294">
        <v>6</v>
      </c>
    </row>
    <row r="295" spans="2:5" x14ac:dyDescent="0.35">
      <c r="B295" t="s">
        <v>18</v>
      </c>
      <c r="C295">
        <v>32</v>
      </c>
      <c r="D295" t="s">
        <v>12</v>
      </c>
      <c r="E295">
        <v>7</v>
      </c>
    </row>
    <row r="296" spans="2:5" x14ac:dyDescent="0.35">
      <c r="B296" t="s">
        <v>18</v>
      </c>
      <c r="C296">
        <v>369</v>
      </c>
      <c r="D296" t="s">
        <v>12</v>
      </c>
      <c r="E296">
        <v>31</v>
      </c>
    </row>
    <row r="297" spans="2:5" x14ac:dyDescent="0.35">
      <c r="B297" t="s">
        <v>18</v>
      </c>
      <c r="C297">
        <v>89</v>
      </c>
      <c r="D297" t="s">
        <v>12</v>
      </c>
      <c r="E297">
        <v>78</v>
      </c>
    </row>
    <row r="298" spans="2:5" x14ac:dyDescent="0.35">
      <c r="B298" t="s">
        <v>18</v>
      </c>
      <c r="C298">
        <v>147</v>
      </c>
      <c r="D298" t="s">
        <v>12</v>
      </c>
      <c r="E298">
        <v>1225</v>
      </c>
    </row>
    <row r="299" spans="2:5" x14ac:dyDescent="0.35">
      <c r="B299" t="s">
        <v>18</v>
      </c>
      <c r="C299">
        <v>126</v>
      </c>
      <c r="D299" t="s">
        <v>12</v>
      </c>
      <c r="E299">
        <v>1</v>
      </c>
    </row>
    <row r="300" spans="2:5" x14ac:dyDescent="0.35">
      <c r="B300" t="s">
        <v>18</v>
      </c>
      <c r="C300">
        <v>2218</v>
      </c>
      <c r="D300" t="s">
        <v>12</v>
      </c>
      <c r="E300">
        <v>67</v>
      </c>
    </row>
    <row r="301" spans="2:5" x14ac:dyDescent="0.35">
      <c r="B301" t="s">
        <v>18</v>
      </c>
      <c r="C301">
        <v>202</v>
      </c>
      <c r="D301" t="s">
        <v>12</v>
      </c>
      <c r="E301">
        <v>19</v>
      </c>
    </row>
    <row r="302" spans="2:5" x14ac:dyDescent="0.35">
      <c r="B302" t="s">
        <v>18</v>
      </c>
      <c r="C302">
        <v>140</v>
      </c>
      <c r="D302" t="s">
        <v>12</v>
      </c>
      <c r="E302">
        <v>2108</v>
      </c>
    </row>
    <row r="303" spans="2:5" x14ac:dyDescent="0.35">
      <c r="B303" t="s">
        <v>18</v>
      </c>
      <c r="C303">
        <v>1052</v>
      </c>
      <c r="D303" t="s">
        <v>12</v>
      </c>
      <c r="E303">
        <v>679</v>
      </c>
    </row>
    <row r="304" spans="2:5" x14ac:dyDescent="0.35">
      <c r="B304" t="s">
        <v>18</v>
      </c>
      <c r="C304">
        <v>247</v>
      </c>
      <c r="D304" t="s">
        <v>12</v>
      </c>
      <c r="E304">
        <v>36</v>
      </c>
    </row>
    <row r="305" spans="2:5" x14ac:dyDescent="0.35">
      <c r="B305" t="s">
        <v>18</v>
      </c>
      <c r="C305">
        <v>84</v>
      </c>
      <c r="D305" t="s">
        <v>12</v>
      </c>
      <c r="E305">
        <v>47</v>
      </c>
    </row>
    <row r="306" spans="2:5" x14ac:dyDescent="0.35">
      <c r="B306" t="s">
        <v>18</v>
      </c>
      <c r="C306">
        <v>88</v>
      </c>
      <c r="D306" t="s">
        <v>12</v>
      </c>
      <c r="E306">
        <v>70</v>
      </c>
    </row>
    <row r="307" spans="2:5" x14ac:dyDescent="0.35">
      <c r="B307" t="s">
        <v>18</v>
      </c>
      <c r="C307">
        <v>156</v>
      </c>
      <c r="D307" t="s">
        <v>12</v>
      </c>
      <c r="E307">
        <v>154</v>
      </c>
    </row>
    <row r="308" spans="2:5" x14ac:dyDescent="0.35">
      <c r="B308" t="s">
        <v>18</v>
      </c>
      <c r="C308">
        <v>2985</v>
      </c>
      <c r="D308" t="s">
        <v>12</v>
      </c>
      <c r="E308">
        <v>22</v>
      </c>
    </row>
    <row r="309" spans="2:5" x14ac:dyDescent="0.35">
      <c r="B309" t="s">
        <v>18</v>
      </c>
      <c r="C309">
        <v>762</v>
      </c>
      <c r="D309" t="s">
        <v>12</v>
      </c>
      <c r="E309">
        <v>1758</v>
      </c>
    </row>
    <row r="310" spans="2:5" x14ac:dyDescent="0.35">
      <c r="B310" t="s">
        <v>18</v>
      </c>
      <c r="C310">
        <v>554</v>
      </c>
      <c r="D310" t="s">
        <v>12</v>
      </c>
      <c r="E310">
        <v>94</v>
      </c>
    </row>
    <row r="311" spans="2:5" x14ac:dyDescent="0.35">
      <c r="B311" t="s">
        <v>18</v>
      </c>
      <c r="C311">
        <v>135</v>
      </c>
      <c r="D311" t="s">
        <v>12</v>
      </c>
      <c r="E311">
        <v>33</v>
      </c>
    </row>
    <row r="312" spans="2:5" x14ac:dyDescent="0.35">
      <c r="B312" t="s">
        <v>18</v>
      </c>
      <c r="C312">
        <v>122</v>
      </c>
      <c r="D312" t="s">
        <v>12</v>
      </c>
      <c r="E312">
        <v>1</v>
      </c>
    </row>
    <row r="313" spans="2:5" x14ac:dyDescent="0.35">
      <c r="B313" t="s">
        <v>18</v>
      </c>
      <c r="C313">
        <v>221</v>
      </c>
      <c r="D313" t="s">
        <v>12</v>
      </c>
      <c r="E313">
        <v>31</v>
      </c>
    </row>
    <row r="314" spans="2:5" x14ac:dyDescent="0.35">
      <c r="B314" t="s">
        <v>18</v>
      </c>
      <c r="C314">
        <v>126</v>
      </c>
      <c r="D314" t="s">
        <v>12</v>
      </c>
      <c r="E314">
        <v>35</v>
      </c>
    </row>
    <row r="315" spans="2:5" x14ac:dyDescent="0.35">
      <c r="B315" t="s">
        <v>18</v>
      </c>
      <c r="C315">
        <v>1022</v>
      </c>
      <c r="D315" t="s">
        <v>12</v>
      </c>
      <c r="E315">
        <v>63</v>
      </c>
    </row>
    <row r="316" spans="2:5" x14ac:dyDescent="0.35">
      <c r="B316" t="s">
        <v>18</v>
      </c>
      <c r="C316">
        <v>3177</v>
      </c>
      <c r="D316" t="s">
        <v>12</v>
      </c>
      <c r="E316">
        <v>526</v>
      </c>
    </row>
    <row r="317" spans="2:5" x14ac:dyDescent="0.35">
      <c r="B317" t="s">
        <v>18</v>
      </c>
      <c r="C317">
        <v>198</v>
      </c>
      <c r="D317" t="s">
        <v>12</v>
      </c>
      <c r="E317">
        <v>121</v>
      </c>
    </row>
    <row r="318" spans="2:5" x14ac:dyDescent="0.35">
      <c r="B318" t="s">
        <v>18</v>
      </c>
      <c r="C318">
        <v>85</v>
      </c>
      <c r="D318" t="s">
        <v>12</v>
      </c>
      <c r="E318">
        <v>67</v>
      </c>
    </row>
    <row r="319" spans="2:5" x14ac:dyDescent="0.35">
      <c r="B319" t="s">
        <v>18</v>
      </c>
      <c r="C319">
        <v>3596</v>
      </c>
      <c r="D319" t="s">
        <v>12</v>
      </c>
      <c r="E319">
        <v>57</v>
      </c>
    </row>
    <row r="320" spans="2:5" x14ac:dyDescent="0.35">
      <c r="B320" t="s">
        <v>18</v>
      </c>
      <c r="C320">
        <v>244</v>
      </c>
      <c r="D320" t="s">
        <v>12</v>
      </c>
      <c r="E320">
        <v>1229</v>
      </c>
    </row>
    <row r="321" spans="2:5" x14ac:dyDescent="0.35">
      <c r="B321" t="s">
        <v>18</v>
      </c>
      <c r="C321">
        <v>5180</v>
      </c>
      <c r="D321" t="s">
        <v>12</v>
      </c>
      <c r="E321">
        <v>12</v>
      </c>
    </row>
    <row r="322" spans="2:5" x14ac:dyDescent="0.35">
      <c r="B322" t="s">
        <v>18</v>
      </c>
      <c r="C322">
        <v>589</v>
      </c>
      <c r="D322" t="s">
        <v>12</v>
      </c>
      <c r="E322">
        <v>452</v>
      </c>
    </row>
    <row r="323" spans="2:5" x14ac:dyDescent="0.35">
      <c r="B323" t="s">
        <v>18</v>
      </c>
      <c r="C323">
        <v>2725</v>
      </c>
      <c r="D323" t="s">
        <v>12</v>
      </c>
      <c r="E323">
        <v>1886</v>
      </c>
    </row>
    <row r="324" spans="2:5" x14ac:dyDescent="0.35">
      <c r="B324" t="s">
        <v>18</v>
      </c>
      <c r="C324">
        <v>300</v>
      </c>
      <c r="D324" t="s">
        <v>12</v>
      </c>
      <c r="E324">
        <v>1825</v>
      </c>
    </row>
    <row r="325" spans="2:5" x14ac:dyDescent="0.35">
      <c r="B325" t="s">
        <v>18</v>
      </c>
      <c r="C325">
        <v>144</v>
      </c>
      <c r="D325" t="s">
        <v>12</v>
      </c>
      <c r="E325">
        <v>31</v>
      </c>
    </row>
    <row r="326" spans="2:5" x14ac:dyDescent="0.35">
      <c r="B326" t="s">
        <v>18</v>
      </c>
      <c r="C326">
        <v>87</v>
      </c>
      <c r="D326" t="s">
        <v>12</v>
      </c>
      <c r="E326">
        <v>107</v>
      </c>
    </row>
    <row r="327" spans="2:5" x14ac:dyDescent="0.35">
      <c r="B327" t="s">
        <v>18</v>
      </c>
      <c r="C327">
        <v>3116</v>
      </c>
      <c r="D327" t="s">
        <v>12</v>
      </c>
      <c r="E327">
        <v>27</v>
      </c>
    </row>
    <row r="328" spans="2:5" x14ac:dyDescent="0.35">
      <c r="B328" t="s">
        <v>18</v>
      </c>
      <c r="C328">
        <v>909</v>
      </c>
      <c r="D328" t="s">
        <v>12</v>
      </c>
      <c r="E328">
        <v>1221</v>
      </c>
    </row>
    <row r="329" spans="2:5" x14ac:dyDescent="0.35">
      <c r="B329" t="s">
        <v>18</v>
      </c>
      <c r="C329">
        <v>1613</v>
      </c>
      <c r="D329" t="s">
        <v>12</v>
      </c>
      <c r="E329">
        <v>1</v>
      </c>
    </row>
    <row r="330" spans="2:5" x14ac:dyDescent="0.35">
      <c r="B330" t="s">
        <v>18</v>
      </c>
      <c r="C330">
        <v>136</v>
      </c>
      <c r="D330" t="s">
        <v>12</v>
      </c>
      <c r="E330">
        <v>16</v>
      </c>
    </row>
    <row r="331" spans="2:5" x14ac:dyDescent="0.35">
      <c r="B331" t="s">
        <v>18</v>
      </c>
      <c r="C331">
        <v>130</v>
      </c>
      <c r="D331" t="s">
        <v>12</v>
      </c>
      <c r="E331">
        <v>41</v>
      </c>
    </row>
    <row r="332" spans="2:5" x14ac:dyDescent="0.35">
      <c r="B332" t="s">
        <v>18</v>
      </c>
      <c r="C332">
        <v>102</v>
      </c>
      <c r="D332" t="s">
        <v>12</v>
      </c>
      <c r="E332">
        <v>523</v>
      </c>
    </row>
    <row r="333" spans="2:5" x14ac:dyDescent="0.35">
      <c r="B333" t="s">
        <v>18</v>
      </c>
      <c r="C333">
        <v>4006</v>
      </c>
      <c r="D333" t="s">
        <v>12</v>
      </c>
      <c r="E333">
        <v>141</v>
      </c>
    </row>
    <row r="334" spans="2:5" x14ac:dyDescent="0.35">
      <c r="B334" t="s">
        <v>18</v>
      </c>
      <c r="C334">
        <v>1629</v>
      </c>
      <c r="D334" t="s">
        <v>12</v>
      </c>
      <c r="E334">
        <v>52</v>
      </c>
    </row>
    <row r="335" spans="2:5" x14ac:dyDescent="0.35">
      <c r="B335" t="s">
        <v>18</v>
      </c>
      <c r="C335">
        <v>2188</v>
      </c>
      <c r="D335" t="s">
        <v>12</v>
      </c>
      <c r="E335">
        <v>225</v>
      </c>
    </row>
    <row r="336" spans="2:5" x14ac:dyDescent="0.35">
      <c r="B336" t="s">
        <v>18</v>
      </c>
      <c r="C336">
        <v>2409</v>
      </c>
      <c r="D336" t="s">
        <v>12</v>
      </c>
      <c r="E336">
        <v>38</v>
      </c>
    </row>
    <row r="337" spans="2:5" x14ac:dyDescent="0.35">
      <c r="B337" t="s">
        <v>18</v>
      </c>
      <c r="C337">
        <v>194</v>
      </c>
      <c r="D337" t="s">
        <v>12</v>
      </c>
      <c r="E337">
        <v>15</v>
      </c>
    </row>
    <row r="338" spans="2:5" x14ac:dyDescent="0.35">
      <c r="B338" t="s">
        <v>18</v>
      </c>
      <c r="C338">
        <v>1140</v>
      </c>
      <c r="D338" t="s">
        <v>12</v>
      </c>
      <c r="E338">
        <v>37</v>
      </c>
    </row>
    <row r="339" spans="2:5" x14ac:dyDescent="0.35">
      <c r="B339" t="s">
        <v>18</v>
      </c>
      <c r="C339">
        <v>102</v>
      </c>
      <c r="D339" t="s">
        <v>12</v>
      </c>
      <c r="E339">
        <v>112</v>
      </c>
    </row>
    <row r="340" spans="2:5" x14ac:dyDescent="0.35">
      <c r="B340" t="s">
        <v>18</v>
      </c>
      <c r="C340">
        <v>2857</v>
      </c>
      <c r="D340" t="s">
        <v>12</v>
      </c>
      <c r="E340">
        <v>21</v>
      </c>
    </row>
    <row r="341" spans="2:5" x14ac:dyDescent="0.35">
      <c r="B341" t="s">
        <v>18</v>
      </c>
      <c r="C341">
        <v>107</v>
      </c>
      <c r="D341" t="s">
        <v>12</v>
      </c>
      <c r="E341">
        <v>67</v>
      </c>
    </row>
    <row r="342" spans="2:5" x14ac:dyDescent="0.35">
      <c r="B342" t="s">
        <v>18</v>
      </c>
      <c r="C342">
        <v>160</v>
      </c>
      <c r="D342" t="s">
        <v>12</v>
      </c>
      <c r="E342">
        <v>78</v>
      </c>
    </row>
    <row r="343" spans="2:5" x14ac:dyDescent="0.35">
      <c r="B343" t="s">
        <v>18</v>
      </c>
      <c r="C343">
        <v>2230</v>
      </c>
      <c r="D343" t="s">
        <v>12</v>
      </c>
      <c r="E343">
        <v>67</v>
      </c>
    </row>
    <row r="344" spans="2:5" x14ac:dyDescent="0.35">
      <c r="B344" t="s">
        <v>18</v>
      </c>
      <c r="C344">
        <v>316</v>
      </c>
      <c r="D344" t="s">
        <v>12</v>
      </c>
      <c r="E344">
        <v>263</v>
      </c>
    </row>
    <row r="345" spans="2:5" x14ac:dyDescent="0.35">
      <c r="B345" t="s">
        <v>18</v>
      </c>
      <c r="C345">
        <v>117</v>
      </c>
      <c r="D345" t="s">
        <v>12</v>
      </c>
      <c r="E345">
        <v>1691</v>
      </c>
    </row>
    <row r="346" spans="2:5" x14ac:dyDescent="0.35">
      <c r="B346" t="s">
        <v>18</v>
      </c>
      <c r="C346">
        <v>6406</v>
      </c>
      <c r="D346" t="s">
        <v>12</v>
      </c>
      <c r="E346">
        <v>181</v>
      </c>
    </row>
    <row r="347" spans="2:5" x14ac:dyDescent="0.35">
      <c r="B347" t="s">
        <v>18</v>
      </c>
      <c r="C347">
        <v>192</v>
      </c>
      <c r="D347" t="s">
        <v>12</v>
      </c>
      <c r="E347">
        <v>13</v>
      </c>
    </row>
    <row r="348" spans="2:5" x14ac:dyDescent="0.35">
      <c r="B348" t="s">
        <v>18</v>
      </c>
      <c r="C348">
        <v>26</v>
      </c>
      <c r="D348" t="s">
        <v>12</v>
      </c>
      <c r="E348">
        <v>1</v>
      </c>
    </row>
    <row r="349" spans="2:5" x14ac:dyDescent="0.35">
      <c r="B349" t="s">
        <v>18</v>
      </c>
      <c r="C349">
        <v>723</v>
      </c>
      <c r="D349" t="s">
        <v>12</v>
      </c>
      <c r="E349">
        <v>21</v>
      </c>
    </row>
    <row r="350" spans="2:5" x14ac:dyDescent="0.35">
      <c r="B350" t="s">
        <v>18</v>
      </c>
      <c r="C350">
        <v>170</v>
      </c>
      <c r="D350" t="s">
        <v>12</v>
      </c>
      <c r="E350">
        <v>830</v>
      </c>
    </row>
    <row r="351" spans="2:5" x14ac:dyDescent="0.35">
      <c r="B351" t="s">
        <v>18</v>
      </c>
      <c r="C351">
        <v>238</v>
      </c>
      <c r="D351" t="s">
        <v>12</v>
      </c>
      <c r="E351">
        <v>130</v>
      </c>
    </row>
    <row r="352" spans="2:5" x14ac:dyDescent="0.35">
      <c r="B352" t="s">
        <v>18</v>
      </c>
      <c r="C352">
        <v>55</v>
      </c>
      <c r="D352" t="s">
        <v>12</v>
      </c>
      <c r="E352">
        <v>55</v>
      </c>
    </row>
    <row r="353" spans="2:5" x14ac:dyDescent="0.35">
      <c r="B353" t="s">
        <v>18</v>
      </c>
      <c r="C353">
        <v>128</v>
      </c>
      <c r="D353" t="s">
        <v>12</v>
      </c>
      <c r="E353">
        <v>114</v>
      </c>
    </row>
    <row r="354" spans="2:5" x14ac:dyDescent="0.35">
      <c r="B354" t="s">
        <v>18</v>
      </c>
      <c r="C354">
        <v>2144</v>
      </c>
      <c r="D354" t="s">
        <v>12</v>
      </c>
      <c r="E354">
        <v>594</v>
      </c>
    </row>
    <row r="355" spans="2:5" x14ac:dyDescent="0.35">
      <c r="B355" t="s">
        <v>18</v>
      </c>
      <c r="C355">
        <v>2693</v>
      </c>
      <c r="D355" t="s">
        <v>12</v>
      </c>
      <c r="E355">
        <v>24</v>
      </c>
    </row>
    <row r="356" spans="2:5" x14ac:dyDescent="0.35">
      <c r="B356" t="s">
        <v>18</v>
      </c>
      <c r="C356">
        <v>432</v>
      </c>
      <c r="D356" t="s">
        <v>12</v>
      </c>
      <c r="E356">
        <v>252</v>
      </c>
    </row>
    <row r="357" spans="2:5" x14ac:dyDescent="0.35">
      <c r="B357" t="s">
        <v>18</v>
      </c>
      <c r="C357">
        <v>189</v>
      </c>
      <c r="D357" t="s">
        <v>12</v>
      </c>
      <c r="E357">
        <v>67</v>
      </c>
    </row>
    <row r="358" spans="2:5" x14ac:dyDescent="0.35">
      <c r="B358" t="s">
        <v>18</v>
      </c>
      <c r="C358">
        <v>154</v>
      </c>
      <c r="D358" t="s">
        <v>12</v>
      </c>
      <c r="E358">
        <v>742</v>
      </c>
    </row>
    <row r="359" spans="2:5" x14ac:dyDescent="0.35">
      <c r="B359" t="s">
        <v>18</v>
      </c>
      <c r="C359">
        <v>96</v>
      </c>
      <c r="D359" t="s">
        <v>12</v>
      </c>
      <c r="E359">
        <v>75</v>
      </c>
    </row>
    <row r="360" spans="2:5" x14ac:dyDescent="0.35">
      <c r="B360" t="s">
        <v>18</v>
      </c>
      <c r="C360">
        <v>3063</v>
      </c>
      <c r="D360" t="s">
        <v>12</v>
      </c>
      <c r="E360">
        <v>4405</v>
      </c>
    </row>
    <row r="361" spans="2:5" x14ac:dyDescent="0.35">
      <c r="B361" t="s">
        <v>18</v>
      </c>
      <c r="C361">
        <v>2266</v>
      </c>
      <c r="D361" t="s">
        <v>12</v>
      </c>
      <c r="E361">
        <v>92</v>
      </c>
    </row>
    <row r="362" spans="2:5" x14ac:dyDescent="0.35">
      <c r="B362" t="s">
        <v>18</v>
      </c>
      <c r="C362">
        <v>194</v>
      </c>
      <c r="D362" t="s">
        <v>12</v>
      </c>
      <c r="E362">
        <v>64</v>
      </c>
    </row>
    <row r="363" spans="2:5" x14ac:dyDescent="0.35">
      <c r="B363" t="s">
        <v>18</v>
      </c>
      <c r="C363">
        <v>129</v>
      </c>
      <c r="D363" t="s">
        <v>12</v>
      </c>
      <c r="E363">
        <v>64</v>
      </c>
    </row>
    <row r="364" spans="2:5" x14ac:dyDescent="0.35">
      <c r="B364" t="s">
        <v>18</v>
      </c>
      <c r="C364">
        <v>375</v>
      </c>
      <c r="D364" t="s">
        <v>12</v>
      </c>
      <c r="E364">
        <v>842</v>
      </c>
    </row>
    <row r="365" spans="2:5" x14ac:dyDescent="0.35">
      <c r="B365" t="s">
        <v>18</v>
      </c>
      <c r="C365">
        <v>409</v>
      </c>
      <c r="D365" t="s">
        <v>12</v>
      </c>
      <c r="E365">
        <v>112</v>
      </c>
    </row>
    <row r="366" spans="2:5" x14ac:dyDescent="0.35">
      <c r="B366" t="s">
        <v>18</v>
      </c>
      <c r="C366">
        <v>234</v>
      </c>
      <c r="D366" t="s">
        <v>12</v>
      </c>
      <c r="E366">
        <v>374</v>
      </c>
    </row>
    <row r="367" spans="2:5" x14ac:dyDescent="0.35">
      <c r="B367" t="s">
        <v>18</v>
      </c>
      <c r="C367">
        <v>3016</v>
      </c>
    </row>
    <row r="368" spans="2:5" x14ac:dyDescent="0.35">
      <c r="B368" t="s">
        <v>18</v>
      </c>
      <c r="C368">
        <v>264</v>
      </c>
    </row>
    <row r="369" spans="2:3" x14ac:dyDescent="0.35">
      <c r="B369" t="s">
        <v>18</v>
      </c>
      <c r="C369">
        <v>272</v>
      </c>
    </row>
    <row r="370" spans="2:3" x14ac:dyDescent="0.35">
      <c r="B370" t="s">
        <v>18</v>
      </c>
      <c r="C370">
        <v>419</v>
      </c>
    </row>
    <row r="371" spans="2:3" x14ac:dyDescent="0.35">
      <c r="B371" t="s">
        <v>18</v>
      </c>
      <c r="C371">
        <v>1621</v>
      </c>
    </row>
    <row r="372" spans="2:3" x14ac:dyDescent="0.35">
      <c r="B372" t="s">
        <v>18</v>
      </c>
      <c r="C372">
        <v>1101</v>
      </c>
    </row>
    <row r="373" spans="2:3" x14ac:dyDescent="0.35">
      <c r="B373" t="s">
        <v>18</v>
      </c>
      <c r="C373">
        <v>1073</v>
      </c>
    </row>
    <row r="374" spans="2:3" x14ac:dyDescent="0.35">
      <c r="B374" t="s">
        <v>18</v>
      </c>
      <c r="C374">
        <v>331</v>
      </c>
    </row>
    <row r="375" spans="2:3" x14ac:dyDescent="0.35">
      <c r="B375" t="s">
        <v>18</v>
      </c>
      <c r="C375">
        <v>1170</v>
      </c>
    </row>
    <row r="376" spans="2:3" x14ac:dyDescent="0.35">
      <c r="B376" t="s">
        <v>18</v>
      </c>
      <c r="C376">
        <v>363</v>
      </c>
    </row>
    <row r="377" spans="2:3" x14ac:dyDescent="0.35">
      <c r="B377" t="s">
        <v>18</v>
      </c>
      <c r="C377">
        <v>103</v>
      </c>
    </row>
    <row r="378" spans="2:3" x14ac:dyDescent="0.35">
      <c r="B378" t="s">
        <v>18</v>
      </c>
      <c r="C378">
        <v>147</v>
      </c>
    </row>
    <row r="379" spans="2:3" x14ac:dyDescent="0.35">
      <c r="B379" t="s">
        <v>18</v>
      </c>
      <c r="C379">
        <v>110</v>
      </c>
    </row>
    <row r="380" spans="2:3" x14ac:dyDescent="0.35">
      <c r="B380" t="s">
        <v>18</v>
      </c>
      <c r="C380">
        <v>134</v>
      </c>
    </row>
    <row r="381" spans="2:3" x14ac:dyDescent="0.35">
      <c r="B381" t="s">
        <v>18</v>
      </c>
      <c r="C381">
        <v>269</v>
      </c>
    </row>
    <row r="382" spans="2:3" x14ac:dyDescent="0.35">
      <c r="B382" t="s">
        <v>18</v>
      </c>
      <c r="C382">
        <v>175</v>
      </c>
    </row>
    <row r="383" spans="2:3" x14ac:dyDescent="0.35">
      <c r="B383" t="s">
        <v>18</v>
      </c>
      <c r="C383">
        <v>69</v>
      </c>
    </row>
    <row r="384" spans="2:3" x14ac:dyDescent="0.35">
      <c r="B384" t="s">
        <v>18</v>
      </c>
      <c r="C384">
        <v>190</v>
      </c>
    </row>
    <row r="385" spans="2:3" x14ac:dyDescent="0.35">
      <c r="B385" t="s">
        <v>18</v>
      </c>
      <c r="C385">
        <v>237</v>
      </c>
    </row>
    <row r="386" spans="2:3" x14ac:dyDescent="0.35">
      <c r="B386" t="s">
        <v>18</v>
      </c>
      <c r="C386">
        <v>196</v>
      </c>
    </row>
    <row r="387" spans="2:3" x14ac:dyDescent="0.35">
      <c r="B387" t="s">
        <v>18</v>
      </c>
      <c r="C387">
        <v>7295</v>
      </c>
    </row>
    <row r="388" spans="2:3" x14ac:dyDescent="0.35">
      <c r="B388" t="s">
        <v>18</v>
      </c>
      <c r="C388">
        <v>2893</v>
      </c>
    </row>
    <row r="389" spans="2:3" x14ac:dyDescent="0.35">
      <c r="B389" t="s">
        <v>18</v>
      </c>
      <c r="C389">
        <v>820</v>
      </c>
    </row>
    <row r="390" spans="2:3" x14ac:dyDescent="0.35">
      <c r="B390" t="s">
        <v>18</v>
      </c>
      <c r="C390">
        <v>2038</v>
      </c>
    </row>
    <row r="391" spans="2:3" x14ac:dyDescent="0.35">
      <c r="B391" t="s">
        <v>18</v>
      </c>
      <c r="C391">
        <v>116</v>
      </c>
    </row>
    <row r="392" spans="2:3" x14ac:dyDescent="0.35">
      <c r="B392" t="s">
        <v>18</v>
      </c>
      <c r="C392">
        <v>1345</v>
      </c>
    </row>
    <row r="393" spans="2:3" x14ac:dyDescent="0.35">
      <c r="B393" t="s">
        <v>18</v>
      </c>
      <c r="C393">
        <v>168</v>
      </c>
    </row>
    <row r="394" spans="2:3" x14ac:dyDescent="0.35">
      <c r="B394" t="s">
        <v>18</v>
      </c>
      <c r="C394">
        <v>137</v>
      </c>
    </row>
    <row r="395" spans="2:3" x14ac:dyDescent="0.35">
      <c r="B395" t="s">
        <v>18</v>
      </c>
      <c r="C395">
        <v>186</v>
      </c>
    </row>
    <row r="396" spans="2:3" x14ac:dyDescent="0.35">
      <c r="B396" t="s">
        <v>18</v>
      </c>
      <c r="C396">
        <v>125</v>
      </c>
    </row>
    <row r="397" spans="2:3" x14ac:dyDescent="0.35">
      <c r="B397" t="s">
        <v>18</v>
      </c>
      <c r="C397">
        <v>202</v>
      </c>
    </row>
    <row r="398" spans="2:3" x14ac:dyDescent="0.35">
      <c r="B398" t="s">
        <v>18</v>
      </c>
      <c r="C398">
        <v>103</v>
      </c>
    </row>
    <row r="399" spans="2:3" x14ac:dyDescent="0.35">
      <c r="B399" t="s">
        <v>18</v>
      </c>
      <c r="C399">
        <v>1785</v>
      </c>
    </row>
    <row r="400" spans="2:3" x14ac:dyDescent="0.35">
      <c r="B400" t="s">
        <v>18</v>
      </c>
      <c r="C400">
        <v>157</v>
      </c>
    </row>
    <row r="401" spans="2:3" x14ac:dyDescent="0.35">
      <c r="B401" t="s">
        <v>18</v>
      </c>
      <c r="C401">
        <v>555</v>
      </c>
    </row>
    <row r="402" spans="2:3" x14ac:dyDescent="0.35">
      <c r="B402" t="s">
        <v>18</v>
      </c>
      <c r="C402">
        <v>297</v>
      </c>
    </row>
    <row r="403" spans="2:3" x14ac:dyDescent="0.35">
      <c r="B403" t="s">
        <v>18</v>
      </c>
      <c r="C403">
        <v>123</v>
      </c>
    </row>
    <row r="404" spans="2:3" x14ac:dyDescent="0.35">
      <c r="B404" t="s">
        <v>18</v>
      </c>
      <c r="C404">
        <v>3036</v>
      </c>
    </row>
    <row r="405" spans="2:3" x14ac:dyDescent="0.35">
      <c r="B405" t="s">
        <v>18</v>
      </c>
      <c r="C405">
        <v>144</v>
      </c>
    </row>
    <row r="406" spans="2:3" x14ac:dyDescent="0.35">
      <c r="B406" t="s">
        <v>18</v>
      </c>
      <c r="C406">
        <v>121</v>
      </c>
    </row>
    <row r="407" spans="2:3" x14ac:dyDescent="0.35">
      <c r="B407" t="s">
        <v>18</v>
      </c>
      <c r="C407">
        <v>181</v>
      </c>
    </row>
    <row r="408" spans="2:3" x14ac:dyDescent="0.35">
      <c r="B408" t="s">
        <v>18</v>
      </c>
      <c r="C408">
        <v>122</v>
      </c>
    </row>
    <row r="409" spans="2:3" x14ac:dyDescent="0.35">
      <c r="B409" t="s">
        <v>18</v>
      </c>
      <c r="C409">
        <v>1071</v>
      </c>
    </row>
    <row r="410" spans="2:3" x14ac:dyDescent="0.35">
      <c r="B410" t="s">
        <v>18</v>
      </c>
      <c r="C410">
        <v>980</v>
      </c>
    </row>
    <row r="411" spans="2:3" x14ac:dyDescent="0.35">
      <c r="B411" t="s">
        <v>18</v>
      </c>
      <c r="C411">
        <v>536</v>
      </c>
    </row>
    <row r="412" spans="2:3" x14ac:dyDescent="0.35">
      <c r="B412" t="s">
        <v>18</v>
      </c>
      <c r="C412">
        <v>1991</v>
      </c>
    </row>
    <row r="413" spans="2:3" x14ac:dyDescent="0.35">
      <c r="B413" t="s">
        <v>18</v>
      </c>
      <c r="C413">
        <v>180</v>
      </c>
    </row>
    <row r="414" spans="2:3" x14ac:dyDescent="0.35">
      <c r="B414" t="s">
        <v>18</v>
      </c>
      <c r="C414">
        <v>130</v>
      </c>
    </row>
    <row r="415" spans="2:3" x14ac:dyDescent="0.35">
      <c r="B415" t="s">
        <v>18</v>
      </c>
      <c r="C415">
        <v>122</v>
      </c>
    </row>
    <row r="416" spans="2:3" x14ac:dyDescent="0.35">
      <c r="B416" t="s">
        <v>18</v>
      </c>
      <c r="C416">
        <v>140</v>
      </c>
    </row>
    <row r="417" spans="2:3" x14ac:dyDescent="0.35">
      <c r="B417" t="s">
        <v>18</v>
      </c>
      <c r="C417">
        <v>3388</v>
      </c>
    </row>
    <row r="418" spans="2:3" x14ac:dyDescent="0.35">
      <c r="B418" t="s">
        <v>18</v>
      </c>
      <c r="C418">
        <v>280</v>
      </c>
    </row>
    <row r="419" spans="2:3" x14ac:dyDescent="0.35">
      <c r="B419" t="s">
        <v>18</v>
      </c>
      <c r="C419">
        <v>366</v>
      </c>
    </row>
    <row r="420" spans="2:3" x14ac:dyDescent="0.35">
      <c r="B420" t="s">
        <v>18</v>
      </c>
      <c r="C420">
        <v>270</v>
      </c>
    </row>
    <row r="421" spans="2:3" x14ac:dyDescent="0.35">
      <c r="B421" t="s">
        <v>18</v>
      </c>
      <c r="C421">
        <v>137</v>
      </c>
    </row>
    <row r="422" spans="2:3" x14ac:dyDescent="0.35">
      <c r="B422" t="s">
        <v>18</v>
      </c>
      <c r="C422">
        <v>3205</v>
      </c>
    </row>
    <row r="423" spans="2:3" x14ac:dyDescent="0.35">
      <c r="B423" t="s">
        <v>18</v>
      </c>
      <c r="C423">
        <v>288</v>
      </c>
    </row>
    <row r="424" spans="2:3" x14ac:dyDescent="0.35">
      <c r="B424" t="s">
        <v>18</v>
      </c>
      <c r="C424">
        <v>148</v>
      </c>
    </row>
    <row r="425" spans="2:3" x14ac:dyDescent="0.35">
      <c r="B425" t="s">
        <v>18</v>
      </c>
      <c r="C425">
        <v>114</v>
      </c>
    </row>
    <row r="426" spans="2:3" x14ac:dyDescent="0.35">
      <c r="B426" t="s">
        <v>18</v>
      </c>
      <c r="C426">
        <v>1518</v>
      </c>
    </row>
    <row r="427" spans="2:3" x14ac:dyDescent="0.35">
      <c r="B427" t="s">
        <v>18</v>
      </c>
      <c r="C427">
        <v>166</v>
      </c>
    </row>
    <row r="428" spans="2:3" x14ac:dyDescent="0.35">
      <c r="B428" t="s">
        <v>18</v>
      </c>
      <c r="C428">
        <v>100</v>
      </c>
    </row>
    <row r="429" spans="2:3" x14ac:dyDescent="0.35">
      <c r="B429" t="s">
        <v>18</v>
      </c>
      <c r="C429">
        <v>235</v>
      </c>
    </row>
    <row r="430" spans="2:3" x14ac:dyDescent="0.35">
      <c r="B430" t="s">
        <v>18</v>
      </c>
      <c r="C430">
        <v>148</v>
      </c>
    </row>
    <row r="431" spans="2:3" x14ac:dyDescent="0.35">
      <c r="B431" t="s">
        <v>18</v>
      </c>
      <c r="C431">
        <v>198</v>
      </c>
    </row>
    <row r="432" spans="2:3" x14ac:dyDescent="0.35">
      <c r="B432" t="s">
        <v>18</v>
      </c>
      <c r="C432">
        <v>150</v>
      </c>
    </row>
    <row r="433" spans="2:3" x14ac:dyDescent="0.35">
      <c r="B433" t="s">
        <v>18</v>
      </c>
      <c r="C433">
        <v>216</v>
      </c>
    </row>
    <row r="434" spans="2:3" x14ac:dyDescent="0.35">
      <c r="B434" t="s">
        <v>18</v>
      </c>
      <c r="C434">
        <v>5139</v>
      </c>
    </row>
    <row r="435" spans="2:3" x14ac:dyDescent="0.35">
      <c r="B435" t="s">
        <v>18</v>
      </c>
      <c r="C435">
        <v>2353</v>
      </c>
    </row>
    <row r="436" spans="2:3" x14ac:dyDescent="0.35">
      <c r="B436" t="s">
        <v>18</v>
      </c>
      <c r="C436">
        <v>78</v>
      </c>
    </row>
    <row r="437" spans="2:3" x14ac:dyDescent="0.35">
      <c r="B437" t="s">
        <v>18</v>
      </c>
      <c r="C437">
        <v>174</v>
      </c>
    </row>
    <row r="438" spans="2:3" x14ac:dyDescent="0.35">
      <c r="B438" t="s">
        <v>18</v>
      </c>
      <c r="C438">
        <v>164</v>
      </c>
    </row>
    <row r="439" spans="2:3" x14ac:dyDescent="0.35">
      <c r="B439" t="s">
        <v>18</v>
      </c>
      <c r="C439">
        <v>161</v>
      </c>
    </row>
    <row r="440" spans="2:3" x14ac:dyDescent="0.35">
      <c r="B440" t="s">
        <v>18</v>
      </c>
      <c r="C440">
        <v>138</v>
      </c>
    </row>
    <row r="441" spans="2:3" x14ac:dyDescent="0.35">
      <c r="B441" t="s">
        <v>18</v>
      </c>
      <c r="C441">
        <v>3308</v>
      </c>
    </row>
    <row r="442" spans="2:3" x14ac:dyDescent="0.35">
      <c r="B442" t="s">
        <v>18</v>
      </c>
      <c r="C442">
        <v>127</v>
      </c>
    </row>
    <row r="443" spans="2:3" x14ac:dyDescent="0.35">
      <c r="B443" t="s">
        <v>18</v>
      </c>
      <c r="C443">
        <v>207</v>
      </c>
    </row>
    <row r="444" spans="2:3" x14ac:dyDescent="0.35">
      <c r="B444" t="s">
        <v>18</v>
      </c>
      <c r="C444">
        <v>181</v>
      </c>
    </row>
    <row r="445" spans="2:3" x14ac:dyDescent="0.35">
      <c r="B445" t="s">
        <v>18</v>
      </c>
      <c r="C445">
        <v>110</v>
      </c>
    </row>
    <row r="446" spans="2:3" x14ac:dyDescent="0.35">
      <c r="B446" t="s">
        <v>18</v>
      </c>
      <c r="C446">
        <v>185</v>
      </c>
    </row>
    <row r="447" spans="2:3" x14ac:dyDescent="0.35">
      <c r="B447" t="s">
        <v>18</v>
      </c>
      <c r="C447">
        <v>121</v>
      </c>
    </row>
    <row r="448" spans="2:3" x14ac:dyDescent="0.35">
      <c r="B448" t="s">
        <v>18</v>
      </c>
      <c r="C448">
        <v>106</v>
      </c>
    </row>
    <row r="449" spans="2:3" x14ac:dyDescent="0.35">
      <c r="B449" t="s">
        <v>18</v>
      </c>
      <c r="C449">
        <v>142</v>
      </c>
    </row>
    <row r="450" spans="2:3" x14ac:dyDescent="0.35">
      <c r="B450" t="s">
        <v>18</v>
      </c>
      <c r="C450">
        <v>233</v>
      </c>
    </row>
    <row r="451" spans="2:3" x14ac:dyDescent="0.35">
      <c r="B451" t="s">
        <v>18</v>
      </c>
      <c r="C451">
        <v>218</v>
      </c>
    </row>
    <row r="452" spans="2:3" x14ac:dyDescent="0.35">
      <c r="B452" t="s">
        <v>18</v>
      </c>
      <c r="C452">
        <v>76</v>
      </c>
    </row>
    <row r="453" spans="2:3" x14ac:dyDescent="0.35">
      <c r="B453" t="s">
        <v>18</v>
      </c>
      <c r="C453">
        <v>43</v>
      </c>
    </row>
    <row r="454" spans="2:3" x14ac:dyDescent="0.35">
      <c r="B454" t="s">
        <v>18</v>
      </c>
      <c r="C454">
        <v>221</v>
      </c>
    </row>
    <row r="455" spans="2:3" x14ac:dyDescent="0.35">
      <c r="B455" t="s">
        <v>18</v>
      </c>
      <c r="C455">
        <v>2805</v>
      </c>
    </row>
    <row r="456" spans="2:3" x14ac:dyDescent="0.35">
      <c r="B456" t="s">
        <v>18</v>
      </c>
      <c r="C456">
        <v>68</v>
      </c>
    </row>
    <row r="457" spans="2:3" x14ac:dyDescent="0.35">
      <c r="B457" t="s">
        <v>18</v>
      </c>
      <c r="C457">
        <v>183</v>
      </c>
    </row>
    <row r="458" spans="2:3" x14ac:dyDescent="0.35">
      <c r="B458" t="s">
        <v>18</v>
      </c>
      <c r="C458">
        <v>133</v>
      </c>
    </row>
    <row r="459" spans="2:3" x14ac:dyDescent="0.35">
      <c r="B459" t="s">
        <v>18</v>
      </c>
      <c r="C459">
        <v>2489</v>
      </c>
    </row>
    <row r="460" spans="2:3" x14ac:dyDescent="0.35">
      <c r="B460" t="s">
        <v>18</v>
      </c>
      <c r="C460">
        <v>69</v>
      </c>
    </row>
    <row r="461" spans="2:3" x14ac:dyDescent="0.35">
      <c r="B461" t="s">
        <v>18</v>
      </c>
      <c r="C461">
        <v>279</v>
      </c>
    </row>
    <row r="462" spans="2:3" x14ac:dyDescent="0.35">
      <c r="B462" t="s">
        <v>18</v>
      </c>
      <c r="C462">
        <v>210</v>
      </c>
    </row>
    <row r="463" spans="2:3" x14ac:dyDescent="0.35">
      <c r="B463" t="s">
        <v>18</v>
      </c>
      <c r="C463">
        <v>2100</v>
      </c>
    </row>
    <row r="464" spans="2:3" x14ac:dyDescent="0.35">
      <c r="B464" t="s">
        <v>18</v>
      </c>
      <c r="C464">
        <v>252</v>
      </c>
    </row>
    <row r="465" spans="2:3" x14ac:dyDescent="0.35">
      <c r="B465" t="s">
        <v>18</v>
      </c>
      <c r="C465">
        <v>1280</v>
      </c>
    </row>
    <row r="466" spans="2:3" x14ac:dyDescent="0.35">
      <c r="B466" t="s">
        <v>18</v>
      </c>
      <c r="C466">
        <v>157</v>
      </c>
    </row>
    <row r="467" spans="2:3" x14ac:dyDescent="0.35">
      <c r="B467" t="s">
        <v>18</v>
      </c>
      <c r="C467">
        <v>194</v>
      </c>
    </row>
    <row r="468" spans="2:3" x14ac:dyDescent="0.35">
      <c r="B468" t="s">
        <v>18</v>
      </c>
      <c r="C468">
        <v>82</v>
      </c>
    </row>
    <row r="469" spans="2:3" x14ac:dyDescent="0.35">
      <c r="B469" t="s">
        <v>18</v>
      </c>
      <c r="C469">
        <v>4233</v>
      </c>
    </row>
    <row r="470" spans="2:3" x14ac:dyDescent="0.35">
      <c r="B470" t="s">
        <v>18</v>
      </c>
      <c r="C470">
        <v>1297</v>
      </c>
    </row>
    <row r="471" spans="2:3" x14ac:dyDescent="0.35">
      <c r="B471" t="s">
        <v>18</v>
      </c>
      <c r="C471">
        <v>165</v>
      </c>
    </row>
    <row r="472" spans="2:3" x14ac:dyDescent="0.35">
      <c r="B472" t="s">
        <v>18</v>
      </c>
      <c r="C472">
        <v>119</v>
      </c>
    </row>
    <row r="473" spans="2:3" x14ac:dyDescent="0.35">
      <c r="B473" t="s">
        <v>18</v>
      </c>
      <c r="C473">
        <v>1797</v>
      </c>
    </row>
    <row r="474" spans="2:3" x14ac:dyDescent="0.35">
      <c r="B474" t="s">
        <v>18</v>
      </c>
      <c r="C474">
        <v>261</v>
      </c>
    </row>
    <row r="475" spans="2:3" x14ac:dyDescent="0.35">
      <c r="B475" t="s">
        <v>18</v>
      </c>
      <c r="C475">
        <v>157</v>
      </c>
    </row>
    <row r="476" spans="2:3" x14ac:dyDescent="0.35">
      <c r="B476" t="s">
        <v>18</v>
      </c>
      <c r="C476">
        <v>3533</v>
      </c>
    </row>
    <row r="477" spans="2:3" x14ac:dyDescent="0.35">
      <c r="B477" t="s">
        <v>18</v>
      </c>
      <c r="C477">
        <v>155</v>
      </c>
    </row>
    <row r="478" spans="2:3" x14ac:dyDescent="0.35">
      <c r="B478" t="s">
        <v>18</v>
      </c>
      <c r="C478">
        <v>132</v>
      </c>
    </row>
    <row r="479" spans="2:3" x14ac:dyDescent="0.35">
      <c r="B479" t="s">
        <v>18</v>
      </c>
      <c r="C479">
        <v>1354</v>
      </c>
    </row>
    <row r="480" spans="2:3" x14ac:dyDescent="0.35">
      <c r="B480" t="s">
        <v>18</v>
      </c>
      <c r="C480">
        <v>48</v>
      </c>
    </row>
    <row r="481" spans="2:3" x14ac:dyDescent="0.35">
      <c r="B481" t="s">
        <v>18</v>
      </c>
      <c r="C481">
        <v>110</v>
      </c>
    </row>
    <row r="482" spans="2:3" x14ac:dyDescent="0.35">
      <c r="B482" t="s">
        <v>18</v>
      </c>
      <c r="C482">
        <v>172</v>
      </c>
    </row>
    <row r="483" spans="2:3" x14ac:dyDescent="0.35">
      <c r="B483" t="s">
        <v>18</v>
      </c>
      <c r="C483">
        <v>307</v>
      </c>
    </row>
    <row r="484" spans="2:3" x14ac:dyDescent="0.35">
      <c r="B484" t="s">
        <v>18</v>
      </c>
      <c r="C484">
        <v>160</v>
      </c>
    </row>
    <row r="485" spans="2:3" x14ac:dyDescent="0.35">
      <c r="B485" t="s">
        <v>18</v>
      </c>
      <c r="C485">
        <v>1467</v>
      </c>
    </row>
    <row r="486" spans="2:3" x14ac:dyDescent="0.35">
      <c r="B486" t="s">
        <v>18</v>
      </c>
      <c r="C486">
        <v>2662</v>
      </c>
    </row>
    <row r="487" spans="2:3" x14ac:dyDescent="0.35">
      <c r="B487" t="s">
        <v>18</v>
      </c>
      <c r="C487">
        <v>452</v>
      </c>
    </row>
    <row r="488" spans="2:3" x14ac:dyDescent="0.35">
      <c r="B488" t="s">
        <v>18</v>
      </c>
      <c r="C488">
        <v>158</v>
      </c>
    </row>
    <row r="489" spans="2:3" x14ac:dyDescent="0.35">
      <c r="B489" t="s">
        <v>18</v>
      </c>
      <c r="C489">
        <v>225</v>
      </c>
    </row>
    <row r="490" spans="2:3" x14ac:dyDescent="0.35">
      <c r="B490" t="s">
        <v>18</v>
      </c>
      <c r="C490">
        <v>65</v>
      </c>
    </row>
    <row r="491" spans="2:3" x14ac:dyDescent="0.35">
      <c r="B491" t="s">
        <v>18</v>
      </c>
      <c r="C491">
        <v>163</v>
      </c>
    </row>
    <row r="492" spans="2:3" x14ac:dyDescent="0.35">
      <c r="B492" t="s">
        <v>18</v>
      </c>
      <c r="C492">
        <v>85</v>
      </c>
    </row>
    <row r="493" spans="2:3" x14ac:dyDescent="0.35">
      <c r="B493" t="s">
        <v>18</v>
      </c>
      <c r="C493">
        <v>217</v>
      </c>
    </row>
    <row r="494" spans="2:3" x14ac:dyDescent="0.35">
      <c r="B494" t="s">
        <v>18</v>
      </c>
      <c r="C494">
        <v>150</v>
      </c>
    </row>
    <row r="495" spans="2:3" x14ac:dyDescent="0.35">
      <c r="B495" t="s">
        <v>18</v>
      </c>
      <c r="C495">
        <v>3272</v>
      </c>
    </row>
    <row r="496" spans="2:3" x14ac:dyDescent="0.35">
      <c r="B496" t="s">
        <v>18</v>
      </c>
      <c r="C496">
        <v>300</v>
      </c>
    </row>
    <row r="497" spans="2:3" x14ac:dyDescent="0.35">
      <c r="B497" t="s">
        <v>18</v>
      </c>
      <c r="C497">
        <v>126</v>
      </c>
    </row>
    <row r="498" spans="2:3" x14ac:dyDescent="0.35">
      <c r="B498" t="s">
        <v>18</v>
      </c>
      <c r="C498">
        <v>2320</v>
      </c>
    </row>
    <row r="499" spans="2:3" x14ac:dyDescent="0.35">
      <c r="B499" t="s">
        <v>18</v>
      </c>
      <c r="C499">
        <v>81</v>
      </c>
    </row>
    <row r="500" spans="2:3" x14ac:dyDescent="0.35">
      <c r="B500" t="s">
        <v>18</v>
      </c>
      <c r="C500">
        <v>1887</v>
      </c>
    </row>
    <row r="501" spans="2:3" x14ac:dyDescent="0.35">
      <c r="B501" t="s">
        <v>18</v>
      </c>
      <c r="C501">
        <v>4358</v>
      </c>
    </row>
    <row r="502" spans="2:3" x14ac:dyDescent="0.35">
      <c r="B502" t="s">
        <v>18</v>
      </c>
      <c r="C502">
        <v>53</v>
      </c>
    </row>
    <row r="503" spans="2:3" x14ac:dyDescent="0.35">
      <c r="B503" t="s">
        <v>18</v>
      </c>
      <c r="C503">
        <v>2414</v>
      </c>
    </row>
    <row r="504" spans="2:3" x14ac:dyDescent="0.35">
      <c r="B504" t="s">
        <v>18</v>
      </c>
      <c r="C504">
        <v>80</v>
      </c>
    </row>
    <row r="505" spans="2:3" x14ac:dyDescent="0.35">
      <c r="B505" t="s">
        <v>18</v>
      </c>
      <c r="C505">
        <v>193</v>
      </c>
    </row>
    <row r="506" spans="2:3" x14ac:dyDescent="0.35">
      <c r="B506" t="s">
        <v>18</v>
      </c>
      <c r="C506">
        <v>52</v>
      </c>
    </row>
    <row r="507" spans="2:3" x14ac:dyDescent="0.35">
      <c r="B507" t="s">
        <v>18</v>
      </c>
      <c r="C507">
        <v>290</v>
      </c>
    </row>
    <row r="508" spans="2:3" x14ac:dyDescent="0.35">
      <c r="B508" t="s">
        <v>18</v>
      </c>
      <c r="C508">
        <v>122</v>
      </c>
    </row>
    <row r="509" spans="2:3" x14ac:dyDescent="0.35">
      <c r="B509" t="s">
        <v>18</v>
      </c>
      <c r="C509">
        <v>1470</v>
      </c>
    </row>
    <row r="510" spans="2:3" x14ac:dyDescent="0.35">
      <c r="B510" t="s">
        <v>18</v>
      </c>
      <c r="C510">
        <v>165</v>
      </c>
    </row>
    <row r="511" spans="2:3" x14ac:dyDescent="0.35">
      <c r="B511" t="s">
        <v>18</v>
      </c>
      <c r="C511">
        <v>182</v>
      </c>
    </row>
    <row r="512" spans="2:3" x14ac:dyDescent="0.35">
      <c r="B512" t="s">
        <v>18</v>
      </c>
      <c r="C512">
        <v>199</v>
      </c>
    </row>
    <row r="513" spans="2:3" x14ac:dyDescent="0.35">
      <c r="B513" t="s">
        <v>18</v>
      </c>
      <c r="C513">
        <v>56</v>
      </c>
    </row>
    <row r="514" spans="2:3" x14ac:dyDescent="0.35">
      <c r="B514" t="s">
        <v>18</v>
      </c>
      <c r="C514">
        <v>1460</v>
      </c>
    </row>
    <row r="515" spans="2:3" x14ac:dyDescent="0.35">
      <c r="B515" t="s">
        <v>18</v>
      </c>
      <c r="C515">
        <v>123</v>
      </c>
    </row>
    <row r="516" spans="2:3" x14ac:dyDescent="0.35">
      <c r="B516" t="s">
        <v>18</v>
      </c>
      <c r="C516">
        <v>159</v>
      </c>
    </row>
    <row r="517" spans="2:3" x14ac:dyDescent="0.35">
      <c r="B517" t="s">
        <v>18</v>
      </c>
      <c r="C517">
        <v>110</v>
      </c>
    </row>
    <row r="518" spans="2:3" x14ac:dyDescent="0.35">
      <c r="B518" t="s">
        <v>18</v>
      </c>
      <c r="C518">
        <v>236</v>
      </c>
    </row>
    <row r="519" spans="2:3" x14ac:dyDescent="0.35">
      <c r="B519" t="s">
        <v>18</v>
      </c>
      <c r="C519">
        <v>191</v>
      </c>
    </row>
    <row r="520" spans="2:3" x14ac:dyDescent="0.35">
      <c r="B520" t="s">
        <v>18</v>
      </c>
      <c r="C520">
        <v>3934</v>
      </c>
    </row>
    <row r="521" spans="2:3" x14ac:dyDescent="0.35">
      <c r="B521" t="s">
        <v>18</v>
      </c>
      <c r="C521">
        <v>80</v>
      </c>
    </row>
    <row r="522" spans="2:3" x14ac:dyDescent="0.35">
      <c r="B522" t="s">
        <v>18</v>
      </c>
      <c r="C522">
        <v>462</v>
      </c>
    </row>
    <row r="523" spans="2:3" x14ac:dyDescent="0.35">
      <c r="B523" t="s">
        <v>18</v>
      </c>
      <c r="C523">
        <v>179</v>
      </c>
    </row>
    <row r="524" spans="2:3" x14ac:dyDescent="0.35">
      <c r="B524" t="s">
        <v>18</v>
      </c>
      <c r="C524">
        <v>1866</v>
      </c>
    </row>
    <row r="525" spans="2:3" x14ac:dyDescent="0.35">
      <c r="B525" t="s">
        <v>18</v>
      </c>
      <c r="C525">
        <v>156</v>
      </c>
    </row>
    <row r="526" spans="2:3" x14ac:dyDescent="0.35">
      <c r="B526" t="s">
        <v>18</v>
      </c>
      <c r="C526">
        <v>255</v>
      </c>
    </row>
    <row r="527" spans="2:3" x14ac:dyDescent="0.35">
      <c r="B527" t="s">
        <v>18</v>
      </c>
      <c r="C527">
        <v>2261</v>
      </c>
    </row>
    <row r="528" spans="2:3" x14ac:dyDescent="0.35">
      <c r="B528" t="s">
        <v>18</v>
      </c>
      <c r="C528">
        <v>40</v>
      </c>
    </row>
    <row r="529" spans="2:3" x14ac:dyDescent="0.35">
      <c r="B529" t="s">
        <v>18</v>
      </c>
      <c r="C529">
        <v>2289</v>
      </c>
    </row>
    <row r="530" spans="2:3" x14ac:dyDescent="0.35">
      <c r="B530" t="s">
        <v>18</v>
      </c>
      <c r="C530">
        <v>65</v>
      </c>
    </row>
    <row r="531" spans="2:3" x14ac:dyDescent="0.35">
      <c r="B531" t="s">
        <v>18</v>
      </c>
      <c r="C531">
        <v>3777</v>
      </c>
    </row>
    <row r="532" spans="2:3" x14ac:dyDescent="0.35">
      <c r="B532" t="s">
        <v>18</v>
      </c>
      <c r="C532">
        <v>184</v>
      </c>
    </row>
    <row r="533" spans="2:3" x14ac:dyDescent="0.35">
      <c r="B533" t="s">
        <v>18</v>
      </c>
      <c r="C533">
        <v>85</v>
      </c>
    </row>
    <row r="534" spans="2:3" x14ac:dyDescent="0.35">
      <c r="B534" t="s">
        <v>18</v>
      </c>
      <c r="C534">
        <v>144</v>
      </c>
    </row>
    <row r="535" spans="2:3" x14ac:dyDescent="0.35">
      <c r="B535" t="s">
        <v>18</v>
      </c>
      <c r="C535">
        <v>1902</v>
      </c>
    </row>
    <row r="536" spans="2:3" x14ac:dyDescent="0.35">
      <c r="B536" t="s">
        <v>18</v>
      </c>
      <c r="C536">
        <v>105</v>
      </c>
    </row>
    <row r="537" spans="2:3" x14ac:dyDescent="0.35">
      <c r="B537" t="s">
        <v>18</v>
      </c>
      <c r="C537">
        <v>132</v>
      </c>
    </row>
    <row r="538" spans="2:3" x14ac:dyDescent="0.35">
      <c r="B538" t="s">
        <v>18</v>
      </c>
      <c r="C538">
        <v>96</v>
      </c>
    </row>
    <row r="539" spans="2:3" x14ac:dyDescent="0.35">
      <c r="B539" t="s">
        <v>18</v>
      </c>
      <c r="C539">
        <v>114</v>
      </c>
    </row>
    <row r="540" spans="2:3" x14ac:dyDescent="0.35">
      <c r="B540" t="s">
        <v>18</v>
      </c>
      <c r="C540">
        <v>203</v>
      </c>
    </row>
    <row r="541" spans="2:3" x14ac:dyDescent="0.35">
      <c r="B541" t="s">
        <v>18</v>
      </c>
      <c r="C541">
        <v>1559</v>
      </c>
    </row>
    <row r="542" spans="2:3" x14ac:dyDescent="0.35">
      <c r="B542" t="s">
        <v>18</v>
      </c>
      <c r="C542">
        <v>1548</v>
      </c>
    </row>
    <row r="543" spans="2:3" x14ac:dyDescent="0.35">
      <c r="B543" t="s">
        <v>18</v>
      </c>
      <c r="C543">
        <v>80</v>
      </c>
    </row>
    <row r="544" spans="2:3" x14ac:dyDescent="0.35">
      <c r="B544" t="s">
        <v>18</v>
      </c>
      <c r="C544">
        <v>131</v>
      </c>
    </row>
    <row r="545" spans="2:3" x14ac:dyDescent="0.35">
      <c r="B545" t="s">
        <v>18</v>
      </c>
      <c r="C545">
        <v>112</v>
      </c>
    </row>
    <row r="546" spans="2:3" x14ac:dyDescent="0.35">
      <c r="B546" t="s">
        <v>18</v>
      </c>
      <c r="C546">
        <v>155</v>
      </c>
    </row>
    <row r="547" spans="2:3" x14ac:dyDescent="0.35">
      <c r="B547" t="s">
        <v>18</v>
      </c>
      <c r="C547">
        <v>266</v>
      </c>
    </row>
    <row r="548" spans="2:3" x14ac:dyDescent="0.35">
      <c r="B548" t="s">
        <v>18</v>
      </c>
      <c r="C548">
        <v>155</v>
      </c>
    </row>
    <row r="549" spans="2:3" x14ac:dyDescent="0.35">
      <c r="B549" t="s">
        <v>18</v>
      </c>
      <c r="C549">
        <v>207</v>
      </c>
    </row>
    <row r="550" spans="2:3" x14ac:dyDescent="0.35">
      <c r="B550" t="s">
        <v>18</v>
      </c>
      <c r="C550">
        <v>245</v>
      </c>
    </row>
    <row r="551" spans="2:3" x14ac:dyDescent="0.35">
      <c r="B551" t="s">
        <v>18</v>
      </c>
      <c r="C551">
        <v>1573</v>
      </c>
    </row>
    <row r="552" spans="2:3" x14ac:dyDescent="0.35">
      <c r="B552" t="s">
        <v>18</v>
      </c>
      <c r="C552">
        <v>114</v>
      </c>
    </row>
    <row r="553" spans="2:3" x14ac:dyDescent="0.35">
      <c r="B553" t="s">
        <v>18</v>
      </c>
      <c r="C553">
        <v>93</v>
      </c>
    </row>
    <row r="554" spans="2:3" x14ac:dyDescent="0.35">
      <c r="B554" t="s">
        <v>18</v>
      </c>
      <c r="C554">
        <v>1681</v>
      </c>
    </row>
    <row r="555" spans="2:3" x14ac:dyDescent="0.35">
      <c r="B555" t="s">
        <v>18</v>
      </c>
      <c r="C555">
        <v>32</v>
      </c>
    </row>
    <row r="556" spans="2:3" x14ac:dyDescent="0.35">
      <c r="B556" t="s">
        <v>18</v>
      </c>
      <c r="C556">
        <v>135</v>
      </c>
    </row>
    <row r="557" spans="2:3" x14ac:dyDescent="0.35">
      <c r="B557" t="s">
        <v>18</v>
      </c>
      <c r="C557">
        <v>140</v>
      </c>
    </row>
    <row r="558" spans="2:3" x14ac:dyDescent="0.35">
      <c r="B558" t="s">
        <v>18</v>
      </c>
      <c r="C558">
        <v>92</v>
      </c>
    </row>
    <row r="559" spans="2:3" x14ac:dyDescent="0.35">
      <c r="B559" t="s">
        <v>18</v>
      </c>
      <c r="C559">
        <v>1015</v>
      </c>
    </row>
    <row r="560" spans="2:3" x14ac:dyDescent="0.35">
      <c r="B560" t="s">
        <v>18</v>
      </c>
      <c r="C560">
        <v>323</v>
      </c>
    </row>
    <row r="561" spans="2:3" x14ac:dyDescent="0.35">
      <c r="B561" t="s">
        <v>18</v>
      </c>
      <c r="C561">
        <v>2326</v>
      </c>
    </row>
    <row r="562" spans="2:3" x14ac:dyDescent="0.35">
      <c r="B562" t="s">
        <v>18</v>
      </c>
      <c r="C562">
        <v>381</v>
      </c>
    </row>
    <row r="563" spans="2:3" x14ac:dyDescent="0.35">
      <c r="B563" t="s">
        <v>18</v>
      </c>
      <c r="C563">
        <v>480</v>
      </c>
    </row>
    <row r="564" spans="2:3" x14ac:dyDescent="0.35">
      <c r="B564" t="s">
        <v>18</v>
      </c>
      <c r="C564">
        <v>226</v>
      </c>
    </row>
    <row r="565" spans="2:3" x14ac:dyDescent="0.35">
      <c r="B565" t="s">
        <v>18</v>
      </c>
      <c r="C565">
        <v>241</v>
      </c>
    </row>
    <row r="566" spans="2:3" x14ac:dyDescent="0.35">
      <c r="B566" t="s">
        <v>18</v>
      </c>
      <c r="C566">
        <v>132</v>
      </c>
    </row>
    <row r="567" spans="2:3" x14ac:dyDescent="0.35">
      <c r="B567" t="s">
        <v>18</v>
      </c>
      <c r="C567">
        <v>2043</v>
      </c>
    </row>
  </sheetData>
  <conditionalFormatting sqref="B3:B567">
    <cfRule type="containsText" dxfId="58" priority="5" operator="containsText" text="canceled">
      <formula>NOT(ISERROR(SEARCH("canceled",B3)))</formula>
    </cfRule>
    <cfRule type="containsText" dxfId="57" priority="6" operator="containsText" text="successful">
      <formula>NOT(ISERROR(SEARCH("successful",B3)))</formula>
    </cfRule>
    <cfRule type="containsText" dxfId="56" priority="7" operator="containsText" text="live">
      <formula>NOT(ISERROR(SEARCH("live",B3)))</formula>
    </cfRule>
    <cfRule type="containsText" dxfId="55" priority="8" operator="containsText" text="failed">
      <formula>NOT(ISERROR(SEARCH("failed",B3)))</formula>
    </cfRule>
  </conditionalFormatting>
  <conditionalFormatting sqref="D3:D366">
    <cfRule type="containsText" dxfId="54" priority="1" operator="containsText" text="canceled">
      <formula>NOT(ISERROR(SEARCH("canceled",D3)))</formula>
    </cfRule>
    <cfRule type="containsText" dxfId="53" priority="2" operator="containsText" text="successful">
      <formula>NOT(ISERROR(SEARCH("successful",D3)))</formula>
    </cfRule>
    <cfRule type="containsText" dxfId="52" priority="3" operator="containsText" text="live">
      <formula>NOT(ISERROR(SEARCH("live",D3)))</formula>
    </cfRule>
    <cfRule type="containsText" dxfId="51" priority="4" operator="containsText" text="failed">
      <formula>NOT(ISERROR(SEARCH("failed",D3)))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DACE-4281-4225-B5AB-EBBFD816787F}">
  <dimension ref="B2:I14"/>
  <sheetViews>
    <sheetView zoomScale="55" workbookViewId="0">
      <selection activeCell="I23" sqref="I23"/>
    </sheetView>
  </sheetViews>
  <sheetFormatPr defaultRowHeight="15.5" x14ac:dyDescent="0.35"/>
  <cols>
    <col min="2" max="2" width="26.33203125" bestFit="1" customWidth="1"/>
    <col min="3" max="3" width="16.33203125" bestFit="1" customWidth="1"/>
    <col min="4" max="4" width="13" bestFit="1" customWidth="1"/>
    <col min="5" max="5" width="15.33203125" bestFit="1" customWidth="1"/>
    <col min="6" max="6" width="12" bestFit="1" customWidth="1"/>
    <col min="7" max="7" width="19.25" bestFit="1" customWidth="1"/>
    <col min="8" max="8" width="15.5" bestFit="1" customWidth="1"/>
    <col min="9" max="9" width="18.25" bestFit="1" customWidth="1"/>
  </cols>
  <sheetData>
    <row r="2" spans="2:9" x14ac:dyDescent="0.35">
      <c r="B2" t="s">
        <v>2063</v>
      </c>
      <c r="C2" t="s">
        <v>2064</v>
      </c>
      <c r="D2" t="s">
        <v>2065</v>
      </c>
      <c r="E2" t="s">
        <v>2066</v>
      </c>
      <c r="F2" t="s">
        <v>2067</v>
      </c>
      <c r="G2" t="s">
        <v>2068</v>
      </c>
      <c r="H2" t="s">
        <v>2069</v>
      </c>
      <c r="I2" t="s">
        <v>2070</v>
      </c>
    </row>
    <row r="3" spans="2:9" x14ac:dyDescent="0.35">
      <c r="B3" t="s">
        <v>2071</v>
      </c>
      <c r="C3">
        <f>COUNTIFS(Crowdfunding!$D$2:$D$1001,"&lt;1000",Crowdfunding!$F$2:$F$1001,"successful")</f>
        <v>30</v>
      </c>
      <c r="D3">
        <f>COUNTIFS(Crowdfunding!$D$2:$D$1001,"&lt;1000",Crowdfunding!$F$2:$F$1001,"failed")</f>
        <v>20</v>
      </c>
      <c r="E3">
        <f>COUNTIFS(Crowdfunding!$D$2:$D$1001,"&lt;1000",Crowdfunding!$F$2:$F$1001,"canceled")</f>
        <v>1</v>
      </c>
      <c r="F3">
        <f>SUM(C3:E3)</f>
        <v>51</v>
      </c>
      <c r="G3" s="4">
        <f>C3/$F$3</f>
        <v>0.58823529411764708</v>
      </c>
      <c r="H3" s="4">
        <f>D3/F3</f>
        <v>0.39215686274509803</v>
      </c>
      <c r="I3" s="4">
        <f>E3/F3</f>
        <v>1.9607843137254902E-2</v>
      </c>
    </row>
    <row r="4" spans="2:9" x14ac:dyDescent="0.35">
      <c r="B4" t="s">
        <v>2072</v>
      </c>
      <c r="C4">
        <f>COUNTIFS(Crowdfunding!$D$2:$D$1001,"&gt;=1000",Crowdfunding!$D$2:$D$1001,"&lt;4999",Crowdfunding!$F$2:$F$1001,"successful")</f>
        <v>191</v>
      </c>
      <c r="D4">
        <f>COUNTIFS(Crowdfunding!$D$2:$D$1001,"&gt;=1000",Crowdfunding!$D$2:$D$1001,"&lt;4999",Crowdfunding!$F$2:$F$1001,"failed")</f>
        <v>38</v>
      </c>
      <c r="E4">
        <f>COUNTIFS(Crowdfunding!$D$2:$D$1001,"&gt;=1000",Crowdfunding!$D$2:$D$1001,"&lt;4999",Crowdfunding!$F$2:$F$1001,"canceled")</f>
        <v>2</v>
      </c>
      <c r="F4">
        <f t="shared" ref="F4:F14" si="0">SUM(C4:E4)</f>
        <v>231</v>
      </c>
      <c r="G4" s="4">
        <f>C4/$F$4</f>
        <v>0.82683982683982682</v>
      </c>
      <c r="H4" s="4">
        <f t="shared" ref="H4:I4" si="1">D4/$F$4</f>
        <v>0.16450216450216451</v>
      </c>
      <c r="I4" s="4">
        <f t="shared" si="1"/>
        <v>8.658008658008658E-3</v>
      </c>
    </row>
    <row r="5" spans="2:9" x14ac:dyDescent="0.35">
      <c r="B5" t="s">
        <v>2073</v>
      </c>
      <c r="C5">
        <f>COUNTIFS(Crowdfunding!$D$2:$D$1001,"&gt;=5000",Crowdfunding!$D$2:$D$1001,"&lt;9999",Crowdfunding!$F$2:$F$1001,"successful")</f>
        <v>164</v>
      </c>
      <c r="D5">
        <f>COUNTIFS(Crowdfunding!$D$2:$D$1001,"&gt;=5000",Crowdfunding!$D$2:$D$1001,"&lt;9999",Crowdfunding!$F$2:$F$1001,"failed")</f>
        <v>126</v>
      </c>
      <c r="E5">
        <f>COUNTIFS(Crowdfunding!$D$2:$D$1001,"&gt;=5000",Crowdfunding!$D$2:$D$1001,"&lt;9999",Crowdfunding!$F$2:$F$1001,"canceled")</f>
        <v>25</v>
      </c>
      <c r="F5">
        <f t="shared" si="0"/>
        <v>315</v>
      </c>
      <c r="G5" s="4">
        <f>C5/$F$5</f>
        <v>0.52063492063492067</v>
      </c>
      <c r="H5" s="4">
        <f t="shared" ref="H5:I5" si="2">D5/$F$5</f>
        <v>0.4</v>
      </c>
      <c r="I5" s="4">
        <f t="shared" si="2"/>
        <v>7.9365079365079361E-2</v>
      </c>
    </row>
    <row r="6" spans="2:9" x14ac:dyDescent="0.35">
      <c r="B6" t="s">
        <v>2074</v>
      </c>
      <c r="C6">
        <f>COUNTIFS(Crowdfunding!$D$2:$D$1001,"&gt;=10000",Crowdfunding!$D$2:$D$1001,"&lt;14999",Crowdfunding!$F$2:$F$1001,"successful")</f>
        <v>4</v>
      </c>
      <c r="D6">
        <f>COUNTIFS(Crowdfunding!$D$2:$D$1001,"&gt;=10000",Crowdfunding!$D$2:$D$1001,"&lt;14999",Crowdfunding!$F$2:$F$1001,"failed")</f>
        <v>5</v>
      </c>
      <c r="E6">
        <f>COUNTIFS(Crowdfunding!$D$2:$D$1001,"&gt;=10000",Crowdfunding!$D$2:$D$1001,"&lt;14999",Crowdfunding!$F$2:$F$1001,"canceled")</f>
        <v>0</v>
      </c>
      <c r="F6">
        <f t="shared" si="0"/>
        <v>9</v>
      </c>
      <c r="G6" s="4">
        <f>C6/$F$6</f>
        <v>0.44444444444444442</v>
      </c>
      <c r="H6" s="4">
        <f t="shared" ref="H6:I6" si="3">D6/$F$6</f>
        <v>0.55555555555555558</v>
      </c>
      <c r="I6" s="4">
        <f t="shared" si="3"/>
        <v>0</v>
      </c>
    </row>
    <row r="7" spans="2:9" x14ac:dyDescent="0.35">
      <c r="B7" t="s">
        <v>2075</v>
      </c>
      <c r="C7">
        <f>COUNTIFS(Crowdfunding!$D$2:$D$1001,"&gt;=15000",Crowdfunding!$D$2:$D$1001,"&lt;19999",Crowdfunding!$F$2:$F$1001,"successful")</f>
        <v>10</v>
      </c>
      <c r="D7">
        <f>COUNTIFS(Crowdfunding!$D$2:$D$1001,"&gt;=15000",Crowdfunding!$D$2:$D$1001,"&lt;19999",Crowdfunding!$F$2:$F$1001,"failed")</f>
        <v>0</v>
      </c>
      <c r="E7">
        <f>COUNTIFS(Crowdfunding!$D$2:$D$1001,"&gt;=15000",Crowdfunding!$D$2:$D$1001,"&lt;19999",Crowdfunding!$F$2:$F$1001,"canceled")</f>
        <v>0</v>
      </c>
      <c r="F7">
        <f t="shared" si="0"/>
        <v>10</v>
      </c>
      <c r="G7" s="4">
        <f>C7/$F$7</f>
        <v>1</v>
      </c>
      <c r="H7" s="4">
        <f t="shared" ref="H7:I7" si="4">D7/$F$7</f>
        <v>0</v>
      </c>
      <c r="I7" s="4">
        <f t="shared" si="4"/>
        <v>0</v>
      </c>
    </row>
    <row r="8" spans="2:9" x14ac:dyDescent="0.35">
      <c r="B8" t="s">
        <v>2076</v>
      </c>
      <c r="C8">
        <f>COUNTIFS(Crowdfunding!$D$2:$D$1001,"&gt;=20000",Crowdfunding!$D$2:$D$1001,"&lt;24999",Crowdfunding!$F$2:$F$1001,"successful")</f>
        <v>7</v>
      </c>
      <c r="D8">
        <f>COUNTIFS(Crowdfunding!$D$2:$D$1001,"&gt;=20000",Crowdfunding!$D$2:$D$1001,"&lt;24999",Crowdfunding!$F$2:$F$1001,"failed")</f>
        <v>0</v>
      </c>
      <c r="E8">
        <f>COUNTIFS(Crowdfunding!$D$2:$D$1001,"&gt;=20000",Crowdfunding!$D$2:$D$1001,"&lt;24999",Crowdfunding!$F$2:$F$1001,"canceled")</f>
        <v>0</v>
      </c>
      <c r="F8">
        <f t="shared" si="0"/>
        <v>7</v>
      </c>
      <c r="G8" s="4">
        <f>C8/$F$8</f>
        <v>1</v>
      </c>
      <c r="H8" s="4">
        <f t="shared" ref="H8:I8" si="5">D8/$F$8</f>
        <v>0</v>
      </c>
      <c r="I8" s="4">
        <f t="shared" si="5"/>
        <v>0</v>
      </c>
    </row>
    <row r="9" spans="2:9" x14ac:dyDescent="0.35">
      <c r="B9" t="s">
        <v>2077</v>
      </c>
      <c r="C9">
        <f>COUNTIFS(Crowdfunding!$D$2:$D$1001,"&gt;=25000",Crowdfunding!$D$2:$D$1001,"&lt;29999",Crowdfunding!$F$2:$F$1001,"successful")</f>
        <v>11</v>
      </c>
      <c r="D9">
        <f>COUNTIFS(Crowdfunding!$D$2:$D$1001,"&gt;=25000",Crowdfunding!$D$2:$D$1001,"&lt;29999",Crowdfunding!$F$2:$F$1001,"failed")</f>
        <v>3</v>
      </c>
      <c r="E9">
        <f>COUNTIFS(Crowdfunding!$D$2:$D$1001,"&gt;=25000",Crowdfunding!$D$2:$D$1001,"&lt;29999",Crowdfunding!$F$2:$F$1001,"canceled")</f>
        <v>0</v>
      </c>
      <c r="F9">
        <f t="shared" si="0"/>
        <v>14</v>
      </c>
      <c r="G9" s="4">
        <f>C9/$F$9</f>
        <v>0.7857142857142857</v>
      </c>
      <c r="H9" s="4">
        <f t="shared" ref="H9:I9" si="6">D9/$F$9</f>
        <v>0.21428571428571427</v>
      </c>
      <c r="I9" s="4">
        <f t="shared" si="6"/>
        <v>0</v>
      </c>
    </row>
    <row r="10" spans="2:9" x14ac:dyDescent="0.35">
      <c r="B10" t="s">
        <v>2078</v>
      </c>
      <c r="C10">
        <f>COUNTIFS(Crowdfunding!$D$2:$D$1001,"&gt;=30000",Crowdfunding!$D$2:$D$1001,"&lt;34999",Crowdfunding!$F$2:$F$1001,"successful")</f>
        <v>7</v>
      </c>
      <c r="D10">
        <f>COUNTIFS(Crowdfunding!$D$2:$D$1001,"&gt;=30000",Crowdfunding!$D$2:$D$1001,"&lt;34999",Crowdfunding!$F$2:$F$1001,"failed")</f>
        <v>0</v>
      </c>
      <c r="E10">
        <f>COUNTIFS(Crowdfunding!$D$2:$D$1001,"&gt;=30000",Crowdfunding!$D$2:$D$1001,"&lt;34999",Crowdfunding!$F$2:$F$1001,"canceled")</f>
        <v>0</v>
      </c>
      <c r="F10">
        <f t="shared" si="0"/>
        <v>7</v>
      </c>
      <c r="G10" s="4">
        <f>C10/$F$10</f>
        <v>1</v>
      </c>
      <c r="H10" s="4">
        <f t="shared" ref="H10:I10" si="7">D10/$F$10</f>
        <v>0</v>
      </c>
      <c r="I10" s="4">
        <f t="shared" si="7"/>
        <v>0</v>
      </c>
    </row>
    <row r="11" spans="2:9" x14ac:dyDescent="0.35">
      <c r="B11" t="s">
        <v>2079</v>
      </c>
      <c r="C11">
        <f>COUNTIFS(Crowdfunding!$D$2:$D$1001,"&gt;=35000",Crowdfunding!$D$2:$D$1001,"&lt;39999",Crowdfunding!$F$2:$F$1001,"successful")</f>
        <v>8</v>
      </c>
      <c r="D11">
        <f>COUNTIFS(Crowdfunding!$D$2:$D$1001,"&gt;=35000",Crowdfunding!$D$2:$D$1001,"&lt;39999",Crowdfunding!$F$2:$F$1001,"failed")</f>
        <v>3</v>
      </c>
      <c r="E11">
        <f>COUNTIFS(Crowdfunding!$D$2:$D$1001,"&gt;=35000",Crowdfunding!$D$2:$D$1001,"&lt;39999",Crowdfunding!$F$2:$F$1001,"canceled")</f>
        <v>1</v>
      </c>
      <c r="F11">
        <f t="shared" si="0"/>
        <v>12</v>
      </c>
      <c r="G11" s="4">
        <f>C11/$F$11</f>
        <v>0.66666666666666663</v>
      </c>
      <c r="H11" s="4">
        <f t="shared" ref="H11:I11" si="8">D11/$F$11</f>
        <v>0.25</v>
      </c>
      <c r="I11" s="4">
        <f t="shared" si="8"/>
        <v>8.3333333333333329E-2</v>
      </c>
    </row>
    <row r="12" spans="2:9" x14ac:dyDescent="0.35">
      <c r="B12" t="s">
        <v>2080</v>
      </c>
      <c r="C12">
        <f>COUNTIFS(Crowdfunding!$D$2:$D$1001,"&gt;=40000",Crowdfunding!$D$2:$D$1001,"&lt;44999",Crowdfunding!$F$2:$F$1001,"successful")</f>
        <v>11</v>
      </c>
      <c r="D12">
        <f>COUNTIFS(Crowdfunding!$D$2:$D$1001,"&gt;=40000",Crowdfunding!$D$2:$D$1001,"&lt;44999",Crowdfunding!$F$2:$F$1001,"failed")</f>
        <v>3</v>
      </c>
      <c r="E12">
        <f>COUNTIFS(Crowdfunding!$D$2:$D$1001,"&gt;=40000",Crowdfunding!$D$2:$D$1001,"&lt;44999",Crowdfunding!$F$2:$F$1001,"canceled")</f>
        <v>0</v>
      </c>
      <c r="F12">
        <f t="shared" si="0"/>
        <v>14</v>
      </c>
      <c r="G12" s="4">
        <f>C12/$F$12</f>
        <v>0.7857142857142857</v>
      </c>
      <c r="H12" s="4">
        <f t="shared" ref="H12:I12" si="9">D12/$F$12</f>
        <v>0.21428571428571427</v>
      </c>
      <c r="I12" s="4">
        <f t="shared" si="9"/>
        <v>0</v>
      </c>
    </row>
    <row r="13" spans="2:9" x14ac:dyDescent="0.35">
      <c r="B13" t="s">
        <v>2082</v>
      </c>
      <c r="C13">
        <f>COUNTIFS(Crowdfunding!$D$2:$D$1001,"&gt;=45000",Crowdfunding!$D$2:$D$1001,"&lt;49999",Crowdfunding!$F$2:$F$1001,"successful")</f>
        <v>8</v>
      </c>
      <c r="D13">
        <f>COUNTIFS(Crowdfunding!$D$2:$D$1001,"&gt;=45000",Crowdfunding!$D$2:$D$1001,"&lt;49999",Crowdfunding!$F$2:$F$1001,"failed")</f>
        <v>3</v>
      </c>
      <c r="E13">
        <f>COUNTIFS(Crowdfunding!$D$2:$D$1001,"&gt;=45000",Crowdfunding!$D$2:$D$1001,"&lt;49999",Crowdfunding!$F$2:$F$1001,"canceled")</f>
        <v>0</v>
      </c>
      <c r="F13">
        <f t="shared" si="0"/>
        <v>11</v>
      </c>
      <c r="G13" s="4">
        <f>C13/$F$13</f>
        <v>0.72727272727272729</v>
      </c>
      <c r="H13" s="4">
        <f t="shared" ref="H13:I13" si="10">D13/$F$13</f>
        <v>0.27272727272727271</v>
      </c>
      <c r="I13" s="4">
        <f>E13/$F$13</f>
        <v>0</v>
      </c>
    </row>
    <row r="14" spans="2:9" x14ac:dyDescent="0.35">
      <c r="B14" t="s">
        <v>2081</v>
      </c>
      <c r="C14">
        <f>COUNTIFS(Crowdfunding!$D$2:$D$1001,"&gt;=50000",Crowdfunding!$F$2:$F$1001,"successful")</f>
        <v>114</v>
      </c>
      <c r="D14">
        <f>COUNTIFS(Crowdfunding!$D$2:$D$1001,"&gt;=50000",Crowdfunding!$F$2:$F$1001,"failed")</f>
        <v>163</v>
      </c>
      <c r="E14">
        <f>COUNTIFS(Crowdfunding!$D$2:$D$1001,"&gt;=50000",Crowdfunding!$F$2:$F$1001,"canceled")</f>
        <v>28</v>
      </c>
      <c r="F14">
        <f t="shared" si="0"/>
        <v>305</v>
      </c>
      <c r="G14" s="4">
        <f>C14/$F$14</f>
        <v>0.3737704918032787</v>
      </c>
      <c r="H14" s="4">
        <f t="shared" ref="H14:I14" si="11">D14/$F$14</f>
        <v>0.53442622950819674</v>
      </c>
      <c r="I14" s="4">
        <f t="shared" si="11"/>
        <v>9.1803278688524587E-2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PivotTable- ParentCategory</vt:lpstr>
      <vt:lpstr>PivotTable- SubCategory</vt:lpstr>
      <vt:lpstr>PT- Date Created Conversion</vt:lpstr>
      <vt:lpstr>Crowdfunding</vt:lpstr>
      <vt:lpstr>Statistical Analysis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Miriam R.J.</cp:lastModifiedBy>
  <dcterms:created xsi:type="dcterms:W3CDTF">2021-09-29T18:52:28Z</dcterms:created>
  <dcterms:modified xsi:type="dcterms:W3CDTF">2023-02-06T04:40:37Z</dcterms:modified>
</cp:coreProperties>
</file>