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8\OneDrive\Documentos\PRACTICAS PROFESIONALES\Dialogs\prueba\Estado-de-Resultados-Estad-a\Estado de Resultados\Files\"/>
    </mc:Choice>
  </mc:AlternateContent>
  <xr:revisionPtr revIDLastSave="0" documentId="13_ncr:1_{BB1BBB52-D3A4-4A32-81C9-A3BF78F4FFD6}" xr6:coauthVersionLast="47" xr6:coauthVersionMax="47" xr10:uidLastSave="{00000000-0000-0000-0000-000000000000}"/>
  <bookViews>
    <workbookView xWindow="-120" yWindow="-120" windowWidth="20730" windowHeight="11160" xr2:uid="{DAF5CDE0-CF02-46E4-B639-F716AC9FA5E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3" i="1"/>
  <c r="C4" i="1" s="1"/>
  <c r="C2" i="1"/>
  <c r="K14" i="2"/>
  <c r="K19" i="2"/>
  <c r="K18" i="2"/>
  <c r="K2" i="2"/>
  <c r="K15" i="2"/>
  <c r="B7" i="2"/>
  <c r="K12" i="2"/>
  <c r="K10" i="2"/>
  <c r="K8" i="2"/>
  <c r="K17" i="2"/>
  <c r="K6" i="2"/>
  <c r="K9" i="2"/>
  <c r="K21" i="2"/>
  <c r="K5" i="2"/>
  <c r="B5" i="2"/>
  <c r="B4" i="2"/>
  <c r="K22" i="2"/>
  <c r="H13" i="2"/>
  <c r="H36" i="2" s="1"/>
  <c r="K7" i="2"/>
  <c r="K25" i="2"/>
  <c r="E9" i="2"/>
  <c r="E32" i="2" s="1"/>
  <c r="K16" i="2"/>
  <c r="B3" i="2"/>
  <c r="K4" i="2"/>
  <c r="K30" i="2" l="1"/>
  <c r="B2" i="2" s="1"/>
  <c r="B10" i="2" s="1"/>
</calcChain>
</file>

<file path=xl/sharedStrings.xml><?xml version="1.0" encoding="utf-8"?>
<sst xmlns="http://schemas.openxmlformats.org/spreadsheetml/2006/main" count="125" uniqueCount="107">
  <si>
    <t>CONCEPTO</t>
  </si>
  <si>
    <t>Gastos Administrativos</t>
  </si>
  <si>
    <t>Gastos Operacionales</t>
  </si>
  <si>
    <t>Agosto</t>
  </si>
  <si>
    <t>GASTOS ADMINISTRATIVOS</t>
  </si>
  <si>
    <t>GASTOS OPERACIONALES</t>
  </si>
  <si>
    <t>INGRESOS</t>
  </si>
  <si>
    <t>NÓMINA</t>
  </si>
  <si>
    <t>EMPLEADO</t>
  </si>
  <si>
    <t>JACOBO</t>
  </si>
  <si>
    <t>HERMANY</t>
  </si>
  <si>
    <t>ADOLFO</t>
  </si>
  <si>
    <t>Home Depot Baño</t>
  </si>
  <si>
    <t>Cocina</t>
  </si>
  <si>
    <t>Tinaco</t>
  </si>
  <si>
    <t>PASANTE</t>
  </si>
  <si>
    <t>MAMÀ</t>
  </si>
  <si>
    <t>Vidrios</t>
  </si>
  <si>
    <t>LUIS</t>
  </si>
  <si>
    <t>KIA</t>
  </si>
  <si>
    <t>DESPACHO</t>
  </si>
  <si>
    <t>Puertas</t>
  </si>
  <si>
    <t>Calentado</t>
  </si>
  <si>
    <t>Tarja</t>
  </si>
  <si>
    <t>GONZA</t>
  </si>
  <si>
    <t>PABLO</t>
  </si>
  <si>
    <t>CARLOS</t>
  </si>
  <si>
    <t>EMA</t>
  </si>
  <si>
    <t>ELEUTERIO</t>
  </si>
  <si>
    <t>MAURICIO</t>
  </si>
  <si>
    <t>PILY</t>
  </si>
  <si>
    <t>LUZMA</t>
  </si>
  <si>
    <t>ALE</t>
  </si>
  <si>
    <t>SANTANDER</t>
  </si>
  <si>
    <t>DIDI</t>
  </si>
  <si>
    <t>Cocinas</t>
  </si>
  <si>
    <t>Parrilla</t>
  </si>
  <si>
    <t>Boyler</t>
  </si>
  <si>
    <t>PAOLA</t>
  </si>
  <si>
    <t xml:space="preserve">NU  </t>
  </si>
  <si>
    <t>ELY VILLA FRONTERA</t>
  </si>
  <si>
    <t>DN. FELIPE</t>
  </si>
  <si>
    <t>CRISTIAN</t>
  </si>
  <si>
    <t>DN. MAGO</t>
  </si>
  <si>
    <t>SILVIA</t>
  </si>
  <si>
    <t>YURI BRO</t>
  </si>
  <si>
    <t>Candado</t>
  </si>
  <si>
    <t>LIC. RIOS</t>
  </si>
  <si>
    <t>CARMEN</t>
  </si>
  <si>
    <t>GALIA</t>
  </si>
  <si>
    <t>BERTHA</t>
  </si>
  <si>
    <t>MARTHA</t>
  </si>
  <si>
    <t>COMIDAS</t>
  </si>
  <si>
    <t>SR. FELIPE</t>
  </si>
  <si>
    <t>ALONDRA</t>
  </si>
  <si>
    <t>DAVID BELLO</t>
  </si>
  <si>
    <t>Lamparas</t>
  </si>
  <si>
    <t>Tazas</t>
  </si>
  <si>
    <t>LINDA</t>
  </si>
  <si>
    <t>CLAUDIA</t>
  </si>
  <si>
    <t>JULIO</t>
  </si>
  <si>
    <t>RENATO</t>
  </si>
  <si>
    <t>ARQ. CLAUDIA</t>
  </si>
  <si>
    <t>Pulir Coche</t>
  </si>
  <si>
    <t>Coche</t>
  </si>
  <si>
    <t>MAGO</t>
  </si>
  <si>
    <t>25 PTE. MARIO</t>
  </si>
  <si>
    <t>Material</t>
  </si>
  <si>
    <t>MARIO</t>
  </si>
  <si>
    <t>ALBERTO</t>
  </si>
  <si>
    <t>PATY</t>
  </si>
  <si>
    <t>CONTADOR</t>
  </si>
  <si>
    <t>Malla</t>
  </si>
  <si>
    <t>CREDIMEX</t>
  </si>
  <si>
    <t>Andamios</t>
  </si>
  <si>
    <t>OTONIEL</t>
  </si>
  <si>
    <t>Varios</t>
  </si>
  <si>
    <t>Aseo</t>
  </si>
  <si>
    <t>Lavadora/Secadora</t>
  </si>
  <si>
    <t>Papeleria</t>
  </si>
  <si>
    <t>SR. GABRIEL</t>
  </si>
  <si>
    <t>TLAXCALA</t>
  </si>
  <si>
    <t>DARIO</t>
  </si>
  <si>
    <t>Certifica</t>
  </si>
  <si>
    <t>Escritura</t>
  </si>
  <si>
    <t>Herrería</t>
  </si>
  <si>
    <t>Pinturas</t>
  </si>
  <si>
    <t>LAURO</t>
  </si>
  <si>
    <t>Tubomgar</t>
  </si>
  <si>
    <t>NOTARIA</t>
  </si>
  <si>
    <t>LESTER</t>
  </si>
  <si>
    <t>JAVIER DEIO</t>
  </si>
  <si>
    <t>HECTOR</t>
  </si>
  <si>
    <t>ARMANDO</t>
  </si>
  <si>
    <t>JOEL LA RECTA</t>
  </si>
  <si>
    <t>BENITO</t>
  </si>
  <si>
    <t>ELECTRICO</t>
  </si>
  <si>
    <t>SU HIJO</t>
  </si>
  <si>
    <t>COSCO</t>
  </si>
  <si>
    <t>Total</t>
  </si>
  <si>
    <t xml:space="preserve"> </t>
  </si>
  <si>
    <t>Ingresos Netos de la Empresa</t>
  </si>
  <si>
    <t>-</t>
  </si>
  <si>
    <t>UTILIDAD BRUTA</t>
  </si>
  <si>
    <t>UTILIDAD DE OPERACIÓN (antes de impuestos)</t>
  </si>
  <si>
    <t>IMPUESTOS</t>
  </si>
  <si>
    <t>UTILIDAD DESP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</si>
</sst>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1" applyFont="1"/>
    <xf numFmtId="0" fontId="4" fillId="0" borderId="0" xfId="0" applyFont="1"/>
    <xf numFmtId="44" fontId="0" fillId="0" borderId="0" xfId="1" applyFont="1" applyAlignment="1">
      <alignment horizontal="center" vertical="center"/>
    </xf>
    <xf numFmtId="44" fontId="0" fillId="0" borderId="0" xfId="0" applyNumberFormat="1"/>
    <xf numFmtId="44" fontId="3" fillId="0" borderId="0" xfId="0" applyNumberFormat="1" applyFont="1"/>
    <xf numFmtId="4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5" fillId="0" borderId="1" xfId="0" applyNumberFormat="1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AE5E9-C284-4706-8134-9335D50CCD90}" name="Tabla1" displayName="Tabla1" ref="D1:E32" totalsRowCount="1">
  <autoFilter ref="D1:E31" xr:uid="{1D1AE5E9-C284-4706-8134-9335D50CCD90}"/>
  <tableColumns count="2">
    <tableColumn id="1" xr3:uid="{288530A0-6EB9-4C3E-BF76-DA9F29225C63}" name="CONCEPTO" totalsRowLabel="Total"/>
    <tableColumn id="2" xr3:uid="{7B9540E5-FF1E-42D1-BB21-9A8DB676B053}" name="GASTOS OPERACIONALES" totalsRowFunction="sum" dataDxfId="3" totalsRowDxfId="2" dataCellStyle="Moneda" totalsRow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B1F32-2F04-4312-B68C-4B7559AAD0EA}" name="Tabla2" displayName="Tabla2" ref="A1:B10" totalsRowCount="1">
  <autoFilter ref="A1:B9" xr:uid="{E51B1F32-2F04-4312-B68C-4B7559AAD0EA}"/>
  <tableColumns count="2">
    <tableColumn id="1" xr3:uid="{101A3D54-4556-4494-8575-4FC3718774D0}" name="CONCEPTO" totalsRowLabel="Total"/>
    <tableColumn id="2" xr3:uid="{FE882474-C050-4F70-8C02-B2819D638C0E}" name="GASTOS ADMINISTRATIVOS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3A79A-F565-4CA8-91EC-1447994DF5EF}" name="Tabla3" displayName="Tabla3" ref="J1:K30" totalsRowCount="1">
  <autoFilter ref="J1:K29" xr:uid="{0DC3A79A-F565-4CA8-91EC-1447994DF5EF}"/>
  <sortState xmlns:xlrd2="http://schemas.microsoft.com/office/spreadsheetml/2017/richdata2" ref="J2:K27">
    <sortCondition ref="J1:J27"/>
  </sortState>
  <tableColumns count="2">
    <tableColumn id="1" xr3:uid="{5C38D5FC-6C98-4FE0-8400-2C8DDBEAD347}" name="EMPLEADO" totalsRowLabel="Total"/>
    <tableColumn id="2" xr3:uid="{A7AF3E0F-4340-407E-9FC6-F87643059DDF}" name="NÓMINA" totalsRowFunction="sum" dataDxfId="1" totalsRowDxfId="0" dataCellStyle="Moneda" totalsRowCellStyle="Mon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A286C-1937-4183-A448-E97EC62DB615}" name="Tabla4" displayName="Tabla4" ref="G1:H36" totalsRowCount="1">
  <autoFilter ref="G1:H35" xr:uid="{16CA286C-1937-4183-A448-E97EC62DB615}"/>
  <tableColumns count="2">
    <tableColumn id="1" xr3:uid="{245F5B61-3BD4-4533-BCED-3E7F249F3CA7}" name="CONCEPTO" totalsRowLabel="Total"/>
    <tableColumn id="2" xr3:uid="{17FC7DA0-5407-4160-BC9D-0238315CC1A7}" name="INGRESOS" totalsRowFunction="sum" dataCellStyle="Moneda" totalsRow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458A-CADC-4BBF-ADE5-2547C5555243}">
  <dimension ref="A1:C8"/>
  <sheetViews>
    <sheetView tabSelected="1" workbookViewId="0">
      <selection activeCell="F9" sqref="F9"/>
    </sheetView>
  </sheetViews>
  <sheetFormatPr baseColWidth="10" defaultRowHeight="15" x14ac:dyDescent="0.25"/>
  <cols>
    <col min="1" max="1" width="31.85546875" style="2" customWidth="1"/>
    <col min="2" max="2" width="4.85546875" customWidth="1"/>
    <col min="3" max="3" width="16.85546875" customWidth="1"/>
  </cols>
  <sheetData>
    <row r="1" spans="1:3" ht="15.75" x14ac:dyDescent="0.25">
      <c r="A1" s="1" t="s">
        <v>0</v>
      </c>
      <c r="B1" s="1"/>
      <c r="C1" s="3" t="s">
        <v>3</v>
      </c>
    </row>
    <row r="2" spans="1:3" x14ac:dyDescent="0.25">
      <c r="A2" s="2" t="s">
        <v>101</v>
      </c>
      <c r="B2" s="11"/>
      <c r="C2" s="12">
        <f>Tabla4[[#Totals],[INGRESOS]]</f>
        <v>936727</v>
      </c>
    </row>
    <row r="3" spans="1:3" x14ac:dyDescent="0.25">
      <c r="A3" s="2" t="s">
        <v>1</v>
      </c>
      <c r="B3" s="11" t="s">
        <v>102</v>
      </c>
      <c r="C3" s="12">
        <f>Tabla2[[#Totals],[GASTOS ADMINISTRATIVOS]]</f>
        <v>308316.28000000003</v>
      </c>
    </row>
    <row r="4" spans="1:3" x14ac:dyDescent="0.25">
      <c r="A4" s="2" t="s">
        <v>103</v>
      </c>
      <c r="B4" s="11"/>
      <c r="C4" s="13">
        <f>C2-C3</f>
        <v>628410.72</v>
      </c>
    </row>
    <row r="5" spans="1:3" x14ac:dyDescent="0.25">
      <c r="A5" s="2" t="s">
        <v>2</v>
      </c>
      <c r="B5" s="11" t="s">
        <v>102</v>
      </c>
      <c r="C5" s="12">
        <f>Tabla1[[#Totals],[GASTOS OPERACIONALES]]</f>
        <v>120422.22</v>
      </c>
    </row>
    <row r="6" spans="1:3" x14ac:dyDescent="0.25">
      <c r="A6" s="2" t="s">
        <v>104</v>
      </c>
      <c r="B6" t="s">
        <v>100</v>
      </c>
      <c r="C6" s="14">
        <f>C4-C5</f>
        <v>507988.5</v>
      </c>
    </row>
    <row r="7" spans="1:3" x14ac:dyDescent="0.25">
      <c r="A7" s="2" t="s">
        <v>105</v>
      </c>
      <c r="B7" s="11" t="s">
        <v>102</v>
      </c>
      <c r="C7" s="12">
        <f>C6*0.3</f>
        <v>152396.54999999999</v>
      </c>
    </row>
    <row r="8" spans="1:3" x14ac:dyDescent="0.25">
      <c r="A8" s="2" t="s">
        <v>106</v>
      </c>
      <c r="C8" s="12">
        <f>C6-C7</f>
        <v>355591.95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F8A5-7235-4131-BF66-4906308BF385}">
  <dimension ref="A1:K36"/>
  <sheetViews>
    <sheetView topLeftCell="A17" workbookViewId="0">
      <selection activeCell="C16" sqref="C16"/>
    </sheetView>
  </sheetViews>
  <sheetFormatPr baseColWidth="10" defaultRowHeight="15" x14ac:dyDescent="0.25"/>
  <cols>
    <col min="1" max="1" width="21.28515625" customWidth="1"/>
    <col min="2" max="2" width="18.7109375" customWidth="1"/>
    <col min="4" max="4" width="15.7109375" customWidth="1"/>
    <col min="5" max="5" width="17.85546875" customWidth="1"/>
    <col min="6" max="6" width="8.140625" customWidth="1"/>
    <col min="7" max="7" width="14" customWidth="1"/>
    <col min="8" max="8" width="15.140625" customWidth="1"/>
    <col min="10" max="10" width="13" customWidth="1"/>
    <col min="11" max="11" width="15.42578125" customWidth="1"/>
  </cols>
  <sheetData>
    <row r="1" spans="1:11" ht="30" x14ac:dyDescent="0.25">
      <c r="A1" t="s">
        <v>0</v>
      </c>
      <c r="B1" s="4" t="s">
        <v>4</v>
      </c>
      <c r="D1" t="s">
        <v>0</v>
      </c>
      <c r="E1" s="4" t="s">
        <v>5</v>
      </c>
      <c r="G1" t="s">
        <v>0</v>
      </c>
      <c r="H1" t="s">
        <v>6</v>
      </c>
      <c r="J1" t="s">
        <v>8</v>
      </c>
      <c r="K1" t="s">
        <v>7</v>
      </c>
    </row>
    <row r="2" spans="1:11" x14ac:dyDescent="0.25">
      <c r="A2" t="s">
        <v>7</v>
      </c>
      <c r="B2" s="5">
        <f>Tabla3[[#Totals],[NÓMINA]]</f>
        <v>283779</v>
      </c>
      <c r="D2" t="s">
        <v>12</v>
      </c>
      <c r="E2" s="7">
        <v>4941.22</v>
      </c>
      <c r="G2" t="s">
        <v>29</v>
      </c>
      <c r="H2" s="5">
        <v>4600</v>
      </c>
      <c r="J2" t="s">
        <v>11</v>
      </c>
      <c r="K2" s="5">
        <f>3000+2500</f>
        <v>5500</v>
      </c>
    </row>
    <row r="3" spans="1:11" x14ac:dyDescent="0.25">
      <c r="A3" t="s">
        <v>33</v>
      </c>
      <c r="B3" s="5">
        <f>10000</f>
        <v>10000</v>
      </c>
      <c r="D3" t="s">
        <v>13</v>
      </c>
      <c r="E3" s="7">
        <v>16680</v>
      </c>
      <c r="G3" s="6" t="s">
        <v>40</v>
      </c>
      <c r="H3" s="5">
        <v>87054</v>
      </c>
      <c r="J3" t="s">
        <v>69</v>
      </c>
      <c r="K3" s="5">
        <v>1200</v>
      </c>
    </row>
    <row r="4" spans="1:11" x14ac:dyDescent="0.25">
      <c r="A4" t="s">
        <v>34</v>
      </c>
      <c r="B4" s="5">
        <f>1112+1092</f>
        <v>2204</v>
      </c>
      <c r="D4" t="s">
        <v>14</v>
      </c>
      <c r="E4" s="7">
        <v>7300</v>
      </c>
      <c r="G4" t="s">
        <v>41</v>
      </c>
      <c r="H4" s="5">
        <v>10000</v>
      </c>
      <c r="J4" t="s">
        <v>32</v>
      </c>
      <c r="K4" s="5">
        <f>2500</f>
        <v>2500</v>
      </c>
    </row>
    <row r="5" spans="1:11" x14ac:dyDescent="0.25">
      <c r="A5" t="s">
        <v>73</v>
      </c>
      <c r="B5" s="5">
        <f>1168.77+1137.51</f>
        <v>2306.2799999999997</v>
      </c>
      <c r="D5" t="s">
        <v>17</v>
      </c>
      <c r="E5" s="7">
        <v>4400</v>
      </c>
      <c r="G5" t="s">
        <v>42</v>
      </c>
      <c r="H5" s="5">
        <v>17000</v>
      </c>
      <c r="J5" t="s">
        <v>62</v>
      </c>
      <c r="K5" s="5">
        <f>2682+7000</f>
        <v>9682</v>
      </c>
    </row>
    <row r="6" spans="1:11" x14ac:dyDescent="0.25">
      <c r="A6" t="s">
        <v>39</v>
      </c>
      <c r="B6" s="5">
        <v>5267</v>
      </c>
      <c r="D6" t="s">
        <v>21</v>
      </c>
      <c r="E6" s="7">
        <v>1900</v>
      </c>
      <c r="G6" t="s">
        <v>43</v>
      </c>
      <c r="H6" s="5">
        <v>2100</v>
      </c>
      <c r="J6" t="s">
        <v>26</v>
      </c>
      <c r="K6" s="5">
        <f>2000+2000+1000+1800+1500+1800</f>
        <v>10100</v>
      </c>
    </row>
    <row r="7" spans="1:11" x14ac:dyDescent="0.25">
      <c r="A7" t="s">
        <v>52</v>
      </c>
      <c r="B7" s="5">
        <f>500+1000+600</f>
        <v>2100</v>
      </c>
      <c r="D7" t="s">
        <v>22</v>
      </c>
      <c r="E7" s="7">
        <v>1900</v>
      </c>
      <c r="G7" t="s">
        <v>44</v>
      </c>
      <c r="H7" s="5">
        <v>10000</v>
      </c>
      <c r="J7" t="s">
        <v>20</v>
      </c>
      <c r="K7" s="5">
        <f>5000+2500</f>
        <v>7500</v>
      </c>
    </row>
    <row r="8" spans="1:11" x14ac:dyDescent="0.25">
      <c r="A8" t="s">
        <v>71</v>
      </c>
      <c r="B8">
        <v>1500</v>
      </c>
      <c r="D8" t="s">
        <v>23</v>
      </c>
      <c r="E8" s="7">
        <v>500</v>
      </c>
      <c r="G8" t="s">
        <v>45</v>
      </c>
      <c r="H8" s="5">
        <v>50000</v>
      </c>
      <c r="J8" t="s">
        <v>28</v>
      </c>
      <c r="K8" s="5">
        <f>2700+2300+2700+2700+2700+2700</f>
        <v>15800</v>
      </c>
    </row>
    <row r="9" spans="1:11" x14ac:dyDescent="0.25">
      <c r="A9" t="s">
        <v>89</v>
      </c>
      <c r="B9">
        <v>1160</v>
      </c>
      <c r="D9" t="s">
        <v>35</v>
      </c>
      <c r="E9" s="7">
        <f>5000+3500</f>
        <v>8500</v>
      </c>
      <c r="G9" t="s">
        <v>48</v>
      </c>
      <c r="H9" s="5">
        <v>37000</v>
      </c>
      <c r="J9" t="s">
        <v>27</v>
      </c>
      <c r="K9" s="5">
        <f>2000+2000+2000+2000+2000+2000</f>
        <v>12000</v>
      </c>
    </row>
    <row r="10" spans="1:11" x14ac:dyDescent="0.25">
      <c r="A10" t="s">
        <v>99</v>
      </c>
      <c r="B10" s="8">
        <f>SUBTOTAL(109,Tabla2[GASTOS ADMINISTRATIVOS])</f>
        <v>308316.28000000003</v>
      </c>
      <c r="D10" t="s">
        <v>36</v>
      </c>
      <c r="E10" s="7">
        <v>1670</v>
      </c>
      <c r="G10" t="s">
        <v>49</v>
      </c>
      <c r="H10" s="5">
        <v>26000</v>
      </c>
      <c r="J10" t="s">
        <v>24</v>
      </c>
      <c r="K10" s="5">
        <f>2700+2500+3000+2700+2500+200+2700</f>
        <v>16300</v>
      </c>
    </row>
    <row r="11" spans="1:11" x14ac:dyDescent="0.25">
      <c r="D11" t="s">
        <v>37</v>
      </c>
      <c r="E11" s="7">
        <v>1700</v>
      </c>
      <c r="G11" t="s">
        <v>50</v>
      </c>
      <c r="H11" s="5">
        <v>5000</v>
      </c>
      <c r="J11" t="s">
        <v>10</v>
      </c>
      <c r="K11" s="5">
        <v>10000</v>
      </c>
    </row>
    <row r="12" spans="1:11" x14ac:dyDescent="0.25">
      <c r="D12" t="s">
        <v>17</v>
      </c>
      <c r="E12" s="7">
        <v>4000</v>
      </c>
      <c r="G12" t="s">
        <v>51</v>
      </c>
      <c r="H12" s="5">
        <v>4200</v>
      </c>
      <c r="J12" t="s">
        <v>9</v>
      </c>
      <c r="K12" s="5">
        <f>1000+1000+2500+1000+2500+3000+2500+2000+2000+1000+2000</f>
        <v>20500</v>
      </c>
    </row>
    <row r="13" spans="1:11" x14ac:dyDescent="0.25">
      <c r="D13" t="s">
        <v>46</v>
      </c>
      <c r="E13" s="7">
        <v>250</v>
      </c>
      <c r="G13" t="s">
        <v>53</v>
      </c>
      <c r="H13" s="5">
        <f>10000+50000</f>
        <v>60000</v>
      </c>
      <c r="J13" t="s">
        <v>19</v>
      </c>
      <c r="K13" s="5">
        <v>5730</v>
      </c>
    </row>
    <row r="14" spans="1:11" x14ac:dyDescent="0.25">
      <c r="D14" t="s">
        <v>57</v>
      </c>
      <c r="E14" s="7">
        <v>1500</v>
      </c>
      <c r="G14" t="s">
        <v>54</v>
      </c>
      <c r="H14" s="5">
        <v>59684</v>
      </c>
      <c r="J14" t="s">
        <v>47</v>
      </c>
      <c r="K14" s="5">
        <f>6000+8000</f>
        <v>14000</v>
      </c>
    </row>
    <row r="15" spans="1:11" x14ac:dyDescent="0.25">
      <c r="D15" t="s">
        <v>56</v>
      </c>
      <c r="E15" s="7">
        <v>850</v>
      </c>
      <c r="G15" t="s">
        <v>55</v>
      </c>
      <c r="H15" s="5">
        <v>1400</v>
      </c>
      <c r="J15" t="s">
        <v>18</v>
      </c>
      <c r="K15" s="5">
        <f>18700+10000+13267+10000</f>
        <v>51967</v>
      </c>
    </row>
    <row r="16" spans="1:11" x14ac:dyDescent="0.25">
      <c r="D16" t="s">
        <v>63</v>
      </c>
      <c r="E16" s="7">
        <v>300</v>
      </c>
      <c r="G16" t="s">
        <v>58</v>
      </c>
      <c r="H16" s="5">
        <v>40000</v>
      </c>
      <c r="J16" t="s">
        <v>31</v>
      </c>
      <c r="K16" s="5">
        <f>12000+12000</f>
        <v>24000</v>
      </c>
    </row>
    <row r="17" spans="4:11" x14ac:dyDescent="0.25">
      <c r="D17" t="s">
        <v>64</v>
      </c>
      <c r="E17" s="7">
        <v>900</v>
      </c>
      <c r="G17" t="s">
        <v>59</v>
      </c>
      <c r="H17" s="5">
        <v>30000</v>
      </c>
      <c r="J17" t="s">
        <v>65</v>
      </c>
      <c r="K17" s="5">
        <f>600+2500+500+2000</f>
        <v>5600</v>
      </c>
    </row>
    <row r="18" spans="4:11" x14ac:dyDescent="0.25">
      <c r="D18" t="s">
        <v>67</v>
      </c>
      <c r="E18" s="7">
        <v>27960</v>
      </c>
      <c r="G18" t="s">
        <v>60</v>
      </c>
      <c r="H18" s="5">
        <v>3000</v>
      </c>
      <c r="J18" t="s">
        <v>16</v>
      </c>
      <c r="K18" s="5">
        <f>1000+2000+1000+1500+10000</f>
        <v>15500</v>
      </c>
    </row>
    <row r="19" spans="4:11" x14ac:dyDescent="0.25">
      <c r="D19" t="s">
        <v>72</v>
      </c>
      <c r="E19" s="7">
        <v>1771</v>
      </c>
      <c r="G19" t="s">
        <v>61</v>
      </c>
      <c r="H19" s="5">
        <v>8000</v>
      </c>
      <c r="J19" t="s">
        <v>68</v>
      </c>
      <c r="K19" s="5">
        <f>10000+5000</f>
        <v>15000</v>
      </c>
    </row>
    <row r="20" spans="4:11" x14ac:dyDescent="0.25">
      <c r="D20" t="s">
        <v>74</v>
      </c>
      <c r="E20" s="7">
        <v>857</v>
      </c>
      <c r="G20" t="s">
        <v>66</v>
      </c>
      <c r="H20" s="5">
        <v>80000</v>
      </c>
      <c r="J20" t="s">
        <v>75</v>
      </c>
      <c r="K20" s="5">
        <v>1000</v>
      </c>
    </row>
    <row r="21" spans="4:11" x14ac:dyDescent="0.25">
      <c r="D21" t="s">
        <v>76</v>
      </c>
      <c r="E21" s="7">
        <v>1521</v>
      </c>
      <c r="G21" t="s">
        <v>82</v>
      </c>
      <c r="H21" s="5">
        <v>50000</v>
      </c>
      <c r="J21" t="s">
        <v>25</v>
      </c>
      <c r="K21" s="5">
        <f>900+900+1000+1200+1200+1200</f>
        <v>6400</v>
      </c>
    </row>
    <row r="22" spans="4:11" x14ac:dyDescent="0.25">
      <c r="D22" t="s">
        <v>77</v>
      </c>
      <c r="E22" s="7">
        <v>20000</v>
      </c>
      <c r="G22" t="s">
        <v>87</v>
      </c>
      <c r="H22" s="5">
        <v>100000</v>
      </c>
      <c r="J22" t="s">
        <v>38</v>
      </c>
      <c r="K22" s="5">
        <f>2000+1500</f>
        <v>3500</v>
      </c>
    </row>
    <row r="23" spans="4:11" x14ac:dyDescent="0.25">
      <c r="D23" t="s">
        <v>78</v>
      </c>
      <c r="E23" s="7">
        <v>330</v>
      </c>
      <c r="G23" t="s">
        <v>58</v>
      </c>
      <c r="H23" s="5">
        <v>45000</v>
      </c>
      <c r="J23" t="s">
        <v>15</v>
      </c>
      <c r="K23" s="5">
        <v>300</v>
      </c>
    </row>
    <row r="24" spans="4:11" x14ac:dyDescent="0.25">
      <c r="D24" t="s">
        <v>76</v>
      </c>
      <c r="E24" s="7">
        <v>1282</v>
      </c>
      <c r="G24" t="s">
        <v>27</v>
      </c>
      <c r="H24" s="5">
        <v>10000</v>
      </c>
      <c r="J24" t="s">
        <v>70</v>
      </c>
      <c r="K24" s="5">
        <v>3000</v>
      </c>
    </row>
    <row r="25" spans="4:11" x14ac:dyDescent="0.25">
      <c r="D25" t="s">
        <v>79</v>
      </c>
      <c r="E25" s="7">
        <v>900</v>
      </c>
      <c r="G25" t="s">
        <v>90</v>
      </c>
      <c r="H25" s="5">
        <v>2500</v>
      </c>
      <c r="J25" t="s">
        <v>30</v>
      </c>
      <c r="K25" s="5">
        <f>2500+5000+7500</f>
        <v>15000</v>
      </c>
    </row>
    <row r="26" spans="4:11" x14ac:dyDescent="0.25">
      <c r="D26" t="s">
        <v>83</v>
      </c>
      <c r="E26" s="7">
        <v>660</v>
      </c>
      <c r="G26" t="s">
        <v>59</v>
      </c>
      <c r="H26" s="5">
        <v>2500</v>
      </c>
      <c r="J26" t="s">
        <v>80</v>
      </c>
      <c r="K26" s="5">
        <v>5000</v>
      </c>
    </row>
    <row r="27" spans="4:11" x14ac:dyDescent="0.25">
      <c r="D27" t="s">
        <v>84</v>
      </c>
      <c r="E27" s="7">
        <v>1500</v>
      </c>
      <c r="G27" t="s">
        <v>91</v>
      </c>
      <c r="H27" s="5">
        <v>4200</v>
      </c>
      <c r="J27" t="s">
        <v>81</v>
      </c>
      <c r="K27" s="5">
        <v>2500</v>
      </c>
    </row>
    <row r="28" spans="4:11" x14ac:dyDescent="0.25">
      <c r="D28" t="s">
        <v>85</v>
      </c>
      <c r="E28" s="7">
        <v>1000</v>
      </c>
      <c r="G28" t="s">
        <v>30</v>
      </c>
      <c r="H28" s="5">
        <v>5000</v>
      </c>
      <c r="J28" t="s">
        <v>96</v>
      </c>
      <c r="K28" s="5">
        <v>2500</v>
      </c>
    </row>
    <row r="29" spans="4:11" x14ac:dyDescent="0.25">
      <c r="D29" t="s">
        <v>86</v>
      </c>
      <c r="E29" s="7">
        <v>1500</v>
      </c>
      <c r="G29" t="s">
        <v>38</v>
      </c>
      <c r="H29" s="5">
        <v>12000</v>
      </c>
      <c r="J29" t="s">
        <v>97</v>
      </c>
      <c r="K29" s="5">
        <v>1700</v>
      </c>
    </row>
    <row r="30" spans="4:11" x14ac:dyDescent="0.25">
      <c r="D30" t="s">
        <v>88</v>
      </c>
      <c r="E30" s="7">
        <v>450</v>
      </c>
      <c r="G30" t="s">
        <v>92</v>
      </c>
      <c r="H30" s="5">
        <v>100000</v>
      </c>
      <c r="J30" t="s">
        <v>99</v>
      </c>
      <c r="K30" s="9">
        <f>SUBTOTAL(109,Tabla3[NÓMINA])</f>
        <v>283779</v>
      </c>
    </row>
    <row r="31" spans="4:11" x14ac:dyDescent="0.25">
      <c r="D31" t="s">
        <v>98</v>
      </c>
      <c r="E31" s="7">
        <v>3400</v>
      </c>
      <c r="G31" t="s">
        <v>93</v>
      </c>
      <c r="H31" s="5">
        <v>2428</v>
      </c>
    </row>
    <row r="32" spans="4:11" x14ac:dyDescent="0.25">
      <c r="D32" t="s">
        <v>99</v>
      </c>
      <c r="E32" s="10">
        <f>SUBTOTAL(109,Tabla1[GASTOS OPERACIONALES])</f>
        <v>120422.22</v>
      </c>
      <c r="G32" t="s">
        <v>19</v>
      </c>
      <c r="H32" s="5">
        <v>5730</v>
      </c>
    </row>
    <row r="33" spans="7:8" x14ac:dyDescent="0.25">
      <c r="G33" t="s">
        <v>38</v>
      </c>
      <c r="H33" s="5">
        <v>2945</v>
      </c>
    </row>
    <row r="34" spans="7:8" x14ac:dyDescent="0.25">
      <c r="G34" t="s">
        <v>94</v>
      </c>
      <c r="H34" s="5">
        <v>19186</v>
      </c>
    </row>
    <row r="35" spans="7:8" x14ac:dyDescent="0.25">
      <c r="G35" t="s">
        <v>95</v>
      </c>
      <c r="H35" s="5">
        <v>40200</v>
      </c>
    </row>
    <row r="36" spans="7:8" x14ac:dyDescent="0.25">
      <c r="G36" t="s">
        <v>99</v>
      </c>
      <c r="H36" s="8">
        <f>SUBTOTAL(109,Tabla4[INGRESOS])</f>
        <v>936727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Griselda Diaz</dc:creator>
  <cp:lastModifiedBy>Griselda Diaz</cp:lastModifiedBy>
  <dcterms:created xsi:type="dcterms:W3CDTF">2023-09-08T19:16:14Z</dcterms:created>
  <dcterms:modified xsi:type="dcterms:W3CDTF">2023-10-06T21:52:52Z</dcterms:modified>
</cp:coreProperties>
</file>