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irna\Documents\Deakin Uni\MIS771 Decriptive Analytics &amp; Visualization\Assignment 1\Final\"/>
    </mc:Choice>
  </mc:AlternateContent>
  <xr:revisionPtr revIDLastSave="0" documentId="13_ncr:1_{825A7B1F-A932-4A76-BBE5-3992C92E3992}" xr6:coauthVersionLast="47" xr6:coauthVersionMax="47" xr10:uidLastSave="{00000000-0000-0000-0000-000000000000}"/>
  <bookViews>
    <workbookView xWindow="-120" yWindow="-120" windowWidth="29040" windowHeight="15840" activeTab="3" xr2:uid="{0DEA80AC-475A-4CA8-A6F4-939E9196A9E8}"/>
  </bookViews>
  <sheets>
    <sheet name="Copyright Statment " sheetId="11" r:id="rId1"/>
    <sheet name="CustomerDataSet" sheetId="4" r:id="rId2"/>
    <sheet name="Experiment" sheetId="10" r:id="rId3"/>
    <sheet name="Qn 1" sheetId="26" r:id="rId4"/>
    <sheet name="Qn 2" sheetId="16" r:id="rId5"/>
    <sheet name="Qn 3" sheetId="17" r:id="rId6"/>
    <sheet name="Qn 4A" sheetId="18" r:id="rId7"/>
    <sheet name="Qn 4B" sheetId="23" r:id="rId8"/>
    <sheet name="Qn 5" sheetId="24" r:id="rId9"/>
  </sheets>
  <definedNames>
    <definedName name="_xlnm._FilterDatabase" localSheetId="1" hidden="1">CustomerDataSet!$A$1:$AA$401</definedName>
    <definedName name="_xlnm._FilterDatabase" localSheetId="2" hidden="1">Experiment!$A$1:$AA$41</definedName>
    <definedName name="_xlnm._FilterDatabase" localSheetId="5" hidden="1">'Qn 3'!$A$2:$B$358</definedName>
    <definedName name="_xlchart.v1.0" hidden="1">'Qn 1'!$A$1</definedName>
    <definedName name="_xlchart.v1.1" hidden="1">'Qn 1'!$A$2:$A$53</definedName>
    <definedName name="_xlchart.v1.10" hidden="1">'Qn 4A'!$K$2:$K$90</definedName>
    <definedName name="_xlchart.v1.11" hidden="1">'Qn 4A'!$L$2:$L$62</definedName>
    <definedName name="_xlchart.v1.2" hidden="1">'Qn 1'!$B$1</definedName>
    <definedName name="_xlchart.v1.3" hidden="1">'Qn 1'!$B$2:$B$53</definedName>
    <definedName name="_xlchart.v1.4" hidden="1">'Qn 3'!$A$2</definedName>
    <definedName name="_xlchart.v1.5" hidden="1">'Qn 3'!$A$3:$A$165</definedName>
    <definedName name="_xlchart.v1.6" hidden="1">'Qn 3'!$B$2</definedName>
    <definedName name="_xlchart.v1.7" hidden="1">'Qn 3'!$B$3:$B$358</definedName>
    <definedName name="_xlchart.v1.8" hidden="1">'Qn 4A'!$J$1</definedName>
    <definedName name="_xlchart.v1.9" hidden="1">'Qn 4A'!$J$2:$J$128</definedName>
    <definedName name="Age_Car">CustomerDataSet!$L$2:$L$401</definedName>
    <definedName name="Age_Driver">CustomerDataSet!$C$2:$C$401</definedName>
    <definedName name="Alarm">CustomerDataSet!$O$2:$O$401</definedName>
    <definedName name="Approched_Insurer">CustomerDataSet!$W$2:$W$401</definedName>
    <definedName name="Area">CustomerDataSet!$E$2:$E$401</definedName>
    <definedName name="Broker">CustomerDataSet!$R$2:$R$401</definedName>
    <definedName name="Car_Val">CustomerDataSet!$J$2:$J$401</definedName>
    <definedName name="Customer_Sat">CustomerDataSet!$X$2:$X$401</definedName>
    <definedName name="Eng_Type">CustomerDataSet!$N$2:$N$401</definedName>
    <definedName name="EstKmsYear">CustomerDataSet!$I$2:$I$401</definedName>
    <definedName name="Excess">CustomerDataSet!$T$2:$T$401</definedName>
    <definedName name="Exclusions">CustomerDataSet!$U$2:$U$401</definedName>
    <definedName name="Exist_Dam">CustomerDataSet!$P$2:$P$401</definedName>
    <definedName name="Gender">CustomerDataSet!$B$2:$B$401</definedName>
    <definedName name="Ins_Type">CustomerDataSet!$V$2:$V$401</definedName>
    <definedName name="Insurer">CustomerDataSet!$S$2:$S$401</definedName>
    <definedName name="Lic_Held">CustomerDataSet!$G$2:$G$401</definedName>
    <definedName name="Lic_Type">CustomerDataSet!$F$2:$F$401</definedName>
    <definedName name="NCBR">CustomerDataSet!$H$2:$H$401</definedName>
    <definedName name="Park_Onight">CustomerDataSet!$Q$2:$Q$401</definedName>
    <definedName name="Prev_Ins_Cost">CustomerDataSet!$Y$2:$Y$401</definedName>
    <definedName name="Quote_Val">CustomerDataSet!$Z$2:$Z$401</definedName>
    <definedName name="Savings">CustomerDataSet!$AA$2:$AA$401</definedName>
    <definedName name="State">CustomerDataSet!$D$2:$D$401</definedName>
    <definedName name="Val_Method">CustomerDataSet!$K$2:$K$401</definedName>
    <definedName name="Veh_Type">CustomerDataSet!$M$2:$M$401</definedName>
  </definedNames>
  <calcPr calcId="191029"/>
  <pivotCaches>
    <pivotCache cacheId="0" r:id="rId10"/>
    <pivotCache cacheId="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16" l="1"/>
  <c r="C10" i="16"/>
  <c r="B11" i="16"/>
  <c r="B10" i="16"/>
  <c r="Q17" i="18"/>
  <c r="P17" i="18"/>
  <c r="O17" i="18"/>
  <c r="Q16" i="18"/>
  <c r="P16" i="18"/>
  <c r="O16" i="18"/>
  <c r="E25" i="17"/>
  <c r="F18" i="17"/>
  <c r="E18" i="17"/>
  <c r="F17" i="17"/>
  <c r="E17" i="17"/>
  <c r="Q18" i="18" l="1"/>
  <c r="Q20" i="18" s="1"/>
  <c r="O18" i="18"/>
  <c r="O20" i="18" s="1"/>
  <c r="P18" i="18"/>
  <c r="P19" i="18" s="1"/>
  <c r="F19" i="17"/>
  <c r="F21" i="17" s="1"/>
  <c r="E19" i="17"/>
  <c r="E20" i="17" s="1"/>
  <c r="Q19" i="18" l="1"/>
  <c r="O19" i="18"/>
  <c r="P20" i="18"/>
  <c r="F20" i="17"/>
  <c r="E21" i="17"/>
  <c r="K23" i="26" l="1"/>
  <c r="L17" i="26"/>
  <c r="L16" i="26"/>
  <c r="K16" i="26"/>
  <c r="K17" i="26"/>
  <c r="G12" i="26"/>
  <c r="G25" i="26" s="1"/>
  <c r="G26" i="26" s="1"/>
  <c r="G8" i="26"/>
  <c r="G6" i="26"/>
  <c r="F6" i="26"/>
  <c r="D13" i="26" s="1"/>
  <c r="L18" i="26" l="1"/>
  <c r="L19" i="26" s="1"/>
  <c r="G13" i="26"/>
  <c r="K18" i="26"/>
  <c r="K20" i="26" s="1"/>
  <c r="G27" i="26"/>
  <c r="D14" i="26"/>
  <c r="G14" i="26"/>
  <c r="L20" i="26" l="1"/>
  <c r="K19" i="26"/>
  <c r="G28" i="26"/>
  <c r="D31" i="26" s="1"/>
  <c r="B21" i="23"/>
  <c r="B24" i="23" s="1"/>
  <c r="A14" i="23"/>
  <c r="A13" i="23"/>
  <c r="E12" i="23"/>
  <c r="D12" i="23"/>
  <c r="C12" i="23"/>
  <c r="B12" i="23"/>
  <c r="A12" i="23"/>
  <c r="B11" i="23"/>
  <c r="E8" i="23"/>
  <c r="D8" i="23"/>
  <c r="C8" i="23"/>
  <c r="B8" i="23"/>
  <c r="F7" i="23"/>
  <c r="F6" i="23"/>
  <c r="B12" i="18"/>
  <c r="B13" i="18" s="1"/>
  <c r="F7" i="18"/>
  <c r="F6" i="18"/>
  <c r="F5" i="18"/>
  <c r="I4" i="18"/>
  <c r="Q18" i="17"/>
  <c r="Q19" i="17" s="1"/>
  <c r="Q20" i="17" s="1"/>
  <c r="L11" i="17"/>
  <c r="L24" i="17" s="1"/>
  <c r="L25" i="17" s="1"/>
  <c r="L7" i="17"/>
  <c r="L5" i="17"/>
  <c r="K5" i="17"/>
  <c r="I13" i="17" s="1"/>
  <c r="S20" i="16"/>
  <c r="S18" i="16"/>
  <c r="S19" i="16" s="1"/>
  <c r="S15" i="16"/>
  <c r="S11" i="16"/>
  <c r="M24" i="16"/>
  <c r="M25" i="16" s="1"/>
  <c r="M21" i="16"/>
  <c r="M17" i="16"/>
  <c r="M7" i="16"/>
  <c r="M11" i="16" s="1"/>
  <c r="M5" i="16"/>
  <c r="L5" i="16"/>
  <c r="J11" i="16" s="1"/>
  <c r="T12" i="23" l="1"/>
  <c r="T11" i="23"/>
  <c r="F8" i="23"/>
  <c r="B13" i="23" s="1"/>
  <c r="R11" i="23"/>
  <c r="R12" i="23"/>
  <c r="S12" i="23"/>
  <c r="S11" i="23"/>
  <c r="U12" i="23"/>
  <c r="U11" i="23"/>
  <c r="L12" i="17"/>
  <c r="L13" i="17" s="1"/>
  <c r="Q21" i="17"/>
  <c r="Q25" i="17" s="1"/>
  <c r="D13" i="23"/>
  <c r="B14" i="23"/>
  <c r="G6" i="18"/>
  <c r="H6" i="18" s="1"/>
  <c r="I6" i="18" s="1"/>
  <c r="G7" i="18"/>
  <c r="H7" i="18" s="1"/>
  <c r="I7" i="18" s="1"/>
  <c r="G5" i="18"/>
  <c r="H5" i="18" s="1"/>
  <c r="I5" i="18" s="1"/>
  <c r="L26" i="17"/>
  <c r="L27" i="17" s="1"/>
  <c r="I30" i="17" s="1"/>
  <c r="I12" i="17"/>
  <c r="S24" i="16"/>
  <c r="S23" i="16"/>
  <c r="M26" i="16"/>
  <c r="M27" i="16" s="1"/>
  <c r="J30" i="16" s="1"/>
  <c r="J12" i="16"/>
  <c r="M12" i="16"/>
  <c r="E14" i="23" l="1"/>
  <c r="E13" i="23"/>
  <c r="D14" i="23"/>
  <c r="D15" i="23" s="1"/>
  <c r="C13" i="23"/>
  <c r="C14" i="23"/>
  <c r="F14" i="23" s="1"/>
  <c r="E15" i="23"/>
  <c r="C15" i="23"/>
  <c r="Q24" i="17"/>
  <c r="H7" i="23"/>
  <c r="H14" i="23" s="1"/>
  <c r="H6" i="23"/>
  <c r="H13" i="23" s="1"/>
  <c r="B25" i="23" s="1"/>
  <c r="B26" i="23" s="1"/>
  <c r="A27" i="23" s="1"/>
  <c r="A30" i="23"/>
  <c r="B15" i="23"/>
  <c r="F13" i="23"/>
  <c r="F15" i="23" l="1"/>
</calcChain>
</file>

<file path=xl/sharedStrings.xml><?xml version="1.0" encoding="utf-8"?>
<sst xmlns="http://schemas.openxmlformats.org/spreadsheetml/2006/main" count="8387" uniqueCount="268">
  <si>
    <t>Female</t>
  </si>
  <si>
    <t>Male</t>
  </si>
  <si>
    <t>Cust_No</t>
  </si>
  <si>
    <t>Gender</t>
  </si>
  <si>
    <t>Age_Driver</t>
  </si>
  <si>
    <t>State</t>
  </si>
  <si>
    <t>Area</t>
  </si>
  <si>
    <t>Lic_Type</t>
  </si>
  <si>
    <t>Lic_Held</t>
  </si>
  <si>
    <t>NCBR</t>
  </si>
  <si>
    <t>EstKmsYear</t>
  </si>
  <si>
    <t>Car_Val</t>
  </si>
  <si>
    <t>Val_Method</t>
  </si>
  <si>
    <t>Age_Car</t>
  </si>
  <si>
    <t>Veh_Type</t>
  </si>
  <si>
    <t>Eng_Type</t>
  </si>
  <si>
    <t>Alarm</t>
  </si>
  <si>
    <t>Exist_Dam</t>
  </si>
  <si>
    <t>Park_Onight</t>
  </si>
  <si>
    <t>Broker</t>
  </si>
  <si>
    <t>Insurer</t>
  </si>
  <si>
    <t>Excess</t>
  </si>
  <si>
    <t>Exclusions</t>
  </si>
  <si>
    <t>Ins_Type</t>
  </si>
  <si>
    <t>Approched_Insurer</t>
  </si>
  <si>
    <t>Customer_Sat</t>
  </si>
  <si>
    <t>Prev_Ins_Cost</t>
  </si>
  <si>
    <t>Quote_Val</t>
  </si>
  <si>
    <t>Savings</t>
  </si>
  <si>
    <t>Queensland</t>
  </si>
  <si>
    <t>Rural</t>
  </si>
  <si>
    <t>Probationary</t>
  </si>
  <si>
    <t>Silver</t>
  </si>
  <si>
    <t>Less than 30,000km</t>
  </si>
  <si>
    <t>Agreed Value</t>
  </si>
  <si>
    <t>4WD</t>
  </si>
  <si>
    <t>Petrol</t>
  </si>
  <si>
    <t>Yes</t>
  </si>
  <si>
    <t>None</t>
  </si>
  <si>
    <t>Garage</t>
  </si>
  <si>
    <t>iChoose</t>
  </si>
  <si>
    <t>GIO</t>
  </si>
  <si>
    <t>Hail</t>
  </si>
  <si>
    <t>Comprehensive</t>
  </si>
  <si>
    <t>No</t>
  </si>
  <si>
    <t>Very Satisfied</t>
  </si>
  <si>
    <t>Tasmania</t>
  </si>
  <si>
    <t>Urban</t>
  </si>
  <si>
    <t>Full</t>
  </si>
  <si>
    <t>Platinum</t>
  </si>
  <si>
    <t>Less than 10,000km</t>
  </si>
  <si>
    <t>Market Value</t>
  </si>
  <si>
    <t>Family</t>
  </si>
  <si>
    <t>yChoose</t>
  </si>
  <si>
    <t>Youi</t>
  </si>
  <si>
    <t>Drivers Under 30</t>
  </si>
  <si>
    <t>New South Wales</t>
  </si>
  <si>
    <t>Diamond</t>
  </si>
  <si>
    <t>uChoose</t>
  </si>
  <si>
    <t>Coles</t>
  </si>
  <si>
    <t>Inexperience Drivers</t>
  </si>
  <si>
    <t>Dissatisfied</t>
  </si>
  <si>
    <t>Victoria</t>
  </si>
  <si>
    <t>More than or Equal to 30,000km</t>
  </si>
  <si>
    <t>vChoose</t>
  </si>
  <si>
    <t>RACV</t>
  </si>
  <si>
    <t>Very Dissatisfied</t>
  </si>
  <si>
    <t>Sapphire</t>
  </si>
  <si>
    <t>Allianze</t>
  </si>
  <si>
    <t>Satisfied</t>
  </si>
  <si>
    <t>Less than 20,000km</t>
  </si>
  <si>
    <t>Diesel</t>
  </si>
  <si>
    <t>Luxury</t>
  </si>
  <si>
    <t>AAMI</t>
  </si>
  <si>
    <t>Unrepaired Damage</t>
  </si>
  <si>
    <t>Driveway</t>
  </si>
  <si>
    <t>NRMA</t>
  </si>
  <si>
    <t>LPG</t>
  </si>
  <si>
    <t>Rust</t>
  </si>
  <si>
    <t>Hybrid</t>
  </si>
  <si>
    <t>Western Australia</t>
  </si>
  <si>
    <t>Flood</t>
  </si>
  <si>
    <t>Sports</t>
  </si>
  <si>
    <t>Australian Capital Territory</t>
  </si>
  <si>
    <t>Third Party</t>
  </si>
  <si>
    <t>Electric</t>
  </si>
  <si>
    <t>Secure Public</t>
  </si>
  <si>
    <t>South Australia</t>
  </si>
  <si>
    <t>Gold</t>
  </si>
  <si>
    <t>Learner</t>
  </si>
  <si>
    <t>Street</t>
  </si>
  <si>
    <t>Northern Territory</t>
  </si>
  <si>
    <t>Ruby</t>
  </si>
  <si>
    <t>APIA</t>
  </si>
  <si>
    <t>Experiment_ID</t>
  </si>
  <si>
    <t>DEAKIN UNIVERSITY 2021</t>
  </si>
  <si>
    <t>You must not otherwise copy or share any part of this document for any other purpose except as expressly permitted under your local copyright laws or with Deakin University's prior consent.</t>
  </si>
  <si>
    <t>Row Labels</t>
  </si>
  <si>
    <t>Grand Total</t>
  </si>
  <si>
    <t>Male Savings</t>
  </si>
  <si>
    <t>Female Savings</t>
  </si>
  <si>
    <t>Mean</t>
  </si>
  <si>
    <t>Standard Error</t>
  </si>
  <si>
    <t>Median</t>
  </si>
  <si>
    <t>Mode</t>
  </si>
  <si>
    <t>Standard Deviation</t>
  </si>
  <si>
    <t>Sample Variance</t>
  </si>
  <si>
    <t>Kurtosis</t>
  </si>
  <si>
    <t>Skewness</t>
  </si>
  <si>
    <t>Range</t>
  </si>
  <si>
    <t>Minimum</t>
  </si>
  <si>
    <t>Maximum</t>
  </si>
  <si>
    <t>Sum</t>
  </si>
  <si>
    <t>Count</t>
  </si>
  <si>
    <t>Q1</t>
  </si>
  <si>
    <t>Q3</t>
  </si>
  <si>
    <t>IQR</t>
  </si>
  <si>
    <t>Upper fence</t>
  </si>
  <si>
    <t>Anova: Single Factor</t>
  </si>
  <si>
    <t>SUMMARY</t>
  </si>
  <si>
    <t>Groups</t>
  </si>
  <si>
    <t>Average</t>
  </si>
  <si>
    <t>Variance</t>
  </si>
  <si>
    <t>ANOVA</t>
  </si>
  <si>
    <t>Source of Variation</t>
  </si>
  <si>
    <t>SS</t>
  </si>
  <si>
    <t>df</t>
  </si>
  <si>
    <t>MS</t>
  </si>
  <si>
    <t>F</t>
  </si>
  <si>
    <t>P-value</t>
  </si>
  <si>
    <t>F crit</t>
  </si>
  <si>
    <t>Total</t>
  </si>
  <si>
    <r>
      <t xml:space="preserve">Hypothesis Test for </t>
    </r>
    <r>
      <rPr>
        <b/>
        <sz val="10"/>
        <rFont val="Calibri"/>
        <family val="2"/>
      </rPr>
      <t>µ1 - µ2 (independent, equal variances)</t>
    </r>
  </si>
  <si>
    <t>Hypotheses</t>
  </si>
  <si>
    <t>Null Hypothesis</t>
  </si>
  <si>
    <r>
      <t>µ</t>
    </r>
    <r>
      <rPr>
        <vertAlign val="subscript"/>
        <sz val="10"/>
        <rFont val="Arial"/>
        <family val="2"/>
      </rPr>
      <t>1</t>
    </r>
    <r>
      <rPr>
        <sz val="10"/>
        <rFont val="Arial"/>
        <family val="2"/>
      </rPr>
      <t xml:space="preserve"> - µ</t>
    </r>
    <r>
      <rPr>
        <vertAlign val="subscript"/>
        <sz val="10"/>
        <rFont val="Arial"/>
        <family val="2"/>
      </rPr>
      <t>2</t>
    </r>
  </si>
  <si>
    <t>Alternative Hypothesis</t>
  </si>
  <si>
    <t>≠</t>
  </si>
  <si>
    <t>Test Type</t>
  </si>
  <si>
    <t>Level of significance</t>
  </si>
  <si>
    <t>α</t>
  </si>
  <si>
    <t>Critical Region</t>
  </si>
  <si>
    <t>Degrees of Freedom</t>
  </si>
  <si>
    <t>Sample Results</t>
  </si>
  <si>
    <t>Sample Standard Deviation</t>
  </si>
  <si>
    <t>Sample Mean</t>
  </si>
  <si>
    <t>Sample Size</t>
  </si>
  <si>
    <t>Pooled Variance</t>
  </si>
  <si>
    <t>Standard Error of the Mean</t>
  </si>
  <si>
    <r>
      <t>t</t>
    </r>
    <r>
      <rPr>
        <sz val="10"/>
        <rFont val="Arial"/>
        <family val="2"/>
      </rPr>
      <t xml:space="preserve"> Sample Statistic</t>
    </r>
  </si>
  <si>
    <t>p-value</t>
  </si>
  <si>
    <t>Decision</t>
  </si>
  <si>
    <t>Sample 1 Female</t>
  </si>
  <si>
    <t>&gt;</t>
  </si>
  <si>
    <t>≤</t>
  </si>
  <si>
    <t>&lt;</t>
  </si>
  <si>
    <t>≥</t>
  </si>
  <si>
    <t>=</t>
  </si>
  <si>
    <t>Sample 2 Male</t>
  </si>
  <si>
    <t>Column Labels</t>
  </si>
  <si>
    <t>Count of Area</t>
  </si>
  <si>
    <r>
      <t xml:space="preserve">Confidence Interval for </t>
    </r>
    <r>
      <rPr>
        <b/>
        <sz val="10"/>
        <rFont val="Calibri"/>
        <family val="2"/>
      </rPr>
      <t>µ1 - µ2 (independent, equal variances)</t>
    </r>
  </si>
  <si>
    <t>Level of Confidence</t>
  </si>
  <si>
    <t>Intermediate Calculations</t>
  </si>
  <si>
    <r>
      <t>t</t>
    </r>
    <r>
      <rPr>
        <sz val="10"/>
        <rFont val="Arial"/>
        <family val="2"/>
      </rPr>
      <t xml:space="preserve"> value</t>
    </r>
  </si>
  <si>
    <t>Confidence Interval for µ1 - µ2</t>
  </si>
  <si>
    <t>Interval Lower Limit</t>
  </si>
  <si>
    <t>Interval Upper Limit</t>
  </si>
  <si>
    <r>
      <t xml:space="preserve">Hypothesis Test for </t>
    </r>
    <r>
      <rPr>
        <b/>
        <sz val="10"/>
        <rFont val="Calibri"/>
        <family val="2"/>
      </rPr>
      <t>π1 - π2</t>
    </r>
  </si>
  <si>
    <r>
      <t>π</t>
    </r>
    <r>
      <rPr>
        <vertAlign val="subscript"/>
        <sz val="10"/>
        <rFont val="Arial"/>
        <family val="2"/>
      </rPr>
      <t>1</t>
    </r>
    <r>
      <rPr>
        <sz val="10"/>
        <rFont val="Arial"/>
        <family val="2"/>
      </rPr>
      <t xml:space="preserve"> - π</t>
    </r>
    <r>
      <rPr>
        <vertAlign val="subscript"/>
        <sz val="10"/>
        <rFont val="Arial"/>
        <family val="2"/>
      </rPr>
      <t>2</t>
    </r>
  </si>
  <si>
    <t>Sample Data</t>
  </si>
  <si>
    <t>Count of 'Successes'</t>
  </si>
  <si>
    <r>
      <t>Sample proportion, p</t>
    </r>
    <r>
      <rPr>
        <vertAlign val="subscript"/>
        <sz val="10"/>
        <rFont val="Arial"/>
        <family val="2"/>
      </rPr>
      <t>1</t>
    </r>
  </si>
  <si>
    <r>
      <t>Sample proportion, p</t>
    </r>
    <r>
      <rPr>
        <vertAlign val="subscript"/>
        <sz val="10"/>
        <rFont val="Arial"/>
        <family val="2"/>
      </rPr>
      <t>2</t>
    </r>
  </si>
  <si>
    <t>Pooled estimate of proportion</t>
  </si>
  <si>
    <r>
      <t>z</t>
    </r>
    <r>
      <rPr>
        <sz val="10"/>
        <rFont val="Arial"/>
        <family val="2"/>
      </rPr>
      <t xml:space="preserve"> Sample Statistic</t>
    </r>
  </si>
  <si>
    <t>Sample 1 (Urban)</t>
  </si>
  <si>
    <t>Sample 2 (Rural)</t>
  </si>
  <si>
    <r>
      <t xml:space="preserve">Confidence Interval for </t>
    </r>
    <r>
      <rPr>
        <b/>
        <sz val="10"/>
        <rFont val="Calibri"/>
        <family val="2"/>
      </rPr>
      <t>π1 - π2</t>
    </r>
  </si>
  <si>
    <r>
      <t>z</t>
    </r>
    <r>
      <rPr>
        <sz val="10"/>
        <rFont val="Arial"/>
        <family val="2"/>
      </rPr>
      <t xml:space="preserve"> value</t>
    </r>
  </si>
  <si>
    <t>Confidence Interval for π1 - π2</t>
  </si>
  <si>
    <t>Sample 1 Urban</t>
  </si>
  <si>
    <t>Sample 2 Rural</t>
  </si>
  <si>
    <t>Sample 1 (Agreed Value)</t>
  </si>
  <si>
    <t>Sample 2 (Market Value)</t>
  </si>
  <si>
    <t>At 5% significance level, there is sufficient evidence to conclude that there is a difference between the average insurance premium savings between the Agreed value valuation and Market Value valuation</t>
  </si>
  <si>
    <t>NSW</t>
  </si>
  <si>
    <t>Tukey Kramer Multiple Comparisons</t>
  </si>
  <si>
    <t>Sample</t>
  </si>
  <si>
    <t>Absolute</t>
  </si>
  <si>
    <t>Std. Error</t>
  </si>
  <si>
    <t>Critical</t>
  </si>
  <si>
    <t>Group</t>
  </si>
  <si>
    <t>Size</t>
  </si>
  <si>
    <t>Comparison</t>
  </si>
  <si>
    <t>Difference</t>
  </si>
  <si>
    <t>of Difference</t>
  </si>
  <si>
    <t>Group 1 to Group 2</t>
  </si>
  <si>
    <t>Group 1 to Group 3</t>
  </si>
  <si>
    <t>Group 2 to Group 3</t>
  </si>
  <si>
    <t>Other Data</t>
  </si>
  <si>
    <t>Numerator d.f.</t>
  </si>
  <si>
    <t>Denominator d.f.</t>
  </si>
  <si>
    <t>MSW</t>
  </si>
  <si>
    <t>Q Statistic</t>
  </si>
  <si>
    <t>As the P-value is greater than alpha 0.05, then it is statistically significant that the mean savings between all 3 states are the same</t>
  </si>
  <si>
    <t>F value vs F critical approach:</t>
  </si>
  <si>
    <t>As the F values  (0.204) is less than the F critical value (3.02), there is sufficient evidence to conclude that the true average savings between all 3 states is the same</t>
  </si>
  <si>
    <t>F critical value separates the rejection region of H0 with the non rejection region</t>
  </si>
  <si>
    <t>Between Groups/SSP</t>
  </si>
  <si>
    <t>Within Groups/SSW</t>
  </si>
  <si>
    <t>Total/SST</t>
  </si>
  <si>
    <t>Count of Customer_Sat</t>
  </si>
  <si>
    <t>Chi-Square Test</t>
  </si>
  <si>
    <t>Observed Frequencies</t>
  </si>
  <si>
    <t>Column variable</t>
  </si>
  <si>
    <t>Calculations</t>
  </si>
  <si>
    <t>Row variable</t>
  </si>
  <si>
    <t>fo - fe</t>
  </si>
  <si>
    <t>Expected Frequencies</t>
  </si>
  <si>
    <t>(fo - fe)^2/fe</t>
  </si>
  <si>
    <t>Data</t>
  </si>
  <si>
    <t>Level of Significance</t>
  </si>
  <si>
    <t>Number of Rows</t>
  </si>
  <si>
    <t>Number of Columns</t>
  </si>
  <si>
    <t>Results</t>
  </si>
  <si>
    <t>Critical Value</t>
  </si>
  <si>
    <t>Chi-Square Test Statistic</t>
  </si>
  <si>
    <r>
      <t>p</t>
    </r>
    <r>
      <rPr>
        <sz val="11"/>
        <rFont val="Calibri"/>
        <family val="2"/>
      </rPr>
      <t>-Value</t>
    </r>
  </si>
  <si>
    <t>Expected frequency assumption</t>
  </si>
  <si>
    <t>Average of Savings</t>
  </si>
  <si>
    <t>Anova: Two-Factor With Replication</t>
  </si>
  <si>
    <t>Columns</t>
  </si>
  <si>
    <t>Interaction</t>
  </si>
  <si>
    <t>Within</t>
  </si>
  <si>
    <t>Valuation Hypothesis:</t>
  </si>
  <si>
    <t>Vehicle Hypothesis:</t>
  </si>
  <si>
    <t>Interaction Hypothesis</t>
  </si>
  <si>
    <t xml:space="preserve">H0: There is no interaction between valuation methods and vehicle types </t>
  </si>
  <si>
    <t>H1: There is an interaction between valuation methods and vehicle types</t>
  </si>
  <si>
    <t>As the p value for valuation methods is 0.011 which is lesser than the alpha 0.05, at a 5% significance level, there is sufficient evidence to conclude that the average savings between valuation methods differ.</t>
  </si>
  <si>
    <t>At 5% significance level, there is sufficient evidence to conclude that the average savings between the different vehicle types are different. The p value for this interaction sits at 0.0004 which is smaller than alpha of 0.05</t>
  </si>
  <si>
    <t>At 5% significance level, we have insufficient evidence to conclude that there is an interaction between valuation methods and vehicle types. This is because the P-value is 0.31 which is greater than 0.05, hence we do not reject the null hypothesis</t>
  </si>
  <si>
    <t>At 5% significance level, there is sufficient evidence to  conclude that the proportion of dissatisfied urban customers is less than rural customers</t>
  </si>
  <si>
    <t>Fail to reject H0</t>
  </si>
  <si>
    <t>Lower fence</t>
  </si>
  <si>
    <t>Overall Average (Male + Female)</t>
  </si>
  <si>
    <t>at 5% significance level, there is insufficient evidence to conclude that Females aged 30 and below saves more on insurance premiums than males.</t>
  </si>
  <si>
    <t>With a 95% confidence level, there is sufficient evidence to conclude that the true average savings across the valuation methods differ between $36.68 to $244.64</t>
  </si>
  <si>
    <t>Outliers</t>
  </si>
  <si>
    <t>Overall Average (Agreed Value + Market)</t>
  </si>
  <si>
    <t>at 5% significance level, there is sufficient evidence to conclude that the mean savings between all 3 states are the same.</t>
  </si>
  <si>
    <t>At 95% confidence, there is sufficient evidence to conclude that the true proportion of dissatisfied urban customers is between -$7.24 to -$27.38 less than that of rural customers</t>
  </si>
  <si>
    <t xml:space="preserve">H0: Females aged under 30 save less than or equal to males on the insurance premiums
H0: µF - µM ≤ 0
</t>
  </si>
  <si>
    <t>H1: Females aged under 30 saves more than males on the insurance premiums
H1: µF - µM &gt; 0</t>
  </si>
  <si>
    <t>Ho: The true Proportion of dissatisfied urban customers is equal or greater than the proportion of dissatisfied rural customers
H0: πU - πR ≥ 0%</t>
  </si>
  <si>
    <t>H1: The true Proportion of dissatisfied urban customers is less than the proportion of the dissatisfied rural customers
H1: πU - πR &lt; 0%</t>
  </si>
  <si>
    <t>H0: The true average savings between both valuation methods is the same
H0: µA - µM = 0</t>
  </si>
  <si>
    <t>H1: The true average savings between both valuation methods is not the same
H1: µA - µM ≠ 0</t>
  </si>
  <si>
    <t>H0: Average savings between NSW, VIC &amp; QLD is the same
H0: µNSW = µVIC = µQLD</t>
  </si>
  <si>
    <t>H1: Average savings across states differ for atleast 1 state
H01:  µNSW ≠ µVIC ≠ µQLD</t>
  </si>
  <si>
    <t>Ho: Proportion of satisfied customers is the same across all 4 insurance brokers
H0: πi = πu = πv = πy</t>
  </si>
  <si>
    <t>H1: Proportion of satisfied customers is not the same across all 4 insurance brokers
H1: πi ≠ πu ≠ πv ≠ πy</t>
  </si>
  <si>
    <t>H0: Average savings  between valuation methods is not different
H0: µA - µM = 0</t>
  </si>
  <si>
    <t>H1: Average savings between valuation methods are different
H1: µA - µM ≠ 0</t>
  </si>
  <si>
    <t>H0: Average savings between vehicle types is not different
H0: µ4 =µF = µL = µS</t>
  </si>
  <si>
    <t>H1: Average savings between vehicle types are different
H1: µ4 ≠µF ≠µL ≠ µS</t>
  </si>
  <si>
    <t>At a 5% significance level, there is insufficient evidence to conclude that the proportion of satisfied customers is not the same across all 4 insurance brokers.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</si>
</sst>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0.0000"/>
  </numFmts>
  <fonts count="18" x14ac:knownFonts="1">
    <font>
      <sz val="11"/>
      <color theme="1"/>
      <name val="Calibri"/>
      <family val="2"/>
      <scheme val="minor"/>
    </font>
    <font>
      <b/>
      <sz val="11"/>
      <color theme="1"/>
      <name val="Calibri"/>
      <family val="2"/>
      <scheme val="minor"/>
    </font>
    <font>
      <sz val="10"/>
      <name val="Arial"/>
      <family val="2"/>
    </font>
    <font>
      <b/>
      <sz val="11"/>
      <name val="Calibri"/>
      <family val="2"/>
      <scheme val="minor"/>
    </font>
    <font>
      <sz val="11"/>
      <name val="Calibri"/>
      <family val="2"/>
      <scheme val="minor"/>
    </font>
    <font>
      <sz val="14"/>
      <color theme="1"/>
      <name val="Calibri"/>
      <family val="2"/>
      <scheme val="minor"/>
    </font>
    <font>
      <sz val="16"/>
      <color rgb="FFFF0000"/>
      <name val="Calibri"/>
      <family val="2"/>
    </font>
    <font>
      <i/>
      <sz val="11"/>
      <color theme="1"/>
      <name val="Calibri"/>
      <family val="2"/>
      <scheme val="minor"/>
    </font>
    <font>
      <b/>
      <sz val="10"/>
      <name val="Arial"/>
      <family val="2"/>
    </font>
    <font>
      <b/>
      <sz val="10"/>
      <name val="Calibri"/>
      <family val="2"/>
    </font>
    <font>
      <vertAlign val="subscript"/>
      <sz val="10"/>
      <name val="Arial"/>
      <family val="2"/>
    </font>
    <font>
      <sz val="10"/>
      <name val="Calibri"/>
      <family val="2"/>
    </font>
    <font>
      <i/>
      <sz val="10"/>
      <name val="Arial"/>
      <family val="2"/>
    </font>
    <font>
      <i/>
      <sz val="11"/>
      <name val="Calibri"/>
      <family val="2"/>
      <scheme val="minor"/>
    </font>
    <font>
      <sz val="11"/>
      <name val="Calibri"/>
      <family val="2"/>
    </font>
    <font>
      <b/>
      <i/>
      <sz val="11"/>
      <name val="Calibri"/>
      <family val="2"/>
      <scheme val="minor"/>
    </font>
    <font>
      <i/>
      <sz val="10"/>
      <color theme="1"/>
      <name val="Calibri"/>
      <family val="2"/>
      <scheme val="minor"/>
    </font>
    <font>
      <sz val="11"/>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indexed="41"/>
        <bgColor indexed="64"/>
      </patternFill>
    </fill>
    <fill>
      <patternFill patternType="solid">
        <fgColor indexed="65"/>
        <bgColor indexed="64"/>
      </patternFill>
    </fill>
    <fill>
      <patternFill patternType="solid">
        <fgColor indexed="43"/>
        <bgColor indexed="64"/>
      </patternFill>
    </fill>
  </fills>
  <borders count="47">
    <border>
      <left/>
      <right/>
      <top/>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medium">
        <color indexed="18"/>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medium">
        <color indexed="18"/>
      </bottom>
      <diagonal/>
    </border>
    <border>
      <left/>
      <right style="thin">
        <color indexed="64"/>
      </right>
      <top/>
      <bottom style="medium">
        <color indexed="18"/>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s>
  <cellStyleXfs count="6">
    <xf numFmtId="0" fontId="0" fillId="0" borderId="0"/>
    <xf numFmtId="0" fontId="2" fillId="0" borderId="0"/>
    <xf numFmtId="0" fontId="2" fillId="0" borderId="0"/>
    <xf numFmtId="9" fontId="2" fillId="0" borderId="0" applyFont="0" applyFill="0" applyBorder="0" applyAlignment="0" applyProtection="0"/>
    <xf numFmtId="9" fontId="17" fillId="0" borderId="0" applyFont="0" applyFill="0" applyBorder="0" applyAlignment="0" applyProtection="0"/>
    <xf numFmtId="44" fontId="17" fillId="0" borderId="0" applyFont="0" applyFill="0" applyBorder="0" applyAlignment="0" applyProtection="0"/>
  </cellStyleXfs>
  <cellXfs count="262">
    <xf numFmtId="0" fontId="0" fillId="0" borderId="0" xfId="0"/>
    <xf numFmtId="164" fontId="0" fillId="0" borderId="0" xfId="0" applyNumberFormat="1"/>
    <xf numFmtId="0" fontId="1" fillId="0" borderId="0" xfId="0" applyFont="1"/>
    <xf numFmtId="0" fontId="3" fillId="0" borderId="0" xfId="0" applyFont="1" applyAlignment="1">
      <alignment horizontal="left"/>
    </xf>
    <xf numFmtId="1" fontId="0" fillId="0" borderId="0" xfId="0" applyNumberFormat="1"/>
    <xf numFmtId="0" fontId="4" fillId="0" borderId="0" xfId="0" applyFont="1"/>
    <xf numFmtId="0" fontId="5" fillId="0" borderId="0" xfId="0" applyFont="1"/>
    <xf numFmtId="0" fontId="6" fillId="0" borderId="0" xfId="0" applyFont="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Fill="1" applyBorder="1" applyAlignment="1"/>
    <xf numFmtId="0" fontId="7" fillId="0" borderId="3" xfId="0" applyFont="1" applyFill="1" applyBorder="1" applyAlignment="1">
      <alignment horizontal="center"/>
    </xf>
    <xf numFmtId="0" fontId="2" fillId="0" borderId="8" xfId="2" applyBorder="1"/>
    <xf numFmtId="0" fontId="2" fillId="0" borderId="9" xfId="2" applyBorder="1" applyAlignment="1">
      <alignment horizontal="center"/>
    </xf>
    <xf numFmtId="0" fontId="8" fillId="0" borderId="10" xfId="2" applyFont="1" applyBorder="1" applyProtection="1">
      <protection locked="0"/>
    </xf>
    <xf numFmtId="0" fontId="2" fillId="4" borderId="10" xfId="2" applyFill="1" applyBorder="1" applyAlignment="1" applyProtection="1">
      <alignment horizontal="center"/>
      <protection locked="0"/>
    </xf>
    <xf numFmtId="0" fontId="8" fillId="4" borderId="10" xfId="2" applyFont="1" applyFill="1" applyBorder="1" applyProtection="1">
      <protection locked="0"/>
    </xf>
    <xf numFmtId="0" fontId="2" fillId="0" borderId="6" xfId="2" applyBorder="1"/>
    <xf numFmtId="0" fontId="2" fillId="0" borderId="2" xfId="2" applyBorder="1"/>
    <xf numFmtId="0" fontId="2" fillId="2" borderId="10" xfId="2" applyFill="1" applyBorder="1" applyAlignment="1">
      <alignment horizontal="right"/>
    </xf>
    <xf numFmtId="0" fontId="2" fillId="0" borderId="11" xfId="2" applyBorder="1"/>
    <xf numFmtId="0" fontId="2" fillId="0" borderId="0" xfId="2"/>
    <xf numFmtId="0" fontId="11" fillId="0" borderId="9" xfId="2" applyFont="1" applyBorder="1" applyAlignment="1">
      <alignment horizontal="center"/>
    </xf>
    <xf numFmtId="2" fontId="8" fillId="4" borderId="10" xfId="2" applyNumberFormat="1" applyFont="1" applyFill="1" applyBorder="1" applyProtection="1">
      <protection locked="0"/>
    </xf>
    <xf numFmtId="0" fontId="2" fillId="0" borderId="7" xfId="2" applyBorder="1"/>
    <xf numFmtId="165" fontId="2" fillId="2" borderId="12" xfId="2" applyNumberFormat="1" applyFill="1" applyBorder="1"/>
    <xf numFmtId="165" fontId="2" fillId="0" borderId="7" xfId="2" applyNumberFormat="1" applyBorder="1"/>
    <xf numFmtId="2" fontId="2" fillId="0" borderId="7" xfId="2" applyNumberFormat="1" applyBorder="1" applyProtection="1">
      <protection locked="0"/>
    </xf>
    <xf numFmtId="165" fontId="2" fillId="2" borderId="7" xfId="2" applyNumberFormat="1" applyFill="1" applyBorder="1"/>
    <xf numFmtId="0" fontId="11" fillId="0" borderId="0" xfId="2" applyFont="1"/>
    <xf numFmtId="0" fontId="2" fillId="0" borderId="0" xfId="2" quotePrefix="1"/>
    <xf numFmtId="0" fontId="0" fillId="0" borderId="0" xfId="0" applyAlignment="1">
      <alignment wrapText="1"/>
    </xf>
    <xf numFmtId="9" fontId="8" fillId="4" borderId="10" xfId="3" applyFont="1" applyFill="1" applyBorder="1"/>
    <xf numFmtId="0" fontId="8" fillId="4" borderId="10" xfId="1" applyFont="1" applyFill="1" applyBorder="1" applyProtection="1">
      <protection locked="0"/>
    </xf>
    <xf numFmtId="0" fontId="2" fillId="0" borderId="7" xfId="1" applyBorder="1"/>
    <xf numFmtId="2" fontId="2" fillId="0" borderId="7" xfId="1" applyNumberFormat="1" applyBorder="1" applyProtection="1">
      <protection locked="0"/>
    </xf>
    <xf numFmtId="165" fontId="2" fillId="0" borderId="7" xfId="1" applyNumberFormat="1" applyBorder="1"/>
    <xf numFmtId="2" fontId="8" fillId="2" borderId="10" xfId="1" applyNumberFormat="1" applyFont="1" applyFill="1" applyBorder="1"/>
    <xf numFmtId="2" fontId="8" fillId="2" borderId="22" xfId="1" applyNumberFormat="1" applyFont="1" applyFill="1" applyBorder="1"/>
    <xf numFmtId="9" fontId="8" fillId="0" borderId="10" xfId="3" applyFont="1" applyFill="1" applyBorder="1"/>
    <xf numFmtId="0" fontId="2" fillId="2" borderId="9" xfId="2" applyFill="1" applyBorder="1" applyAlignment="1">
      <alignment horizontal="right"/>
    </xf>
    <xf numFmtId="10" fontId="8" fillId="0" borderId="10" xfId="3" applyNumberFormat="1" applyFont="1" applyFill="1" applyBorder="1"/>
    <xf numFmtId="165" fontId="8" fillId="0" borderId="7" xfId="1" applyNumberFormat="1" applyFont="1" applyBorder="1"/>
    <xf numFmtId="10" fontId="8" fillId="2" borderId="10" xfId="3" applyNumberFormat="1" applyFont="1" applyFill="1" applyBorder="1"/>
    <xf numFmtId="0" fontId="2" fillId="0" borderId="20" xfId="1" applyBorder="1" applyAlignment="1">
      <alignment horizontal="left"/>
    </xf>
    <xf numFmtId="0" fontId="2" fillId="0" borderId="1" xfId="1" applyBorder="1" applyAlignment="1">
      <alignment horizontal="left"/>
    </xf>
    <xf numFmtId="0" fontId="2" fillId="0" borderId="21" xfId="1" applyBorder="1" applyAlignment="1">
      <alignment horizontal="left"/>
    </xf>
    <xf numFmtId="10" fontId="8" fillId="2" borderId="22" xfId="3" applyNumberFormat="1" applyFont="1" applyFill="1" applyBorder="1"/>
    <xf numFmtId="0" fontId="7" fillId="0" borderId="0" xfId="0" applyFont="1" applyFill="1" applyBorder="1" applyAlignment="1">
      <alignment horizontal="center"/>
    </xf>
    <xf numFmtId="0" fontId="8" fillId="0" borderId="0" xfId="0" applyFont="1"/>
    <xf numFmtId="0" fontId="8" fillId="5" borderId="27" xfId="0" applyFont="1" applyFill="1" applyBorder="1" applyAlignment="1">
      <alignment horizontal="center"/>
    </xf>
    <xf numFmtId="0" fontId="8" fillId="5" borderId="28" xfId="0" applyFont="1" applyFill="1" applyBorder="1" applyAlignment="1">
      <alignment horizontal="center"/>
    </xf>
    <xf numFmtId="0" fontId="8" fillId="0" borderId="0" xfId="0" applyFont="1" applyAlignment="1">
      <alignment horizontal="center"/>
    </xf>
    <xf numFmtId="0" fontId="0" fillId="0" borderId="0" xfId="0" applyAlignment="1">
      <alignment horizontal="center"/>
    </xf>
    <xf numFmtId="0" fontId="8" fillId="5" borderId="29" xfId="0" applyFont="1" applyFill="1" applyBorder="1" applyAlignment="1">
      <alignment horizontal="center"/>
    </xf>
    <xf numFmtId="0" fontId="8" fillId="5" borderId="30" xfId="0" applyFont="1" applyFill="1" applyBorder="1" applyAlignment="1">
      <alignment horizontal="center"/>
    </xf>
    <xf numFmtId="0" fontId="8" fillId="5" borderId="9" xfId="0" applyFont="1" applyFill="1" applyBorder="1" applyAlignment="1">
      <alignment horizontal="right"/>
    </xf>
    <xf numFmtId="0" fontId="0" fillId="5" borderId="9" xfId="0" applyFill="1" applyBorder="1"/>
    <xf numFmtId="0" fontId="0" fillId="0" borderId="9" xfId="0" applyBorder="1"/>
    <xf numFmtId="2" fontId="0" fillId="5" borderId="9" xfId="0" applyNumberFormat="1" applyFill="1" applyBorder="1"/>
    <xf numFmtId="0" fontId="0" fillId="5" borderId="9" xfId="0" applyFill="1" applyBorder="1" applyProtection="1">
      <protection locked="0"/>
    </xf>
    <xf numFmtId="0" fontId="0" fillId="0" borderId="9" xfId="0" applyBorder="1" applyAlignment="1">
      <alignment horizontal="left"/>
    </xf>
    <xf numFmtId="165" fontId="4" fillId="0" borderId="0" xfId="0" applyNumberFormat="1" applyFont="1"/>
    <xf numFmtId="0" fontId="4" fillId="6" borderId="9" xfId="0" applyFont="1" applyFill="1" applyBorder="1" applyProtection="1">
      <protection locked="0"/>
    </xf>
    <xf numFmtId="0" fontId="3" fillId="6" borderId="9" xfId="0" applyFont="1" applyFill="1" applyBorder="1" applyProtection="1">
      <protection locked="0"/>
    </xf>
    <xf numFmtId="0" fontId="4" fillId="5" borderId="9" xfId="0" applyFont="1" applyFill="1" applyBorder="1" applyAlignment="1" applyProtection="1">
      <alignment horizontal="center"/>
      <protection locked="0"/>
    </xf>
    <xf numFmtId="0" fontId="4" fillId="6" borderId="9" xfId="0" applyFont="1" applyFill="1" applyBorder="1" applyAlignment="1" applyProtection="1">
      <alignment horizontal="center"/>
      <protection locked="0"/>
    </xf>
    <xf numFmtId="0" fontId="4" fillId="0" borderId="25" xfId="0" applyFont="1" applyBorder="1" applyAlignment="1">
      <alignment horizontal="center"/>
    </xf>
    <xf numFmtId="0" fontId="4" fillId="5" borderId="9" xfId="0" applyFont="1" applyFill="1" applyBorder="1" applyAlignment="1" applyProtection="1">
      <alignment horizontal="right"/>
      <protection locked="0"/>
    </xf>
    <xf numFmtId="0" fontId="4" fillId="5" borderId="9" xfId="0" applyFont="1" applyFill="1" applyBorder="1" applyProtection="1">
      <protection locked="0"/>
    </xf>
    <xf numFmtId="0" fontId="4" fillId="6" borderId="9" xfId="0" applyFont="1" applyFill="1" applyBorder="1" applyAlignment="1" applyProtection="1">
      <alignment horizontal="right"/>
      <protection locked="0"/>
    </xf>
    <xf numFmtId="165" fontId="4" fillId="6" borderId="9" xfId="0" applyNumberFormat="1" applyFont="1" applyFill="1" applyBorder="1" applyProtection="1">
      <protection locked="0"/>
    </xf>
    <xf numFmtId="0" fontId="4" fillId="5" borderId="9" xfId="0" applyFont="1" applyFill="1" applyBorder="1"/>
    <xf numFmtId="0" fontId="4" fillId="0" borderId="9" xfId="0" applyFont="1" applyBorder="1"/>
    <xf numFmtId="0" fontId="4" fillId="7" borderId="9" xfId="0" applyFont="1" applyFill="1" applyBorder="1"/>
    <xf numFmtId="165" fontId="4" fillId="7" borderId="9" xfId="0" applyNumberFormat="1" applyFont="1" applyFill="1" applyBorder="1"/>
    <xf numFmtId="0" fontId="13" fillId="7" borderId="9" xfId="0" applyFont="1" applyFill="1" applyBorder="1"/>
    <xf numFmtId="0" fontId="15" fillId="0" borderId="0" xfId="0" applyFont="1"/>
    <xf numFmtId="0" fontId="0" fillId="0" borderId="1" xfId="0" applyBorder="1"/>
    <xf numFmtId="0" fontId="7" fillId="0" borderId="3" xfId="0" applyFont="1" applyBorder="1" applyAlignment="1">
      <alignment horizontal="center"/>
    </xf>
    <xf numFmtId="2" fontId="0" fillId="0" borderId="0" xfId="0" applyNumberFormat="1"/>
    <xf numFmtId="2" fontId="0" fillId="0" borderId="1" xfId="0" applyNumberFormat="1" applyBorder="1"/>
    <xf numFmtId="10" fontId="0" fillId="0" borderId="9" xfId="4" applyNumberFormat="1" applyFont="1" applyBorder="1"/>
    <xf numFmtId="164" fontId="0" fillId="0" borderId="9" xfId="0" applyNumberFormat="1" applyBorder="1"/>
    <xf numFmtId="0" fontId="0" fillId="0" borderId="9" xfId="0" applyFill="1" applyBorder="1"/>
    <xf numFmtId="0" fontId="1" fillId="0" borderId="9" xfId="0" applyFont="1" applyFill="1" applyBorder="1"/>
    <xf numFmtId="2" fontId="0" fillId="0" borderId="0" xfId="0" applyNumberFormat="1" applyFill="1" applyBorder="1" applyAlignment="1"/>
    <xf numFmtId="2" fontId="0" fillId="0" borderId="1" xfId="0" applyNumberFormat="1" applyFill="1" applyBorder="1" applyAlignment="1"/>
    <xf numFmtId="164" fontId="0" fillId="0" borderId="0" xfId="0" applyNumberFormat="1" applyFill="1" applyBorder="1" applyAlignment="1"/>
    <xf numFmtId="44" fontId="0" fillId="0" borderId="0" xfId="5" applyFont="1" applyFill="1" applyBorder="1" applyAlignment="1"/>
    <xf numFmtId="9" fontId="0" fillId="0" borderId="9" xfId="4" applyFont="1" applyBorder="1"/>
    <xf numFmtId="164" fontId="0" fillId="0" borderId="9" xfId="0" applyNumberFormat="1" applyFill="1" applyBorder="1" applyAlignment="1"/>
    <xf numFmtId="0" fontId="0" fillId="0" borderId="0" xfId="0" applyBorder="1" applyAlignment="1">
      <alignment wrapText="1"/>
    </xf>
    <xf numFmtId="0" fontId="0" fillId="0" borderId="0" xfId="0" applyBorder="1"/>
    <xf numFmtId="0" fontId="0" fillId="0" borderId="27" xfId="0" applyBorder="1"/>
    <xf numFmtId="0" fontId="0" fillId="0" borderId="19" xfId="0" applyBorder="1"/>
    <xf numFmtId="0" fontId="0" fillId="0" borderId="32" xfId="0" applyBorder="1"/>
    <xf numFmtId="0" fontId="0" fillId="0" borderId="33" xfId="0" applyBorder="1"/>
    <xf numFmtId="0" fontId="0" fillId="0" borderId="33" xfId="0" applyFill="1" applyBorder="1"/>
    <xf numFmtId="0" fontId="0" fillId="0" borderId="29" xfId="0" applyBorder="1"/>
    <xf numFmtId="0" fontId="0" fillId="0" borderId="34" xfId="0" applyBorder="1"/>
    <xf numFmtId="0" fontId="7" fillId="0" borderId="23" xfId="0" applyFont="1" applyBorder="1" applyAlignment="1">
      <alignment horizontal="center"/>
    </xf>
    <xf numFmtId="0" fontId="7" fillId="0" borderId="13" xfId="0" applyFont="1" applyBorder="1" applyAlignment="1">
      <alignment horizontal="center"/>
    </xf>
    <xf numFmtId="164" fontId="0" fillId="0" borderId="33" xfId="0" applyNumberFormat="1" applyBorder="1"/>
    <xf numFmtId="2" fontId="0" fillId="0" borderId="33" xfId="0" applyNumberFormat="1" applyBorder="1"/>
    <xf numFmtId="0" fontId="0" fillId="0" borderId="35" xfId="0" applyBorder="1"/>
    <xf numFmtId="164" fontId="0" fillId="0" borderId="35" xfId="0" applyNumberFormat="1" applyBorder="1"/>
    <xf numFmtId="2" fontId="0" fillId="0" borderId="35" xfId="0" applyNumberFormat="1" applyBorder="1"/>
    <xf numFmtId="0" fontId="0" fillId="0" borderId="28" xfId="0" applyBorder="1"/>
    <xf numFmtId="0" fontId="0" fillId="0" borderId="35" xfId="0" applyFill="1" applyBorder="1"/>
    <xf numFmtId="0" fontId="0" fillId="0" borderId="30" xfId="0" applyBorder="1"/>
    <xf numFmtId="2" fontId="0" fillId="0" borderId="35" xfId="0" applyNumberFormat="1" applyFill="1" applyBorder="1"/>
    <xf numFmtId="2" fontId="0" fillId="0" borderId="33" xfId="0" applyNumberFormat="1" applyFill="1" applyBorder="1"/>
    <xf numFmtId="2" fontId="16" fillId="0" borderId="31" xfId="0" applyNumberFormat="1" applyFont="1" applyFill="1" applyBorder="1" applyAlignment="1">
      <alignment horizontal="right"/>
    </xf>
    <xf numFmtId="2" fontId="7" fillId="0" borderId="3" xfId="0" applyNumberFormat="1" applyFont="1" applyFill="1" applyBorder="1" applyAlignment="1">
      <alignment horizontal="center"/>
    </xf>
    <xf numFmtId="0" fontId="16" fillId="0" borderId="9" xfId="0" applyFont="1" applyFill="1" applyBorder="1" applyAlignment="1">
      <alignment horizontal="right"/>
    </xf>
    <xf numFmtId="44" fontId="0" fillId="0" borderId="35" xfId="5" applyFont="1" applyBorder="1"/>
    <xf numFmtId="44" fontId="0" fillId="0" borderId="33" xfId="5" applyFont="1" applyBorder="1"/>
    <xf numFmtId="0" fontId="0" fillId="0" borderId="37" xfId="0" applyFont="1" applyFill="1" applyBorder="1" applyAlignment="1">
      <alignment horizontal="left"/>
    </xf>
    <xf numFmtId="0" fontId="0" fillId="0" borderId="39" xfId="0" applyBorder="1"/>
    <xf numFmtId="0" fontId="0" fillId="0" borderId="36" xfId="0" applyBorder="1"/>
    <xf numFmtId="0" fontId="0" fillId="0" borderId="23" xfId="0" applyBorder="1"/>
    <xf numFmtId="0" fontId="7" fillId="0" borderId="2" xfId="0" applyFont="1" applyFill="1" applyBorder="1" applyAlignment="1">
      <alignment horizontal="center"/>
    </xf>
    <xf numFmtId="0" fontId="7" fillId="0" borderId="13" xfId="0" applyFont="1" applyFill="1" applyBorder="1" applyAlignment="1">
      <alignment horizontal="center"/>
    </xf>
    <xf numFmtId="0" fontId="0" fillId="0" borderId="33" xfId="0" applyFill="1" applyBorder="1" applyAlignment="1"/>
    <xf numFmtId="0" fontId="0" fillId="0" borderId="32" xfId="0" applyFill="1" applyBorder="1" applyAlignment="1"/>
    <xf numFmtId="164" fontId="0" fillId="0" borderId="33" xfId="0" applyNumberFormat="1" applyFill="1" applyBorder="1" applyAlignment="1"/>
    <xf numFmtId="2" fontId="0" fillId="0" borderId="33" xfId="0" applyNumberFormat="1" applyFill="1" applyBorder="1" applyAlignment="1"/>
    <xf numFmtId="0" fontId="0" fillId="0" borderId="40" xfId="0" applyFill="1" applyBorder="1" applyAlignment="1"/>
    <xf numFmtId="2" fontId="0" fillId="0" borderId="21" xfId="0" applyNumberFormat="1" applyFill="1" applyBorder="1" applyAlignment="1"/>
    <xf numFmtId="2" fontId="0" fillId="0" borderId="0" xfId="0" applyNumberFormat="1" applyBorder="1"/>
    <xf numFmtId="2" fontId="0" fillId="0" borderId="0" xfId="0" applyNumberFormat="1" applyFill="1" applyBorder="1"/>
    <xf numFmtId="2" fontId="0" fillId="0" borderId="25" xfId="0" applyNumberFormat="1" applyBorder="1"/>
    <xf numFmtId="2" fontId="0" fillId="0" borderId="34" xfId="0" applyNumberFormat="1" applyBorder="1"/>
    <xf numFmtId="44" fontId="0" fillId="0" borderId="33" xfId="5" applyFont="1" applyFill="1" applyBorder="1" applyAlignment="1"/>
    <xf numFmtId="0" fontId="0" fillId="0" borderId="18" xfId="0" applyBorder="1"/>
    <xf numFmtId="0" fontId="7" fillId="0" borderId="41" xfId="0" applyFont="1" applyBorder="1" applyAlignment="1">
      <alignment horizontal="center"/>
    </xf>
    <xf numFmtId="0" fontId="0" fillId="0" borderId="40" xfId="0" applyBorder="1"/>
    <xf numFmtId="0" fontId="7" fillId="0" borderId="42" xfId="0" applyFont="1" applyFill="1" applyBorder="1" applyAlignment="1">
      <alignment horizontal="center"/>
    </xf>
    <xf numFmtId="2" fontId="0" fillId="0" borderId="25" xfId="0" applyNumberFormat="1" applyFill="1" applyBorder="1" applyAlignment="1"/>
    <xf numFmtId="2" fontId="0" fillId="0" borderId="34" xfId="0" applyNumberFormat="1" applyFill="1" applyBorder="1" applyAlignment="1"/>
    <xf numFmtId="0" fontId="7" fillId="0" borderId="42" xfId="0" applyFont="1" applyBorder="1" applyAlignment="1">
      <alignment horizontal="center"/>
    </xf>
    <xf numFmtId="2" fontId="0" fillId="0" borderId="21" xfId="0" applyNumberFormat="1" applyBorder="1"/>
    <xf numFmtId="2" fontId="0" fillId="0" borderId="18" xfId="0" applyNumberFormat="1" applyBorder="1"/>
    <xf numFmtId="2" fontId="0" fillId="0" borderId="19" xfId="0" applyNumberFormat="1" applyBorder="1"/>
    <xf numFmtId="0" fontId="16" fillId="0" borderId="43" xfId="0" applyFont="1" applyFill="1" applyBorder="1" applyAlignment="1">
      <alignment horizontal="right"/>
    </xf>
    <xf numFmtId="2" fontId="16" fillId="0" borderId="44" xfId="0" applyNumberFormat="1" applyFont="1" applyFill="1" applyBorder="1" applyAlignment="1">
      <alignment horizontal="right"/>
    </xf>
    <xf numFmtId="164" fontId="0" fillId="0" borderId="0" xfId="0" applyNumberFormat="1" applyBorder="1"/>
    <xf numFmtId="0" fontId="7" fillId="0" borderId="41" xfId="0" applyFont="1" applyFill="1" applyBorder="1" applyAlignment="1">
      <alignment horizontal="center"/>
    </xf>
    <xf numFmtId="2" fontId="7" fillId="0" borderId="42" xfId="0" applyNumberFormat="1" applyFont="1" applyFill="1" applyBorder="1" applyAlignment="1">
      <alignment horizontal="center"/>
    </xf>
    <xf numFmtId="0" fontId="0" fillId="0" borderId="29" xfId="0" applyFill="1" applyBorder="1" applyAlignment="1"/>
    <xf numFmtId="0" fontId="0" fillId="0" borderId="45" xfId="0" applyBorder="1"/>
    <xf numFmtId="0" fontId="0" fillId="0" borderId="2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32" xfId="0" applyBorder="1" applyAlignment="1">
      <alignment horizontal="center" vertical="center" wrapText="1"/>
    </xf>
    <xf numFmtId="0" fontId="0" fillId="0" borderId="0" xfId="0" applyBorder="1" applyAlignment="1">
      <alignment horizontal="center" vertical="center" wrapText="1"/>
    </xf>
    <xf numFmtId="0" fontId="0" fillId="0" borderId="33" xfId="0" applyBorder="1" applyAlignment="1">
      <alignment horizontal="center" vertical="center" wrapText="1"/>
    </xf>
    <xf numFmtId="0" fontId="0" fillId="0" borderId="29" xfId="0" applyBorder="1" applyAlignment="1">
      <alignment horizontal="center" vertical="center" wrapText="1"/>
    </xf>
    <xf numFmtId="0" fontId="0" fillId="0" borderId="25" xfId="0" applyBorder="1" applyAlignment="1">
      <alignment horizontal="center" vertical="center" wrapText="1"/>
    </xf>
    <xf numFmtId="0" fontId="0" fillId="0" borderId="34" xfId="0" applyBorder="1" applyAlignment="1">
      <alignment horizontal="center" vertical="center" wrapText="1"/>
    </xf>
    <xf numFmtId="0" fontId="2" fillId="2" borderId="14" xfId="2" applyFill="1" applyBorder="1" applyAlignment="1">
      <alignment horizontal="left"/>
    </xf>
    <xf numFmtId="0" fontId="2" fillId="2" borderId="15" xfId="2" applyFill="1" applyBorder="1" applyAlignment="1">
      <alignment horizontal="left"/>
    </xf>
    <xf numFmtId="0" fontId="2" fillId="2" borderId="16" xfId="2" applyFill="1" applyBorder="1" applyAlignment="1">
      <alignment horizontal="left"/>
    </xf>
    <xf numFmtId="0" fontId="2" fillId="0" borderId="6" xfId="2" applyBorder="1" applyAlignment="1">
      <alignment horizontal="left"/>
    </xf>
    <xf numFmtId="0" fontId="2" fillId="0" borderId="2" xfId="2" applyBorder="1" applyAlignment="1">
      <alignment horizontal="left"/>
    </xf>
    <xf numFmtId="0" fontId="2" fillId="0" borderId="13" xfId="2" applyBorder="1" applyAlignment="1">
      <alignment horizontal="left"/>
    </xf>
    <xf numFmtId="0" fontId="2" fillId="0" borderId="8" xfId="2" applyBorder="1" applyAlignment="1">
      <alignment horizontal="left"/>
    </xf>
    <xf numFmtId="0" fontId="2" fillId="0" borderId="9" xfId="2" applyBorder="1" applyAlignment="1">
      <alignment horizontal="left"/>
    </xf>
    <xf numFmtId="0" fontId="12" fillId="0" borderId="8" xfId="2" applyFont="1" applyBorder="1" applyAlignment="1">
      <alignment horizontal="left"/>
    </xf>
    <xf numFmtId="0" fontId="12" fillId="0" borderId="9" xfId="2" applyFont="1" applyBorder="1" applyAlignment="1">
      <alignment horizontal="left"/>
    </xf>
    <xf numFmtId="0" fontId="2" fillId="0" borderId="6" xfId="2" applyBorder="1" applyAlignment="1">
      <alignment horizontal="center"/>
    </xf>
    <xf numFmtId="0" fontId="2" fillId="0" borderId="2" xfId="2" applyBorder="1" applyAlignment="1">
      <alignment horizontal="center"/>
    </xf>
    <xf numFmtId="0" fontId="2" fillId="0" borderId="7" xfId="2" applyBorder="1" applyAlignment="1">
      <alignment horizontal="center"/>
    </xf>
    <xf numFmtId="0" fontId="8" fillId="3" borderId="6" xfId="2" applyFont="1" applyFill="1" applyBorder="1" applyAlignment="1">
      <alignment horizontal="center"/>
    </xf>
    <xf numFmtId="0" fontId="8" fillId="3" borderId="2" xfId="2" applyFont="1" applyFill="1" applyBorder="1" applyAlignment="1">
      <alignment horizontal="center"/>
    </xf>
    <xf numFmtId="0" fontId="8" fillId="3" borderId="7" xfId="2" applyFont="1" applyFill="1" applyBorder="1" applyAlignment="1">
      <alignment horizontal="center"/>
    </xf>
    <xf numFmtId="0" fontId="8" fillId="0" borderId="6" xfId="2" applyFont="1" applyBorder="1" applyAlignment="1">
      <alignment horizontal="left"/>
    </xf>
    <xf numFmtId="0" fontId="8" fillId="0" borderId="2" xfId="2" applyFont="1" applyBorder="1" applyAlignment="1">
      <alignment horizontal="left"/>
    </xf>
    <xf numFmtId="0" fontId="8" fillId="0" borderId="7" xfId="2" applyFont="1" applyBorder="1" applyAlignment="1">
      <alignment horizontal="left"/>
    </xf>
    <xf numFmtId="0" fontId="8" fillId="3" borderId="4" xfId="2" applyFont="1" applyFill="1" applyBorder="1" applyAlignment="1">
      <alignment horizontal="center"/>
    </xf>
    <xf numFmtId="0" fontId="8" fillId="3" borderId="3" xfId="2" applyFont="1" applyFill="1" applyBorder="1" applyAlignment="1">
      <alignment horizontal="center"/>
    </xf>
    <xf numFmtId="0" fontId="8" fillId="3" borderId="5" xfId="2" applyFont="1" applyFill="1" applyBorder="1" applyAlignment="1">
      <alignment horizontal="center"/>
    </xf>
    <xf numFmtId="0" fontId="8" fillId="0" borderId="6" xfId="2" applyFont="1" applyBorder="1" applyAlignment="1">
      <alignment horizontal="center"/>
    </xf>
    <xf numFmtId="0" fontId="8" fillId="0" borderId="2" xfId="2" applyFont="1" applyBorder="1" applyAlignment="1">
      <alignment horizontal="center"/>
    </xf>
    <xf numFmtId="0" fontId="8" fillId="0" borderId="7" xfId="2" applyFont="1" applyBorder="1" applyAlignment="1">
      <alignment horizontal="center"/>
    </xf>
    <xf numFmtId="0" fontId="0" fillId="0" borderId="27" xfId="0" applyBorder="1" applyAlignment="1">
      <alignment horizontal="center" wrapText="1"/>
    </xf>
    <xf numFmtId="0" fontId="0" fillId="0" borderId="18" xfId="0" applyBorder="1" applyAlignment="1">
      <alignment horizontal="center" wrapText="1"/>
    </xf>
    <xf numFmtId="0" fontId="0" fillId="0" borderId="19" xfId="0" applyBorder="1" applyAlignment="1">
      <alignment horizontal="center" wrapText="1"/>
    </xf>
    <xf numFmtId="0" fontId="0" fillId="0" borderId="32" xfId="0" applyBorder="1" applyAlignment="1">
      <alignment horizontal="center" wrapText="1"/>
    </xf>
    <xf numFmtId="0" fontId="0" fillId="0" borderId="0" xfId="0" applyBorder="1" applyAlignment="1">
      <alignment horizontal="center" wrapText="1"/>
    </xf>
    <xf numFmtId="0" fontId="0" fillId="0" borderId="33" xfId="0" applyBorder="1" applyAlignment="1">
      <alignment horizontal="center" wrapText="1"/>
    </xf>
    <xf numFmtId="0" fontId="0" fillId="0" borderId="29" xfId="0" applyBorder="1" applyAlignment="1">
      <alignment horizontal="center" wrapText="1"/>
    </xf>
    <xf numFmtId="0" fontId="0" fillId="0" borderId="25" xfId="0" applyBorder="1" applyAlignment="1">
      <alignment horizontal="center" wrapText="1"/>
    </xf>
    <xf numFmtId="0" fontId="0" fillId="0" borderId="34" xfId="0" applyBorder="1" applyAlignment="1">
      <alignment horizontal="center" wrapText="1"/>
    </xf>
    <xf numFmtId="0" fontId="12" fillId="0" borderId="8" xfId="1" applyFont="1" applyBorder="1" applyAlignment="1">
      <alignment horizontal="left"/>
    </xf>
    <xf numFmtId="0" fontId="12" fillId="0" borderId="9" xfId="1" applyFont="1" applyBorder="1" applyAlignment="1">
      <alignment horizontal="left"/>
    </xf>
    <xf numFmtId="0" fontId="2" fillId="0" borderId="6" xfId="1" applyBorder="1" applyAlignment="1">
      <alignment horizontal="center"/>
    </xf>
    <xf numFmtId="0" fontId="2" fillId="0" borderId="2" xfId="1" applyBorder="1" applyAlignment="1">
      <alignment horizontal="center"/>
    </xf>
    <xf numFmtId="0" fontId="2" fillId="0" borderId="7" xfId="1" applyBorder="1" applyAlignment="1">
      <alignment horizontal="center"/>
    </xf>
    <xf numFmtId="0" fontId="8" fillId="3" borderId="6" xfId="1" applyFont="1" applyFill="1" applyBorder="1" applyAlignment="1">
      <alignment horizontal="center"/>
    </xf>
    <xf numFmtId="0" fontId="8" fillId="3" borderId="2" xfId="1" applyFont="1" applyFill="1" applyBorder="1" applyAlignment="1">
      <alignment horizontal="center"/>
    </xf>
    <xf numFmtId="0" fontId="8" fillId="3" borderId="7" xfId="1" applyFont="1" applyFill="1" applyBorder="1" applyAlignment="1">
      <alignment horizontal="center"/>
    </xf>
    <xf numFmtId="0" fontId="2" fillId="0" borderId="17" xfId="1" applyBorder="1" applyAlignment="1">
      <alignment horizontal="left"/>
    </xf>
    <xf numFmtId="0" fontId="2" fillId="0" borderId="18" xfId="1" applyBorder="1" applyAlignment="1">
      <alignment horizontal="left"/>
    </xf>
    <xf numFmtId="0" fontId="2" fillId="0" borderId="19" xfId="1" applyBorder="1" applyAlignment="1">
      <alignment horizontal="left"/>
    </xf>
    <xf numFmtId="0" fontId="2" fillId="0" borderId="8" xfId="1" applyBorder="1" applyAlignment="1">
      <alignment horizontal="left"/>
    </xf>
    <xf numFmtId="0" fontId="2" fillId="0" borderId="9" xfId="1" applyBorder="1" applyAlignment="1">
      <alignment horizontal="left"/>
    </xf>
    <xf numFmtId="0" fontId="2" fillId="0" borderId="23" xfId="2" applyBorder="1" applyAlignment="1">
      <alignment horizontal="left"/>
    </xf>
    <xf numFmtId="0" fontId="2" fillId="0" borderId="17" xfId="2" applyBorder="1" applyAlignment="1">
      <alignment horizontal="center"/>
    </xf>
    <xf numFmtId="0" fontId="2" fillId="0" borderId="18" xfId="2" applyBorder="1" applyAlignment="1">
      <alignment horizontal="center"/>
    </xf>
    <xf numFmtId="0" fontId="2" fillId="0" borderId="12" xfId="2" applyBorder="1" applyAlignment="1">
      <alignment horizontal="center"/>
    </xf>
    <xf numFmtId="0" fontId="2" fillId="0" borderId="24" xfId="2" applyBorder="1" applyAlignment="1">
      <alignment horizontal="center"/>
    </xf>
    <xf numFmtId="0" fontId="2" fillId="0" borderId="25" xfId="2" applyBorder="1" applyAlignment="1">
      <alignment horizontal="center"/>
    </xf>
    <xf numFmtId="0" fontId="2" fillId="0" borderId="26" xfId="2" applyBorder="1" applyAlignment="1">
      <alignment horizontal="center"/>
    </xf>
    <xf numFmtId="0" fontId="2" fillId="0" borderId="6" xfId="1" applyBorder="1" applyAlignment="1">
      <alignment horizontal="left"/>
    </xf>
    <xf numFmtId="0" fontId="2" fillId="0" borderId="2" xfId="1" applyBorder="1" applyAlignment="1">
      <alignment horizontal="left"/>
    </xf>
    <xf numFmtId="0" fontId="2" fillId="0" borderId="13" xfId="1" applyBorder="1" applyAlignment="1">
      <alignment horizontal="left"/>
    </xf>
    <xf numFmtId="0" fontId="8" fillId="3" borderId="4" xfId="1" applyFont="1" applyFill="1" applyBorder="1" applyAlignment="1">
      <alignment horizontal="center"/>
    </xf>
    <xf numFmtId="0" fontId="8" fillId="3" borderId="3" xfId="1" applyFont="1" applyFill="1" applyBorder="1" applyAlignment="1">
      <alignment horizontal="center"/>
    </xf>
    <xf numFmtId="0" fontId="8" fillId="3" borderId="5" xfId="1" applyFont="1" applyFill="1" applyBorder="1" applyAlignment="1">
      <alignment horizontal="center"/>
    </xf>
    <xf numFmtId="0" fontId="8" fillId="0" borderId="6" xfId="1" applyFont="1" applyBorder="1" applyAlignment="1">
      <alignment horizontal="center"/>
    </xf>
    <xf numFmtId="0" fontId="8" fillId="0" borderId="2" xfId="1" applyFont="1" applyBorder="1" applyAlignment="1">
      <alignment horizontal="center"/>
    </xf>
    <xf numFmtId="0" fontId="8" fillId="0" borderId="7" xfId="1" applyFont="1" applyBorder="1" applyAlignment="1">
      <alignment horizontal="center"/>
    </xf>
    <xf numFmtId="0" fontId="2" fillId="0" borderId="7" xfId="1" applyBorder="1" applyAlignment="1">
      <alignment horizontal="left"/>
    </xf>
    <xf numFmtId="0" fontId="8" fillId="0" borderId="6" xfId="1" applyFont="1" applyBorder="1" applyAlignment="1">
      <alignment horizontal="left"/>
    </xf>
    <xf numFmtId="0" fontId="8" fillId="0" borderId="2" xfId="1" applyFont="1" applyBorder="1" applyAlignment="1">
      <alignment horizontal="left"/>
    </xf>
    <xf numFmtId="0" fontId="8" fillId="0" borderId="7" xfId="1" applyFont="1" applyBorder="1" applyAlignment="1">
      <alignment horizontal="left"/>
    </xf>
    <xf numFmtId="0" fontId="2" fillId="0" borderId="20" xfId="1" applyBorder="1" applyAlignment="1">
      <alignment horizontal="left"/>
    </xf>
    <xf numFmtId="0" fontId="2" fillId="0" borderId="1" xfId="1" applyBorder="1" applyAlignment="1">
      <alignment horizontal="left"/>
    </xf>
    <xf numFmtId="0" fontId="2" fillId="0" borderId="21" xfId="1" applyBorder="1" applyAlignment="1">
      <alignment horizontal="left"/>
    </xf>
    <xf numFmtId="0" fontId="0" fillId="0" borderId="9" xfId="0" applyBorder="1" applyAlignment="1">
      <alignment horizont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32" xfId="0" applyBorder="1" applyAlignment="1">
      <alignment horizontal="center" vertical="center"/>
    </xf>
    <xf numFmtId="0" fontId="0" fillId="0" borderId="0" xfId="0" applyBorder="1" applyAlignment="1">
      <alignment horizontal="center" vertical="center"/>
    </xf>
    <xf numFmtId="0" fontId="0" fillId="0" borderId="33" xfId="0" applyBorder="1" applyAlignment="1">
      <alignment horizontal="center" vertical="center"/>
    </xf>
    <xf numFmtId="0" fontId="0" fillId="0" borderId="29" xfId="0" applyBorder="1" applyAlignment="1">
      <alignment horizontal="center" vertical="center"/>
    </xf>
    <xf numFmtId="0" fontId="0" fillId="0" borderId="25" xfId="0" applyBorder="1" applyAlignment="1">
      <alignment horizontal="center" vertical="center"/>
    </xf>
    <xf numFmtId="0" fontId="0" fillId="0" borderId="34" xfId="0" applyBorder="1" applyAlignment="1">
      <alignment horizontal="center" vertical="center"/>
    </xf>
    <xf numFmtId="0" fontId="4" fillId="7" borderId="23" xfId="0" applyFont="1" applyFill="1" applyBorder="1" applyAlignment="1">
      <alignment horizontal="center"/>
    </xf>
    <xf numFmtId="0" fontId="4" fillId="7" borderId="13" xfId="0" applyFont="1" applyFill="1" applyBorder="1" applyAlignment="1">
      <alignment horizontal="center"/>
    </xf>
    <xf numFmtId="0" fontId="3" fillId="6" borderId="9" xfId="0" applyFont="1" applyFill="1" applyBorder="1" applyAlignment="1" applyProtection="1">
      <alignment horizontal="center"/>
      <protection locked="0"/>
    </xf>
    <xf numFmtId="0" fontId="4" fillId="5" borderId="23" xfId="0" applyFont="1" applyFill="1" applyBorder="1" applyAlignment="1" applyProtection="1">
      <alignment horizontal="center"/>
      <protection locked="0"/>
    </xf>
    <xf numFmtId="0" fontId="4" fillId="5" borderId="2" xfId="0" applyFont="1" applyFill="1" applyBorder="1" applyAlignment="1" applyProtection="1">
      <alignment horizontal="center"/>
      <protection locked="0"/>
    </xf>
    <xf numFmtId="0" fontId="4" fillId="5" borderId="13" xfId="0" applyFont="1" applyFill="1" applyBorder="1" applyAlignment="1" applyProtection="1">
      <alignment horizontal="center"/>
      <protection locked="0"/>
    </xf>
    <xf numFmtId="0" fontId="4" fillId="6" borderId="9" xfId="0" applyFont="1" applyFill="1" applyBorder="1" applyAlignment="1" applyProtection="1">
      <alignment horizontal="center"/>
      <protection locked="0"/>
    </xf>
    <xf numFmtId="0" fontId="4" fillId="6" borderId="23" xfId="0" applyFont="1" applyFill="1" applyBorder="1" applyAlignment="1" applyProtection="1">
      <alignment horizontal="center"/>
      <protection locked="0"/>
    </xf>
    <xf numFmtId="0" fontId="4" fillId="6" borderId="2" xfId="0" applyFont="1" applyFill="1" applyBorder="1" applyAlignment="1" applyProtection="1">
      <alignment horizontal="center"/>
      <protection locked="0"/>
    </xf>
    <xf numFmtId="0" fontId="4" fillId="6" borderId="13" xfId="0" applyFont="1" applyFill="1" applyBorder="1" applyAlignment="1" applyProtection="1">
      <alignment horizontal="center"/>
      <protection locked="0"/>
    </xf>
    <xf numFmtId="0" fontId="3" fillId="5" borderId="9" xfId="0" applyFont="1" applyFill="1" applyBorder="1" applyAlignment="1">
      <alignment horizontal="center"/>
    </xf>
    <xf numFmtId="0" fontId="3" fillId="7" borderId="9" xfId="0" applyFont="1" applyFill="1" applyBorder="1" applyAlignment="1">
      <alignment horizontal="center"/>
    </xf>
    <xf numFmtId="0" fontId="0" fillId="0" borderId="9" xfId="0" applyBorder="1" applyAlignment="1">
      <alignment horizontal="center" wrapText="1"/>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0" borderId="37" xfId="0" applyBorder="1" applyAlignment="1">
      <alignment horizontal="center" wrapText="1"/>
    </xf>
    <xf numFmtId="0" fontId="0" fillId="0" borderId="38" xfId="0" applyBorder="1" applyAlignment="1">
      <alignment horizontal="center" wrapText="1"/>
    </xf>
    <xf numFmtId="0" fontId="0" fillId="0" borderId="46" xfId="0" applyBorder="1" applyAlignment="1">
      <alignment horizontal="center" vertical="center" wrapText="1"/>
    </xf>
    <xf numFmtId="0" fontId="0" fillId="0" borderId="39" xfId="0" applyBorder="1" applyAlignment="1">
      <alignment horizontal="center" vertical="center"/>
    </xf>
    <xf numFmtId="0" fontId="0" fillId="0" borderId="39" xfId="0" applyBorder="1" applyAlignment="1">
      <alignment horizontal="center" vertical="center" wrapText="1"/>
    </xf>
    <xf numFmtId="2" fontId="4" fillId="7" borderId="9" xfId="4" applyNumberFormat="1" applyFont="1" applyFill="1" applyBorder="1"/>
  </cellXfs>
  <cellStyles count="6">
    <cellStyle name="Currency" xfId="5" builtinId="4"/>
    <cellStyle name="Normal" xfId="0" builtinId="0"/>
    <cellStyle name="Normal 3" xfId="1" xr:uid="{85E73540-B7C3-4A24-AB0B-C7902D63ED73}"/>
    <cellStyle name="Normal 3 2" xfId="2" xr:uid="{9CABC8AD-80C5-419D-AACF-F82B75AC9E90}"/>
    <cellStyle name="Percent" xfId="4" builtinId="5"/>
    <cellStyle name="Percent 2" xfId="3" xr:uid="{110EBAE4-AACD-4309-A9AC-C35C2AAF2BD2}"/>
  </cellStyles>
  <dxfs count="4">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AU"/>
              <a:t>Average Savings by gender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1"/>
          <c:order val="0"/>
          <c:tx>
            <c:v>Female Avg Savings</c:v>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Female Avg Savings</c:v>
              </c:pt>
            </c:strLit>
          </c:cat>
          <c:val>
            <c:numRef>
              <c:f>'Qn 1'!$L$3</c:f>
              <c:numCache>
                <c:formatCode>"$"#,##0.00</c:formatCode>
                <c:ptCount val="1"/>
                <c:pt idx="0">
                  <c:v>355.2162162162162</c:v>
                </c:pt>
              </c:numCache>
            </c:numRef>
          </c:val>
          <c:extLst>
            <c:ext xmlns:c16="http://schemas.microsoft.com/office/drawing/2014/chart" uri="{C3380CC4-5D6E-409C-BE32-E72D297353CC}">
              <c16:uniqueId val="{00000002-B1E7-4CC0-BB09-02A0FC1409FE}"/>
            </c:ext>
          </c:extLst>
        </c:ser>
        <c:ser>
          <c:idx val="2"/>
          <c:order val="1"/>
          <c:tx>
            <c:v>Overall Avg Savings</c:v>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'Qn 1'!$K$23</c:f>
              <c:numCache>
                <c:formatCode>"$"#,##0.00</c:formatCode>
                <c:ptCount val="1"/>
                <c:pt idx="0">
                  <c:v>317.24719101123594</c:v>
                </c:pt>
              </c:numCache>
            </c:numRef>
          </c:val>
          <c:extLst>
            <c:ext xmlns:c16="http://schemas.microsoft.com/office/drawing/2014/chart" uri="{C3380CC4-5D6E-409C-BE32-E72D297353CC}">
              <c16:uniqueId val="{00000003-B1E7-4CC0-BB09-02A0FC1409FE}"/>
            </c:ext>
          </c:extLst>
        </c:ser>
        <c:ser>
          <c:idx val="0"/>
          <c:order val="2"/>
          <c:tx>
            <c:v>Male Avg Savings</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Female Avg Savings</c:v>
              </c:pt>
            </c:strLit>
          </c:cat>
          <c:val>
            <c:numRef>
              <c:f>'Qn 1'!$K$3</c:f>
              <c:numCache>
                <c:formatCode>"$"#,##0.00</c:formatCode>
                <c:ptCount val="1"/>
                <c:pt idx="0">
                  <c:v>290.23076923076923</c:v>
                </c:pt>
              </c:numCache>
            </c:numRef>
          </c:val>
          <c:extLst>
            <c:ext xmlns:c16="http://schemas.microsoft.com/office/drawing/2014/chart" uri="{C3380CC4-5D6E-409C-BE32-E72D297353CC}">
              <c16:uniqueId val="{00000000-B1E7-4CC0-BB09-02A0FC1409FE}"/>
            </c:ext>
          </c:extLst>
        </c:ser>
        <c:dLbls>
          <c:dLblPos val="outEnd"/>
          <c:showLegendKey val="0"/>
          <c:showVal val="1"/>
          <c:showCatName val="0"/>
          <c:showSerName val="0"/>
          <c:showPercent val="0"/>
          <c:showBubbleSize val="0"/>
        </c:dLbls>
        <c:gapWidth val="164"/>
        <c:overlap val="-22"/>
        <c:axId val="696760680"/>
        <c:axId val="696755432"/>
      </c:barChart>
      <c:catAx>
        <c:axId val="696760680"/>
        <c:scaling>
          <c:orientation val="minMax"/>
        </c:scaling>
        <c:delete val="1"/>
        <c:axPos val="b"/>
        <c:numFmt formatCode="General" sourceLinked="1"/>
        <c:majorTickMark val="none"/>
        <c:minorTickMark val="none"/>
        <c:tickLblPos val="nextTo"/>
        <c:crossAx val="696755432"/>
        <c:crosses val="autoZero"/>
        <c:auto val="1"/>
        <c:lblAlgn val="ctr"/>
        <c:lblOffset val="100"/>
        <c:noMultiLvlLbl val="0"/>
      </c:catAx>
      <c:valAx>
        <c:axId val="696755432"/>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7606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AU"/>
              <a:t>Customer Satisfaction between Urban &amp; Rural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stacked"/>
        <c:varyColors val="0"/>
        <c:ser>
          <c:idx val="0"/>
          <c:order val="0"/>
          <c:tx>
            <c:strRef>
              <c:f>'Qn 2'!$A$10</c:f>
              <c:strCache>
                <c:ptCount val="1"/>
                <c:pt idx="0">
                  <c:v>Satisfied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'Qn 2'!$B$9:$C$9</c:f>
              <c:strCache>
                <c:ptCount val="2"/>
                <c:pt idx="0">
                  <c:v>Rural</c:v>
                </c:pt>
                <c:pt idx="1">
                  <c:v>Urban</c:v>
                </c:pt>
              </c:strCache>
            </c:strRef>
          </c:cat>
          <c:val>
            <c:numRef>
              <c:f>'Qn 2'!$B$10:$C$10</c:f>
              <c:numCache>
                <c:formatCode>0.00%</c:formatCode>
                <c:ptCount val="2"/>
                <c:pt idx="0">
                  <c:v>0.61052631578947369</c:v>
                </c:pt>
                <c:pt idx="1">
                  <c:v>0.78360655737704921</c:v>
                </c:pt>
              </c:numCache>
            </c:numRef>
          </c:val>
          <c:extLst>
            <c:ext xmlns:c16="http://schemas.microsoft.com/office/drawing/2014/chart" uri="{C3380CC4-5D6E-409C-BE32-E72D297353CC}">
              <c16:uniqueId val="{00000000-5409-472A-9D60-7CD8A3646E00}"/>
            </c:ext>
          </c:extLst>
        </c:ser>
        <c:ser>
          <c:idx val="1"/>
          <c:order val="1"/>
          <c:tx>
            <c:strRef>
              <c:f>'Qn 2'!$A$11</c:f>
              <c:strCache>
                <c:ptCount val="1"/>
                <c:pt idx="0">
                  <c:v>Dissatisfied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'Qn 2'!$B$9:$C$9</c:f>
              <c:strCache>
                <c:ptCount val="2"/>
                <c:pt idx="0">
                  <c:v>Rural</c:v>
                </c:pt>
                <c:pt idx="1">
                  <c:v>Urban</c:v>
                </c:pt>
              </c:strCache>
            </c:strRef>
          </c:cat>
          <c:val>
            <c:numRef>
              <c:f>'Qn 2'!$B$11:$C$11</c:f>
              <c:numCache>
                <c:formatCode>0.00%</c:formatCode>
                <c:ptCount val="2"/>
                <c:pt idx="0">
                  <c:v>0.38947368421052631</c:v>
                </c:pt>
                <c:pt idx="1">
                  <c:v>0.21639344262295082</c:v>
                </c:pt>
              </c:numCache>
            </c:numRef>
          </c:val>
          <c:extLst>
            <c:ext xmlns:c16="http://schemas.microsoft.com/office/drawing/2014/chart" uri="{C3380CC4-5D6E-409C-BE32-E72D297353CC}">
              <c16:uniqueId val="{00000001-5409-472A-9D60-7CD8A3646E00}"/>
            </c:ext>
          </c:extLst>
        </c:ser>
        <c:dLbls>
          <c:dLblPos val="inEnd"/>
          <c:showLegendKey val="0"/>
          <c:showVal val="1"/>
          <c:showCatName val="0"/>
          <c:showSerName val="0"/>
          <c:showPercent val="0"/>
          <c:showBubbleSize val="0"/>
        </c:dLbls>
        <c:gapWidth val="65"/>
        <c:overlap val="100"/>
        <c:axId val="681161584"/>
        <c:axId val="681161256"/>
      </c:barChart>
      <c:catAx>
        <c:axId val="681161584"/>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Satisfaction</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81161256"/>
        <c:crosses val="autoZero"/>
        <c:auto val="1"/>
        <c:lblAlgn val="ctr"/>
        <c:lblOffset val="100"/>
        <c:noMultiLvlLbl val="0"/>
      </c:catAx>
      <c:valAx>
        <c:axId val="681161256"/>
        <c:scaling>
          <c:orientation val="minMax"/>
        </c:scaling>
        <c:delete val="1"/>
        <c:axPos val="b"/>
        <c:numFmt formatCode="0.00%" sourceLinked="1"/>
        <c:majorTickMark val="none"/>
        <c:minorTickMark val="none"/>
        <c:tickLblPos val="nextTo"/>
        <c:crossAx val="68116158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 average savings by valuation method</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'Qn 3'!$E$2</c:f>
              <c:strCache>
                <c:ptCount val="1"/>
                <c:pt idx="0">
                  <c:v>Agreed Value</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'Qn 3'!$E$4</c:f>
              <c:numCache>
                <c:formatCode>"$"#,##0.00</c:formatCode>
                <c:ptCount val="1"/>
                <c:pt idx="0">
                  <c:v>360.63636363636363</c:v>
                </c:pt>
              </c:numCache>
            </c:numRef>
          </c:val>
          <c:extLst>
            <c:ext xmlns:c16="http://schemas.microsoft.com/office/drawing/2014/chart" uri="{C3380CC4-5D6E-409C-BE32-E72D297353CC}">
              <c16:uniqueId val="{00000000-274A-40A5-A132-3634A16D9832}"/>
            </c:ext>
          </c:extLst>
        </c:ser>
        <c:ser>
          <c:idx val="1"/>
          <c:order val="1"/>
          <c:tx>
            <c:strRef>
              <c:f>'Qn 3'!$F$2</c:f>
              <c:strCache>
                <c:ptCount val="1"/>
                <c:pt idx="0">
                  <c:v>Market Value</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'Qn 3'!$F$4</c:f>
              <c:numCache>
                <c:formatCode>"$"#,##0.00</c:formatCode>
                <c:ptCount val="1"/>
                <c:pt idx="0">
                  <c:v>219.97471910112358</c:v>
                </c:pt>
              </c:numCache>
            </c:numRef>
          </c:val>
          <c:extLst>
            <c:ext xmlns:c16="http://schemas.microsoft.com/office/drawing/2014/chart" uri="{C3380CC4-5D6E-409C-BE32-E72D297353CC}">
              <c16:uniqueId val="{00000002-274A-40A5-A132-3634A16D9832}"/>
            </c:ext>
          </c:extLst>
        </c:ser>
        <c:ser>
          <c:idx val="2"/>
          <c:order val="2"/>
          <c:tx>
            <c:v>Overall</c:v>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'Qn 3'!$E$25</c:f>
              <c:numCache>
                <c:formatCode>"$"#,##0.00</c:formatCode>
                <c:ptCount val="1"/>
                <c:pt idx="0">
                  <c:v>235.44749999999999</c:v>
                </c:pt>
              </c:numCache>
            </c:numRef>
          </c:val>
          <c:extLst>
            <c:ext xmlns:c16="http://schemas.microsoft.com/office/drawing/2014/chart" uri="{C3380CC4-5D6E-409C-BE32-E72D297353CC}">
              <c16:uniqueId val="{00000003-274A-40A5-A132-3634A16D9832}"/>
            </c:ext>
          </c:extLst>
        </c:ser>
        <c:dLbls>
          <c:dLblPos val="outEnd"/>
          <c:showLegendKey val="0"/>
          <c:showVal val="1"/>
          <c:showCatName val="0"/>
          <c:showSerName val="0"/>
          <c:showPercent val="0"/>
          <c:showBubbleSize val="0"/>
        </c:dLbls>
        <c:gapWidth val="164"/>
        <c:overlap val="-22"/>
        <c:axId val="665747400"/>
        <c:axId val="665748056"/>
      </c:barChart>
      <c:catAx>
        <c:axId val="665747400"/>
        <c:scaling>
          <c:orientation val="minMax"/>
        </c:scaling>
        <c:delete val="1"/>
        <c:axPos val="b"/>
        <c:majorTickMark val="none"/>
        <c:minorTickMark val="none"/>
        <c:tickLblPos val="nextTo"/>
        <c:crossAx val="665748056"/>
        <c:crosses val="autoZero"/>
        <c:auto val="1"/>
        <c:lblAlgn val="ctr"/>
        <c:lblOffset val="100"/>
        <c:noMultiLvlLbl val="0"/>
      </c:catAx>
      <c:valAx>
        <c:axId val="665748056"/>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474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 average savings - NSW,VIC &amp; QLD</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v>NSW</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'Qn 4A'!$O$3</c:f>
              <c:numCache>
                <c:formatCode>_("$"* #,##0.00_);_("$"* \(#,##0.00\);_("$"* "-"??_);_(@_)</c:formatCode>
                <c:ptCount val="1"/>
                <c:pt idx="0">
                  <c:v>266.95275590551182</c:v>
                </c:pt>
              </c:numCache>
            </c:numRef>
          </c:val>
          <c:extLst>
            <c:ext xmlns:c16="http://schemas.microsoft.com/office/drawing/2014/chart" uri="{C3380CC4-5D6E-409C-BE32-E72D297353CC}">
              <c16:uniqueId val="{00000004-2439-4D9A-B995-D511C770B364}"/>
            </c:ext>
          </c:extLst>
        </c:ser>
        <c:ser>
          <c:idx val="1"/>
          <c:order val="1"/>
          <c:tx>
            <c:v>VIC</c:v>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'Qn 4A'!$P$3</c:f>
              <c:numCache>
                <c:formatCode>_("$"* #,##0.00_);_("$"* \(#,##0.00\);_("$"* "-"??_);_(@_)</c:formatCode>
                <c:ptCount val="1"/>
                <c:pt idx="0">
                  <c:v>242.3370786516854</c:v>
                </c:pt>
              </c:numCache>
            </c:numRef>
          </c:val>
          <c:extLst>
            <c:ext xmlns:c16="http://schemas.microsoft.com/office/drawing/2014/chart" uri="{C3380CC4-5D6E-409C-BE32-E72D297353CC}">
              <c16:uniqueId val="{00000005-2439-4D9A-B995-D511C770B364}"/>
            </c:ext>
          </c:extLst>
        </c:ser>
        <c:ser>
          <c:idx val="2"/>
          <c:order val="2"/>
          <c:tx>
            <c:v>QLD</c:v>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'Qn 4A'!$Q$3</c:f>
              <c:numCache>
                <c:formatCode>_("$"* #,##0.00_);_("$"* \(#,##0.00\);_("$"* "-"??_);_(@_)</c:formatCode>
                <c:ptCount val="1"/>
                <c:pt idx="0">
                  <c:v>240.36065573770492</c:v>
                </c:pt>
              </c:numCache>
            </c:numRef>
          </c:val>
          <c:extLst>
            <c:ext xmlns:c16="http://schemas.microsoft.com/office/drawing/2014/chart" uri="{C3380CC4-5D6E-409C-BE32-E72D297353CC}">
              <c16:uniqueId val="{00000006-2439-4D9A-B995-D511C770B364}"/>
            </c:ext>
          </c:extLst>
        </c:ser>
        <c:dLbls>
          <c:dLblPos val="outEnd"/>
          <c:showLegendKey val="0"/>
          <c:showVal val="1"/>
          <c:showCatName val="0"/>
          <c:showSerName val="0"/>
          <c:showPercent val="0"/>
          <c:showBubbleSize val="0"/>
        </c:dLbls>
        <c:gapWidth val="164"/>
        <c:overlap val="-22"/>
        <c:axId val="665747400"/>
        <c:axId val="665748056"/>
      </c:barChart>
      <c:catAx>
        <c:axId val="665747400"/>
        <c:scaling>
          <c:orientation val="minMax"/>
        </c:scaling>
        <c:delete val="1"/>
        <c:axPos val="b"/>
        <c:majorTickMark val="none"/>
        <c:minorTickMark val="none"/>
        <c:tickLblPos val="nextTo"/>
        <c:crossAx val="665748056"/>
        <c:crosses val="autoZero"/>
        <c:auto val="1"/>
        <c:lblAlgn val="ctr"/>
        <c:lblOffset val="100"/>
        <c:noMultiLvlLbl val="0"/>
      </c:catAx>
      <c:valAx>
        <c:axId val="665748056"/>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474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AU"/>
              <a:t>Customer</a:t>
            </a:r>
            <a:r>
              <a:rPr lang="en-AU" baseline="0"/>
              <a:t> Satisfaction by Brokerage</a:t>
            </a:r>
            <a:endParaRPr lang="en-AU"/>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'Qn 4B'!$Q$11</c:f>
              <c:strCache>
                <c:ptCount val="1"/>
                <c:pt idx="0">
                  <c:v>Satisfied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'Qn 4B'!$R$10:$U$10</c:f>
              <c:strCache>
                <c:ptCount val="4"/>
                <c:pt idx="0">
                  <c:v>iChoose</c:v>
                </c:pt>
                <c:pt idx="1">
                  <c:v>uChoose</c:v>
                </c:pt>
                <c:pt idx="2">
                  <c:v>vChoose</c:v>
                </c:pt>
                <c:pt idx="3">
                  <c:v>yChoose</c:v>
                </c:pt>
              </c:strCache>
            </c:strRef>
          </c:cat>
          <c:val>
            <c:numRef>
              <c:f>'Qn 4B'!$R$11:$U$11</c:f>
              <c:numCache>
                <c:formatCode>0%</c:formatCode>
                <c:ptCount val="4"/>
                <c:pt idx="0">
                  <c:v>0.72631578947368425</c:v>
                </c:pt>
                <c:pt idx="1">
                  <c:v>0.76388888888888884</c:v>
                </c:pt>
                <c:pt idx="2">
                  <c:v>0.83333333333333337</c:v>
                </c:pt>
                <c:pt idx="3">
                  <c:v>0.71875</c:v>
                </c:pt>
              </c:numCache>
            </c:numRef>
          </c:val>
          <c:extLst>
            <c:ext xmlns:c16="http://schemas.microsoft.com/office/drawing/2014/chart" uri="{C3380CC4-5D6E-409C-BE32-E72D297353CC}">
              <c16:uniqueId val="{00000000-B454-45B9-8C79-2DC15AD38273}"/>
            </c:ext>
          </c:extLst>
        </c:ser>
        <c:ser>
          <c:idx val="1"/>
          <c:order val="1"/>
          <c:tx>
            <c:strRef>
              <c:f>'Qn 4B'!$Q$12</c:f>
              <c:strCache>
                <c:ptCount val="1"/>
                <c:pt idx="0">
                  <c:v>Dissatisfied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'Qn 4B'!$R$10:$U$10</c:f>
              <c:strCache>
                <c:ptCount val="4"/>
                <c:pt idx="0">
                  <c:v>iChoose</c:v>
                </c:pt>
                <c:pt idx="1">
                  <c:v>uChoose</c:v>
                </c:pt>
                <c:pt idx="2">
                  <c:v>vChoose</c:v>
                </c:pt>
                <c:pt idx="3">
                  <c:v>yChoose</c:v>
                </c:pt>
              </c:strCache>
            </c:strRef>
          </c:cat>
          <c:val>
            <c:numRef>
              <c:f>'Qn 4B'!$R$12:$U$12</c:f>
              <c:numCache>
                <c:formatCode>0%</c:formatCode>
                <c:ptCount val="4"/>
                <c:pt idx="0">
                  <c:v>0.27368421052631581</c:v>
                </c:pt>
                <c:pt idx="1">
                  <c:v>0.2361111111111111</c:v>
                </c:pt>
                <c:pt idx="2">
                  <c:v>0.16666666666666666</c:v>
                </c:pt>
                <c:pt idx="3">
                  <c:v>0.28125</c:v>
                </c:pt>
              </c:numCache>
            </c:numRef>
          </c:val>
          <c:extLst>
            <c:ext xmlns:c16="http://schemas.microsoft.com/office/drawing/2014/chart" uri="{C3380CC4-5D6E-409C-BE32-E72D297353CC}">
              <c16:uniqueId val="{00000001-B454-45B9-8C79-2DC15AD38273}"/>
            </c:ext>
          </c:extLst>
        </c:ser>
        <c:dLbls>
          <c:dLblPos val="ctr"/>
          <c:showLegendKey val="0"/>
          <c:showVal val="1"/>
          <c:showCatName val="0"/>
          <c:showSerName val="0"/>
          <c:showPercent val="0"/>
          <c:showBubbleSize val="0"/>
        </c:dLbls>
        <c:gapWidth val="150"/>
        <c:overlap val="100"/>
        <c:axId val="736450064"/>
        <c:axId val="737042320"/>
      </c:barChart>
      <c:catAx>
        <c:axId val="7364500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37042320"/>
        <c:crosses val="autoZero"/>
        <c:auto val="1"/>
        <c:lblAlgn val="ctr"/>
        <c:lblOffset val="100"/>
        <c:noMultiLvlLbl val="0"/>
      </c:catAx>
      <c:valAx>
        <c:axId val="737042320"/>
        <c:scaling>
          <c:orientation val="minMax"/>
        </c:scaling>
        <c:delete val="1"/>
        <c:axPos val="b"/>
        <c:numFmt formatCode="0%" sourceLinked="1"/>
        <c:majorTickMark val="none"/>
        <c:minorTickMark val="none"/>
        <c:tickLblPos val="nextTo"/>
        <c:crossAx val="73645006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AU"/>
              <a:t>Average Insurance Savings by Valuation Method &amp; Vehicle Types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'Qn 5'!$A$26</c:f>
              <c:strCache>
                <c:ptCount val="1"/>
                <c:pt idx="0">
                  <c:v>Agreed Value</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'Qn 5'!$B$25:$E$25</c:f>
              <c:strCache>
                <c:ptCount val="4"/>
                <c:pt idx="0">
                  <c:v>4WD</c:v>
                </c:pt>
                <c:pt idx="1">
                  <c:v>Family</c:v>
                </c:pt>
                <c:pt idx="2">
                  <c:v>Luxury</c:v>
                </c:pt>
                <c:pt idx="3">
                  <c:v>Sports</c:v>
                </c:pt>
              </c:strCache>
            </c:strRef>
          </c:cat>
          <c:val>
            <c:numRef>
              <c:f>'Qn 5'!$B$26:$E$26</c:f>
              <c:numCache>
                <c:formatCode>"$"#,##0.00</c:formatCode>
                <c:ptCount val="4"/>
                <c:pt idx="0">
                  <c:v>573</c:v>
                </c:pt>
                <c:pt idx="1">
                  <c:v>96.4</c:v>
                </c:pt>
                <c:pt idx="2">
                  <c:v>689.8</c:v>
                </c:pt>
                <c:pt idx="3">
                  <c:v>883.6</c:v>
                </c:pt>
              </c:numCache>
            </c:numRef>
          </c:val>
          <c:smooth val="0"/>
          <c:extLst>
            <c:ext xmlns:c16="http://schemas.microsoft.com/office/drawing/2014/chart" uri="{C3380CC4-5D6E-409C-BE32-E72D297353CC}">
              <c16:uniqueId val="{00000000-684B-4E74-A2A3-2911E16AADE5}"/>
            </c:ext>
          </c:extLst>
        </c:ser>
        <c:ser>
          <c:idx val="1"/>
          <c:order val="1"/>
          <c:tx>
            <c:strRef>
              <c:f>'Qn 5'!$A$27</c:f>
              <c:strCache>
                <c:ptCount val="1"/>
                <c:pt idx="0">
                  <c:v>Market Value</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'Qn 5'!$B$25:$E$25</c:f>
              <c:strCache>
                <c:ptCount val="4"/>
                <c:pt idx="0">
                  <c:v>4WD</c:v>
                </c:pt>
                <c:pt idx="1">
                  <c:v>Family</c:v>
                </c:pt>
                <c:pt idx="2">
                  <c:v>Luxury</c:v>
                </c:pt>
                <c:pt idx="3">
                  <c:v>Sports</c:v>
                </c:pt>
              </c:strCache>
            </c:strRef>
          </c:cat>
          <c:val>
            <c:numRef>
              <c:f>'Qn 5'!$B$27:$E$27</c:f>
              <c:numCache>
                <c:formatCode>"$"#,##0.00</c:formatCode>
                <c:ptCount val="4"/>
                <c:pt idx="0">
                  <c:v>155</c:v>
                </c:pt>
                <c:pt idx="1">
                  <c:v>48.4</c:v>
                </c:pt>
                <c:pt idx="2">
                  <c:v>583.4</c:v>
                </c:pt>
                <c:pt idx="3">
                  <c:v>412.2</c:v>
                </c:pt>
              </c:numCache>
            </c:numRef>
          </c:val>
          <c:smooth val="0"/>
          <c:extLst>
            <c:ext xmlns:c16="http://schemas.microsoft.com/office/drawing/2014/chart" uri="{C3380CC4-5D6E-409C-BE32-E72D297353CC}">
              <c16:uniqueId val="{00000001-684B-4E74-A2A3-2911E16AADE5}"/>
            </c:ext>
          </c:extLst>
        </c:ser>
        <c:dLbls>
          <c:showLegendKey val="0"/>
          <c:showVal val="0"/>
          <c:showCatName val="0"/>
          <c:showSerName val="0"/>
          <c:showPercent val="0"/>
          <c:showBubbleSize val="0"/>
        </c:dLbls>
        <c:marker val="1"/>
        <c:smooth val="0"/>
        <c:axId val="726212488"/>
        <c:axId val="726207240"/>
      </c:lineChart>
      <c:catAx>
        <c:axId val="7262124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AU"/>
                  <a:t>Vehicle Type</a:t>
                </a:r>
              </a:p>
            </c:rich>
          </c:tx>
          <c:layout>
            <c:manualLayout>
              <c:xMode val="edge"/>
              <c:yMode val="edge"/>
              <c:x val="0.44047122016724655"/>
              <c:y val="0.9182849872665446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26207240"/>
        <c:crosses val="autoZero"/>
        <c:auto val="1"/>
        <c:lblAlgn val="ctr"/>
        <c:lblOffset val="100"/>
        <c:noMultiLvlLbl val="0"/>
      </c:catAx>
      <c:valAx>
        <c:axId val="726207240"/>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AU"/>
                  <a:t>Average Insurance Savings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21248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AU"/>
              <a:t>Average Savings - vehicle types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'Qn 5'!$K$3</c:f>
              <c:strCache>
                <c:ptCount val="1"/>
                <c:pt idx="0">
                  <c:v>4WD</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'Qn 5'!$K$19</c:f>
              <c:numCache>
                <c:formatCode>"$"#,##0.00</c:formatCode>
                <c:ptCount val="1"/>
                <c:pt idx="0">
                  <c:v>364</c:v>
                </c:pt>
              </c:numCache>
            </c:numRef>
          </c:val>
          <c:extLst>
            <c:ext xmlns:c16="http://schemas.microsoft.com/office/drawing/2014/chart" uri="{C3380CC4-5D6E-409C-BE32-E72D297353CC}">
              <c16:uniqueId val="{00000000-8218-49D4-BFF1-AA4A07189515}"/>
            </c:ext>
          </c:extLst>
        </c:ser>
        <c:ser>
          <c:idx val="1"/>
          <c:order val="1"/>
          <c:tx>
            <c:strRef>
              <c:f>'Qn 5'!$L$3</c:f>
              <c:strCache>
                <c:ptCount val="1"/>
                <c:pt idx="0">
                  <c:v>Family</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'Qn 5'!$L$19</c:f>
              <c:numCache>
                <c:formatCode>"$"#,##0.00</c:formatCode>
                <c:ptCount val="1"/>
                <c:pt idx="0">
                  <c:v>72.400000000000006</c:v>
                </c:pt>
              </c:numCache>
            </c:numRef>
          </c:val>
          <c:extLst>
            <c:ext xmlns:c16="http://schemas.microsoft.com/office/drawing/2014/chart" uri="{C3380CC4-5D6E-409C-BE32-E72D297353CC}">
              <c16:uniqueId val="{00000001-8218-49D4-BFF1-AA4A07189515}"/>
            </c:ext>
          </c:extLst>
        </c:ser>
        <c:ser>
          <c:idx val="2"/>
          <c:order val="2"/>
          <c:tx>
            <c:strRef>
              <c:f>'Qn 5'!$M$3</c:f>
              <c:strCache>
                <c:ptCount val="1"/>
                <c:pt idx="0">
                  <c:v>Luxury</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'Qn 5'!$M$19</c:f>
              <c:numCache>
                <c:formatCode>"$"#,##0.00</c:formatCode>
                <c:ptCount val="1"/>
                <c:pt idx="0">
                  <c:v>636.6</c:v>
                </c:pt>
              </c:numCache>
            </c:numRef>
          </c:val>
          <c:extLst>
            <c:ext xmlns:c16="http://schemas.microsoft.com/office/drawing/2014/chart" uri="{C3380CC4-5D6E-409C-BE32-E72D297353CC}">
              <c16:uniqueId val="{00000002-8218-49D4-BFF1-AA4A07189515}"/>
            </c:ext>
          </c:extLst>
        </c:ser>
        <c:ser>
          <c:idx val="3"/>
          <c:order val="3"/>
          <c:tx>
            <c:strRef>
              <c:f>'Qn 5'!$N$3</c:f>
              <c:strCache>
                <c:ptCount val="1"/>
                <c:pt idx="0">
                  <c:v>Sports</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'Qn 5'!$N$19</c:f>
              <c:numCache>
                <c:formatCode>"$"#,##0.00</c:formatCode>
                <c:ptCount val="1"/>
                <c:pt idx="0">
                  <c:v>647.9</c:v>
                </c:pt>
              </c:numCache>
            </c:numRef>
          </c:val>
          <c:extLst>
            <c:ext xmlns:c16="http://schemas.microsoft.com/office/drawing/2014/chart" uri="{C3380CC4-5D6E-409C-BE32-E72D297353CC}">
              <c16:uniqueId val="{00000003-8218-49D4-BFF1-AA4A07189515}"/>
            </c:ext>
          </c:extLst>
        </c:ser>
        <c:dLbls>
          <c:dLblPos val="outEnd"/>
          <c:showLegendKey val="0"/>
          <c:showVal val="1"/>
          <c:showCatName val="0"/>
          <c:showSerName val="0"/>
          <c:showPercent val="0"/>
          <c:showBubbleSize val="0"/>
        </c:dLbls>
        <c:gapWidth val="164"/>
        <c:overlap val="-22"/>
        <c:axId val="656201328"/>
        <c:axId val="656201984"/>
      </c:barChart>
      <c:catAx>
        <c:axId val="656201328"/>
        <c:scaling>
          <c:orientation val="minMax"/>
        </c:scaling>
        <c:delete val="1"/>
        <c:axPos val="b"/>
        <c:majorTickMark val="none"/>
        <c:minorTickMark val="none"/>
        <c:tickLblPos val="nextTo"/>
        <c:crossAx val="656201984"/>
        <c:crosses val="autoZero"/>
        <c:auto val="1"/>
        <c:lblAlgn val="ctr"/>
        <c:lblOffset val="100"/>
        <c:noMultiLvlLbl val="0"/>
      </c:catAx>
      <c:valAx>
        <c:axId val="656201984"/>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20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Boxplot of Savings by Gender</cx:v>
        </cx:txData>
      </cx:tx>
      <cx:txPr>
        <a:bodyPr spcFirstLastPara="1" vertOverflow="ellipsis" horzOverflow="overflow" wrap="square" lIns="0" tIns="0" rIns="0" bIns="0" anchor="ctr" anchorCtr="1"/>
        <a:lstStyle/>
        <a:p>
          <a:pPr algn="ctr" rtl="0">
            <a:defRPr sz="2000"/>
          </a:pPr>
          <a:r>
            <a:rPr lang="en-US" sz="2000" b="0" i="0" u="none" strike="noStrike" baseline="0">
              <a:solidFill>
                <a:sysClr val="windowText" lastClr="000000">
                  <a:lumMod val="65000"/>
                  <a:lumOff val="35000"/>
                </a:sysClr>
              </a:solidFill>
              <a:latin typeface="Calibri" panose="020F0502020204030204"/>
            </a:rPr>
            <a:t>Boxplot of Savings by Gender</a:t>
          </a:r>
        </a:p>
      </cx:txPr>
    </cx:title>
    <cx:plotArea>
      <cx:plotAreaRegion>
        <cx:series layoutId="boxWhisker" uniqueId="{6540EBA2-592D-4871-B795-BF878931281A}" formatIdx="0">
          <cx:tx>
            <cx:txData>
              <cx:f>_xlchart.v1.0</cx:f>
              <cx:v>Male Savings</cx:v>
            </cx:txData>
          </cx:tx>
          <cx:dataId val="0"/>
          <cx:layoutPr>
            <cx:visibility meanLine="0" meanMarker="1" nonoutliers="0" outliers="1"/>
            <cx:statistics quartileMethod="exclusive"/>
          </cx:layoutPr>
        </cx:series>
        <cx:series layoutId="boxWhisker" uniqueId="{01C96A7D-2A77-4EDF-9294-A9771BC5F668}" formatIdx="1">
          <cx:tx>
            <cx:txData>
              <cx:f>_xlchart.v1.2</cx:f>
              <cx:v>Female Savings</cx:v>
            </cx:txData>
          </cx:tx>
          <cx:dataId val="1"/>
          <cx:layoutPr>
            <cx:visibility meanLine="0" meanMarker="1" nonoutliers="0" outliers="1"/>
            <cx:statistics quartileMethod="exclusive"/>
          </cx:layoutPr>
        </cx:series>
      </cx:plotAreaRegion>
      <cx:axis id="0">
        <cx:catScaling gapWidth="1.5"/>
        <cx:title>
          <cx:tx>
            <cx:txData>
              <cx:v>Gender</cx:v>
            </cx:txData>
          </cx:tx>
          <cx:txPr>
            <a:bodyPr spcFirstLastPara="1" vertOverflow="ellipsis" horzOverflow="overflow" wrap="square" lIns="0" tIns="0" rIns="0" bIns="0" anchor="ctr" anchorCtr="1"/>
            <a:lstStyle/>
            <a:p>
              <a:pPr algn="ctr" rtl="0">
                <a:defRPr sz="2000"/>
              </a:pPr>
              <a:r>
                <a:rPr lang="en-US" sz="2000" b="0" i="0" u="none" strike="noStrike" baseline="0">
                  <a:solidFill>
                    <a:sysClr val="windowText" lastClr="000000">
                      <a:lumMod val="75000"/>
                      <a:lumOff val="25000"/>
                    </a:sysClr>
                  </a:solidFill>
                  <a:latin typeface="Calibri" panose="020F0502020204030204"/>
                </a:rPr>
                <a:t>Gender</a:t>
              </a:r>
            </a:p>
          </cx:txPr>
        </cx:title>
        <cx:tickLabels/>
      </cx:axis>
      <cx:axis id="1">
        <cx:valScaling/>
        <cx:title>
          <cx:tx>
            <cx:txData>
              <cx:v>Average Insurance Savings ($)</cx:v>
            </cx:txData>
          </cx:tx>
          <cx:txPr>
            <a:bodyPr spcFirstLastPara="1" vertOverflow="ellipsis" horzOverflow="overflow" wrap="square" lIns="0" tIns="0" rIns="0" bIns="0" anchor="ctr" anchorCtr="1"/>
            <a:lstStyle/>
            <a:p>
              <a:pPr algn="ctr" rtl="0">
                <a:defRPr/>
              </a:pPr>
              <a:r>
                <a:rPr lang="en-US" sz="2000" b="0" i="0" u="none" strike="noStrike" baseline="0">
                  <a:solidFill>
                    <a:sysClr val="windowText" lastClr="000000">
                      <a:lumMod val="75000"/>
                      <a:lumOff val="25000"/>
                    </a:sysClr>
                  </a:solidFill>
                  <a:latin typeface="Calibri" panose="020F0502020204030204"/>
                </a:rPr>
                <a:t>Average Insurance Savings ($)</a:t>
              </a:r>
            </a:p>
          </cx:txPr>
        </cx:title>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tx>
        <cx:txData>
          <cx:v>Boxplot of Savings by Valuation Method</cx:v>
        </cx:txData>
      </cx:tx>
      <cx:txPr>
        <a:bodyPr spcFirstLastPara="1" vertOverflow="ellipsis" horzOverflow="overflow" wrap="square" lIns="0" tIns="0" rIns="0" bIns="0" anchor="ctr" anchorCtr="1"/>
        <a:lstStyle/>
        <a:p>
          <a:pPr algn="ctr" rtl="0">
            <a:defRPr sz="2000"/>
          </a:pPr>
          <a:r>
            <a:rPr lang="en-US" sz="2000" b="0" i="0" u="none" strike="noStrike" baseline="0">
              <a:solidFill>
                <a:sysClr val="windowText" lastClr="000000">
                  <a:lumMod val="65000"/>
                  <a:lumOff val="35000"/>
                </a:sysClr>
              </a:solidFill>
              <a:latin typeface="Calibri" panose="020F0502020204030204"/>
            </a:rPr>
            <a:t>Boxplot of Savings by Valuation Method</a:t>
          </a:r>
        </a:p>
      </cx:txPr>
    </cx:title>
    <cx:plotArea>
      <cx:plotAreaRegion>
        <cx:series layoutId="boxWhisker" uniqueId="{00000000-34D9-45A2-974E-8D23D1C5E49A}">
          <cx:tx>
            <cx:txData>
              <cx:f>_xlchart.v1.4</cx:f>
              <cx:v>Agreed Value</cx:v>
            </cx:txData>
          </cx:tx>
          <cx:dataId val="0"/>
          <cx:layoutPr>
            <cx:statistics quartileMethod="exclusive"/>
          </cx:layoutPr>
        </cx:series>
        <cx:series layoutId="boxWhisker" uniqueId="{00000001-34D9-45A2-974E-8D23D1C5E49A}">
          <cx:tx>
            <cx:txData>
              <cx:f>_xlchart.v1.6</cx:f>
              <cx:v>Market Value</cx:v>
            </cx:txData>
          </cx:tx>
          <cx:dataId val="1"/>
          <cx:layoutPr>
            <cx:statistics quartileMethod="exclusive"/>
          </cx:layoutPr>
        </cx:series>
      </cx:plotAreaRegion>
      <cx:axis id="0" hidden="1">
        <cx:catScaling gapWidth="1.5"/>
        <cx:tickLabels/>
      </cx:axis>
      <cx:axis id="1">
        <cx:valScaling/>
        <cx:title>
          <cx:tx>
            <cx:txData>
              <cx:v>Average Insurance Savings ($)</cx:v>
            </cx:txData>
          </cx:tx>
          <cx:txPr>
            <a:bodyPr spcFirstLastPara="1" vertOverflow="ellipsis" horzOverflow="overflow" wrap="square" lIns="0" tIns="0" rIns="0" bIns="0" anchor="ctr" anchorCtr="1"/>
            <a:lstStyle/>
            <a:p>
              <a:pPr algn="ctr" rtl="0">
                <a:defRPr/>
              </a:pPr>
              <a:r>
                <a:rPr lang="en-US" sz="2000" b="0" i="0" u="none" strike="noStrike" baseline="0">
                  <a:solidFill>
                    <a:sysClr val="windowText" lastClr="000000">
                      <a:lumMod val="75000"/>
                      <a:lumOff val="25000"/>
                    </a:sysClr>
                  </a:solidFill>
                  <a:latin typeface="Calibri" panose="020F0502020204030204"/>
                </a:rPr>
                <a:t>Average Insurance Savings ($)</a:t>
              </a:r>
            </a:p>
          </cx:txPr>
        </cx:title>
        <cx:tickLabels/>
      </cx:axis>
    </cx:plotArea>
    <cx:legend pos="b"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_xlchart.v1.10</cx:f>
      </cx:numDim>
    </cx:data>
    <cx:data id="2">
      <cx:numDim type="val">
        <cx:f>_xlchart.v1.11</cx:f>
      </cx:numDim>
    </cx:data>
  </cx:chartData>
  <cx:chart>
    <cx:title pos="t" align="ctr" overlay="0">
      <cx:tx>
        <cx:txData>
          <cx:v>Boxplot of Savings - NSW, VIC &amp; QLD</cx:v>
        </cx:txData>
      </cx:tx>
      <cx:txPr>
        <a:bodyPr spcFirstLastPara="1" vertOverflow="ellipsis" horzOverflow="overflow" wrap="square" lIns="0" tIns="0" rIns="0" bIns="0" anchor="ctr" anchorCtr="1"/>
        <a:lstStyle/>
        <a:p>
          <a:pPr algn="ctr" rtl="0">
            <a:defRPr sz="2000"/>
          </a:pPr>
          <a:r>
            <a:rPr lang="en-US" sz="2000" b="0" i="0" u="none" strike="noStrike" baseline="0">
              <a:solidFill>
                <a:sysClr val="windowText" lastClr="000000">
                  <a:lumMod val="65000"/>
                  <a:lumOff val="35000"/>
                </a:sysClr>
              </a:solidFill>
              <a:latin typeface="Calibri" panose="020F0502020204030204"/>
            </a:rPr>
            <a:t>Boxplot of Savings - NSW, VIC &amp; QLD</a:t>
          </a:r>
        </a:p>
      </cx:txPr>
    </cx:title>
    <cx:plotArea>
      <cx:plotAreaRegion>
        <cx:series layoutId="boxWhisker" uniqueId="{00000000-4B63-4ECF-B9DA-2981A2FDF557}">
          <cx:tx>
            <cx:txData>
              <cx:f>_xlchart.v1.8</cx:f>
              <cx:v>NSW</cx:v>
            </cx:txData>
          </cx:tx>
          <cx:dataId val="0"/>
          <cx:layoutPr>
            <cx:statistics quartileMethod="exclusive"/>
          </cx:layoutPr>
        </cx:series>
        <cx:series layoutId="boxWhisker" uniqueId="{00000001-4B63-4ECF-B9DA-2981A2FDF557}">
          <cx:tx>
            <cx:txData>
              <cx:f/>
              <cx:v>VIC</cx:v>
            </cx:txData>
          </cx:tx>
          <cx:dataId val="1"/>
          <cx:layoutPr>
            <cx:statistics quartileMethod="exclusive"/>
          </cx:layoutPr>
        </cx:series>
        <cx:series layoutId="boxWhisker" uniqueId="{00000002-4B63-4ECF-B9DA-2981A2FDF557}">
          <cx:tx>
            <cx:txData>
              <cx:f/>
              <cx:v>QLD</cx:v>
            </cx:txData>
          </cx:tx>
          <cx:dataId val="2"/>
          <cx:layoutPr>
            <cx:statistics quartileMethod="exclusive"/>
          </cx:layoutPr>
        </cx:series>
      </cx:plotAreaRegion>
      <cx:axis id="0" hidden="1">
        <cx:catScaling gapWidth="1.5"/>
        <cx:tickLabels/>
      </cx:axis>
      <cx:axis id="1">
        <cx:valScaling/>
        <cx:title>
          <cx:tx>
            <cx:txData>
              <cx:v>Average Insurance Savings ($)</cx:v>
            </cx:txData>
          </cx:tx>
          <cx:txPr>
            <a:bodyPr spcFirstLastPara="1" vertOverflow="ellipsis" horzOverflow="overflow" wrap="square" lIns="0" tIns="0" rIns="0" bIns="0" anchor="ctr" anchorCtr="1"/>
            <a:lstStyle/>
            <a:p>
              <a:pPr algn="ctr" rtl="0">
                <a:defRPr/>
              </a:pPr>
              <a:r>
                <a:rPr lang="en-US" sz="2000" b="0" i="0" u="none" strike="noStrike" baseline="0">
                  <a:solidFill>
                    <a:sysClr val="windowText" lastClr="000000">
                      <a:lumMod val="75000"/>
                      <a:lumOff val="25000"/>
                    </a:sysClr>
                  </a:solidFill>
                  <a:latin typeface="Calibri" panose="020F0502020204030204"/>
                </a:rPr>
                <a:t>Average Insurance Savings ($)</a:t>
              </a:r>
            </a:p>
          </cx:txPr>
        </cx:title>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165100</xdr:colOff>
      <xdr:row>0</xdr:row>
      <xdr:rowOff>165100</xdr:rowOff>
    </xdr:to>
    <xdr:pic>
      <xdr:nvPicPr>
        <xdr:cNvPr id="2" name="Picture 2">
          <a:extLst>
            <a:ext uri="{FF2B5EF4-FFF2-40B4-BE49-F238E27FC236}">
              <a16:creationId xmlns:a16="http://schemas.microsoft.com/office/drawing/2014/main" id="{B1A19641-8744-4E85-A42D-576736F42A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651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590548</xdr:colOff>
      <xdr:row>24</xdr:row>
      <xdr:rowOff>19050</xdr:rowOff>
    </xdr:from>
    <xdr:to>
      <xdr:col>12</xdr:col>
      <xdr:colOff>1162050</xdr:colOff>
      <xdr:row>50</xdr:row>
      <xdr:rowOff>133350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36271CD-D8F3-4D0D-B5A1-A475156423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619998" y="4591050"/>
              <a:ext cx="5210177" cy="506730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90486</xdr:colOff>
      <xdr:row>0</xdr:row>
      <xdr:rowOff>61912</xdr:rowOff>
    </xdr:from>
    <xdr:to>
      <xdr:col>14</xdr:col>
      <xdr:colOff>561975</xdr:colOff>
      <xdr:row>17</xdr:row>
      <xdr:rowOff>133350</xdr:rowOff>
    </xdr:to>
    <xdr:graphicFrame macro="">
      <xdr:nvGraphicFramePr>
        <xdr:cNvPr id="3" name="Chart 2">
          <a:extLst>
            <a:ext uri="{FF2B5EF4-FFF2-40B4-BE49-F238E27FC236}">
              <a16:creationId xmlns:a16="http://schemas.microsoft.com/office/drawing/2014/main" id="{B85D86D2-EFE5-4F1B-8FC2-A60DD40C4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12</xdr:row>
      <xdr:rowOff>14286</xdr:rowOff>
    </xdr:from>
    <xdr:to>
      <xdr:col>5</xdr:col>
      <xdr:colOff>600075</xdr:colOff>
      <xdr:row>29</xdr:row>
      <xdr:rowOff>57149</xdr:rowOff>
    </xdr:to>
    <xdr:graphicFrame macro="">
      <xdr:nvGraphicFramePr>
        <xdr:cNvPr id="2" name="Chart 1">
          <a:extLst>
            <a:ext uri="{FF2B5EF4-FFF2-40B4-BE49-F238E27FC236}">
              <a16:creationId xmlns:a16="http://schemas.microsoft.com/office/drawing/2014/main" id="{7A2B399C-9DF5-49E8-B194-C6A71928F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228600</xdr:colOff>
      <xdr:row>26</xdr:row>
      <xdr:rowOff>180976</xdr:rowOff>
    </xdr:from>
    <xdr:to>
      <xdr:col>7</xdr:col>
      <xdr:colOff>190500</xdr:colOff>
      <xdr:row>56</xdr:row>
      <xdr:rowOff>47625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27FDDBE-5527-465F-8EBE-9033FA46FA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62150" y="5181601"/>
              <a:ext cx="5819775" cy="5591174"/>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595311</xdr:colOff>
      <xdr:row>34</xdr:row>
      <xdr:rowOff>4761</xdr:rowOff>
    </xdr:from>
    <xdr:to>
      <xdr:col>18</xdr:col>
      <xdr:colOff>361949</xdr:colOff>
      <xdr:row>52</xdr:row>
      <xdr:rowOff>161924</xdr:rowOff>
    </xdr:to>
    <xdr:graphicFrame macro="">
      <xdr:nvGraphicFramePr>
        <xdr:cNvPr id="4" name="Chart 3">
          <a:extLst>
            <a:ext uri="{FF2B5EF4-FFF2-40B4-BE49-F238E27FC236}">
              <a16:creationId xmlns:a16="http://schemas.microsoft.com/office/drawing/2014/main" id="{B4F9A31F-F89A-4359-B664-F4BDC5629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xdr:colOff>
      <xdr:row>29</xdr:row>
      <xdr:rowOff>0</xdr:rowOff>
    </xdr:from>
    <xdr:to>
      <xdr:col>18</xdr:col>
      <xdr:colOff>495301</xdr:colOff>
      <xdr:row>57</xdr:row>
      <xdr:rowOff>152400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BA8D3A4-72B2-4D48-BC7D-89CB76E066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09851" y="5562600"/>
              <a:ext cx="5429250" cy="548640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1524000</xdr:colOff>
      <xdr:row>28</xdr:row>
      <xdr:rowOff>9525</xdr:rowOff>
    </xdr:from>
    <xdr:to>
      <xdr:col>25</xdr:col>
      <xdr:colOff>376238</xdr:colOff>
      <xdr:row>46</xdr:row>
      <xdr:rowOff>166688</xdr:rowOff>
    </xdr:to>
    <xdr:graphicFrame macro="">
      <xdr:nvGraphicFramePr>
        <xdr:cNvPr id="3" name="Chart 2">
          <a:extLst>
            <a:ext uri="{FF2B5EF4-FFF2-40B4-BE49-F238E27FC236}">
              <a16:creationId xmlns:a16="http://schemas.microsoft.com/office/drawing/2014/main" id="{7CC98A51-A961-4CF9-8D1F-BA27C80C1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547686</xdr:colOff>
      <xdr:row>13</xdr:row>
      <xdr:rowOff>52387</xdr:rowOff>
    </xdr:from>
    <xdr:to>
      <xdr:col>23</xdr:col>
      <xdr:colOff>85724</xdr:colOff>
      <xdr:row>31</xdr:row>
      <xdr:rowOff>161925</xdr:rowOff>
    </xdr:to>
    <xdr:graphicFrame macro="">
      <xdr:nvGraphicFramePr>
        <xdr:cNvPr id="3" name="Chart 2">
          <a:extLst>
            <a:ext uri="{FF2B5EF4-FFF2-40B4-BE49-F238E27FC236}">
              <a16:creationId xmlns:a16="http://schemas.microsoft.com/office/drawing/2014/main" id="{9E12EEBD-186A-483D-9665-8A7D480E3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9524</xdr:colOff>
      <xdr:row>29</xdr:row>
      <xdr:rowOff>142875</xdr:rowOff>
    </xdr:from>
    <xdr:to>
      <xdr:col>6</xdr:col>
      <xdr:colOff>590550</xdr:colOff>
      <xdr:row>51</xdr:row>
      <xdr:rowOff>142875</xdr:rowOff>
    </xdr:to>
    <xdr:graphicFrame macro="">
      <xdr:nvGraphicFramePr>
        <xdr:cNvPr id="2" name="Chart 1">
          <a:extLst>
            <a:ext uri="{FF2B5EF4-FFF2-40B4-BE49-F238E27FC236}">
              <a16:creationId xmlns:a16="http://schemas.microsoft.com/office/drawing/2014/main" id="{D9B47960-9396-4192-97E1-AAD9F57C5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33</xdr:row>
      <xdr:rowOff>0</xdr:rowOff>
    </xdr:from>
    <xdr:to>
      <xdr:col>15</xdr:col>
      <xdr:colOff>223838</xdr:colOff>
      <xdr:row>51</xdr:row>
      <xdr:rowOff>71438</xdr:rowOff>
    </xdr:to>
    <xdr:graphicFrame macro="">
      <xdr:nvGraphicFramePr>
        <xdr:cNvPr id="5" name="Chart 4">
          <a:extLst>
            <a:ext uri="{FF2B5EF4-FFF2-40B4-BE49-F238E27FC236}">
              <a16:creationId xmlns:a16="http://schemas.microsoft.com/office/drawing/2014/main" id="{17E32124-D0DD-4F7E-B773-27BDEFC91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nalini arivalagan" refreshedDate="44415.766127199073" createdVersion="7" refreshedVersion="7" minRefreshableVersion="3" recordCount="401" xr:uid="{BA1781C0-635B-4460-8AD7-923B94AEF5B7}">
  <cacheSource type="worksheet">
    <worksheetSource ref="A1:AA1048576" sheet="CustomerDataSet"/>
  </cacheSource>
  <cacheFields count="27">
    <cacheField name="Cust_No" numFmtId="0">
      <sharedItems containsString="0" containsBlank="1" containsNumber="1" containsInteger="1" minValue="1" maxValue="400"/>
    </cacheField>
    <cacheField name="Gender" numFmtId="0">
      <sharedItems containsBlank="1"/>
    </cacheField>
    <cacheField name="Age_Driver" numFmtId="0">
      <sharedItems containsString="0" containsBlank="1" containsNumber="1" containsInteger="1" minValue="18" maxValue="69"/>
    </cacheField>
    <cacheField name="State" numFmtId="0">
      <sharedItems containsBlank="1"/>
    </cacheField>
    <cacheField name="Area" numFmtId="0">
      <sharedItems containsBlank="1" count="3">
        <s v="Rural"/>
        <s v="Urban"/>
        <m/>
      </sharedItems>
    </cacheField>
    <cacheField name="Lic_Type" numFmtId="0">
      <sharedItems containsBlank="1"/>
    </cacheField>
    <cacheField name="Lic_Held" numFmtId="0">
      <sharedItems containsString="0" containsBlank="1" containsNumber="1" containsInteger="1" minValue="0" maxValue="51"/>
    </cacheField>
    <cacheField name="NCBR" numFmtId="0">
      <sharedItems containsBlank="1"/>
    </cacheField>
    <cacheField name="EstKmsYear" numFmtId="0">
      <sharedItems containsBlank="1"/>
    </cacheField>
    <cacheField name="Car_Val" numFmtId="0">
      <sharedItems containsString="0" containsBlank="1" containsNumber="1" containsInteger="1" minValue="4000" maxValue="402000"/>
    </cacheField>
    <cacheField name="Val_Method" numFmtId="0">
      <sharedItems containsBlank="1"/>
    </cacheField>
    <cacheField name="Age_Car" numFmtId="0">
      <sharedItems containsString="0" containsBlank="1" containsNumber="1" containsInteger="1" minValue="1" maxValue="18"/>
    </cacheField>
    <cacheField name="Veh_Type" numFmtId="0">
      <sharedItems containsBlank="1"/>
    </cacheField>
    <cacheField name="Eng_Type" numFmtId="0">
      <sharedItems containsBlank="1"/>
    </cacheField>
    <cacheField name="Alarm" numFmtId="0">
      <sharedItems containsBlank="1"/>
    </cacheField>
    <cacheField name="Exist_Dam" numFmtId="0">
      <sharedItems containsBlank="1"/>
    </cacheField>
    <cacheField name="Park_Onight" numFmtId="0">
      <sharedItems containsBlank="1"/>
    </cacheField>
    <cacheField name="Broker" numFmtId="0">
      <sharedItems containsBlank="1" count="5">
        <s v="iChoose"/>
        <s v="yChoose"/>
        <s v="uChoose"/>
        <s v="vChoose"/>
        <m/>
      </sharedItems>
    </cacheField>
    <cacheField name="Insurer" numFmtId="0">
      <sharedItems containsBlank="1"/>
    </cacheField>
    <cacheField name="Excess" numFmtId="0">
      <sharedItems containsString="0" containsBlank="1" containsNumber="1" containsInteger="1" minValue="250" maxValue="1500"/>
    </cacheField>
    <cacheField name="Exclusions" numFmtId="0">
      <sharedItems containsBlank="1"/>
    </cacheField>
    <cacheField name="Ins_Type" numFmtId="0">
      <sharedItems containsBlank="1"/>
    </cacheField>
    <cacheField name="Approched_Insurer" numFmtId="0">
      <sharedItems containsBlank="1"/>
    </cacheField>
    <cacheField name="Customer_Sat" numFmtId="0">
      <sharedItems containsBlank="1" count="5">
        <s v="Very Satisfied"/>
        <s v="Dissatisfied"/>
        <s v="Very Dissatisfied"/>
        <s v="Satisfied"/>
        <m/>
      </sharedItems>
    </cacheField>
    <cacheField name="Prev_Ins_Cost" numFmtId="0">
      <sharedItems containsString="0" containsBlank="1" containsNumber="1" containsInteger="1" minValue="327" maxValue="3908"/>
    </cacheField>
    <cacheField name="Quote_Val" numFmtId="0">
      <sharedItems containsString="0" containsBlank="1" containsNumber="1" containsInteger="1" minValue="400" maxValue="2800"/>
    </cacheField>
    <cacheField name="Savings" numFmtId="0">
      <sharedItems containsString="0" containsBlank="1" containsNumber="1" containsInteger="1" minValue="-87" maxValue="195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nalini arivalagan" refreshedDate="44416.528660069445" createdVersion="7" refreshedVersion="7" minRefreshableVersion="3" recordCount="41" xr:uid="{D36B8D6D-2479-4A93-AE21-DEB8EEF2EFB2}">
  <cacheSource type="worksheet">
    <worksheetSource ref="A1:AA1048576" sheet="Experiment"/>
  </cacheSource>
  <cacheFields count="27">
    <cacheField name="Experiment_ID" numFmtId="0">
      <sharedItems containsString="0" containsBlank="1" containsNumber="1" containsInteger="1" minValue="1" maxValue="40"/>
    </cacheField>
    <cacheField name="Gender" numFmtId="0">
      <sharedItems containsBlank="1"/>
    </cacheField>
    <cacheField name="Age_Driver" numFmtId="0">
      <sharedItems containsString="0" containsBlank="1" containsNumber="1" containsInteger="1" minValue="18" maxValue="65"/>
    </cacheField>
    <cacheField name="State" numFmtId="0">
      <sharedItems containsBlank="1"/>
    </cacheField>
    <cacheField name="Area" numFmtId="0">
      <sharedItems containsBlank="1"/>
    </cacheField>
    <cacheField name="Lic_Type" numFmtId="0">
      <sharedItems containsBlank="1"/>
    </cacheField>
    <cacheField name="Lic_Held" numFmtId="0">
      <sharedItems containsString="0" containsBlank="1" containsNumber="1" containsInteger="1" minValue="0" maxValue="40"/>
    </cacheField>
    <cacheField name="NCBR" numFmtId="0">
      <sharedItems containsBlank="1"/>
    </cacheField>
    <cacheField name="EstKmsYear" numFmtId="0">
      <sharedItems containsBlank="1"/>
    </cacheField>
    <cacheField name="Car_Val" numFmtId="0">
      <sharedItems containsString="0" containsBlank="1" containsNumber="1" containsInteger="1" minValue="9300" maxValue="322300"/>
    </cacheField>
    <cacheField name="Val_Method" numFmtId="0">
      <sharedItems containsBlank="1" count="3">
        <s v="Agreed Value"/>
        <s v="Market Value"/>
        <m/>
      </sharedItems>
    </cacheField>
    <cacheField name="Age_Car" numFmtId="0">
      <sharedItems containsString="0" containsBlank="1" containsNumber="1" containsInteger="1" minValue="1" maxValue="15"/>
    </cacheField>
    <cacheField name="Veh_Type" numFmtId="0">
      <sharedItems containsBlank="1" count="5">
        <s v="4WD"/>
        <s v="Family"/>
        <s v="Sports"/>
        <s v="Luxury"/>
        <m/>
      </sharedItems>
    </cacheField>
    <cacheField name="Eng_Type" numFmtId="0">
      <sharedItems containsBlank="1"/>
    </cacheField>
    <cacheField name="Alarm" numFmtId="0">
      <sharedItems containsBlank="1"/>
    </cacheField>
    <cacheField name="Exist_Dam" numFmtId="0">
      <sharedItems containsBlank="1"/>
    </cacheField>
    <cacheField name="Park_Onight" numFmtId="0">
      <sharedItems containsBlank="1"/>
    </cacheField>
    <cacheField name="Broker" numFmtId="0">
      <sharedItems containsBlank="1"/>
    </cacheField>
    <cacheField name="Insurer" numFmtId="0">
      <sharedItems containsBlank="1"/>
    </cacheField>
    <cacheField name="Excess" numFmtId="0">
      <sharedItems containsString="0" containsBlank="1" containsNumber="1" containsInteger="1" minValue="250" maxValue="1500"/>
    </cacheField>
    <cacheField name="Exclusions" numFmtId="0">
      <sharedItems containsBlank="1"/>
    </cacheField>
    <cacheField name="Ins_Type" numFmtId="0">
      <sharedItems containsBlank="1"/>
    </cacheField>
    <cacheField name="Approched_Insurer" numFmtId="0">
      <sharedItems containsBlank="1"/>
    </cacheField>
    <cacheField name="Customer_Sat" numFmtId="0">
      <sharedItems containsBlank="1"/>
    </cacheField>
    <cacheField name="Prev_Ins_Cost" numFmtId="0">
      <sharedItems containsString="0" containsBlank="1" containsNumber="1" containsInteger="1" minValue="368" maxValue="2698"/>
    </cacheField>
    <cacheField name="Quote_Val" numFmtId="0">
      <sharedItems containsString="0" containsBlank="1" containsNumber="1" containsInteger="1" minValue="427" maxValue="1700"/>
    </cacheField>
    <cacheField name="Savings" numFmtId="0">
      <sharedItems containsString="0" containsBlank="1" containsNumber="1" containsInteger="1" minValue="-59" maxValue="157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1">
  <r>
    <n v="1"/>
    <s v="Male"/>
    <n v="35"/>
    <s v="Queensland"/>
    <x v="0"/>
    <s v="Probationary"/>
    <n v="2"/>
    <s v="Silver"/>
    <s v="Less than 30,000km"/>
    <n v="75000"/>
    <s v="Agreed Value"/>
    <n v="3"/>
    <s v="4WD"/>
    <s v="Petrol"/>
    <s v="Yes"/>
    <s v="None"/>
    <s v="Garage"/>
    <x v="0"/>
    <s v="GIO"/>
    <n v="1500"/>
    <s v="Hail"/>
    <s v="Comprehensive"/>
    <s v="No"/>
    <x v="0"/>
    <n v="1974"/>
    <n v="906"/>
    <n v="1068"/>
  </r>
  <r>
    <n v="2"/>
    <s v="Female"/>
    <n v="64"/>
    <s v="Tasmania"/>
    <x v="1"/>
    <s v="Full"/>
    <n v="46"/>
    <s v="Platinum"/>
    <s v="Less than 10,000km"/>
    <n v="20600"/>
    <s v="Market Value"/>
    <n v="3"/>
    <s v="Family"/>
    <s v="Petrol"/>
    <s v="Yes"/>
    <s v="None"/>
    <s v="Garage"/>
    <x v="1"/>
    <s v="Youi"/>
    <n v="750"/>
    <s v="Drivers Under 30"/>
    <s v="Comprehensive"/>
    <s v="No"/>
    <x v="0"/>
    <n v="508"/>
    <n v="468"/>
    <n v="40"/>
  </r>
  <r>
    <n v="3"/>
    <s v="Male"/>
    <n v="33"/>
    <s v="New South Wales"/>
    <x v="0"/>
    <s v="Full"/>
    <n v="15"/>
    <s v="Diamond"/>
    <s v="Less than 10,000km"/>
    <n v="21100"/>
    <s v="Market Value"/>
    <n v="3"/>
    <s v="Family"/>
    <s v="Petrol"/>
    <s v="Yes"/>
    <s v="None"/>
    <s v="Garage"/>
    <x v="2"/>
    <s v="Coles"/>
    <n v="500"/>
    <s v="Inexperience Drivers"/>
    <s v="Comprehensive"/>
    <s v="No"/>
    <x v="1"/>
    <n v="480"/>
    <n v="460"/>
    <n v="20"/>
  </r>
  <r>
    <n v="4"/>
    <s v="Male"/>
    <n v="23"/>
    <s v="Victoria"/>
    <x v="0"/>
    <s v="Full"/>
    <n v="5"/>
    <s v="Platinum"/>
    <s v="More than or Equal to 30,000km"/>
    <n v="85000"/>
    <s v="Market Value"/>
    <n v="3"/>
    <s v="4WD"/>
    <s v="Petrol"/>
    <s v="Yes"/>
    <s v="None"/>
    <s v="Garage"/>
    <x v="3"/>
    <s v="RACV"/>
    <n v="1000"/>
    <s v="None"/>
    <s v="Comprehensive"/>
    <s v="No"/>
    <x v="2"/>
    <n v="1478"/>
    <n v="1350"/>
    <n v="128"/>
  </r>
  <r>
    <n v="5"/>
    <s v="Female"/>
    <n v="33"/>
    <s v="New South Wales"/>
    <x v="1"/>
    <s v="Full"/>
    <n v="15"/>
    <s v="Sapphire"/>
    <s v="Less than 10,000km"/>
    <n v="46200"/>
    <s v="Market Value"/>
    <n v="7"/>
    <s v="Family"/>
    <s v="Petrol"/>
    <s v="Yes"/>
    <s v="None"/>
    <s v="Garage"/>
    <x v="0"/>
    <s v="Allianze"/>
    <n v="500"/>
    <s v="None"/>
    <s v="Comprehensive"/>
    <s v="No"/>
    <x v="0"/>
    <n v="749"/>
    <n v="540"/>
    <n v="209"/>
  </r>
  <r>
    <n v="6"/>
    <s v="Male"/>
    <n v="60"/>
    <s v="New South Wales"/>
    <x v="1"/>
    <s v="Full"/>
    <n v="42"/>
    <s v="Diamond"/>
    <s v="Less than 30,000km"/>
    <n v="30100"/>
    <s v="Market Value"/>
    <n v="1"/>
    <s v="Family"/>
    <s v="Petrol"/>
    <s v="Yes"/>
    <s v="None"/>
    <s v="Garage"/>
    <x v="3"/>
    <s v="RACV"/>
    <n v="250"/>
    <s v="None"/>
    <s v="Comprehensive"/>
    <s v="No"/>
    <x v="3"/>
    <n v="591"/>
    <n v="493"/>
    <n v="98"/>
  </r>
  <r>
    <n v="7"/>
    <s v="Female"/>
    <n v="37"/>
    <s v="New South Wales"/>
    <x v="0"/>
    <s v="Full"/>
    <n v="19"/>
    <s v="Diamond"/>
    <s v="Less than 20,000km"/>
    <n v="18700"/>
    <s v="Market Value"/>
    <n v="10"/>
    <s v="Family"/>
    <s v="Petrol"/>
    <s v="No"/>
    <s v="None"/>
    <s v="Garage"/>
    <x v="0"/>
    <s v="GIO"/>
    <n v="500"/>
    <s v="None"/>
    <s v="Comprehensive"/>
    <s v="No"/>
    <x v="2"/>
    <n v="441"/>
    <n v="441"/>
    <n v="0"/>
  </r>
  <r>
    <n v="8"/>
    <s v="Female"/>
    <n v="25"/>
    <s v="Victoria"/>
    <x v="0"/>
    <s v="Full"/>
    <n v="7"/>
    <s v="Silver"/>
    <s v="Less than 20,000km"/>
    <n v="94000"/>
    <s v="Market Value"/>
    <n v="1"/>
    <s v="4WD"/>
    <s v="Diesel"/>
    <s v="Yes"/>
    <s v="None"/>
    <s v="Garage"/>
    <x v="0"/>
    <s v="Allianze"/>
    <n v="750"/>
    <s v="None"/>
    <s v="Comprehensive"/>
    <s v="No"/>
    <x v="3"/>
    <n v="1250"/>
    <n v="690"/>
    <n v="560"/>
  </r>
  <r>
    <n v="9"/>
    <s v="Male"/>
    <n v="39"/>
    <s v="New South Wales"/>
    <x v="1"/>
    <s v="Full"/>
    <n v="21"/>
    <s v="Diamond"/>
    <s v="Less than 30,000km"/>
    <n v="57000"/>
    <s v="Market Value"/>
    <n v="1"/>
    <s v="Luxury"/>
    <s v="Diesel"/>
    <s v="Yes"/>
    <s v="None"/>
    <s v="Garage"/>
    <x v="1"/>
    <s v="AAMI"/>
    <n v="500"/>
    <s v="Inexperience Drivers"/>
    <s v="Comprehensive"/>
    <s v="No"/>
    <x v="0"/>
    <n v="868"/>
    <n v="576"/>
    <n v="292"/>
  </r>
  <r>
    <n v="10"/>
    <s v="Male"/>
    <n v="35"/>
    <s v="Victoria"/>
    <x v="1"/>
    <s v="Full"/>
    <n v="17"/>
    <s v="Diamond"/>
    <s v="Less than 20,000km"/>
    <n v="16800"/>
    <s v="Market Value"/>
    <n v="3"/>
    <s v="Family"/>
    <s v="Petrol"/>
    <s v="Yes"/>
    <s v="Unrepaired Damage"/>
    <s v="Driveway"/>
    <x v="0"/>
    <s v="Allianze"/>
    <n v="1000"/>
    <s v="None"/>
    <s v="Comprehensive"/>
    <s v="No"/>
    <x v="1"/>
    <n v="410"/>
    <n v="439"/>
    <n v="-29"/>
  </r>
  <r>
    <n v="11"/>
    <s v="Female"/>
    <n v="35"/>
    <s v="Queensland"/>
    <x v="1"/>
    <s v="Full"/>
    <n v="17"/>
    <s v="Diamond"/>
    <s v="Less than 30,000km"/>
    <n v="253000"/>
    <s v="Market Value"/>
    <n v="3"/>
    <s v="Luxury"/>
    <s v="Petrol"/>
    <s v="Yes"/>
    <s v="None"/>
    <s v="Garage"/>
    <x v="1"/>
    <s v="RACV"/>
    <n v="500"/>
    <s v="None"/>
    <s v="Comprehensive"/>
    <s v="No"/>
    <x v="0"/>
    <n v="3151"/>
    <n v="2258"/>
    <n v="893"/>
  </r>
  <r>
    <n v="12"/>
    <s v="Male"/>
    <n v="49"/>
    <s v="New South Wales"/>
    <x v="1"/>
    <s v="Full"/>
    <n v="31"/>
    <s v="Diamond"/>
    <s v="Less than 30,000km"/>
    <n v="63800"/>
    <s v="Market Value"/>
    <n v="3"/>
    <s v="Luxury"/>
    <s v="Petrol"/>
    <s v="Yes"/>
    <s v="None"/>
    <s v="Garage"/>
    <x v="0"/>
    <s v="NRMA"/>
    <n v="250"/>
    <s v="None"/>
    <s v="Comprehensive"/>
    <s v="No"/>
    <x v="3"/>
    <n v="998"/>
    <n v="615"/>
    <n v="383"/>
  </r>
  <r>
    <n v="13"/>
    <s v="Female"/>
    <n v="34"/>
    <s v="New South Wales"/>
    <x v="1"/>
    <s v="Full"/>
    <n v="16"/>
    <s v="Diamond"/>
    <s v="Less than 10,000km"/>
    <n v="16800"/>
    <s v="Market Value"/>
    <n v="10"/>
    <s v="Family"/>
    <s v="Petrol"/>
    <s v="No"/>
    <s v="None"/>
    <s v="Garage"/>
    <x v="0"/>
    <s v="GIO"/>
    <n v="500"/>
    <s v="None"/>
    <s v="Comprehensive"/>
    <s v="No"/>
    <x v="0"/>
    <n v="439"/>
    <n v="439"/>
    <n v="0"/>
  </r>
  <r>
    <n v="14"/>
    <s v="Female"/>
    <n v="50"/>
    <s v="Queensland"/>
    <x v="0"/>
    <s v="Full"/>
    <n v="32"/>
    <s v="Diamond"/>
    <s v="Less than 30,000km"/>
    <n v="24300"/>
    <s v="Agreed Value"/>
    <n v="1"/>
    <s v="Family"/>
    <s v="Petrol"/>
    <s v="Yes"/>
    <s v="None"/>
    <s v="Garage"/>
    <x v="1"/>
    <s v="AAMI"/>
    <n v="250"/>
    <s v="None"/>
    <s v="Comprehensive"/>
    <s v="No"/>
    <x v="1"/>
    <n v="508"/>
    <n v="469"/>
    <n v="39"/>
  </r>
  <r>
    <n v="15"/>
    <s v="Male"/>
    <n v="49"/>
    <s v="Victoria"/>
    <x v="0"/>
    <s v="Full"/>
    <n v="31"/>
    <s v="Diamond"/>
    <s v="Less than 30,000km"/>
    <n v="76000"/>
    <s v="Market Value"/>
    <n v="1"/>
    <s v="4WD"/>
    <s v="LPG"/>
    <s v="Yes"/>
    <s v="None"/>
    <s v="Garage"/>
    <x v="0"/>
    <s v="Allianze"/>
    <n v="250"/>
    <s v="None"/>
    <s v="Comprehensive"/>
    <s v="Yes"/>
    <x v="3"/>
    <n v="1064"/>
    <n v="635"/>
    <n v="429"/>
  </r>
  <r>
    <n v="16"/>
    <s v="Male"/>
    <n v="39"/>
    <s v="Queensland"/>
    <x v="1"/>
    <s v="Full"/>
    <n v="21"/>
    <s v="Diamond"/>
    <s v="Less than 30,000km"/>
    <n v="28900"/>
    <s v="Agreed Value"/>
    <n v="10"/>
    <s v="Family"/>
    <s v="Petrol"/>
    <s v="No"/>
    <s v="Rust"/>
    <s v="Garage"/>
    <x v="1"/>
    <s v="Allianze"/>
    <n v="500"/>
    <s v="None"/>
    <s v="Comprehensive"/>
    <s v="No"/>
    <x v="3"/>
    <n v="529"/>
    <n v="475"/>
    <n v="54"/>
  </r>
  <r>
    <n v="17"/>
    <s v="Female"/>
    <n v="61"/>
    <s v="New South Wales"/>
    <x v="1"/>
    <s v="Full"/>
    <n v="43"/>
    <s v="Silver"/>
    <s v="Less than 30,000km"/>
    <n v="24600"/>
    <s v="Market Value"/>
    <n v="10"/>
    <s v="Family"/>
    <s v="Petrol"/>
    <s v="No"/>
    <s v="None"/>
    <s v="Garage"/>
    <x v="0"/>
    <s v="Coles"/>
    <n v="250"/>
    <s v="Drivers Under 30"/>
    <s v="Comprehensive"/>
    <s v="No"/>
    <x v="1"/>
    <n v="534"/>
    <n v="476"/>
    <n v="58"/>
  </r>
  <r>
    <n v="18"/>
    <s v="Male"/>
    <n v="59"/>
    <s v="New South Wales"/>
    <x v="1"/>
    <s v="Full"/>
    <n v="41"/>
    <s v="Diamond"/>
    <s v="Less than 30,000km"/>
    <n v="40600"/>
    <s v="Market Value"/>
    <n v="1"/>
    <s v="Family"/>
    <s v="Hybrid"/>
    <s v="Yes"/>
    <s v="None"/>
    <s v="Garage"/>
    <x v="3"/>
    <s v="Coles"/>
    <n v="250"/>
    <s v="None"/>
    <s v="Comprehensive"/>
    <s v="No"/>
    <x v="0"/>
    <n v="699"/>
    <n v="626"/>
    <n v="73"/>
  </r>
  <r>
    <n v="19"/>
    <s v="Male"/>
    <n v="25"/>
    <s v="Western Australia"/>
    <x v="1"/>
    <s v="Full"/>
    <n v="7"/>
    <s v="Diamond"/>
    <s v="Less than 30,000km"/>
    <n v="18100"/>
    <s v="Agreed Value"/>
    <n v="5"/>
    <s v="Family"/>
    <s v="Petrol"/>
    <s v="No"/>
    <s v="None"/>
    <s v="Garage"/>
    <x v="0"/>
    <s v="Allianze"/>
    <n v="750"/>
    <s v="Inexperience Drivers"/>
    <s v="Comprehensive"/>
    <s v="Yes"/>
    <x v="0"/>
    <n v="550"/>
    <n v="600"/>
    <n v="-50"/>
  </r>
  <r>
    <n v="20"/>
    <s v="Male"/>
    <n v="18"/>
    <s v="New South Wales"/>
    <x v="1"/>
    <s v="Probationary"/>
    <n v="0"/>
    <s v="None"/>
    <s v="Less than 20,000km"/>
    <n v="19700"/>
    <s v="Market Value"/>
    <n v="3"/>
    <s v="Family"/>
    <s v="Diesel"/>
    <s v="Yes"/>
    <s v="None"/>
    <s v="Garage"/>
    <x v="2"/>
    <s v="AAMI"/>
    <n v="1500"/>
    <s v="None"/>
    <s v="Comprehensive"/>
    <s v="No"/>
    <x v="3"/>
    <n v="914"/>
    <n v="820"/>
    <n v="94"/>
  </r>
  <r>
    <n v="21"/>
    <s v="Female"/>
    <n v="37"/>
    <s v="Victoria"/>
    <x v="1"/>
    <s v="Full"/>
    <n v="19"/>
    <s v="Diamond"/>
    <s v="Less than 30,000km"/>
    <n v="57000"/>
    <s v="Market Value"/>
    <n v="1"/>
    <s v="Luxury"/>
    <s v="Petrol"/>
    <s v="Yes"/>
    <s v="None"/>
    <s v="Garage"/>
    <x v="1"/>
    <s v="RACV"/>
    <n v="500"/>
    <s v="Flood"/>
    <s v="Comprehensive"/>
    <s v="No"/>
    <x v="0"/>
    <n v="868"/>
    <n v="576"/>
    <n v="292"/>
  </r>
  <r>
    <n v="22"/>
    <s v="Female"/>
    <n v="24"/>
    <s v="Tasmania"/>
    <x v="1"/>
    <s v="Full"/>
    <n v="6"/>
    <s v="Silver"/>
    <s v="Less than 30,000km"/>
    <n v="83000"/>
    <s v="Agreed Value"/>
    <n v="5"/>
    <s v="Luxury"/>
    <s v="Diesel"/>
    <s v="No"/>
    <s v="None"/>
    <s v="Garage"/>
    <x v="3"/>
    <s v="Youi"/>
    <n v="750"/>
    <s v="Inexperience Drivers"/>
    <s v="Comprehensive"/>
    <s v="Yes"/>
    <x v="3"/>
    <n v="1548"/>
    <n v="1400"/>
    <n v="148"/>
  </r>
  <r>
    <n v="23"/>
    <s v="Male"/>
    <n v="33"/>
    <s v="New South Wales"/>
    <x v="1"/>
    <s v="Full"/>
    <n v="15"/>
    <s v="Diamond"/>
    <s v="Less than 30,000km"/>
    <n v="30700"/>
    <s v="Market Value"/>
    <n v="5"/>
    <s v="Family"/>
    <s v="Diesel"/>
    <s v="No"/>
    <s v="None"/>
    <s v="Garage"/>
    <x v="0"/>
    <s v="NRMA"/>
    <n v="500"/>
    <s v="None"/>
    <s v="Comprehensive"/>
    <s v="Yes"/>
    <x v="3"/>
    <n v="571"/>
    <n v="487"/>
    <n v="84"/>
  </r>
  <r>
    <n v="24"/>
    <s v="Male"/>
    <n v="30"/>
    <s v="New South Wales"/>
    <x v="1"/>
    <s v="Full"/>
    <n v="12"/>
    <s v="Diamond"/>
    <s v="Less than 30,000km"/>
    <n v="56200"/>
    <s v="Market Value"/>
    <n v="10"/>
    <s v="Sports"/>
    <s v="Petrol"/>
    <s v="No"/>
    <s v="None"/>
    <s v="Garage"/>
    <x v="0"/>
    <s v="NRMA"/>
    <n v="500"/>
    <s v="Inexperience Drivers"/>
    <s v="Comprehensive"/>
    <s v="No"/>
    <x v="3"/>
    <n v="918"/>
    <n v="591"/>
    <n v="327"/>
  </r>
  <r>
    <n v="25"/>
    <s v="Male"/>
    <n v="43"/>
    <s v="New South Wales"/>
    <x v="0"/>
    <s v="Full"/>
    <n v="4"/>
    <s v="Silver"/>
    <s v="Less than 30,000km"/>
    <n v="28000"/>
    <s v="Market Value"/>
    <n v="3"/>
    <s v="Family"/>
    <s v="Diesel"/>
    <s v="Yes"/>
    <s v="None"/>
    <s v="Garage"/>
    <x v="0"/>
    <s v="RACV"/>
    <n v="1500"/>
    <s v="None"/>
    <s v="Comprehensive"/>
    <s v="No"/>
    <x v="3"/>
    <n v="637"/>
    <n v="507"/>
    <n v="130"/>
  </r>
  <r>
    <n v="26"/>
    <s v="Female"/>
    <n v="56"/>
    <s v="Australian Capital Territory"/>
    <x v="1"/>
    <s v="Full"/>
    <n v="5"/>
    <s v="Silver"/>
    <s v="Less than 30,000km"/>
    <n v="13400"/>
    <s v="Market Value"/>
    <n v="10"/>
    <s v="Family"/>
    <s v="Petrol"/>
    <s v="No"/>
    <s v="None"/>
    <s v="Garage"/>
    <x v="1"/>
    <s v="Allianze"/>
    <n v="1500"/>
    <s v="Hail"/>
    <s v="Third Party"/>
    <s v="No"/>
    <x v="1"/>
    <n v="437"/>
    <n v="447"/>
    <n v="-10"/>
  </r>
  <r>
    <n v="27"/>
    <s v="Male"/>
    <n v="58"/>
    <s v="Australian Capital Territory"/>
    <x v="1"/>
    <s v="Full"/>
    <n v="17"/>
    <s v="Diamond"/>
    <s v="Less than 30,000km"/>
    <n v="68000"/>
    <s v="Market Value"/>
    <n v="3"/>
    <s v="4WD"/>
    <s v="Diesel"/>
    <s v="Yes"/>
    <s v="None"/>
    <s v="Garage"/>
    <x v="3"/>
    <s v="Youi"/>
    <n v="500"/>
    <s v="Drivers Under 30"/>
    <s v="Comprehensive"/>
    <s v="Yes"/>
    <x v="2"/>
    <n v="988"/>
    <n v="820"/>
    <n v="168"/>
  </r>
  <r>
    <n v="28"/>
    <s v="Male"/>
    <n v="35"/>
    <s v="Victoria"/>
    <x v="0"/>
    <s v="Full"/>
    <n v="17"/>
    <s v="Diamond"/>
    <s v="Less than 10,000km"/>
    <n v="24200"/>
    <s v="Market Value"/>
    <n v="1"/>
    <s v="Family"/>
    <s v="Diesel"/>
    <s v="Yes"/>
    <s v="None"/>
    <s v="Garage"/>
    <x v="1"/>
    <s v="GIO"/>
    <n v="500"/>
    <s v="None"/>
    <s v="Comprehensive"/>
    <s v="No"/>
    <x v="3"/>
    <n v="509"/>
    <n v="469"/>
    <n v="40"/>
  </r>
  <r>
    <n v="29"/>
    <s v="Female"/>
    <n v="42"/>
    <s v="Queensland"/>
    <x v="1"/>
    <s v="Full"/>
    <n v="24"/>
    <s v="Silver"/>
    <s v="Less than 20,000km"/>
    <n v="70000"/>
    <s v="Market Value"/>
    <n v="10"/>
    <s v="Luxury"/>
    <s v="Petrol"/>
    <s v="No"/>
    <s v="None"/>
    <s v="Garage"/>
    <x v="0"/>
    <s v="Youi"/>
    <n v="750"/>
    <s v="None"/>
    <s v="Comprehensive"/>
    <s v="No"/>
    <x v="0"/>
    <n v="1171"/>
    <n v="666"/>
    <n v="505"/>
  </r>
  <r>
    <n v="30"/>
    <s v="Female"/>
    <n v="34"/>
    <s v="Victoria"/>
    <x v="1"/>
    <s v="Full"/>
    <n v="16"/>
    <s v="Diamond"/>
    <s v="Less than 30,000km"/>
    <n v="18500"/>
    <s v="Market Value"/>
    <n v="1"/>
    <s v="Family"/>
    <s v="Petrol"/>
    <s v="Yes"/>
    <s v="None"/>
    <s v="Garage"/>
    <x v="1"/>
    <s v="Coles"/>
    <n v="500"/>
    <s v="Inexperience Drivers"/>
    <s v="Comprehensive"/>
    <s v="No"/>
    <x v="0"/>
    <n v="453"/>
    <n v="453"/>
    <n v="0"/>
  </r>
  <r>
    <n v="31"/>
    <s v="Female"/>
    <n v="50"/>
    <s v="Victoria"/>
    <x v="1"/>
    <s v="Full"/>
    <n v="32"/>
    <s v="Diamond"/>
    <s v="Less than 30,000km"/>
    <n v="26000"/>
    <s v="Market Value"/>
    <n v="1"/>
    <s v="Family"/>
    <s v="Petrol"/>
    <s v="Yes"/>
    <s v="None"/>
    <s v="Garage"/>
    <x v="2"/>
    <s v="RACV"/>
    <n v="250"/>
    <s v="Flood"/>
    <s v="Comprehensive"/>
    <s v="No"/>
    <x v="3"/>
    <n v="524"/>
    <n v="473"/>
    <n v="51"/>
  </r>
  <r>
    <n v="32"/>
    <s v="Female"/>
    <n v="34"/>
    <s v="Victoria"/>
    <x v="0"/>
    <s v="Full"/>
    <n v="16"/>
    <s v="Platinum"/>
    <s v="Less than 30,000km"/>
    <n v="33400"/>
    <s v="Market Value"/>
    <n v="1"/>
    <s v="Family"/>
    <s v="Electric"/>
    <s v="Yes"/>
    <s v="None"/>
    <s v="Secure Public"/>
    <x v="0"/>
    <s v="Coles"/>
    <n v="500"/>
    <s v="None"/>
    <s v="Comprehensive"/>
    <s v="No"/>
    <x v="2"/>
    <n v="664"/>
    <n v="515"/>
    <n v="149"/>
  </r>
  <r>
    <n v="33"/>
    <s v="Male"/>
    <n v="41"/>
    <s v="Victoria"/>
    <x v="1"/>
    <s v="Full"/>
    <n v="23"/>
    <s v="Diamond"/>
    <s v="Less than 30,000km"/>
    <n v="18700"/>
    <s v="Market Value"/>
    <n v="10"/>
    <s v="Family"/>
    <s v="Petrol"/>
    <s v="No"/>
    <s v="None"/>
    <s v="Garage"/>
    <x v="1"/>
    <s v="Coles"/>
    <n v="250"/>
    <s v="Drivers Under 30"/>
    <s v="Comprehensive"/>
    <s v="No"/>
    <x v="3"/>
    <n v="453"/>
    <n v="453"/>
    <n v="0"/>
  </r>
  <r>
    <n v="34"/>
    <s v="Female"/>
    <n v="44"/>
    <s v="Queensland"/>
    <x v="0"/>
    <s v="Full"/>
    <n v="26"/>
    <s v="Diamond"/>
    <s v="Less than 30,000km"/>
    <n v="33200"/>
    <s v="Market Value"/>
    <n v="1"/>
    <s v="Family"/>
    <s v="Petrol"/>
    <s v="Yes"/>
    <s v="None"/>
    <s v="Garage"/>
    <x v="2"/>
    <s v="AAMI"/>
    <n v="250"/>
    <s v="None"/>
    <s v="Comprehensive"/>
    <s v="No"/>
    <x v="1"/>
    <n v="592"/>
    <n v="493"/>
    <n v="99"/>
  </r>
  <r>
    <n v="35"/>
    <s v="Female"/>
    <n v="27"/>
    <s v="South Australia"/>
    <x v="1"/>
    <s v="Full"/>
    <n v="9"/>
    <s v="Silver"/>
    <s v="Less than 30,000km"/>
    <n v="30100"/>
    <s v="Market Value"/>
    <n v="3"/>
    <s v="Family"/>
    <s v="Petrol"/>
    <s v="Yes"/>
    <s v="None"/>
    <s v="Garage"/>
    <x v="1"/>
    <s v="AAMI"/>
    <n v="500"/>
    <s v="None"/>
    <s v="Comprehensive"/>
    <s v="Yes"/>
    <x v="0"/>
    <n v="565"/>
    <n v="485"/>
    <n v="80"/>
  </r>
  <r>
    <n v="36"/>
    <s v="Male"/>
    <n v="40"/>
    <s v="New South Wales"/>
    <x v="1"/>
    <s v="Full"/>
    <n v="22"/>
    <s v="Diamond"/>
    <s v="Less than 30,000km"/>
    <n v="210000"/>
    <s v="Market Value"/>
    <n v="1"/>
    <s v="Sports"/>
    <s v="Petrol"/>
    <s v="Yes"/>
    <s v="None"/>
    <s v="Garage"/>
    <x v="3"/>
    <s v="Youi"/>
    <n v="1500"/>
    <s v="None"/>
    <s v="Comprehensive"/>
    <s v="No"/>
    <x v="1"/>
    <n v="1856"/>
    <n v="1700"/>
    <n v="156"/>
  </r>
  <r>
    <n v="37"/>
    <s v="Female"/>
    <n v="33"/>
    <s v="New South Wales"/>
    <x v="0"/>
    <s v="Full"/>
    <n v="15"/>
    <s v="Diamond"/>
    <s v="More than or Equal to 30,000km"/>
    <n v="208200"/>
    <s v="Market Value"/>
    <n v="8"/>
    <s v="Sports"/>
    <s v="Petrol"/>
    <s v="Yes"/>
    <s v="Hail"/>
    <s v="Garage"/>
    <x v="0"/>
    <s v="AAMI"/>
    <n v="1500"/>
    <s v="None"/>
    <s v="Comprehensive"/>
    <s v="No"/>
    <x v="3"/>
    <n v="1998"/>
    <n v="914"/>
    <n v="1084"/>
  </r>
  <r>
    <n v="38"/>
    <s v="Male"/>
    <n v="38"/>
    <s v="Victoria"/>
    <x v="1"/>
    <s v="Full"/>
    <n v="20"/>
    <s v="Diamond"/>
    <s v="Less than 30,000km"/>
    <n v="14300"/>
    <s v="Market Value"/>
    <n v="10"/>
    <s v="Family"/>
    <s v="Petrol"/>
    <s v="No"/>
    <s v="None"/>
    <s v="Garage"/>
    <x v="1"/>
    <s v="RACV"/>
    <n v="500"/>
    <s v="None"/>
    <s v="Comprehensive"/>
    <s v="No"/>
    <x v="3"/>
    <n v="403"/>
    <n v="437"/>
    <n v="-34"/>
  </r>
  <r>
    <n v="39"/>
    <s v="Male"/>
    <n v="41"/>
    <s v="Victoria"/>
    <x v="1"/>
    <s v="Full"/>
    <n v="23"/>
    <s v="Diamond"/>
    <s v="Less than 30,000km"/>
    <n v="23800"/>
    <s v="Market Value"/>
    <n v="10"/>
    <s v="Family"/>
    <s v="Petrol"/>
    <s v="No"/>
    <s v="None"/>
    <s v="Garage"/>
    <x v="2"/>
    <s v="Coles"/>
    <n v="250"/>
    <s v="Inexperience Drivers"/>
    <s v="Comprehensive"/>
    <s v="No"/>
    <x v="3"/>
    <n v="504"/>
    <n v="467"/>
    <n v="37"/>
  </r>
  <r>
    <n v="40"/>
    <s v="Male"/>
    <n v="32"/>
    <s v="Queensland"/>
    <x v="1"/>
    <s v="Full"/>
    <n v="14"/>
    <s v="Diamond"/>
    <s v="Less than 30,000km"/>
    <n v="60000"/>
    <s v="Market Value"/>
    <n v="1"/>
    <s v="Sports"/>
    <s v="Petrol"/>
    <s v="Yes"/>
    <s v="None"/>
    <s v="Garage"/>
    <x v="0"/>
    <s v="GIO"/>
    <n v="500"/>
    <s v="None"/>
    <s v="Comprehensive"/>
    <s v="No"/>
    <x v="0"/>
    <n v="961"/>
    <n v="604"/>
    <n v="357"/>
  </r>
  <r>
    <n v="41"/>
    <s v="Male"/>
    <n v="58"/>
    <s v="Queensland"/>
    <x v="0"/>
    <s v="Full"/>
    <n v="40"/>
    <s v="Gold"/>
    <s v="Less than 10,000km"/>
    <n v="55000"/>
    <s v="Market Value"/>
    <n v="1"/>
    <s v="4WD"/>
    <s v="Petrol"/>
    <s v="Yes"/>
    <s v="Hail"/>
    <s v="Garage"/>
    <x v="3"/>
    <s v="Coles"/>
    <n v="750"/>
    <s v="None"/>
    <s v="Comprehensive"/>
    <s v="No"/>
    <x v="1"/>
    <n v="949"/>
    <n v="746"/>
    <n v="203"/>
  </r>
  <r>
    <n v="42"/>
    <s v="Female"/>
    <n v="28"/>
    <s v="Queensland"/>
    <x v="1"/>
    <s v="Full"/>
    <n v="10"/>
    <s v="Diamond"/>
    <s v="Less than 30,000km"/>
    <n v="37900"/>
    <s v="Market Value"/>
    <n v="1"/>
    <s v="Family"/>
    <s v="Hybrid"/>
    <s v="Yes"/>
    <s v="None"/>
    <s v="Garage"/>
    <x v="0"/>
    <s v="Allianze"/>
    <n v="500"/>
    <s v="None"/>
    <s v="Comprehensive"/>
    <s v="No"/>
    <x v="0"/>
    <n v="639"/>
    <n v="508"/>
    <n v="131"/>
  </r>
  <r>
    <n v="43"/>
    <s v="Male"/>
    <n v="19"/>
    <s v="New South Wales"/>
    <x v="1"/>
    <s v="Learner"/>
    <n v="0"/>
    <s v="None"/>
    <s v="Less than 10,000km"/>
    <n v="12300"/>
    <s v="Market Value"/>
    <n v="10"/>
    <s v="Family"/>
    <s v="Petrol"/>
    <s v="No"/>
    <s v="Hail"/>
    <s v="Garage"/>
    <x v="0"/>
    <s v="Coles"/>
    <n v="1500"/>
    <s v="None"/>
    <s v="Comprehensive"/>
    <s v="No"/>
    <x v="3"/>
    <n v="676"/>
    <n v="600"/>
    <n v="76"/>
  </r>
  <r>
    <n v="44"/>
    <s v="Female"/>
    <n v="33"/>
    <s v="South Australia"/>
    <x v="1"/>
    <s v="Full"/>
    <n v="15"/>
    <s v="Diamond"/>
    <s v="Less than 10,000km"/>
    <n v="32000"/>
    <s v="Market Value"/>
    <n v="5"/>
    <s v="Family"/>
    <s v="Petrol"/>
    <s v="No"/>
    <s v="None"/>
    <s v="Garage"/>
    <x v="0"/>
    <s v="RACV"/>
    <n v="500"/>
    <s v="Inexperience Drivers"/>
    <s v="Comprehensive"/>
    <s v="No"/>
    <x v="3"/>
    <n v="583"/>
    <n v="491"/>
    <n v="92"/>
  </r>
  <r>
    <n v="45"/>
    <s v="Female"/>
    <n v="59"/>
    <s v="New South Wales"/>
    <x v="1"/>
    <s v="Full"/>
    <n v="16"/>
    <s v="Diamond"/>
    <s v="Less than 10,000km"/>
    <n v="72000"/>
    <s v="Market Value"/>
    <n v="1"/>
    <s v="Luxury"/>
    <s v="Petrol"/>
    <s v="Yes"/>
    <s v="None"/>
    <s v="Garage"/>
    <x v="0"/>
    <s v="Allianze"/>
    <n v="500"/>
    <s v="None"/>
    <s v="Comprehensive"/>
    <s v="No"/>
    <x v="2"/>
    <n v="1097"/>
    <n v="644"/>
    <n v="453"/>
  </r>
  <r>
    <n v="46"/>
    <s v="Female"/>
    <n v="48"/>
    <s v="Western Australia"/>
    <x v="1"/>
    <s v="Full"/>
    <n v="30"/>
    <s v="Diamond"/>
    <s v="Less than 30,000km"/>
    <n v="18500"/>
    <s v="Agreed Value"/>
    <n v="10"/>
    <s v="Family"/>
    <s v="Petrol"/>
    <s v="No"/>
    <s v="None"/>
    <s v="Garage"/>
    <x v="2"/>
    <s v="RACV"/>
    <n v="250"/>
    <s v="None"/>
    <s v="Comprehensive"/>
    <s v="No"/>
    <x v="1"/>
    <n v="452"/>
    <n v="452"/>
    <n v="0"/>
  </r>
  <r>
    <n v="47"/>
    <s v="Female"/>
    <n v="21"/>
    <s v="Victoria"/>
    <x v="1"/>
    <s v="Full"/>
    <n v="3"/>
    <s v="Platinum"/>
    <s v="Less than 20,000km"/>
    <n v="85000"/>
    <s v="Market Value"/>
    <n v="1"/>
    <s v="4WD"/>
    <s v="Diesel"/>
    <s v="Yes"/>
    <s v="None"/>
    <s v="Garage"/>
    <x v="0"/>
    <s v="Coles"/>
    <n v="1500"/>
    <s v="None"/>
    <s v="Comprehensive"/>
    <s v="No"/>
    <x v="3"/>
    <n v="1771"/>
    <n v="846"/>
    <n v="925"/>
  </r>
  <r>
    <n v="48"/>
    <s v="Female"/>
    <n v="26"/>
    <s v="New South Wales"/>
    <x v="1"/>
    <s v="Full"/>
    <n v="5"/>
    <s v="Sapphire"/>
    <s v="More than or Equal to 30,000km"/>
    <n v="134000"/>
    <s v="Agreed Value"/>
    <n v="1"/>
    <s v="Sports"/>
    <s v="Petrol"/>
    <s v="Yes"/>
    <s v="None"/>
    <s v="Garage"/>
    <x v="0"/>
    <s v="AAMI"/>
    <n v="750"/>
    <s v="None"/>
    <s v="Comprehensive"/>
    <s v="No"/>
    <x v="0"/>
    <n v="2132"/>
    <n v="953"/>
    <n v="1179"/>
  </r>
  <r>
    <n v="49"/>
    <s v="Male"/>
    <n v="39"/>
    <s v="South Australia"/>
    <x v="1"/>
    <s v="Full"/>
    <n v="21"/>
    <s v="Diamond"/>
    <s v="Less than 30,000km"/>
    <n v="34000"/>
    <s v="Market Value"/>
    <n v="10"/>
    <s v="Family"/>
    <s v="Petrol"/>
    <s v="No"/>
    <s v="None"/>
    <s v="Garage"/>
    <x v="0"/>
    <s v="RACV"/>
    <n v="500"/>
    <s v="None"/>
    <s v="Comprehensive"/>
    <s v="No"/>
    <x v="3"/>
    <n v="573"/>
    <n v="488"/>
    <n v="85"/>
  </r>
  <r>
    <n v="50"/>
    <s v="Female"/>
    <n v="29"/>
    <s v="New South Wales"/>
    <x v="1"/>
    <s v="Full"/>
    <n v="11"/>
    <s v="Gold"/>
    <s v="Less than 20,000km"/>
    <n v="30100"/>
    <s v="Market Value"/>
    <n v="5"/>
    <s v="Family"/>
    <s v="Petrol"/>
    <s v="No"/>
    <s v="None"/>
    <s v="Garage"/>
    <x v="1"/>
    <s v="AAMI"/>
    <n v="500"/>
    <s v="Hail"/>
    <s v="Comprehensive"/>
    <s v="No"/>
    <x v="2"/>
    <n v="646"/>
    <n v="510"/>
    <n v="136"/>
  </r>
  <r>
    <n v="51"/>
    <s v="Male"/>
    <n v="31"/>
    <s v="New South Wales"/>
    <x v="0"/>
    <s v="Full"/>
    <n v="13"/>
    <s v="Diamond"/>
    <s v="More than or Equal to 30,000km"/>
    <n v="23200"/>
    <s v="Market Value"/>
    <n v="1"/>
    <s v="Family"/>
    <s v="Petrol"/>
    <s v="Yes"/>
    <s v="None"/>
    <s v="Garage"/>
    <x v="2"/>
    <s v="Youi"/>
    <n v="1000"/>
    <s v="Drivers Under 30"/>
    <s v="Comprehensive"/>
    <s v="No"/>
    <x v="1"/>
    <n v="454"/>
    <n v="454"/>
    <n v="0"/>
  </r>
  <r>
    <n v="52"/>
    <s v="Male"/>
    <n v="33"/>
    <s v="New South Wales"/>
    <x v="1"/>
    <s v="Full"/>
    <n v="15"/>
    <s v="Diamond"/>
    <s v="Less than 30,000km"/>
    <n v="213000"/>
    <s v="Market Value"/>
    <n v="3"/>
    <s v="Sports"/>
    <s v="Petrol"/>
    <s v="Yes"/>
    <s v="None"/>
    <s v="Garage"/>
    <x v="0"/>
    <s v="NRMA"/>
    <n v="500"/>
    <s v="None"/>
    <s v="Comprehensive"/>
    <s v="No"/>
    <x v="3"/>
    <n v="2697"/>
    <n v="2122"/>
    <n v="575"/>
  </r>
  <r>
    <n v="53"/>
    <s v="Male"/>
    <n v="36"/>
    <s v="New South Wales"/>
    <x v="1"/>
    <s v="Full"/>
    <n v="18"/>
    <s v="Diamond"/>
    <s v="Less than 20,000km"/>
    <n v="105000"/>
    <s v="Market Value"/>
    <n v="11"/>
    <s v="Luxury"/>
    <s v="Petrol"/>
    <s v="No"/>
    <s v="None"/>
    <s v="Garage"/>
    <x v="0"/>
    <s v="NRMA"/>
    <n v="500"/>
    <s v="None"/>
    <s v="Comprehensive"/>
    <s v="No"/>
    <x v="0"/>
    <n v="1364"/>
    <n v="724"/>
    <n v="640"/>
  </r>
  <r>
    <n v="54"/>
    <s v="Male"/>
    <n v="28"/>
    <s v="New South Wales"/>
    <x v="0"/>
    <s v="Full"/>
    <n v="7"/>
    <s v="Diamond"/>
    <s v="Less than 20,000km"/>
    <n v="68000"/>
    <s v="Market Value"/>
    <n v="1"/>
    <s v="4WD"/>
    <s v="Petrol"/>
    <s v="Yes"/>
    <s v="Unrepaired Damage"/>
    <s v="Garage"/>
    <x v="0"/>
    <s v="AAMI"/>
    <n v="1500"/>
    <s v="Hail"/>
    <s v="Comprehensive"/>
    <s v="No"/>
    <x v="3"/>
    <n v="795"/>
    <n v="554"/>
    <n v="241"/>
  </r>
  <r>
    <n v="55"/>
    <s v="Female"/>
    <n v="40"/>
    <s v="New South Wales"/>
    <x v="1"/>
    <s v="Full"/>
    <n v="22"/>
    <s v="Diamond"/>
    <s v="Less than 30,000km"/>
    <n v="42300"/>
    <s v="Market Value"/>
    <n v="3"/>
    <s v="Family"/>
    <s v="Petrol"/>
    <s v="Yes"/>
    <s v="None"/>
    <s v="Garage"/>
    <x v="3"/>
    <s v="Coles"/>
    <n v="250"/>
    <s v="None"/>
    <s v="Comprehensive"/>
    <s v="No"/>
    <x v="3"/>
    <n v="677"/>
    <n v="519"/>
    <n v="158"/>
  </r>
  <r>
    <n v="56"/>
    <s v="Male"/>
    <n v="25"/>
    <s v="South Australia"/>
    <x v="1"/>
    <s v="Full"/>
    <n v="7"/>
    <s v="Diamond"/>
    <s v="Less than 20,000km"/>
    <n v="20600"/>
    <s v="Agreed Value"/>
    <n v="11"/>
    <s v="Family"/>
    <s v="Petrol"/>
    <s v="No"/>
    <s v="None"/>
    <s v="Garage"/>
    <x v="0"/>
    <s v="GIO"/>
    <n v="750"/>
    <s v="None"/>
    <s v="Comprehensive"/>
    <s v="No"/>
    <x v="2"/>
    <n v="474"/>
    <n v="550"/>
    <n v="-76"/>
  </r>
  <r>
    <n v="57"/>
    <s v="Female"/>
    <n v="39"/>
    <s v="Queensland"/>
    <x v="1"/>
    <s v="Full"/>
    <n v="21"/>
    <s v="Diamond"/>
    <s v="Less than 20,000km"/>
    <n v="28300"/>
    <s v="Market Value"/>
    <n v="1"/>
    <s v="Family"/>
    <s v="Petrol"/>
    <s v="Yes"/>
    <s v="None"/>
    <s v="Garage"/>
    <x v="1"/>
    <s v="Allianze"/>
    <n v="500"/>
    <s v="None"/>
    <s v="Comprehensive"/>
    <s v="No"/>
    <x v="3"/>
    <n v="524"/>
    <n v="473"/>
    <n v="51"/>
  </r>
  <r>
    <n v="58"/>
    <s v="Male"/>
    <n v="27"/>
    <s v="New South Wales"/>
    <x v="0"/>
    <s v="Full"/>
    <n v="6"/>
    <s v="Diamond"/>
    <s v="Less than 30,000km"/>
    <n v="24700"/>
    <s v="Market Value"/>
    <n v="17"/>
    <s v="4WD"/>
    <s v="Petrol"/>
    <s v="No"/>
    <s v="Rust"/>
    <s v="Garage"/>
    <x v="0"/>
    <s v="Coles"/>
    <n v="500"/>
    <s v="None"/>
    <s v="Comprehensive"/>
    <s v="No"/>
    <x v="1"/>
    <n v="537"/>
    <n v="477"/>
    <n v="60"/>
  </r>
  <r>
    <n v="59"/>
    <s v="Male"/>
    <n v="40"/>
    <s v="Tasmania"/>
    <x v="1"/>
    <s v="Full"/>
    <n v="22"/>
    <s v="Diamond"/>
    <s v="Less than 10,000km"/>
    <n v="16800"/>
    <s v="Market Value"/>
    <n v="11"/>
    <s v="Family"/>
    <s v="Petrol"/>
    <s v="No"/>
    <s v="None"/>
    <s v="Garage"/>
    <x v="1"/>
    <s v="AAMI"/>
    <n v="250"/>
    <s v="None"/>
    <s v="Comprehensive"/>
    <s v="Yes"/>
    <x v="0"/>
    <n v="438"/>
    <n v="448"/>
    <n v="-10"/>
  </r>
  <r>
    <n v="60"/>
    <s v="Female"/>
    <n v="27"/>
    <s v="New South Wales"/>
    <x v="1"/>
    <s v="Full"/>
    <n v="9"/>
    <s v="Silver"/>
    <s v="Less than 20,000km"/>
    <n v="21300"/>
    <s v="Market Value"/>
    <n v="11"/>
    <s v="Family"/>
    <s v="Petrol"/>
    <s v="No"/>
    <s v="None"/>
    <s v="Garage"/>
    <x v="0"/>
    <s v="GIO"/>
    <n v="500"/>
    <s v="None"/>
    <s v="Comprehensive"/>
    <s v="No"/>
    <x v="0"/>
    <n v="482"/>
    <n v="461"/>
    <n v="21"/>
  </r>
  <r>
    <n v="61"/>
    <s v="Male"/>
    <n v="53"/>
    <s v="Victoria"/>
    <x v="1"/>
    <s v="Full"/>
    <n v="35"/>
    <s v="Diamond"/>
    <s v="Less than 10,000km"/>
    <n v="63700"/>
    <s v="Market Value"/>
    <n v="3"/>
    <s v="Luxury"/>
    <s v="Petrol"/>
    <s v="Yes"/>
    <s v="None"/>
    <s v="Garage"/>
    <x v="3"/>
    <s v="RACV"/>
    <n v="250"/>
    <s v="Flood"/>
    <s v="Comprehensive"/>
    <s v="No"/>
    <x v="3"/>
    <n v="1069"/>
    <n v="836"/>
    <n v="233"/>
  </r>
  <r>
    <n v="62"/>
    <s v="Female"/>
    <n v="39"/>
    <s v="Western Australia"/>
    <x v="1"/>
    <s v="Full"/>
    <n v="21"/>
    <s v="Diamond"/>
    <s v="Less than 20,000km"/>
    <n v="19100"/>
    <s v="Market Value"/>
    <n v="11"/>
    <s v="Family"/>
    <s v="Petrol"/>
    <s v="No"/>
    <s v="None"/>
    <s v="Street"/>
    <x v="0"/>
    <s v="AAMI"/>
    <n v="500"/>
    <s v="None"/>
    <s v="Comprehensive"/>
    <s v="No"/>
    <x v="1"/>
    <n v="445"/>
    <n v="445"/>
    <n v="0"/>
  </r>
  <r>
    <n v="63"/>
    <s v="Male"/>
    <n v="47"/>
    <s v="Queensland"/>
    <x v="1"/>
    <s v="Full"/>
    <n v="29"/>
    <s v="Diamond"/>
    <s v="Less than 30,000km"/>
    <n v="92000"/>
    <s v="Market Value"/>
    <n v="1"/>
    <s v="Sports"/>
    <s v="Petrol"/>
    <s v="Yes"/>
    <s v="Hail"/>
    <s v="Garage"/>
    <x v="0"/>
    <s v="AAMI"/>
    <n v="1000"/>
    <s v="None"/>
    <s v="Comprehensive"/>
    <s v="No"/>
    <x v="0"/>
    <n v="1057"/>
    <n v="632"/>
    <n v="425"/>
  </r>
  <r>
    <n v="64"/>
    <s v="Female"/>
    <n v="27"/>
    <s v="New South Wales"/>
    <x v="1"/>
    <s v="Full"/>
    <n v="9"/>
    <s v="Silver"/>
    <s v="Less than 30,000km"/>
    <n v="79500"/>
    <s v="Market Value"/>
    <n v="11"/>
    <s v="4WD"/>
    <s v="Petrol"/>
    <s v="No"/>
    <s v="None"/>
    <s v="Secure Public"/>
    <x v="1"/>
    <s v="NRMA"/>
    <n v="750"/>
    <s v="None"/>
    <s v="Comprehensive"/>
    <s v="No"/>
    <x v="3"/>
    <n v="1032"/>
    <n v="625"/>
    <n v="407"/>
  </r>
  <r>
    <n v="65"/>
    <s v="Female"/>
    <n v="40"/>
    <s v="New South Wales"/>
    <x v="1"/>
    <s v="Full"/>
    <n v="22"/>
    <s v="Diamond"/>
    <s v="Less than 10,000km"/>
    <n v="16900"/>
    <s v="Market Value"/>
    <n v="11"/>
    <s v="Family"/>
    <s v="Petrol"/>
    <s v="No"/>
    <s v="None"/>
    <s v="Garage"/>
    <x v="1"/>
    <s v="AAMI"/>
    <n v="250"/>
    <s v="None"/>
    <s v="Comprehensive"/>
    <s v="No"/>
    <x v="0"/>
    <n v="439"/>
    <n v="439"/>
    <n v="0"/>
  </r>
  <r>
    <n v="66"/>
    <s v="Male"/>
    <n v="27"/>
    <s v="Victoria"/>
    <x v="1"/>
    <s v="Full"/>
    <n v="9"/>
    <s v="Diamond"/>
    <s v="Less than 30,000km"/>
    <n v="81990"/>
    <s v="Market Value"/>
    <n v="1"/>
    <s v="4WD"/>
    <s v="Petrol"/>
    <s v="Yes"/>
    <s v="None"/>
    <s v="Garage"/>
    <x v="0"/>
    <s v="Coles"/>
    <n v="750"/>
    <s v="None"/>
    <s v="Comprehensive"/>
    <s v="Yes"/>
    <x v="0"/>
    <n v="1056"/>
    <n v="632"/>
    <n v="424"/>
  </r>
  <r>
    <n v="67"/>
    <s v="Male"/>
    <n v="60"/>
    <s v="Western Australia"/>
    <x v="0"/>
    <s v="Full"/>
    <n v="17"/>
    <s v="Diamond"/>
    <s v="Less than 20,000km"/>
    <n v="72000"/>
    <s v="Market Value"/>
    <n v="3"/>
    <s v="4WD"/>
    <s v="Diesel"/>
    <s v="Yes"/>
    <s v="None"/>
    <s v="Garage"/>
    <x v="3"/>
    <s v="Youi"/>
    <n v="500"/>
    <s v="None"/>
    <s v="Comprehensive"/>
    <s v="No"/>
    <x v="3"/>
    <n v="1029"/>
    <n v="824"/>
    <n v="205"/>
  </r>
  <r>
    <n v="68"/>
    <s v="Male"/>
    <n v="25"/>
    <s v="South Australia"/>
    <x v="1"/>
    <s v="Full"/>
    <n v="7"/>
    <s v="Diamond"/>
    <s v="Less than 20,000km"/>
    <n v="52800"/>
    <s v="Market Value"/>
    <n v="11"/>
    <s v="Sports"/>
    <s v="Petrol"/>
    <s v="No"/>
    <s v="None"/>
    <s v="Garage"/>
    <x v="2"/>
    <s v="Allianze"/>
    <n v="1500"/>
    <s v="None"/>
    <s v="Comprehensive"/>
    <s v="No"/>
    <x v="3"/>
    <n v="756"/>
    <n v="542"/>
    <n v="214"/>
  </r>
  <r>
    <n v="69"/>
    <s v="Male"/>
    <n v="53"/>
    <s v="Victoria"/>
    <x v="1"/>
    <s v="Full"/>
    <n v="35"/>
    <s v="Diamond"/>
    <s v="Less than 20,000km"/>
    <n v="63800"/>
    <s v="Market Value"/>
    <n v="3"/>
    <s v="Luxury"/>
    <s v="Petrol"/>
    <s v="Yes"/>
    <s v="None"/>
    <s v="Garage"/>
    <x v="1"/>
    <s v="Coles"/>
    <n v="250"/>
    <s v="Drivers Under 30"/>
    <s v="Comprehensive"/>
    <s v="No"/>
    <x v="3"/>
    <n v="1070"/>
    <n v="636"/>
    <n v="434"/>
  </r>
  <r>
    <n v="70"/>
    <s v="Male"/>
    <n v="35"/>
    <s v="Victoria"/>
    <x v="1"/>
    <s v="Full"/>
    <n v="17"/>
    <s v="Diamond"/>
    <s v="Less than 10,000km"/>
    <n v="13600"/>
    <s v="Market Value"/>
    <n v="11"/>
    <s v="Family"/>
    <s v="Petrol"/>
    <s v="No"/>
    <s v="None"/>
    <s v="Garage"/>
    <x v="1"/>
    <s v="RACV"/>
    <n v="500"/>
    <s v="None"/>
    <s v="Comprehensive"/>
    <s v="Yes"/>
    <x v="0"/>
    <n v="409"/>
    <n v="439"/>
    <n v="-30"/>
  </r>
  <r>
    <n v="71"/>
    <s v="Male"/>
    <n v="43"/>
    <s v="Queensland"/>
    <x v="1"/>
    <s v="Full"/>
    <n v="25"/>
    <s v="Diamond"/>
    <s v="Less than 30,000km"/>
    <n v="12100"/>
    <s v="Market Value"/>
    <n v="7"/>
    <s v="Family"/>
    <s v="Petrol"/>
    <s v="Yes"/>
    <s v="None"/>
    <s v="Garage"/>
    <x v="0"/>
    <s v="AAMI"/>
    <n v="250"/>
    <s v="Drivers Under 30"/>
    <s v="Comprehensive"/>
    <s v="Yes"/>
    <x v="3"/>
    <n v="394"/>
    <n v="434"/>
    <n v="-40"/>
  </r>
  <r>
    <n v="72"/>
    <s v="Female"/>
    <n v="33"/>
    <s v="Victoria"/>
    <x v="0"/>
    <s v="Full"/>
    <n v="15"/>
    <s v="Diamond"/>
    <s v="Less than 30,000km"/>
    <n v="175000"/>
    <s v="Market Value"/>
    <n v="3"/>
    <s v="Luxury"/>
    <s v="Petrol"/>
    <s v="Yes"/>
    <s v="None"/>
    <s v="Secure Public"/>
    <x v="0"/>
    <s v="RACV"/>
    <n v="500"/>
    <s v="None"/>
    <s v="Comprehensive"/>
    <s v="No"/>
    <x v="3"/>
    <n v="2266"/>
    <n v="993"/>
    <n v="1273"/>
  </r>
  <r>
    <n v="73"/>
    <s v="Male"/>
    <n v="48"/>
    <s v="South Australia"/>
    <x v="1"/>
    <s v="Full"/>
    <n v="30"/>
    <s v="Diamond"/>
    <s v="Less than 10,000km"/>
    <n v="20000"/>
    <s v="Market Value"/>
    <n v="11"/>
    <s v="Family"/>
    <s v="Petrol"/>
    <s v="No"/>
    <s v="None"/>
    <s v="Garage"/>
    <x v="0"/>
    <s v="Allianze"/>
    <n v="250"/>
    <s v="Flood"/>
    <s v="Comprehensive"/>
    <s v="No"/>
    <x v="0"/>
    <n v="468"/>
    <n v="456"/>
    <n v="12"/>
  </r>
  <r>
    <n v="74"/>
    <s v="Male"/>
    <n v="29"/>
    <s v="New South Wales"/>
    <x v="1"/>
    <s v="Full"/>
    <n v="11"/>
    <s v="Diamond"/>
    <s v="Less than 10,000km"/>
    <n v="16600"/>
    <s v="Market Value"/>
    <n v="5"/>
    <s v="Family"/>
    <s v="Petrol"/>
    <s v="No"/>
    <s v="None"/>
    <s v="Garage"/>
    <x v="0"/>
    <s v="NRMA"/>
    <n v="500"/>
    <s v="None"/>
    <s v="Comprehensive"/>
    <s v="No"/>
    <x v="0"/>
    <n v="437"/>
    <n v="447"/>
    <n v="-10"/>
  </r>
  <r>
    <n v="75"/>
    <s v="Female"/>
    <n v="26"/>
    <s v="South Australia"/>
    <x v="1"/>
    <s v="Full"/>
    <n v="8"/>
    <s v="Silver"/>
    <s v="Less than 30,000km"/>
    <n v="22400"/>
    <s v="Market Value"/>
    <n v="11"/>
    <s v="Family"/>
    <s v="Petrol"/>
    <s v="No"/>
    <s v="None"/>
    <s v="Garage"/>
    <x v="0"/>
    <s v="Coles"/>
    <n v="500"/>
    <s v="Hail"/>
    <s v="Comprehensive"/>
    <s v="No"/>
    <x v="0"/>
    <n v="492"/>
    <n v="464"/>
    <n v="28"/>
  </r>
  <r>
    <n v="76"/>
    <s v="Female"/>
    <n v="23"/>
    <s v="New South Wales"/>
    <x v="1"/>
    <s v="Full"/>
    <n v="5"/>
    <s v="Sapphire"/>
    <s v="Less than 30,000km"/>
    <n v="23500"/>
    <s v="Market Value"/>
    <n v="11"/>
    <s v="Family"/>
    <s v="Petrol"/>
    <s v="No"/>
    <s v="None"/>
    <s v="Garage"/>
    <x v="2"/>
    <s v="NRMA"/>
    <n v="1000"/>
    <s v="None"/>
    <s v="Comprehensive"/>
    <s v="No"/>
    <x v="1"/>
    <n v="546"/>
    <n v="580"/>
    <n v="-34"/>
  </r>
  <r>
    <n v="77"/>
    <s v="Female"/>
    <n v="30"/>
    <s v="South Australia"/>
    <x v="0"/>
    <s v="Full"/>
    <n v="12"/>
    <s v="Platinum"/>
    <s v="Less than 30,000km"/>
    <n v="45500"/>
    <s v="Market Value"/>
    <n v="7"/>
    <s v="Family"/>
    <s v="Petrol"/>
    <s v="Yes"/>
    <s v="None"/>
    <s v="Garage"/>
    <x v="0"/>
    <s v="AAMI"/>
    <n v="500"/>
    <s v="None"/>
    <s v="Comprehensive"/>
    <s v="No"/>
    <x v="0"/>
    <n v="803"/>
    <n v="556"/>
    <n v="247"/>
  </r>
  <r>
    <n v="78"/>
    <s v="Female"/>
    <n v="53"/>
    <s v="Queensland"/>
    <x v="1"/>
    <s v="Full"/>
    <n v="35"/>
    <s v="Diamond"/>
    <s v="Less than 30,000km"/>
    <n v="55000"/>
    <s v="Agreed Value"/>
    <n v="8"/>
    <s v="Luxury"/>
    <s v="Petrol"/>
    <s v="Yes"/>
    <s v="None"/>
    <s v="Garage"/>
    <x v="2"/>
    <s v="RACV"/>
    <n v="250"/>
    <s v="None"/>
    <s v="Comprehensive"/>
    <s v="No"/>
    <x v="1"/>
    <n v="961"/>
    <n v="604"/>
    <n v="357"/>
  </r>
  <r>
    <n v="79"/>
    <s v="Male"/>
    <n v="53"/>
    <s v="New South Wales"/>
    <x v="1"/>
    <s v="Full"/>
    <n v="35"/>
    <s v="Diamond"/>
    <s v="Less than 30,000km"/>
    <n v="110000"/>
    <s v="Market Value"/>
    <n v="8"/>
    <s v="Luxury"/>
    <s v="Petrol"/>
    <s v="Yes"/>
    <s v="None"/>
    <s v="Garage"/>
    <x v="1"/>
    <s v="Youi"/>
    <n v="750"/>
    <s v="Drivers Under 30"/>
    <s v="Comprehensive"/>
    <s v="No"/>
    <x v="0"/>
    <n v="1415"/>
    <n v="739"/>
    <n v="676"/>
  </r>
  <r>
    <n v="80"/>
    <s v="Male"/>
    <n v="43"/>
    <s v="Queensland"/>
    <x v="1"/>
    <s v="Full"/>
    <n v="25"/>
    <s v="Gold"/>
    <s v="Less than 30,000km"/>
    <n v="22300"/>
    <s v="Market Value"/>
    <n v="8"/>
    <s v="Family"/>
    <s v="Petrol"/>
    <s v="Yes"/>
    <s v="Rust"/>
    <s v="Driveway"/>
    <x v="2"/>
    <s v="RACV"/>
    <n v="750"/>
    <s v="Drivers Under 30"/>
    <s v="Comprehensive"/>
    <s v="No"/>
    <x v="3"/>
    <n v="505"/>
    <n v="467"/>
    <n v="38"/>
  </r>
  <r>
    <n v="81"/>
    <s v="Male"/>
    <n v="30"/>
    <s v="Western Australia"/>
    <x v="0"/>
    <s v="Full"/>
    <n v="12"/>
    <s v="Diamond"/>
    <s v="Less than 30,000km"/>
    <n v="27500"/>
    <s v="Market Value"/>
    <n v="3"/>
    <s v="Family"/>
    <s v="Diesel"/>
    <s v="Yes"/>
    <s v="None"/>
    <s v="Garage"/>
    <x v="3"/>
    <s v="Coles"/>
    <n v="500"/>
    <s v="Inexperience Drivers"/>
    <s v="Comprehensive"/>
    <s v="No"/>
    <x v="1"/>
    <n v="541"/>
    <n v="478"/>
    <n v="63"/>
  </r>
  <r>
    <n v="82"/>
    <s v="Male"/>
    <n v="27"/>
    <s v="Queensland"/>
    <x v="1"/>
    <s v="Full"/>
    <n v="9"/>
    <s v="Diamond"/>
    <s v="Less than 30,000km"/>
    <n v="61000"/>
    <s v="Market Value"/>
    <n v="3"/>
    <s v="Luxury"/>
    <s v="Petrol"/>
    <s v="Yes"/>
    <s v="Hail"/>
    <s v="Garage"/>
    <x v="2"/>
    <s v="NRMA"/>
    <n v="500"/>
    <s v="None"/>
    <s v="Comprehensive"/>
    <s v="No"/>
    <x v="0"/>
    <n v="973"/>
    <n v="607"/>
    <n v="366"/>
  </r>
  <r>
    <n v="83"/>
    <s v="Male"/>
    <n v="59"/>
    <s v="Queensland"/>
    <x v="0"/>
    <s v="Full"/>
    <n v="41"/>
    <s v="Diamond"/>
    <s v="Less than 30,000km"/>
    <n v="31000"/>
    <s v="Market Value"/>
    <n v="18"/>
    <s v="4WD"/>
    <s v="LPG"/>
    <s v="No"/>
    <s v="Rust"/>
    <s v="Garage"/>
    <x v="0"/>
    <s v="Coles"/>
    <n v="250"/>
    <s v="Inexperience Drivers"/>
    <s v="Comprehensive"/>
    <s v="No"/>
    <x v="1"/>
    <n v="632"/>
    <n v="506"/>
    <n v="126"/>
  </r>
  <r>
    <n v="84"/>
    <s v="Female"/>
    <n v="36"/>
    <s v="New South Wales"/>
    <x v="1"/>
    <s v="Full"/>
    <n v="18"/>
    <s v="Diamond"/>
    <s v="Less than 20,000km"/>
    <n v="38100"/>
    <s v="Agreed Value"/>
    <n v="3"/>
    <s v="Family"/>
    <s v="Petrol"/>
    <s v="Yes"/>
    <s v="None"/>
    <s v="Garage"/>
    <x v="0"/>
    <s v="Allianze"/>
    <n v="500"/>
    <s v="None"/>
    <s v="Comprehensive"/>
    <s v="Yes"/>
    <x v="3"/>
    <n v="608"/>
    <n v="498"/>
    <n v="110"/>
  </r>
  <r>
    <n v="85"/>
    <s v="Male"/>
    <n v="52"/>
    <s v="Victoria"/>
    <x v="1"/>
    <s v="Full"/>
    <n v="34"/>
    <s v="Diamond"/>
    <s v="Less than 10,000km"/>
    <n v="7000"/>
    <s v="Market Value"/>
    <n v="18"/>
    <s v="Family"/>
    <s v="Petrol"/>
    <s v="No"/>
    <s v="None"/>
    <s v="Driveway"/>
    <x v="2"/>
    <s v="RACV"/>
    <n v="250"/>
    <s v="Hail"/>
    <s v="Third Party"/>
    <s v="No"/>
    <x v="2"/>
    <n v="353"/>
    <n v="422"/>
    <n v="-69"/>
  </r>
  <r>
    <n v="86"/>
    <s v="Male"/>
    <n v="40"/>
    <s v="New South Wales"/>
    <x v="1"/>
    <s v="Full"/>
    <n v="22"/>
    <s v="Diamond"/>
    <s v="Less than 20,000km"/>
    <n v="26300"/>
    <s v="Market Value"/>
    <n v="8"/>
    <s v="Family"/>
    <s v="Petrol"/>
    <s v="Yes"/>
    <s v="None"/>
    <s v="Garage"/>
    <x v="0"/>
    <s v="AAMI"/>
    <n v="250"/>
    <s v="Inexperience Drivers"/>
    <s v="Comprehensive"/>
    <s v="No"/>
    <x v="3"/>
    <n v="527"/>
    <n v="474"/>
    <n v="53"/>
  </r>
  <r>
    <n v="87"/>
    <s v="Male"/>
    <n v="29"/>
    <s v="Queensland"/>
    <x v="1"/>
    <s v="Full"/>
    <n v="11"/>
    <s v="Diamond"/>
    <s v="Less than 30,000km"/>
    <n v="39700"/>
    <s v="Agreed Value"/>
    <n v="1"/>
    <s v="Family"/>
    <s v="Hybrid"/>
    <s v="Yes"/>
    <s v="None"/>
    <s v="Garage"/>
    <x v="0"/>
    <s v="Allianze"/>
    <n v="1000"/>
    <s v="None"/>
    <s v="Comprehensive"/>
    <s v="No"/>
    <x v="3"/>
    <n v="588"/>
    <n v="492"/>
    <n v="96"/>
  </r>
  <r>
    <n v="88"/>
    <s v="Male"/>
    <n v="40"/>
    <s v="Victoria"/>
    <x v="1"/>
    <s v="Full"/>
    <n v="22"/>
    <s v="Diamond"/>
    <s v="Less than 10,000km"/>
    <n v="10000"/>
    <s v="Market Value"/>
    <n v="15"/>
    <s v="Family"/>
    <s v="Petrol"/>
    <s v="No"/>
    <s v="None"/>
    <s v="Driveway"/>
    <x v="0"/>
    <s v="RACV"/>
    <n v="250"/>
    <s v="None"/>
    <s v="Third Party"/>
    <s v="No"/>
    <x v="1"/>
    <n v="374"/>
    <n v="428"/>
    <n v="-54"/>
  </r>
  <r>
    <n v="89"/>
    <s v="Female"/>
    <n v="36"/>
    <s v="Victoria"/>
    <x v="0"/>
    <s v="Full"/>
    <n v="18"/>
    <s v="Diamond"/>
    <s v="More than or Equal to 30,000km"/>
    <n v="23400"/>
    <s v="Market Value"/>
    <n v="1"/>
    <s v="Family"/>
    <s v="Petrol"/>
    <s v="Yes"/>
    <s v="None"/>
    <s v="Garage"/>
    <x v="3"/>
    <s v="Coles"/>
    <n v="500"/>
    <s v="Hail"/>
    <s v="Third Party"/>
    <s v="No"/>
    <x v="1"/>
    <n v="482"/>
    <n v="461"/>
    <n v="21"/>
  </r>
  <r>
    <n v="90"/>
    <s v="Male"/>
    <n v="38"/>
    <s v="Victoria"/>
    <x v="1"/>
    <s v="Full"/>
    <n v="20"/>
    <s v="Diamond"/>
    <s v="Less than 30,000km"/>
    <n v="59000"/>
    <s v="Market Value"/>
    <n v="15"/>
    <s v="Luxury"/>
    <s v="Petrol"/>
    <s v="No"/>
    <s v="Hail"/>
    <s v="Garage"/>
    <x v="0"/>
    <s v="GIO"/>
    <n v="500"/>
    <s v="None"/>
    <s v="Comprehensive"/>
    <s v="No"/>
    <x v="3"/>
    <n v="889"/>
    <n v="582"/>
    <n v="307"/>
  </r>
  <r>
    <n v="91"/>
    <s v="Female"/>
    <n v="64"/>
    <s v="Queensland"/>
    <x v="1"/>
    <s v="Full"/>
    <n v="46"/>
    <s v="Silver"/>
    <s v="Less than 30,000km"/>
    <n v="21100"/>
    <s v="Market Value"/>
    <n v="1"/>
    <s v="Family"/>
    <s v="Petrol"/>
    <s v="Yes"/>
    <s v="Hail"/>
    <s v="Garage"/>
    <x v="3"/>
    <s v="Coles"/>
    <n v="250"/>
    <s v="Inexperience Drivers"/>
    <s v="Comprehensive"/>
    <s v="Yes"/>
    <x v="3"/>
    <n v="498"/>
    <n v="465"/>
    <n v="33"/>
  </r>
  <r>
    <n v="92"/>
    <s v="Female"/>
    <n v="43"/>
    <s v="New South Wales"/>
    <x v="0"/>
    <s v="Full"/>
    <n v="25"/>
    <s v="Diamond"/>
    <s v="Less than 30,000km"/>
    <n v="34300"/>
    <s v="Market Value"/>
    <n v="1"/>
    <s v="Family"/>
    <s v="Electric"/>
    <s v="Yes"/>
    <s v="None"/>
    <s v="Garage"/>
    <x v="0"/>
    <s v="Allianze"/>
    <n v="250"/>
    <s v="Inexperience Drivers"/>
    <s v="Comprehensive"/>
    <s v="No"/>
    <x v="0"/>
    <n v="602"/>
    <n v="497"/>
    <n v="105"/>
  </r>
  <r>
    <n v="93"/>
    <s v="Female"/>
    <n v="28"/>
    <s v="Queensland"/>
    <x v="0"/>
    <s v="Full"/>
    <n v="10"/>
    <s v="Diamond"/>
    <s v="Less than 20,000km"/>
    <n v="16200"/>
    <s v="Market Value"/>
    <n v="16"/>
    <s v="Family"/>
    <s v="LPG"/>
    <s v="No"/>
    <s v="None"/>
    <s v="Garage"/>
    <x v="1"/>
    <s v="AAMI"/>
    <n v="500"/>
    <s v="None"/>
    <s v="Comprehensive"/>
    <s v="No"/>
    <x v="1"/>
    <n v="434"/>
    <n v="446"/>
    <n v="-12"/>
  </r>
  <r>
    <n v="94"/>
    <s v="Female"/>
    <n v="52"/>
    <s v="Queensland"/>
    <x v="1"/>
    <s v="Full"/>
    <n v="34"/>
    <s v="Diamond"/>
    <s v="Less than 30,000km"/>
    <n v="22500"/>
    <s v="Market Value"/>
    <n v="16"/>
    <s v="Family"/>
    <s v="Petrol"/>
    <s v="No"/>
    <s v="None"/>
    <s v="Garage"/>
    <x v="2"/>
    <s v="AAMI"/>
    <n v="250"/>
    <s v="None"/>
    <s v="Comprehensive"/>
    <s v="No"/>
    <x v="0"/>
    <n v="513"/>
    <n v="470"/>
    <n v="43"/>
  </r>
  <r>
    <n v="95"/>
    <s v="Female"/>
    <n v="48"/>
    <s v="New South Wales"/>
    <x v="1"/>
    <s v="Full"/>
    <n v="30"/>
    <s v="Diamond"/>
    <s v="Less than 20,000km"/>
    <n v="29200"/>
    <s v="Agreed Value"/>
    <n v="1"/>
    <s v="Family"/>
    <s v="Petrol"/>
    <s v="Yes"/>
    <s v="None"/>
    <s v="Garage"/>
    <x v="0"/>
    <s v="Allianze"/>
    <n v="250"/>
    <s v="None"/>
    <s v="Comprehensive"/>
    <s v="No"/>
    <x v="3"/>
    <n v="554"/>
    <n v="482"/>
    <n v="72"/>
  </r>
  <r>
    <n v="96"/>
    <s v="Male"/>
    <n v="52"/>
    <s v="New South Wales"/>
    <x v="1"/>
    <s v="Probationary"/>
    <n v="1"/>
    <s v="Silver"/>
    <s v="Less than 30,000km"/>
    <n v="38000"/>
    <s v="Market Value"/>
    <n v="1"/>
    <s v="Family"/>
    <s v="Petrol"/>
    <s v="Yes"/>
    <s v="None"/>
    <s v="Garage"/>
    <x v="3"/>
    <s v="Coles"/>
    <n v="1500"/>
    <s v="None"/>
    <s v="Comprehensive"/>
    <s v="No"/>
    <x v="3"/>
    <n v="435"/>
    <n v="400"/>
    <n v="35"/>
  </r>
  <r>
    <n v="97"/>
    <s v="Female"/>
    <n v="43"/>
    <s v="New South Wales"/>
    <x v="1"/>
    <s v="Full"/>
    <n v="25"/>
    <s v="Diamond"/>
    <s v="Less than 30,000km"/>
    <n v="22000"/>
    <s v="Agreed Value"/>
    <n v="16"/>
    <s v="4WD"/>
    <s v="LPG"/>
    <s v="No"/>
    <s v="Rust"/>
    <s v="Garage"/>
    <x v="1"/>
    <s v="Coles"/>
    <n v="250"/>
    <s v="Drivers Under 30"/>
    <s v="Comprehensive"/>
    <s v="No"/>
    <x v="3"/>
    <n v="507"/>
    <n v="468"/>
    <n v="39"/>
  </r>
  <r>
    <n v="98"/>
    <s v="Female"/>
    <n v="39"/>
    <s v="Queensland"/>
    <x v="1"/>
    <s v="Full"/>
    <n v="21"/>
    <s v="Diamond"/>
    <s v="Less than 30,000km"/>
    <n v="59200"/>
    <s v="Market Value"/>
    <n v="8"/>
    <s v="Luxury"/>
    <s v="Petrol"/>
    <s v="Yes"/>
    <s v="None"/>
    <s v="Garage"/>
    <x v="1"/>
    <s v="GIO"/>
    <n v="1000"/>
    <s v="None"/>
    <s v="Comprehensive"/>
    <s v="No"/>
    <x v="3"/>
    <n v="780"/>
    <n v="550"/>
    <n v="230"/>
  </r>
  <r>
    <n v="99"/>
    <s v="Male"/>
    <n v="29"/>
    <s v="Australian Capital Territory"/>
    <x v="1"/>
    <s v="Full"/>
    <n v="11"/>
    <s v="Diamond"/>
    <s v="Less than 30,000km"/>
    <n v="22800"/>
    <s v="Market Value"/>
    <n v="3"/>
    <s v="Family"/>
    <s v="Petrol"/>
    <s v="Yes"/>
    <s v="None"/>
    <s v="Garage"/>
    <x v="2"/>
    <s v="NRMA"/>
    <n v="500"/>
    <s v="Flood"/>
    <s v="Comprehensive"/>
    <s v="No"/>
    <x v="3"/>
    <n v="496"/>
    <n v="465"/>
    <n v="31"/>
  </r>
  <r>
    <n v="100"/>
    <s v="Male"/>
    <n v="34"/>
    <s v="South Australia"/>
    <x v="0"/>
    <s v="Full"/>
    <n v="16"/>
    <s v="Diamond"/>
    <s v="Less than 30,000km"/>
    <n v="19600"/>
    <s v="Market Value"/>
    <n v="3"/>
    <s v="Family"/>
    <s v="Petrol"/>
    <s v="Yes"/>
    <s v="None"/>
    <s v="Garage"/>
    <x v="0"/>
    <s v="Coles"/>
    <n v="500"/>
    <s v="Inexperience Drivers"/>
    <s v="Comprehensive"/>
    <s v="No"/>
    <x v="3"/>
    <n v="466"/>
    <n v="456"/>
    <n v="10"/>
  </r>
  <r>
    <n v="101"/>
    <s v="Male"/>
    <n v="25"/>
    <s v="South Australia"/>
    <x v="1"/>
    <s v="Full"/>
    <n v="7"/>
    <s v="Diamond"/>
    <s v="Less than 20,000km"/>
    <n v="65000"/>
    <s v="Market Value"/>
    <n v="3"/>
    <s v="Luxury"/>
    <s v="Petrol"/>
    <s v="Yes"/>
    <s v="None"/>
    <s v="Secure Public"/>
    <x v="2"/>
    <s v="NRMA"/>
    <n v="1000"/>
    <s v="None"/>
    <s v="Comprehensive"/>
    <s v="No"/>
    <x v="0"/>
    <n v="939"/>
    <n v="597"/>
    <n v="342"/>
  </r>
  <r>
    <n v="102"/>
    <s v="Male"/>
    <n v="32"/>
    <s v="Victoria"/>
    <x v="1"/>
    <s v="Full"/>
    <n v="14"/>
    <s v="Diamond"/>
    <s v="Less than 20,000km"/>
    <n v="49300"/>
    <s v="Market Value"/>
    <n v="11"/>
    <s v="Sports"/>
    <s v="Petrol"/>
    <s v="No"/>
    <s v="Hail"/>
    <s v="Garage"/>
    <x v="0"/>
    <s v="GIO"/>
    <n v="500"/>
    <s v="Inexperience Drivers"/>
    <s v="Comprehensive"/>
    <s v="No"/>
    <x v="0"/>
    <n v="840"/>
    <n v="568"/>
    <n v="272"/>
  </r>
  <r>
    <n v="103"/>
    <s v="Female"/>
    <n v="49"/>
    <s v="Northern Territory"/>
    <x v="1"/>
    <s v="Full"/>
    <n v="31"/>
    <s v="Ruby"/>
    <s v="Less than 20,000km"/>
    <n v="18700"/>
    <s v="Market Value"/>
    <n v="3"/>
    <s v="Family"/>
    <s v="Petrol"/>
    <s v="Yes"/>
    <s v="None"/>
    <s v="Garage"/>
    <x v="2"/>
    <s v="NRMA"/>
    <n v="250"/>
    <s v="None"/>
    <s v="Third Party"/>
    <s v="No"/>
    <x v="3"/>
    <n v="481"/>
    <n v="460"/>
    <n v="21"/>
  </r>
  <r>
    <n v="104"/>
    <s v="Female"/>
    <n v="40"/>
    <s v="Australian Capital Territory"/>
    <x v="1"/>
    <s v="Full"/>
    <n v="22"/>
    <s v="Diamond"/>
    <s v="Less than 30,000km"/>
    <n v="18000"/>
    <s v="Market Value"/>
    <n v="11"/>
    <s v="Family"/>
    <s v="Petrol"/>
    <s v="No"/>
    <s v="None"/>
    <s v="Garage"/>
    <x v="1"/>
    <s v="RACV"/>
    <n v="250"/>
    <s v="Flood"/>
    <s v="Comprehensive"/>
    <s v="Yes"/>
    <x v="1"/>
    <n v="449"/>
    <n v="449"/>
    <n v="0"/>
  </r>
  <r>
    <n v="105"/>
    <s v="Male"/>
    <n v="39"/>
    <s v="New South Wales"/>
    <x v="1"/>
    <s v="Full"/>
    <n v="21"/>
    <s v="Diamond"/>
    <s v="Less than 30,000km"/>
    <n v="16800"/>
    <s v="Market Value"/>
    <n v="4"/>
    <s v="Family"/>
    <s v="Petrol"/>
    <s v="Yes"/>
    <s v="None"/>
    <s v="Garage"/>
    <x v="1"/>
    <s v="Coles"/>
    <n v="500"/>
    <s v="None"/>
    <s v="Comprehensive"/>
    <s v="No"/>
    <x v="0"/>
    <n v="425"/>
    <n v="444"/>
    <n v="-19"/>
  </r>
  <r>
    <n v="106"/>
    <s v="Male"/>
    <n v="32"/>
    <s v="Western Australia"/>
    <x v="0"/>
    <s v="Full"/>
    <n v="14"/>
    <s v="Diamond"/>
    <s v="More than or Equal to 30,000km"/>
    <n v="24300"/>
    <s v="Market Value"/>
    <n v="4"/>
    <s v="Family"/>
    <s v="Petrol"/>
    <s v="Yes"/>
    <s v="None"/>
    <s v="Garage"/>
    <x v="0"/>
    <s v="Youi"/>
    <n v="500"/>
    <s v="None"/>
    <s v="Comprehensive"/>
    <s v="No"/>
    <x v="1"/>
    <n v="510"/>
    <n v="469"/>
    <n v="41"/>
  </r>
  <r>
    <n v="107"/>
    <s v="Male"/>
    <n v="25"/>
    <s v="Queensland"/>
    <x v="1"/>
    <s v="Full"/>
    <n v="3"/>
    <s v="Platinum"/>
    <s v="Less than 10,000km"/>
    <n v="18700"/>
    <s v="Market Value"/>
    <n v="11"/>
    <s v="Family"/>
    <s v="Petrol"/>
    <s v="No"/>
    <s v="Rust"/>
    <s v="Garage"/>
    <x v="0"/>
    <s v="RACV"/>
    <n v="750"/>
    <s v="Hail"/>
    <s v="Comprehensive"/>
    <s v="No"/>
    <x v="3"/>
    <n v="653"/>
    <n v="512"/>
    <n v="141"/>
  </r>
  <r>
    <n v="108"/>
    <s v="Female"/>
    <n v="42"/>
    <s v="Queensland"/>
    <x v="1"/>
    <s v="Full"/>
    <n v="24"/>
    <s v="Silver"/>
    <s v="Less than 30,000km"/>
    <n v="60000"/>
    <s v="Market Value"/>
    <n v="4"/>
    <s v="Sports"/>
    <s v="Petrol"/>
    <s v="Yes"/>
    <s v="None"/>
    <s v="Garage"/>
    <x v="2"/>
    <s v="AAMI"/>
    <n v="750"/>
    <s v="None"/>
    <s v="Comprehensive"/>
    <s v="No"/>
    <x v="2"/>
    <n v="1044"/>
    <n v="628"/>
    <n v="416"/>
  </r>
  <r>
    <n v="109"/>
    <s v="Male"/>
    <n v="37"/>
    <s v="Victoria"/>
    <x v="1"/>
    <s v="Full"/>
    <n v="19"/>
    <s v="Diamond"/>
    <s v="Less than 30,000km"/>
    <n v="70000"/>
    <s v="Agreed Value"/>
    <n v="4"/>
    <s v="Luxury"/>
    <s v="Petrol"/>
    <s v="Yes"/>
    <s v="None"/>
    <s v="Garage"/>
    <x v="3"/>
    <s v="Coles"/>
    <n v="500"/>
    <s v="None"/>
    <s v="Comprehensive"/>
    <s v="No"/>
    <x v="0"/>
    <n v="1003"/>
    <n v="750"/>
    <n v="253"/>
  </r>
  <r>
    <n v="110"/>
    <s v="Female"/>
    <n v="28"/>
    <s v="Victoria"/>
    <x v="1"/>
    <s v="Full"/>
    <n v="10"/>
    <s v="Diamond"/>
    <s v="Less than 10,000km"/>
    <n v="20200"/>
    <s v="Market Value"/>
    <n v="11"/>
    <s v="Family"/>
    <s v="Petrol"/>
    <s v="No"/>
    <s v="None"/>
    <s v="Garage"/>
    <x v="2"/>
    <s v="Allianze"/>
    <n v="750"/>
    <s v="Inexperience Drivers"/>
    <s v="Comprehensive"/>
    <s v="No"/>
    <x v="3"/>
    <n v="452"/>
    <n v="452"/>
    <n v="0"/>
  </r>
  <r>
    <n v="111"/>
    <s v="Male"/>
    <n v="23"/>
    <s v="New South Wales"/>
    <x v="1"/>
    <s v="Full"/>
    <n v="3"/>
    <s v="Platinum"/>
    <s v="Less than 30,000km"/>
    <n v="120000"/>
    <s v="Market Value"/>
    <n v="4"/>
    <s v="Sports"/>
    <s v="Petrol"/>
    <s v="Yes"/>
    <s v="None"/>
    <s v="Garage"/>
    <x v="0"/>
    <s v="NRMA"/>
    <n v="750"/>
    <s v="None"/>
    <s v="Comprehensive"/>
    <s v="No"/>
    <x v="0"/>
    <n v="3150"/>
    <n v="2300"/>
    <n v="850"/>
  </r>
  <r>
    <n v="112"/>
    <s v="Female"/>
    <n v="37"/>
    <s v="Victoria"/>
    <x v="1"/>
    <s v="Full"/>
    <n v="19"/>
    <s v="Ruby"/>
    <s v="More than or Equal to 30,000km"/>
    <n v="65000"/>
    <s v="Market Value"/>
    <n v="8"/>
    <s v="Luxury"/>
    <s v="Petrol"/>
    <s v="Yes"/>
    <s v="None"/>
    <s v="Garage"/>
    <x v="1"/>
    <s v="Coles"/>
    <n v="500"/>
    <s v="None"/>
    <s v="Comprehensive"/>
    <s v="No"/>
    <x v="1"/>
    <n v="1047"/>
    <n v="629"/>
    <n v="418"/>
  </r>
  <r>
    <n v="113"/>
    <s v="Female"/>
    <n v="35"/>
    <s v="New South Wales"/>
    <x v="1"/>
    <s v="Full"/>
    <n v="17"/>
    <s v="Diamond"/>
    <s v="Less than 30,000km"/>
    <n v="13600"/>
    <s v="Market Value"/>
    <n v="18"/>
    <s v="Family"/>
    <s v="Petrol"/>
    <s v="No"/>
    <s v="Rust"/>
    <s v="Garage"/>
    <x v="0"/>
    <s v="NRMA"/>
    <n v="500"/>
    <s v="None"/>
    <s v="Comprehensive"/>
    <s v="No"/>
    <x v="1"/>
    <n v="446"/>
    <n v="446"/>
    <n v="0"/>
  </r>
  <r>
    <n v="114"/>
    <s v="Female"/>
    <n v="63"/>
    <s v="New South Wales"/>
    <x v="1"/>
    <s v="Full"/>
    <n v="45"/>
    <s v="Silver"/>
    <s v="Less than 30,000km"/>
    <n v="20000"/>
    <s v="Market Value"/>
    <n v="18"/>
    <s v="Family"/>
    <s v="Petrol"/>
    <s v="No"/>
    <s v="None"/>
    <s v="Garage"/>
    <x v="2"/>
    <s v="APIA"/>
    <n v="250"/>
    <s v="None"/>
    <s v="Comprehensive"/>
    <s v="No"/>
    <x v="3"/>
    <n v="487"/>
    <n v="462"/>
    <n v="25"/>
  </r>
  <r>
    <n v="115"/>
    <s v="Male"/>
    <n v="29"/>
    <s v="Queensland"/>
    <x v="0"/>
    <s v="Full"/>
    <n v="11"/>
    <s v="Diamond"/>
    <s v="More than or Equal to 30,000km"/>
    <n v="22000"/>
    <s v="Market Value"/>
    <n v="18"/>
    <s v="4WD"/>
    <s v="LPG"/>
    <s v="No"/>
    <s v="Rust"/>
    <s v="Garage"/>
    <x v="0"/>
    <s v="AAMI"/>
    <n v="500"/>
    <s v="Hail"/>
    <s v="Comprehensive"/>
    <s v="No"/>
    <x v="1"/>
    <n v="509"/>
    <n v="469"/>
    <n v="40"/>
  </r>
  <r>
    <n v="116"/>
    <s v="Male"/>
    <n v="62"/>
    <s v="Victoria"/>
    <x v="1"/>
    <s v="Full"/>
    <n v="15"/>
    <s v="Diamond"/>
    <s v="Less than 10,000km"/>
    <n v="26400"/>
    <s v="Market Value"/>
    <n v="1"/>
    <s v="Family"/>
    <s v="Petrol"/>
    <s v="Yes"/>
    <s v="None"/>
    <s v="Garage"/>
    <x v="0"/>
    <s v="Allianze"/>
    <n v="500"/>
    <s v="Inexperience Drivers"/>
    <s v="Comprehensive"/>
    <s v="No"/>
    <x v="3"/>
    <n v="530"/>
    <n v="560"/>
    <n v="-30"/>
  </r>
  <r>
    <n v="117"/>
    <s v="Male"/>
    <n v="26"/>
    <s v="Victoria"/>
    <x v="1"/>
    <s v="Full"/>
    <n v="8"/>
    <s v="Platinum"/>
    <s v="Less than 20,000km"/>
    <n v="335900"/>
    <s v="Market Value"/>
    <n v="1"/>
    <s v="Sports"/>
    <s v="Petrol"/>
    <s v="Yes"/>
    <s v="None"/>
    <s v="Garage"/>
    <x v="0"/>
    <s v="AAMI"/>
    <n v="500"/>
    <s v="None"/>
    <s v="Comprehensive"/>
    <s v="No"/>
    <x v="0"/>
    <n v="3908"/>
    <n v="1952"/>
    <n v="1956"/>
  </r>
  <r>
    <n v="118"/>
    <s v="Female"/>
    <n v="50"/>
    <s v="New South Wales"/>
    <x v="0"/>
    <s v="Full"/>
    <n v="32"/>
    <s v="Diamond"/>
    <s v="Less than 10,000km"/>
    <n v="22500"/>
    <s v="Market Value"/>
    <n v="4"/>
    <s v="Family"/>
    <s v="Petrol"/>
    <s v="Yes"/>
    <s v="None"/>
    <s v="Garage"/>
    <x v="0"/>
    <s v="AAMI"/>
    <n v="250"/>
    <s v="None"/>
    <s v="Comprehensive"/>
    <s v="No"/>
    <x v="0"/>
    <n v="491"/>
    <n v="463"/>
    <n v="28"/>
  </r>
  <r>
    <n v="119"/>
    <s v="Female"/>
    <n v="49"/>
    <s v="Victoria"/>
    <x v="1"/>
    <s v="Full"/>
    <n v="31"/>
    <s v="Diamond"/>
    <s v="Less than 30,000km"/>
    <n v="27600"/>
    <s v="Agreed Value"/>
    <n v="1"/>
    <s v="Family"/>
    <s v="Petrol"/>
    <s v="Yes"/>
    <s v="None"/>
    <s v="Driveway"/>
    <x v="1"/>
    <s v="GIO"/>
    <n v="250"/>
    <s v="None"/>
    <s v="Comprehensive"/>
    <s v="No"/>
    <x v="3"/>
    <n v="539"/>
    <n v="478"/>
    <n v="61"/>
  </r>
  <r>
    <n v="120"/>
    <s v="Male"/>
    <n v="44"/>
    <s v="New South Wales"/>
    <x v="1"/>
    <s v="Full"/>
    <n v="26"/>
    <s v="Diamond"/>
    <s v="Less than 30,000km"/>
    <n v="86400"/>
    <s v="Market Value"/>
    <n v="4"/>
    <s v="Sports"/>
    <s v="Petrol"/>
    <s v="Yes"/>
    <s v="None"/>
    <s v="Garage"/>
    <x v="2"/>
    <s v="AAMI"/>
    <n v="250"/>
    <s v="None"/>
    <s v="Comprehensive"/>
    <s v="No"/>
    <x v="2"/>
    <n v="1253"/>
    <n v="691"/>
    <n v="562"/>
  </r>
  <r>
    <n v="121"/>
    <s v="Male"/>
    <n v="25"/>
    <s v="Victoria"/>
    <x v="0"/>
    <s v="Full"/>
    <n v="7"/>
    <s v="Diamond"/>
    <s v="Less than 30,000km"/>
    <n v="67000"/>
    <s v="Market Value"/>
    <n v="1"/>
    <s v="4WD"/>
    <s v="Diesel"/>
    <s v="Yes"/>
    <s v="None"/>
    <s v="Garage"/>
    <x v="0"/>
    <s v="AAMI"/>
    <n v="750"/>
    <s v="None"/>
    <s v="Comprehensive"/>
    <s v="No"/>
    <x v="0"/>
    <n v="972"/>
    <n v="607"/>
    <n v="365"/>
  </r>
  <r>
    <n v="122"/>
    <s v="Female"/>
    <n v="44"/>
    <s v="Victoria"/>
    <x v="1"/>
    <s v="Full"/>
    <n v="26"/>
    <s v="Diamond"/>
    <s v="Less than 10,000km"/>
    <n v="16800"/>
    <s v="Agreed Value"/>
    <n v="18"/>
    <s v="Family"/>
    <s v="Petrol"/>
    <s v="No"/>
    <s v="Hail"/>
    <s v="Garage"/>
    <x v="2"/>
    <s v="RACV"/>
    <n v="250"/>
    <s v="Drivers Under 30"/>
    <s v="Comprehensive"/>
    <s v="No"/>
    <x v="1"/>
    <n v="438"/>
    <n v="448"/>
    <n v="-10"/>
  </r>
  <r>
    <n v="123"/>
    <s v="Female"/>
    <n v="42"/>
    <s v="Victoria"/>
    <x v="1"/>
    <s v="Full"/>
    <n v="24"/>
    <s v="Diamond"/>
    <s v="Less than 10,000km"/>
    <n v="58000"/>
    <s v="Market Value"/>
    <n v="1"/>
    <s v="Luxury"/>
    <s v="Petrol"/>
    <s v="Yes"/>
    <s v="None"/>
    <s v="Garage"/>
    <x v="2"/>
    <s v="AAMI"/>
    <n v="250"/>
    <s v="Drivers Under 30"/>
    <s v="Comprehensive"/>
    <s v="No"/>
    <x v="3"/>
    <n v="933"/>
    <n v="595"/>
    <n v="338"/>
  </r>
  <r>
    <n v="124"/>
    <s v="Female"/>
    <n v="36"/>
    <s v="New South Wales"/>
    <x v="0"/>
    <s v="Full"/>
    <n v="18"/>
    <s v="Diamond"/>
    <s v="Less than 10,000km"/>
    <n v="47600"/>
    <s v="Market Value"/>
    <n v="8"/>
    <s v="Family"/>
    <s v="Petrol"/>
    <s v="Yes"/>
    <s v="None"/>
    <s v="Secure Public"/>
    <x v="1"/>
    <s v="GIO"/>
    <n v="500"/>
    <s v="None"/>
    <s v="Comprehensive"/>
    <s v="No"/>
    <x v="0"/>
    <n v="690"/>
    <n v="523"/>
    <n v="167"/>
  </r>
  <r>
    <n v="125"/>
    <s v="Male"/>
    <n v="41"/>
    <s v="New South Wales"/>
    <x v="0"/>
    <s v="Full"/>
    <n v="23"/>
    <s v="Diamond"/>
    <s v="Less than 30,000km"/>
    <n v="31000"/>
    <s v="Market Value"/>
    <n v="9"/>
    <s v="4WD"/>
    <s v="LPG"/>
    <s v="No"/>
    <s v="None"/>
    <s v="Garage"/>
    <x v="1"/>
    <s v="RACV"/>
    <n v="250"/>
    <s v="Drivers Under 30"/>
    <s v="Comprehensive"/>
    <s v="No"/>
    <x v="1"/>
    <n v="600"/>
    <n v="496"/>
    <n v="104"/>
  </r>
  <r>
    <n v="126"/>
    <s v="Male"/>
    <n v="26"/>
    <s v="New South Wales"/>
    <x v="1"/>
    <s v="Full"/>
    <n v="8"/>
    <s v="Diamond"/>
    <s v="Less than 30,000km"/>
    <n v="20300"/>
    <s v="Market Value"/>
    <n v="9"/>
    <s v="Family"/>
    <s v="Petrol"/>
    <s v="Yes"/>
    <s v="Unrepaired Damage"/>
    <s v="Garage"/>
    <x v="0"/>
    <s v="NRMA"/>
    <n v="1500"/>
    <s v="None"/>
    <s v="Comprehensive"/>
    <s v="No"/>
    <x v="3"/>
    <n v="420"/>
    <n v="442"/>
    <n v="-22"/>
  </r>
  <r>
    <n v="127"/>
    <s v="Female"/>
    <n v="42"/>
    <s v="Queensland"/>
    <x v="1"/>
    <s v="Full"/>
    <n v="24"/>
    <s v="Diamond"/>
    <s v="Less than 30,000km"/>
    <n v="13600"/>
    <s v="Market Value"/>
    <n v="12"/>
    <s v="Family"/>
    <s v="Petrol"/>
    <s v="No"/>
    <s v="Rust"/>
    <s v="Garage"/>
    <x v="1"/>
    <s v="RACV"/>
    <n v="250"/>
    <s v="Inexperience Drivers"/>
    <s v="Comprehensive"/>
    <s v="No"/>
    <x v="3"/>
    <n v="408"/>
    <n v="439"/>
    <n v="-31"/>
  </r>
  <r>
    <n v="128"/>
    <s v="Male"/>
    <n v="27"/>
    <s v="Victoria"/>
    <x v="1"/>
    <s v="Full"/>
    <n v="9"/>
    <s v="Diamond"/>
    <s v="Less than 10,000km"/>
    <n v="367800"/>
    <s v="Market Value"/>
    <n v="1"/>
    <s v="Sports"/>
    <s v="Petrol"/>
    <s v="No"/>
    <s v="None"/>
    <s v="Garage"/>
    <x v="0"/>
    <s v="GIO"/>
    <n v="1500"/>
    <s v="None"/>
    <s v="Comprehensive"/>
    <s v="No"/>
    <x v="3"/>
    <n v="3315"/>
    <n v="2307"/>
    <n v="1008"/>
  </r>
  <r>
    <n v="129"/>
    <s v="Female"/>
    <n v="24"/>
    <s v="Queensland"/>
    <x v="1"/>
    <s v="Probationary"/>
    <n v="2"/>
    <s v="Silver"/>
    <s v="Less than 10,000km"/>
    <n v="83000"/>
    <s v="Market Value"/>
    <n v="1"/>
    <s v="Luxury"/>
    <s v="Petrol"/>
    <s v="Yes"/>
    <s v="None"/>
    <s v="Garage"/>
    <x v="0"/>
    <s v="Youi"/>
    <n v="1000"/>
    <s v="None"/>
    <s v="Comprehensive"/>
    <s v="Yes"/>
    <x v="0"/>
    <n v="2082"/>
    <n v="938"/>
    <n v="1144"/>
  </r>
  <r>
    <n v="130"/>
    <s v="Male"/>
    <n v="65"/>
    <s v="Victoria"/>
    <x v="1"/>
    <s v="Full"/>
    <n v="10"/>
    <s v="Diamond"/>
    <s v="Less than 20,000km"/>
    <n v="42600"/>
    <s v="Market Value"/>
    <n v="12"/>
    <s v="Sports"/>
    <s v="Petrol"/>
    <s v="No"/>
    <s v="None"/>
    <s v="Garage"/>
    <x v="0"/>
    <s v="AAMI"/>
    <n v="250"/>
    <s v="None"/>
    <s v="Comprehensive"/>
    <s v="No"/>
    <x v="2"/>
    <n v="808"/>
    <n v="558"/>
    <n v="250"/>
  </r>
  <r>
    <n v="131"/>
    <s v="Female"/>
    <n v="65"/>
    <s v="Western Australia"/>
    <x v="0"/>
    <s v="Full"/>
    <n v="20"/>
    <s v="Diamond"/>
    <s v="Less than 10,000km"/>
    <n v="22500"/>
    <s v="Market Value"/>
    <n v="4"/>
    <s v="Family"/>
    <s v="Petrol"/>
    <s v="Yes"/>
    <s v="None"/>
    <s v="Garage"/>
    <x v="0"/>
    <s v="RACV"/>
    <n v="500"/>
    <s v="None"/>
    <s v="Comprehensive"/>
    <s v="No"/>
    <x v="1"/>
    <n v="593"/>
    <n v="600"/>
    <n v="-7"/>
  </r>
  <r>
    <n v="132"/>
    <s v="Male"/>
    <n v="44"/>
    <s v="Western Australia"/>
    <x v="0"/>
    <s v="Full"/>
    <n v="26"/>
    <s v="Diamond"/>
    <s v="Less than 10,000km"/>
    <n v="21100"/>
    <s v="Market Value"/>
    <n v="4"/>
    <s v="Family"/>
    <s v="Petrol"/>
    <s v="Yes"/>
    <s v="None"/>
    <s v="Garage"/>
    <x v="2"/>
    <s v="RACV"/>
    <n v="250"/>
    <s v="None"/>
    <s v="Comprehensive"/>
    <s v="Yes"/>
    <x v="3"/>
    <n v="478"/>
    <n v="460"/>
    <n v="18"/>
  </r>
  <r>
    <n v="133"/>
    <s v="Male"/>
    <n v="48"/>
    <s v="Queensland"/>
    <x v="1"/>
    <s v="Full"/>
    <n v="30"/>
    <s v="Diamond"/>
    <s v="Less than 20,000km"/>
    <n v="95000"/>
    <s v="Market Value"/>
    <n v="1"/>
    <s v="Luxury"/>
    <s v="Petrol"/>
    <s v="Yes"/>
    <s v="None"/>
    <s v="Secure Public"/>
    <x v="0"/>
    <s v="NRMA"/>
    <n v="250"/>
    <s v="None"/>
    <s v="Comprehensive"/>
    <s v="No"/>
    <x v="3"/>
    <n v="1349"/>
    <n v="720"/>
    <n v="629"/>
  </r>
  <r>
    <n v="134"/>
    <s v="Male"/>
    <n v="37"/>
    <s v="Queensland"/>
    <x v="1"/>
    <s v="Full"/>
    <n v="19"/>
    <s v="Diamond"/>
    <s v="Less than 10,000km"/>
    <n v="8600"/>
    <s v="Market Value"/>
    <n v="12"/>
    <s v="Family"/>
    <s v="Petrol"/>
    <s v="No"/>
    <s v="Rust"/>
    <s v="Driveway"/>
    <x v="0"/>
    <s v="Allianze"/>
    <n v="500"/>
    <s v="None"/>
    <s v="Third Party"/>
    <s v="No"/>
    <x v="2"/>
    <n v="354"/>
    <n v="423"/>
    <n v="-69"/>
  </r>
  <r>
    <n v="135"/>
    <s v="Male"/>
    <n v="52"/>
    <s v="Victoria"/>
    <x v="1"/>
    <s v="Full"/>
    <n v="34"/>
    <s v="Diamond"/>
    <s v="Less than 30,000km"/>
    <n v="76300"/>
    <s v="Agreed Value"/>
    <n v="6"/>
    <s v="Sports"/>
    <s v="Petrol"/>
    <s v="Yes"/>
    <s v="None"/>
    <s v="Garage"/>
    <x v="2"/>
    <s v="Coles"/>
    <n v="250"/>
    <s v="None"/>
    <s v="Comprehensive"/>
    <s v="No"/>
    <x v="1"/>
    <n v="1225"/>
    <n v="683"/>
    <n v="542"/>
  </r>
  <r>
    <n v="136"/>
    <s v="Male"/>
    <n v="38"/>
    <s v="Queensland"/>
    <x v="1"/>
    <s v="Full"/>
    <n v="20"/>
    <s v="Diamond"/>
    <s v="Less than 10,000km"/>
    <n v="28200"/>
    <s v="Market Value"/>
    <n v="1"/>
    <s v="Family"/>
    <s v="Petrol"/>
    <s v="No"/>
    <s v="None"/>
    <s v="Garage"/>
    <x v="1"/>
    <s v="RACV"/>
    <n v="500"/>
    <s v="None"/>
    <s v="Comprehensive"/>
    <s v="No"/>
    <x v="0"/>
    <n v="523"/>
    <n v="473"/>
    <n v="50"/>
  </r>
  <r>
    <n v="137"/>
    <s v="Female"/>
    <n v="35"/>
    <s v="Victoria"/>
    <x v="1"/>
    <s v="Full"/>
    <n v="17"/>
    <s v="Diamond"/>
    <s v="Less than 30,000km"/>
    <n v="21900"/>
    <s v="Market Value"/>
    <n v="1"/>
    <s v="Family"/>
    <s v="Diesel"/>
    <s v="Yes"/>
    <s v="None"/>
    <s v="Garage"/>
    <x v="1"/>
    <s v="Allianze"/>
    <n v="500"/>
    <s v="None"/>
    <s v="Comprehensive"/>
    <s v="No"/>
    <x v="3"/>
    <n v="488"/>
    <n v="462"/>
    <n v="26"/>
  </r>
  <r>
    <n v="138"/>
    <s v="Male"/>
    <n v="34"/>
    <s v="New South Wales"/>
    <x v="1"/>
    <s v="Full"/>
    <n v="3"/>
    <s v="Platinum"/>
    <s v="Less than 10,000km"/>
    <n v="7200"/>
    <s v="Market Value"/>
    <n v="12"/>
    <s v="Family"/>
    <s v="Petrol"/>
    <s v="No"/>
    <s v="None"/>
    <s v="Garage"/>
    <x v="0"/>
    <s v="APIA"/>
    <n v="500"/>
    <s v="None"/>
    <s v="Third Party"/>
    <s v="No"/>
    <x v="3"/>
    <n v="425"/>
    <n v="444"/>
    <n v="-19"/>
  </r>
  <r>
    <n v="139"/>
    <s v="Male"/>
    <n v="34"/>
    <s v="South Australia"/>
    <x v="1"/>
    <s v="Full"/>
    <n v="16"/>
    <s v="Diamond"/>
    <s v="Less than 30,000km"/>
    <n v="9100"/>
    <s v="Market Value"/>
    <n v="8"/>
    <s v="Family"/>
    <s v="Petrol"/>
    <s v="Yes"/>
    <s v="None"/>
    <s v="Garage"/>
    <x v="0"/>
    <s v="AAMI"/>
    <n v="500"/>
    <s v="Inexperience Drivers"/>
    <s v="Third Party"/>
    <s v="No"/>
    <x v="2"/>
    <n v="367"/>
    <n v="426"/>
    <n v="-59"/>
  </r>
  <r>
    <n v="140"/>
    <s v="Female"/>
    <n v="27"/>
    <s v="Northern Territory"/>
    <x v="0"/>
    <s v="Full"/>
    <n v="9"/>
    <s v="Silver"/>
    <s v="Less than 30,000km"/>
    <n v="15800"/>
    <s v="Market Value"/>
    <n v="12"/>
    <s v="Family"/>
    <s v="Petrol"/>
    <s v="No"/>
    <s v="None"/>
    <s v="Garage"/>
    <x v="0"/>
    <s v="GIO"/>
    <n v="1500"/>
    <s v="None"/>
    <s v="Comprehensive"/>
    <s v="No"/>
    <x v="1"/>
    <n v="389"/>
    <n v="433"/>
    <n v="-44"/>
  </r>
  <r>
    <n v="141"/>
    <s v="Male"/>
    <n v="23"/>
    <s v="New South Wales"/>
    <x v="1"/>
    <s v="Full"/>
    <n v="5"/>
    <s v="Gold"/>
    <s v="Less than 20,000km"/>
    <n v="24400"/>
    <s v="Market Value"/>
    <n v="4"/>
    <s v="Family"/>
    <s v="Petrol"/>
    <s v="Yes"/>
    <s v="None"/>
    <s v="Garage"/>
    <x v="1"/>
    <s v="NRMA"/>
    <n v="1500"/>
    <s v="None"/>
    <s v="Comprehensive"/>
    <s v="No"/>
    <x v="0"/>
    <n v="575"/>
    <n v="588"/>
    <n v="-13"/>
  </r>
  <r>
    <n v="142"/>
    <s v="Male"/>
    <n v="62"/>
    <s v="New South Wales"/>
    <x v="1"/>
    <s v="Full"/>
    <n v="44"/>
    <s v="Diamond"/>
    <s v="Less than 20,000km"/>
    <n v="14300"/>
    <s v="Market Value"/>
    <n v="9"/>
    <s v="Family"/>
    <s v="Petrol"/>
    <s v="Yes"/>
    <s v="None"/>
    <s v="Driveway"/>
    <x v="1"/>
    <s v="APIA"/>
    <n v="250"/>
    <s v="Hail"/>
    <s v="Comprehensive"/>
    <s v="No"/>
    <x v="1"/>
    <n v="428"/>
    <n v="445"/>
    <n v="-17"/>
  </r>
  <r>
    <n v="143"/>
    <s v="Male"/>
    <n v="41"/>
    <s v="New South Wales"/>
    <x v="0"/>
    <s v="Probationary"/>
    <n v="2"/>
    <s v="Silver"/>
    <s v="Less than 10,000km"/>
    <n v="49000"/>
    <s v="Agreed Value"/>
    <n v="4"/>
    <s v="4WD"/>
    <s v="Petrol"/>
    <s v="Yes"/>
    <s v="None"/>
    <s v="Street"/>
    <x v="0"/>
    <s v="AAMI"/>
    <n v="1000"/>
    <s v="None"/>
    <s v="Comprehensive"/>
    <s v="No"/>
    <x v="0"/>
    <n v="1255"/>
    <n v="692"/>
    <n v="563"/>
  </r>
  <r>
    <n v="144"/>
    <s v="Male"/>
    <n v="26"/>
    <s v="South Australia"/>
    <x v="0"/>
    <s v="Full"/>
    <n v="8"/>
    <s v="Diamond"/>
    <s v="Less than 10,000km"/>
    <n v="28900"/>
    <s v="Market Value"/>
    <n v="4"/>
    <s v="Family"/>
    <s v="Diesel"/>
    <s v="Yes"/>
    <s v="None"/>
    <s v="Secure Public"/>
    <x v="0"/>
    <s v="NRMA"/>
    <n v="500"/>
    <s v="None"/>
    <s v="Comprehensive"/>
    <s v="No"/>
    <x v="1"/>
    <n v="554"/>
    <n v="482"/>
    <n v="72"/>
  </r>
  <r>
    <n v="145"/>
    <s v="Female"/>
    <n v="36"/>
    <s v="Queensland"/>
    <x v="0"/>
    <s v="Full"/>
    <n v="18"/>
    <s v="Diamond"/>
    <s v="Less than 10,000km"/>
    <n v="24400"/>
    <s v="Market Value"/>
    <n v="4"/>
    <s v="Family"/>
    <s v="Petrol"/>
    <s v="Yes"/>
    <s v="None"/>
    <s v="Driveway"/>
    <x v="2"/>
    <s v="AAMI"/>
    <n v="500"/>
    <s v="None"/>
    <s v="Comprehensive"/>
    <s v="No"/>
    <x v="0"/>
    <n v="490"/>
    <n v="463"/>
    <n v="27"/>
  </r>
  <r>
    <n v="146"/>
    <s v="Male"/>
    <n v="37"/>
    <s v="Victoria"/>
    <x v="0"/>
    <s v="Full"/>
    <n v="19"/>
    <s v="Diamond"/>
    <s v="Less than 20,000km"/>
    <n v="65000"/>
    <s v="Market Value"/>
    <n v="1"/>
    <s v="4WD"/>
    <s v="Petrol"/>
    <s v="No"/>
    <s v="None"/>
    <s v="Garage"/>
    <x v="1"/>
    <s v="AAMI"/>
    <n v="500"/>
    <s v="Inexperience Drivers"/>
    <s v="Comprehensive"/>
    <s v="No"/>
    <x v="0"/>
    <n v="895"/>
    <n v="584"/>
    <n v="311"/>
  </r>
  <r>
    <n v="147"/>
    <s v="Female"/>
    <n v="39"/>
    <s v="Victoria"/>
    <x v="0"/>
    <s v="Full"/>
    <n v="21"/>
    <s v="Diamond"/>
    <s v="More than or Equal to 30,000km"/>
    <n v="40000"/>
    <s v="Market Value"/>
    <n v="1"/>
    <s v="4WD"/>
    <s v="Petrol"/>
    <s v="No"/>
    <s v="None"/>
    <s v="Garage"/>
    <x v="2"/>
    <s v="Allianze"/>
    <n v="500"/>
    <s v="None"/>
    <s v="Comprehensive"/>
    <s v="No"/>
    <x v="3"/>
    <n v="659"/>
    <n v="513"/>
    <n v="146"/>
  </r>
  <r>
    <n v="148"/>
    <s v="Male"/>
    <n v="62"/>
    <s v="Queensland"/>
    <x v="1"/>
    <s v="Full"/>
    <n v="15"/>
    <s v="Diamond"/>
    <s v="Less than 30,000km"/>
    <n v="110000"/>
    <s v="Market Value"/>
    <n v="1"/>
    <s v="Sports"/>
    <s v="Petrol"/>
    <s v="No"/>
    <s v="None"/>
    <s v="Garage"/>
    <x v="1"/>
    <s v="AAMI"/>
    <n v="500"/>
    <s v="None"/>
    <s v="Comprehensive"/>
    <s v="No"/>
    <x v="3"/>
    <n v="1529"/>
    <n v="773"/>
    <n v="756"/>
  </r>
  <r>
    <n v="149"/>
    <s v="Female"/>
    <n v="61"/>
    <s v="Western Australia"/>
    <x v="1"/>
    <s v="Full"/>
    <n v="43"/>
    <s v="Silver"/>
    <s v="Less than 30,000km"/>
    <n v="28200"/>
    <s v="Market Value"/>
    <n v="2"/>
    <s v="Family"/>
    <s v="Petrol"/>
    <s v="No"/>
    <s v="None"/>
    <s v="Garage"/>
    <x v="3"/>
    <s v="RACV"/>
    <n v="250"/>
    <s v="Flood"/>
    <s v="Comprehensive"/>
    <s v="Yes"/>
    <x v="3"/>
    <n v="571"/>
    <n v="487"/>
    <n v="84"/>
  </r>
  <r>
    <n v="150"/>
    <s v="Male"/>
    <n v="20"/>
    <s v="Victoria"/>
    <x v="1"/>
    <s v="Probationary"/>
    <n v="2"/>
    <s v="Silver"/>
    <s v="Less than 30,000km"/>
    <n v="29400"/>
    <s v="Market Value"/>
    <n v="2"/>
    <s v="Family"/>
    <s v="Diesel"/>
    <s v="No"/>
    <s v="None"/>
    <s v="Garage"/>
    <x v="1"/>
    <s v="AAMI"/>
    <n v="1500"/>
    <s v="None"/>
    <s v="Comprehensive"/>
    <s v="No"/>
    <x v="0"/>
    <n v="939"/>
    <n v="697"/>
    <n v="242"/>
  </r>
  <r>
    <n v="151"/>
    <s v="Male"/>
    <n v="31"/>
    <s v="Western Australia"/>
    <x v="0"/>
    <s v="Full"/>
    <n v="13"/>
    <s v="Diamond"/>
    <s v="More than or Equal to 30,000km"/>
    <n v="33900"/>
    <s v="Market Value"/>
    <n v="2"/>
    <s v="Family"/>
    <s v="Petrol"/>
    <s v="No"/>
    <s v="None"/>
    <s v="Garage"/>
    <x v="0"/>
    <s v="AAMI"/>
    <n v="500"/>
    <s v="None"/>
    <s v="Comprehensive"/>
    <s v="Yes"/>
    <x v="0"/>
    <n v="601"/>
    <n v="496"/>
    <n v="105"/>
  </r>
  <r>
    <n v="152"/>
    <s v="Male"/>
    <n v="28"/>
    <s v="New South Wales"/>
    <x v="1"/>
    <s v="Full"/>
    <n v="10"/>
    <s v="Diamond"/>
    <s v="Less than 30,000km"/>
    <n v="103200"/>
    <s v="Market Value"/>
    <n v="4"/>
    <s v="Sports"/>
    <s v="Petrol"/>
    <s v="Yes"/>
    <s v="None"/>
    <s v="Garage"/>
    <x v="1"/>
    <s v="NRMA"/>
    <n v="750"/>
    <s v="None"/>
    <s v="Comprehensive"/>
    <s v="No"/>
    <x v="3"/>
    <n v="1345"/>
    <n v="718"/>
    <n v="627"/>
  </r>
  <r>
    <n v="153"/>
    <s v="Male"/>
    <n v="22"/>
    <s v="Western Australia"/>
    <x v="1"/>
    <s v="Full"/>
    <n v="4"/>
    <s v="Gold"/>
    <s v="Less than 10,000km"/>
    <n v="32000"/>
    <s v="Market Value"/>
    <n v="2"/>
    <s v="Family"/>
    <s v="Petrol"/>
    <s v="No"/>
    <s v="None"/>
    <s v="Driveway"/>
    <x v="2"/>
    <s v="Coles"/>
    <n v="1000"/>
    <s v="None"/>
    <s v="Comprehensive"/>
    <s v="No"/>
    <x v="0"/>
    <n v="801"/>
    <n v="656"/>
    <n v="145"/>
  </r>
  <r>
    <n v="154"/>
    <s v="Male"/>
    <n v="36"/>
    <s v="New South Wales"/>
    <x v="1"/>
    <s v="Full"/>
    <n v="10"/>
    <s v="Diamond"/>
    <s v="Less than 30,000km"/>
    <n v="35800"/>
    <s v="Market Value"/>
    <n v="2"/>
    <s v="Family"/>
    <s v="Petrol"/>
    <s v="No"/>
    <s v="None"/>
    <s v="Garage"/>
    <x v="0"/>
    <s v="NRMA"/>
    <n v="500"/>
    <s v="None"/>
    <s v="Comprehensive"/>
    <s v="No"/>
    <x v="3"/>
    <n v="588"/>
    <n v="492"/>
    <n v="96"/>
  </r>
  <r>
    <n v="155"/>
    <s v="Female"/>
    <n v="48"/>
    <s v="New South Wales"/>
    <x v="1"/>
    <s v="Full"/>
    <n v="30"/>
    <s v="Diamond"/>
    <s v="Less than 10,000km"/>
    <n v="240200"/>
    <s v="Market Value"/>
    <n v="9"/>
    <s v="Sports"/>
    <s v="Petrol"/>
    <s v="Yes"/>
    <s v="None"/>
    <s v="Garage"/>
    <x v="2"/>
    <s v="RACV"/>
    <n v="1500"/>
    <s v="None"/>
    <s v="Comprehensive"/>
    <s v="Yes"/>
    <x v="3"/>
    <n v="2082"/>
    <n v="939"/>
    <n v="1143"/>
  </r>
  <r>
    <n v="156"/>
    <s v="Female"/>
    <n v="47"/>
    <s v="New South Wales"/>
    <x v="1"/>
    <s v="Full"/>
    <n v="29"/>
    <s v="Diamond"/>
    <s v="Less than 10,000km"/>
    <n v="58000"/>
    <s v="Market Value"/>
    <n v="2"/>
    <s v="Luxury"/>
    <s v="Petrol"/>
    <s v="No"/>
    <s v="None"/>
    <s v="Garage"/>
    <x v="0"/>
    <s v="NRMA"/>
    <n v="250"/>
    <s v="Drivers Under 30"/>
    <s v="Comprehensive"/>
    <s v="No"/>
    <x v="3"/>
    <n v="933"/>
    <n v="595"/>
    <n v="338"/>
  </r>
  <r>
    <n v="157"/>
    <s v="Male"/>
    <n v="51"/>
    <s v="Victoria"/>
    <x v="1"/>
    <s v="Full"/>
    <n v="33"/>
    <s v="Diamond"/>
    <s v="Less than 30,000km"/>
    <n v="35200"/>
    <s v="Market Value"/>
    <n v="1"/>
    <s v="Family"/>
    <s v="Electric"/>
    <s v="Yes"/>
    <s v="None"/>
    <s v="Garage"/>
    <x v="0"/>
    <s v="RACV"/>
    <n v="250"/>
    <s v="None"/>
    <s v="Comprehensive"/>
    <s v="No"/>
    <x v="0"/>
    <n v="644"/>
    <n v="509"/>
    <n v="135"/>
  </r>
  <r>
    <n v="158"/>
    <s v="Male"/>
    <n v="48"/>
    <s v="New South Wales"/>
    <x v="0"/>
    <s v="Full"/>
    <n v="30"/>
    <s v="Diamond"/>
    <s v="Less than 30,000km"/>
    <n v="95000"/>
    <s v="Market Value"/>
    <n v="2"/>
    <s v="4WD"/>
    <s v="Petrol"/>
    <s v="No"/>
    <s v="None"/>
    <s v="Garage"/>
    <x v="0"/>
    <s v="RACV"/>
    <n v="250"/>
    <s v="Hail"/>
    <s v="Comprehensive"/>
    <s v="No"/>
    <x v="0"/>
    <n v="1260"/>
    <n v="693"/>
    <n v="567"/>
  </r>
  <r>
    <n v="159"/>
    <s v="Female"/>
    <n v="30"/>
    <s v="Victoria"/>
    <x v="0"/>
    <s v="Full"/>
    <n v="12"/>
    <s v="Diamond"/>
    <s v="Less than 10,000km"/>
    <n v="48300"/>
    <s v="Market Value"/>
    <n v="9"/>
    <s v="Family"/>
    <s v="Petrol"/>
    <s v="No"/>
    <s v="None"/>
    <s v="Garage"/>
    <x v="0"/>
    <s v="Youi"/>
    <n v="500"/>
    <s v="None"/>
    <s v="Comprehensive"/>
    <s v="No"/>
    <x v="2"/>
    <n v="737"/>
    <n v="537"/>
    <n v="200"/>
  </r>
  <r>
    <n v="160"/>
    <s v="Female"/>
    <n v="40"/>
    <s v="Western Australia"/>
    <x v="1"/>
    <s v="Full"/>
    <n v="22"/>
    <s v="Diamond"/>
    <s v="Less than 10,000km"/>
    <n v="18700"/>
    <s v="Market Value"/>
    <n v="2"/>
    <s v="Family"/>
    <s v="Petrol"/>
    <s v="No"/>
    <s v="None"/>
    <s v="Garage"/>
    <x v="0"/>
    <s v="GIO"/>
    <n v="250"/>
    <s v="None"/>
    <s v="Comprehensive"/>
    <s v="No"/>
    <x v="3"/>
    <n v="453"/>
    <n v="453"/>
    <n v="0"/>
  </r>
  <r>
    <n v="161"/>
    <s v="Female"/>
    <n v="29"/>
    <s v="Victoria"/>
    <x v="1"/>
    <s v="Full"/>
    <n v="11"/>
    <s v="Diamond"/>
    <s v="Less than 30,000km"/>
    <n v="14700"/>
    <s v="Market Value"/>
    <n v="12"/>
    <s v="Family"/>
    <s v="Petrol"/>
    <s v="No"/>
    <s v="None"/>
    <s v="Garage"/>
    <x v="0"/>
    <s v="AAMI"/>
    <n v="750"/>
    <s v="None"/>
    <s v="Third Party"/>
    <s v="No"/>
    <x v="1"/>
    <n v="407"/>
    <n v="438"/>
    <n v="-31"/>
  </r>
  <r>
    <n v="162"/>
    <s v="Male"/>
    <n v="35"/>
    <s v="Queensland"/>
    <x v="0"/>
    <s v="Full"/>
    <n v="17"/>
    <s v="Diamond"/>
    <s v="Less than 30,000km"/>
    <n v="26300"/>
    <s v="Market Value"/>
    <n v="1"/>
    <s v="Family"/>
    <s v="Petrol"/>
    <s v="Yes"/>
    <s v="None"/>
    <s v="Garage"/>
    <x v="0"/>
    <s v="GIO"/>
    <n v="500"/>
    <s v="None"/>
    <s v="Comprehensive"/>
    <s v="No"/>
    <x v="1"/>
    <n v="529"/>
    <n v="475"/>
    <n v="54"/>
  </r>
  <r>
    <n v="163"/>
    <s v="Female"/>
    <n v="61"/>
    <s v="Victoria"/>
    <x v="1"/>
    <s v="Full"/>
    <n v="43"/>
    <s v="Silver"/>
    <s v="Less than 10,000km"/>
    <n v="16800"/>
    <s v="Market Value"/>
    <n v="12"/>
    <s v="Family"/>
    <s v="Petrol"/>
    <s v="No"/>
    <s v="None"/>
    <s v="Garage"/>
    <x v="0"/>
    <s v="AAMI"/>
    <n v="250"/>
    <s v="None"/>
    <s v="Comprehensive"/>
    <s v="No"/>
    <x v="3"/>
    <n v="452"/>
    <n v="452"/>
    <n v="0"/>
  </r>
  <r>
    <n v="164"/>
    <s v="Male"/>
    <n v="38"/>
    <s v="Australian Capital Territory"/>
    <x v="1"/>
    <s v="Full"/>
    <n v="20"/>
    <s v="Diamond"/>
    <s v="Less than 30,000km"/>
    <n v="19600"/>
    <s v="Market Value"/>
    <n v="4"/>
    <s v="Family"/>
    <s v="Petrol"/>
    <s v="Yes"/>
    <s v="None"/>
    <s v="Driveway"/>
    <x v="1"/>
    <s v="Allianze"/>
    <n v="500"/>
    <s v="None"/>
    <s v="Comprehensive"/>
    <s v="No"/>
    <x v="1"/>
    <n v="449"/>
    <n v="449"/>
    <n v="0"/>
  </r>
  <r>
    <n v="165"/>
    <s v="Male"/>
    <n v="40"/>
    <s v="New South Wales"/>
    <x v="1"/>
    <s v="Full"/>
    <n v="22"/>
    <s v="Diamond"/>
    <s v="Less than 30,000km"/>
    <n v="160000"/>
    <s v="Market Value"/>
    <n v="1"/>
    <s v="Sports"/>
    <s v="Petrol"/>
    <s v="Yes"/>
    <s v="None"/>
    <s v="Garage"/>
    <x v="0"/>
    <s v="NRMA"/>
    <n v="1000"/>
    <s v="None"/>
    <s v="Comprehensive"/>
    <s v="No"/>
    <x v="3"/>
    <n v="1631"/>
    <n v="804"/>
    <n v="827"/>
  </r>
  <r>
    <n v="166"/>
    <s v="Female"/>
    <n v="32"/>
    <s v="Northern Territory"/>
    <x v="1"/>
    <s v="Full"/>
    <n v="14"/>
    <s v="Diamond"/>
    <s v="Less than 10,000km"/>
    <n v="13600"/>
    <s v="Market Value"/>
    <n v="2"/>
    <s v="Family"/>
    <s v="Petrol"/>
    <s v="No"/>
    <s v="None"/>
    <s v="Garage"/>
    <x v="0"/>
    <s v="AAMI"/>
    <n v="500"/>
    <s v="Inexperience Drivers"/>
    <s v="Comprehensive"/>
    <s v="No"/>
    <x v="3"/>
    <n v="409"/>
    <n v="439"/>
    <n v="-30"/>
  </r>
  <r>
    <n v="167"/>
    <s v="Male"/>
    <n v="32"/>
    <s v="New South Wales"/>
    <x v="1"/>
    <s v="Full"/>
    <n v="14"/>
    <s v="Ruby"/>
    <s v="More than or Equal to 30,000km"/>
    <n v="46000"/>
    <s v="Market Value"/>
    <n v="12"/>
    <s v="Sports"/>
    <s v="Petrol"/>
    <s v="No"/>
    <s v="None"/>
    <s v="Garage"/>
    <x v="0"/>
    <s v="GIO"/>
    <n v="500"/>
    <s v="None"/>
    <s v="Comprehensive"/>
    <s v="No"/>
    <x v="3"/>
    <n v="877"/>
    <n v="579"/>
    <n v="298"/>
  </r>
  <r>
    <n v="168"/>
    <s v="Male"/>
    <n v="68"/>
    <s v="Queensland"/>
    <x v="1"/>
    <s v="Full"/>
    <n v="15"/>
    <s v="Silver"/>
    <s v="Less than 30,000km"/>
    <n v="6500"/>
    <s v="Market Value"/>
    <n v="12"/>
    <s v="Family"/>
    <s v="Petrol"/>
    <s v="No"/>
    <s v="None"/>
    <s v="Garage"/>
    <x v="1"/>
    <s v="Allianze"/>
    <n v="750"/>
    <s v="None"/>
    <s v="Third Party"/>
    <s v="No"/>
    <x v="0"/>
    <n v="356"/>
    <n v="400"/>
    <n v="-44"/>
  </r>
  <r>
    <n v="169"/>
    <s v="Male"/>
    <n v="39"/>
    <s v="Victoria"/>
    <x v="0"/>
    <s v="Probationary"/>
    <n v="2"/>
    <s v="Silver"/>
    <s v="Less than 30,000km"/>
    <n v="31000"/>
    <s v="Market Value"/>
    <n v="1"/>
    <s v="4WD"/>
    <s v="LPG"/>
    <s v="Yes"/>
    <s v="None"/>
    <s v="Garage"/>
    <x v="0"/>
    <s v="AAMI"/>
    <n v="1000"/>
    <s v="None"/>
    <s v="Comprehensive"/>
    <s v="No"/>
    <x v="3"/>
    <n v="897"/>
    <n v="585"/>
    <n v="312"/>
  </r>
  <r>
    <n v="170"/>
    <s v="Female"/>
    <n v="58"/>
    <s v="Queensland"/>
    <x v="1"/>
    <s v="Full"/>
    <n v="6"/>
    <s v="Platinum"/>
    <s v="Less than 10,000km"/>
    <n v="22800"/>
    <s v="Market Value"/>
    <n v="1"/>
    <s v="Family"/>
    <s v="Petrol"/>
    <s v="Yes"/>
    <s v="None"/>
    <s v="Garage"/>
    <x v="0"/>
    <s v="APIA"/>
    <n v="500"/>
    <s v="None"/>
    <s v="Comprehensive"/>
    <s v="Yes"/>
    <x v="2"/>
    <n v="542"/>
    <n v="479"/>
    <n v="63"/>
  </r>
  <r>
    <n v="171"/>
    <s v="Male"/>
    <n v="47"/>
    <s v="Northern Territory"/>
    <x v="0"/>
    <s v="Full"/>
    <n v="29"/>
    <s v="Platinum"/>
    <s v="Less than 30,000km"/>
    <n v="27600"/>
    <s v="Agreed Value"/>
    <n v="2"/>
    <s v="Family"/>
    <s v="Petrol"/>
    <s v="No"/>
    <s v="None"/>
    <s v="Garage"/>
    <x v="2"/>
    <s v="Allianze"/>
    <n v="500"/>
    <s v="Drivers Under 30"/>
    <s v="Comprehensive"/>
    <s v="No"/>
    <x v="2"/>
    <n v="569"/>
    <n v="487"/>
    <n v="82"/>
  </r>
  <r>
    <n v="172"/>
    <s v="Male"/>
    <n v="50"/>
    <s v="South Australia"/>
    <x v="0"/>
    <s v="Probationary"/>
    <n v="2"/>
    <s v="Silver"/>
    <s v="Less than 10,000km"/>
    <n v="5100"/>
    <s v="Market Value"/>
    <n v="12"/>
    <s v="Family"/>
    <s v="Petrol"/>
    <s v="No"/>
    <s v="None"/>
    <s v="Garage"/>
    <x v="1"/>
    <s v="GIO"/>
    <n v="1000"/>
    <s v="Hail"/>
    <s v="Third Party"/>
    <s v="No"/>
    <x v="0"/>
    <n v="373"/>
    <n v="428"/>
    <n v="-55"/>
  </r>
  <r>
    <n v="173"/>
    <s v="Male"/>
    <n v="24"/>
    <s v="Queensland"/>
    <x v="1"/>
    <s v="Full"/>
    <n v="6"/>
    <s v="Diamond"/>
    <s v="Less than 10,000km"/>
    <n v="70000"/>
    <s v="Agreed Value"/>
    <n v="2"/>
    <s v="4WD"/>
    <s v="Petrol"/>
    <s v="No"/>
    <s v="None"/>
    <s v="Garage"/>
    <x v="0"/>
    <s v="RACV"/>
    <n v="750"/>
    <s v="None"/>
    <s v="Comprehensive"/>
    <s v="No"/>
    <x v="1"/>
    <n v="1003"/>
    <n v="616"/>
    <n v="387"/>
  </r>
  <r>
    <n v="174"/>
    <s v="Male"/>
    <n v="30"/>
    <s v="Victoria"/>
    <x v="1"/>
    <s v="Full"/>
    <n v="12"/>
    <s v="Silver"/>
    <s v="Less than 30,000km"/>
    <n v="29800"/>
    <s v="Market Value"/>
    <n v="4"/>
    <s v="Family"/>
    <s v="Diesel"/>
    <s v="Yes"/>
    <s v="None"/>
    <s v="Driveway"/>
    <x v="0"/>
    <s v="GIO"/>
    <n v="750"/>
    <s v="Inexperience Drivers"/>
    <s v="Comprehensive"/>
    <s v="No"/>
    <x v="3"/>
    <n v="628"/>
    <n v="504"/>
    <n v="124"/>
  </r>
  <r>
    <n v="175"/>
    <s v="Male"/>
    <n v="31"/>
    <s v="Victoria"/>
    <x v="0"/>
    <s v="Full"/>
    <n v="13"/>
    <s v="Diamond"/>
    <s v="Less than 30,000km"/>
    <n v="15500"/>
    <s v="Market Value"/>
    <n v="1"/>
    <s v="Family"/>
    <s v="Diesel"/>
    <s v="Yes"/>
    <s v="None"/>
    <s v="Garage"/>
    <x v="0"/>
    <s v="GIO"/>
    <n v="500"/>
    <s v="Flood"/>
    <s v="Comprehensive"/>
    <s v="No"/>
    <x v="0"/>
    <n v="427"/>
    <n v="444"/>
    <n v="-17"/>
  </r>
  <r>
    <n v="176"/>
    <s v="Male"/>
    <n v="37"/>
    <s v="New South Wales"/>
    <x v="1"/>
    <s v="Full"/>
    <n v="19"/>
    <s v="Diamond"/>
    <s v="Less than 30,000km"/>
    <n v="7900"/>
    <s v="Market Value"/>
    <n v="12"/>
    <s v="Family"/>
    <s v="Petrol"/>
    <s v="No"/>
    <s v="None"/>
    <s v="Garage"/>
    <x v="1"/>
    <s v="Allianze"/>
    <n v="500"/>
    <s v="None"/>
    <s v="Third Party"/>
    <s v="No"/>
    <x v="2"/>
    <n v="348"/>
    <n v="421"/>
    <n v="-73"/>
  </r>
  <r>
    <n v="177"/>
    <s v="Female"/>
    <n v="44"/>
    <s v="Victoria"/>
    <x v="0"/>
    <s v="Full"/>
    <n v="26"/>
    <s v="Diamond"/>
    <s v="Less than 10,000km"/>
    <n v="40000"/>
    <s v="Market Value"/>
    <n v="5"/>
    <s v="4WD"/>
    <s v="Diesel"/>
    <s v="Yes"/>
    <s v="None"/>
    <s v="Garage"/>
    <x v="2"/>
    <s v="Youi"/>
    <n v="250"/>
    <s v="Drivers Under 30"/>
    <s v="Comprehensive"/>
    <s v="No"/>
    <x v="0"/>
    <n v="693"/>
    <n v="524"/>
    <n v="169"/>
  </r>
  <r>
    <n v="178"/>
    <s v="Male"/>
    <n v="41"/>
    <s v="Victoria"/>
    <x v="1"/>
    <s v="Full"/>
    <n v="5"/>
    <s v="Sapphire"/>
    <s v="Less than 30,000km"/>
    <n v="33400"/>
    <s v="Market Value"/>
    <n v="1"/>
    <s v="Family"/>
    <s v="Diesel"/>
    <s v="Yes"/>
    <s v="None"/>
    <s v="Garage"/>
    <x v="0"/>
    <s v="RACV"/>
    <n v="500"/>
    <s v="None"/>
    <s v="Comprehensive"/>
    <s v="No"/>
    <x v="3"/>
    <n v="665"/>
    <n v="515"/>
    <n v="150"/>
  </r>
  <r>
    <n v="179"/>
    <s v="Male"/>
    <n v="46"/>
    <s v="New South Wales"/>
    <x v="1"/>
    <s v="Full"/>
    <n v="28"/>
    <s v="Diamond"/>
    <s v="Less than 20,000km"/>
    <n v="9300"/>
    <s v="Market Value"/>
    <n v="12"/>
    <s v="Family"/>
    <s v="Petrol"/>
    <s v="No"/>
    <s v="None"/>
    <s v="Street"/>
    <x v="2"/>
    <s v="Allianze"/>
    <n v="250"/>
    <s v="Drivers Under 30"/>
    <s v="Third Party"/>
    <s v="No"/>
    <x v="1"/>
    <n v="368"/>
    <n v="427"/>
    <n v="-59"/>
  </r>
  <r>
    <n v="180"/>
    <s v="Male"/>
    <n v="57"/>
    <s v="Victoria"/>
    <x v="0"/>
    <s v="Full"/>
    <n v="39"/>
    <s v="Diamond"/>
    <s v="Less than 30,000km"/>
    <n v="19600"/>
    <s v="Market Value"/>
    <n v="4"/>
    <s v="Family"/>
    <s v="Petrol"/>
    <s v="Yes"/>
    <s v="Unrepaired Damage"/>
    <s v="Garage"/>
    <x v="0"/>
    <s v="Youi"/>
    <n v="250"/>
    <s v="None"/>
    <s v="Comprehensive"/>
    <s v="No"/>
    <x v="1"/>
    <n v="483"/>
    <n v="461"/>
    <n v="22"/>
  </r>
  <r>
    <n v="181"/>
    <s v="Male"/>
    <n v="61"/>
    <s v="South Australia"/>
    <x v="1"/>
    <s v="Full"/>
    <n v="43"/>
    <s v="Diamond"/>
    <s v="Less than 10,000km"/>
    <n v="83000"/>
    <s v="Market Value"/>
    <n v="9"/>
    <s v="Luxury"/>
    <s v="Petrol"/>
    <s v="Yes"/>
    <s v="None"/>
    <s v="Garage"/>
    <x v="3"/>
    <s v="APIA"/>
    <n v="250"/>
    <s v="Drivers Under 30"/>
    <s v="Comprehensive"/>
    <s v="No"/>
    <x v="3"/>
    <n v="1308"/>
    <n v="1200"/>
    <n v="108"/>
  </r>
  <r>
    <n v="182"/>
    <s v="Male"/>
    <n v="58"/>
    <s v="South Australia"/>
    <x v="1"/>
    <s v="Full"/>
    <n v="40"/>
    <s v="Diamond"/>
    <s v="Less than 20,000km"/>
    <n v="90000"/>
    <s v="Market Value"/>
    <n v="2"/>
    <s v="Sports"/>
    <s v="Petrol"/>
    <s v="No"/>
    <s v="None"/>
    <s v="Garage"/>
    <x v="3"/>
    <s v="Youi"/>
    <n v="250"/>
    <s v="None"/>
    <s v="Comprehensive"/>
    <s v="No"/>
    <x v="0"/>
    <n v="1394"/>
    <n v="1033"/>
    <n v="361"/>
  </r>
  <r>
    <n v="183"/>
    <s v="Male"/>
    <n v="49"/>
    <s v="Victoria"/>
    <x v="0"/>
    <s v="Full"/>
    <n v="31"/>
    <s v="Diamond"/>
    <s v="Less than 20,000km"/>
    <n v="26000"/>
    <s v="Market Value"/>
    <n v="2"/>
    <s v="Family"/>
    <s v="Petrol"/>
    <s v="No"/>
    <s v="None"/>
    <s v="Garage"/>
    <x v="2"/>
    <s v="RACV"/>
    <n v="250"/>
    <s v="None"/>
    <s v="Comprehensive"/>
    <s v="No"/>
    <x v="3"/>
    <n v="524"/>
    <n v="473"/>
    <n v="51"/>
  </r>
  <r>
    <n v="184"/>
    <s v="Female"/>
    <n v="30"/>
    <s v="New South Wales"/>
    <x v="1"/>
    <s v="Full"/>
    <n v="12"/>
    <s v="Diamond"/>
    <s v="Less than 20,000km"/>
    <n v="42700"/>
    <s v="Market Value"/>
    <n v="4"/>
    <s v="Family"/>
    <s v="Diesel"/>
    <s v="Yes"/>
    <s v="None"/>
    <s v="Garage"/>
    <x v="0"/>
    <s v="AAMI"/>
    <n v="500"/>
    <s v="None"/>
    <s v="Comprehensive"/>
    <s v="Yes"/>
    <x v="3"/>
    <n v="684"/>
    <n v="521"/>
    <n v="163"/>
  </r>
  <r>
    <n v="185"/>
    <s v="Female"/>
    <n v="55"/>
    <s v="New South Wales"/>
    <x v="1"/>
    <s v="Full"/>
    <n v="37"/>
    <s v="Diamond"/>
    <s v="Less than 10,000km"/>
    <n v="22500"/>
    <s v="Market Value"/>
    <n v="2"/>
    <s v="Family"/>
    <s v="Petrol"/>
    <s v="No"/>
    <s v="None"/>
    <s v="Garage"/>
    <x v="3"/>
    <s v="Coles"/>
    <n v="250"/>
    <s v="None"/>
    <s v="Comprehensive"/>
    <s v="Yes"/>
    <x v="0"/>
    <n v="513"/>
    <n v="470"/>
    <n v="43"/>
  </r>
  <r>
    <n v="186"/>
    <s v="Male"/>
    <n v="32"/>
    <s v="South Australia"/>
    <x v="1"/>
    <s v="Full"/>
    <n v="14"/>
    <s v="Diamond"/>
    <s v="More than or Equal to 30,000km"/>
    <n v="26300"/>
    <s v="Market Value"/>
    <n v="4"/>
    <s v="Family"/>
    <s v="Petrol"/>
    <s v="Yes"/>
    <s v="None"/>
    <s v="Garage"/>
    <x v="2"/>
    <s v="RACV"/>
    <n v="500"/>
    <s v="Drivers Under 30"/>
    <s v="Comprehensive"/>
    <s v="No"/>
    <x v="0"/>
    <n v="529"/>
    <n v="475"/>
    <n v="54"/>
  </r>
  <r>
    <n v="187"/>
    <s v="Female"/>
    <n v="29"/>
    <s v="Western Australia"/>
    <x v="1"/>
    <s v="Full"/>
    <n v="11"/>
    <s v="Diamond"/>
    <s v="Less than 30,000km"/>
    <n v="33900"/>
    <s v="Market Value"/>
    <n v="3"/>
    <s v="Family"/>
    <s v="Petrol"/>
    <s v="No"/>
    <s v="None"/>
    <s v="Garage"/>
    <x v="3"/>
    <s v="AAMI"/>
    <n v="500"/>
    <s v="Inexperience Drivers"/>
    <s v="Comprehensive"/>
    <s v="No"/>
    <x v="0"/>
    <n v="601"/>
    <n v="496"/>
    <n v="105"/>
  </r>
  <r>
    <n v="188"/>
    <s v="Female"/>
    <n v="47"/>
    <s v="Queensland"/>
    <x v="1"/>
    <s v="Full"/>
    <n v="29"/>
    <s v="Diamond"/>
    <s v="Less than 30,000km"/>
    <n v="49000"/>
    <s v="Market Value"/>
    <n v="9"/>
    <s v="Family"/>
    <s v="Petrol"/>
    <s v="Yes"/>
    <s v="None"/>
    <s v="Garage"/>
    <x v="0"/>
    <s v="Allianze"/>
    <n v="250"/>
    <s v="None"/>
    <s v="Comprehensive"/>
    <s v="No"/>
    <x v="3"/>
    <n v="740"/>
    <n v="538"/>
    <n v="202"/>
  </r>
  <r>
    <n v="189"/>
    <s v="Male"/>
    <n v="32"/>
    <s v="New South Wales"/>
    <x v="0"/>
    <s v="Probationary"/>
    <n v="1"/>
    <s v="Silver"/>
    <s v="Less than 10,000km"/>
    <n v="4000"/>
    <s v="Market Value"/>
    <n v="16"/>
    <s v="4WD"/>
    <s v="LPG"/>
    <s v="No"/>
    <s v="Rust"/>
    <s v="Garage"/>
    <x v="0"/>
    <s v="AAMI"/>
    <n v="1500"/>
    <s v="Hail"/>
    <s v="Third Party"/>
    <s v="No"/>
    <x v="2"/>
    <n v="382"/>
    <n v="431"/>
    <n v="-49"/>
  </r>
  <r>
    <n v="190"/>
    <s v="Male"/>
    <n v="44"/>
    <s v="South Australia"/>
    <x v="0"/>
    <s v="Full"/>
    <n v="26"/>
    <s v="Diamond"/>
    <s v="Less than 30,000km"/>
    <n v="19000"/>
    <s v="Market Value"/>
    <n v="9"/>
    <s v="4WD"/>
    <s v="LPG"/>
    <s v="Yes"/>
    <s v="None"/>
    <s v="Driveway"/>
    <x v="2"/>
    <s v="Allianze"/>
    <n v="250"/>
    <s v="None"/>
    <s v="Comprehensive"/>
    <s v="Yes"/>
    <x v="0"/>
    <n v="476"/>
    <n v="459"/>
    <n v="17"/>
  </r>
  <r>
    <n v="191"/>
    <s v="Male"/>
    <n v="34"/>
    <s v="Tasmania"/>
    <x v="1"/>
    <s v="Full"/>
    <n v="16"/>
    <s v="Diamond"/>
    <s v="Less than 10,000km"/>
    <n v="63700"/>
    <s v="Market Value"/>
    <n v="4"/>
    <s v="Luxury"/>
    <s v="Petrol"/>
    <s v="Yes"/>
    <s v="None"/>
    <s v="Garage"/>
    <x v="3"/>
    <s v="Youi"/>
    <n v="750"/>
    <s v="Flood"/>
    <s v="Comprehensive"/>
    <s v="Yes"/>
    <x v="3"/>
    <n v="938"/>
    <n v="650"/>
    <n v="288"/>
  </r>
  <r>
    <n v="192"/>
    <s v="Male"/>
    <n v="38"/>
    <s v="Western Australia"/>
    <x v="0"/>
    <s v="Full"/>
    <n v="20"/>
    <s v="Diamond"/>
    <s v="Less than 30,000km"/>
    <n v="21100"/>
    <s v="Market Value"/>
    <n v="4"/>
    <s v="Family"/>
    <s v="Petrol"/>
    <s v="Yes"/>
    <s v="None"/>
    <s v="Garage"/>
    <x v="0"/>
    <s v="Youi"/>
    <n v="500"/>
    <s v="None"/>
    <s v="Comprehensive"/>
    <s v="No"/>
    <x v="3"/>
    <n v="455"/>
    <n v="455"/>
    <n v="0"/>
  </r>
  <r>
    <n v="193"/>
    <s v="Female"/>
    <n v="42"/>
    <s v="New South Wales"/>
    <x v="1"/>
    <s v="Full"/>
    <n v="24"/>
    <s v="Diamond"/>
    <s v="Less than 30,000km"/>
    <n v="26300"/>
    <s v="Market Value"/>
    <n v="4"/>
    <s v="Family"/>
    <s v="Petrol"/>
    <s v="Yes"/>
    <s v="None"/>
    <s v="Garage"/>
    <x v="0"/>
    <s v="AAMI"/>
    <n v="250"/>
    <s v="Drivers Under 30"/>
    <s v="Comprehensive"/>
    <s v="No"/>
    <x v="0"/>
    <n v="527"/>
    <n v="474"/>
    <n v="53"/>
  </r>
  <r>
    <n v="194"/>
    <s v="Male"/>
    <n v="30"/>
    <s v="Victoria"/>
    <x v="1"/>
    <s v="Probationary"/>
    <n v="1"/>
    <s v="Silver"/>
    <s v="Less than 20,000km"/>
    <n v="17000"/>
    <s v="Market Value"/>
    <n v="9"/>
    <s v="4WD"/>
    <s v="Petrol"/>
    <s v="Yes"/>
    <s v="None"/>
    <s v="Driveway"/>
    <x v="2"/>
    <s v="Youi"/>
    <n v="1500"/>
    <s v="Hail"/>
    <s v="Comprehensive"/>
    <s v="No"/>
    <x v="0"/>
    <n v="712"/>
    <n v="529"/>
    <n v="183"/>
  </r>
  <r>
    <n v="195"/>
    <s v="Male"/>
    <n v="29"/>
    <s v="Queensland"/>
    <x v="0"/>
    <s v="Full"/>
    <n v="11"/>
    <s v="Diamond"/>
    <s v="Less than 30,000km"/>
    <n v="13200"/>
    <s v="Market Value"/>
    <n v="12"/>
    <s v="Family"/>
    <s v="Petrol"/>
    <s v="No"/>
    <s v="None"/>
    <s v="Street"/>
    <x v="0"/>
    <s v="Coles"/>
    <n v="500"/>
    <s v="None"/>
    <s v="Comprehensive"/>
    <s v="No"/>
    <x v="1"/>
    <n v="405"/>
    <n v="438"/>
    <n v="-33"/>
  </r>
  <r>
    <n v="196"/>
    <s v="Female"/>
    <n v="38"/>
    <s v="Northern Territory"/>
    <x v="1"/>
    <s v="Full"/>
    <n v="20"/>
    <s v="Diamond"/>
    <s v="Less than 20,000km"/>
    <n v="42000"/>
    <s v="Market Value"/>
    <n v="6"/>
    <s v="Family"/>
    <s v="Petrol"/>
    <s v="Yes"/>
    <s v="None"/>
    <s v="Garage"/>
    <x v="1"/>
    <s v="GIO"/>
    <n v="500"/>
    <s v="None"/>
    <s v="Comprehensive"/>
    <s v="No"/>
    <x v="0"/>
    <n v="642"/>
    <n v="508"/>
    <n v="134"/>
  </r>
  <r>
    <n v="197"/>
    <s v="Female"/>
    <n v="32"/>
    <s v="Western Australia"/>
    <x v="1"/>
    <s v="Full"/>
    <n v="14"/>
    <s v="Diamond"/>
    <s v="Less than 30,000km"/>
    <n v="40600"/>
    <s v="Market Value"/>
    <n v="6"/>
    <s v="Family"/>
    <s v="Petrol"/>
    <s v="Yes"/>
    <s v="None"/>
    <s v="Garage"/>
    <x v="0"/>
    <s v="RACV"/>
    <n v="500"/>
    <s v="Flood"/>
    <s v="Comprehensive"/>
    <s v="No"/>
    <x v="0"/>
    <n v="664"/>
    <n v="515"/>
    <n v="149"/>
  </r>
  <r>
    <n v="198"/>
    <s v="Female"/>
    <n v="55"/>
    <s v="Queensland"/>
    <x v="1"/>
    <s v="Full"/>
    <n v="37"/>
    <s v="Diamond"/>
    <s v="Less than 10,000km"/>
    <n v="11100"/>
    <s v="Market Value"/>
    <n v="13"/>
    <s v="Family"/>
    <s v="LPG"/>
    <s v="No"/>
    <s v="None"/>
    <s v="Garage"/>
    <x v="0"/>
    <s v="APIA"/>
    <n v="250"/>
    <s v="Inexperience Drivers"/>
    <s v="Third Party"/>
    <s v="Yes"/>
    <x v="1"/>
    <n v="395"/>
    <n v="435"/>
    <n v="-40"/>
  </r>
  <r>
    <n v="199"/>
    <s v="Male"/>
    <n v="47"/>
    <s v="Victoria"/>
    <x v="1"/>
    <s v="Full"/>
    <n v="29"/>
    <s v="Diamond"/>
    <s v="Less than 10,000km"/>
    <n v="18700"/>
    <s v="Market Value"/>
    <n v="6"/>
    <s v="Family"/>
    <s v="LPG"/>
    <s v="Yes"/>
    <s v="None"/>
    <s v="Garage"/>
    <x v="0"/>
    <s v="Youi"/>
    <n v="250"/>
    <s v="None"/>
    <s v="Comprehensive"/>
    <s v="No"/>
    <x v="1"/>
    <n v="453"/>
    <n v="453"/>
    <n v="0"/>
  </r>
  <r>
    <n v="200"/>
    <s v="Male"/>
    <n v="40"/>
    <s v="South Australia"/>
    <x v="0"/>
    <s v="Full"/>
    <n v="22"/>
    <s v="Diamond"/>
    <s v="Less than 20,000km"/>
    <n v="26000"/>
    <s v="Market Value"/>
    <n v="5"/>
    <s v="Family"/>
    <s v="Petrol"/>
    <s v="Yes"/>
    <s v="None"/>
    <s v="Garage"/>
    <x v="1"/>
    <s v="Allianze"/>
    <n v="250"/>
    <s v="None"/>
    <s v="Comprehensive"/>
    <s v="No"/>
    <x v="0"/>
    <n v="524"/>
    <n v="473"/>
    <n v="51"/>
  </r>
  <r>
    <n v="201"/>
    <s v="Male"/>
    <n v="37"/>
    <s v="New South Wales"/>
    <x v="1"/>
    <s v="Full"/>
    <n v="9"/>
    <s v="Diamond"/>
    <s v="Less than 30,000km"/>
    <n v="59000"/>
    <s v="Market Value"/>
    <n v="1"/>
    <s v="Luxury"/>
    <s v="Diesel"/>
    <s v="Yes"/>
    <s v="None"/>
    <s v="Secure Public"/>
    <x v="0"/>
    <s v="NRMA"/>
    <n v="500"/>
    <s v="Inexperience Drivers"/>
    <s v="Comprehensive"/>
    <s v="No"/>
    <x v="3"/>
    <n v="889"/>
    <n v="582"/>
    <n v="307"/>
  </r>
  <r>
    <n v="202"/>
    <s v="Female"/>
    <n v="43"/>
    <s v="New South Wales"/>
    <x v="0"/>
    <s v="Full"/>
    <n v="25"/>
    <s v="Diamond"/>
    <s v="Less than 30,000km"/>
    <n v="18700"/>
    <s v="Market Value"/>
    <n v="13"/>
    <s v="Family"/>
    <s v="Petrol"/>
    <s v="No"/>
    <s v="None"/>
    <s v="Garage"/>
    <x v="2"/>
    <s v="AAMI"/>
    <n v="250"/>
    <s v="None"/>
    <s v="Comprehensive"/>
    <s v="No"/>
    <x v="3"/>
    <n v="453"/>
    <n v="453"/>
    <n v="0"/>
  </r>
  <r>
    <n v="203"/>
    <s v="Female"/>
    <n v="32"/>
    <s v="New South Wales"/>
    <x v="1"/>
    <s v="Full"/>
    <n v="14"/>
    <s v="Diamond"/>
    <s v="Less than 30,000km"/>
    <n v="140000"/>
    <s v="Agreed Value"/>
    <n v="1"/>
    <s v="Sports"/>
    <s v="Diesel"/>
    <s v="Yes"/>
    <s v="None"/>
    <s v="Garage"/>
    <x v="0"/>
    <s v="NRMA"/>
    <n v="1500"/>
    <s v="None"/>
    <s v="Comprehensive"/>
    <s v="No"/>
    <x v="0"/>
    <n v="1436"/>
    <n v="745"/>
    <n v="691"/>
  </r>
  <r>
    <n v="204"/>
    <s v="Female"/>
    <n v="31"/>
    <s v="Victoria"/>
    <x v="1"/>
    <s v="Full"/>
    <n v="13"/>
    <s v="Diamond"/>
    <s v="Less than 30,000km"/>
    <n v="63300"/>
    <s v="Market Value"/>
    <n v="4"/>
    <s v="Sports"/>
    <s v="Petrol"/>
    <s v="Yes"/>
    <s v="None"/>
    <s v="Garage"/>
    <x v="0"/>
    <s v="AAMI"/>
    <n v="500"/>
    <s v="None"/>
    <s v="Comprehensive"/>
    <s v="No"/>
    <x v="2"/>
    <n v="999"/>
    <n v="615"/>
    <n v="384"/>
  </r>
  <r>
    <n v="205"/>
    <s v="Male"/>
    <n v="44"/>
    <s v="Western Australia"/>
    <x v="1"/>
    <s v="Full"/>
    <n v="26"/>
    <s v="Diamond"/>
    <s v="Less than 30,000km"/>
    <n v="7900"/>
    <s v="Market Value"/>
    <n v="13"/>
    <s v="Family"/>
    <s v="Petrol"/>
    <s v="No"/>
    <s v="None"/>
    <s v="Garage"/>
    <x v="1"/>
    <s v="AAMI"/>
    <n v="250"/>
    <s v="Hail"/>
    <s v="Third Party"/>
    <s v="No"/>
    <x v="2"/>
    <n v="355"/>
    <n v="423"/>
    <n v="-68"/>
  </r>
  <r>
    <n v="206"/>
    <s v="Male"/>
    <n v="39"/>
    <s v="Victoria"/>
    <x v="0"/>
    <s v="Full"/>
    <n v="21"/>
    <s v="Diamond"/>
    <s v="Less than 20,000km"/>
    <n v="59200"/>
    <s v="Agreed Value"/>
    <n v="1"/>
    <s v="4WD"/>
    <s v="Petrol"/>
    <s v="Yes"/>
    <s v="None"/>
    <s v="Garage"/>
    <x v="1"/>
    <s v="Coles"/>
    <n v="500"/>
    <s v="None"/>
    <s v="Comprehensive"/>
    <s v="No"/>
    <x v="3"/>
    <n v="840"/>
    <n v="568"/>
    <n v="272"/>
  </r>
  <r>
    <n v="207"/>
    <s v="Male"/>
    <n v="41"/>
    <s v="New South Wales"/>
    <x v="1"/>
    <s v="Full"/>
    <n v="23"/>
    <s v="Diamond"/>
    <s v="Less than 30,000km"/>
    <n v="6500"/>
    <s v="Market Value"/>
    <n v="13"/>
    <s v="Family"/>
    <s v="Petrol"/>
    <s v="No"/>
    <s v="None"/>
    <s v="Driveway"/>
    <x v="1"/>
    <s v="AAMI"/>
    <n v="250"/>
    <s v="None"/>
    <s v="Third Party"/>
    <s v="Yes"/>
    <x v="1"/>
    <n v="341"/>
    <n v="419"/>
    <n v="-78"/>
  </r>
  <r>
    <n v="208"/>
    <s v="Male"/>
    <n v="30"/>
    <s v="Queensland"/>
    <x v="1"/>
    <s v="Full"/>
    <n v="12"/>
    <s v="Diamond"/>
    <s v="Less than 30,000km"/>
    <n v="32500"/>
    <s v="Market Value"/>
    <n v="13"/>
    <s v="Family"/>
    <s v="Diesel"/>
    <s v="No"/>
    <s v="None"/>
    <s v="Garage"/>
    <x v="0"/>
    <s v="Youi"/>
    <n v="500"/>
    <s v="Inexperience Drivers"/>
    <s v="Comprehensive"/>
    <s v="No"/>
    <x v="3"/>
    <n v="588"/>
    <n v="492"/>
    <n v="96"/>
  </r>
  <r>
    <n v="209"/>
    <s v="Male"/>
    <n v="58"/>
    <s v="New South Wales"/>
    <x v="1"/>
    <s v="Full"/>
    <n v="40"/>
    <s v="Diamond"/>
    <s v="Less than 10,000km"/>
    <n v="125000"/>
    <s v="Agreed Value"/>
    <n v="1"/>
    <s v="Luxury"/>
    <s v="Petrol"/>
    <s v="Yes"/>
    <s v="Unrepaired Damage"/>
    <s v="Secure Public"/>
    <x v="0"/>
    <s v="AAMI"/>
    <n v="250"/>
    <s v="None"/>
    <s v="Comprehensive"/>
    <s v="Yes"/>
    <x v="3"/>
    <n v="1828"/>
    <n v="862"/>
    <n v="966"/>
  </r>
  <r>
    <n v="210"/>
    <s v="Male"/>
    <n v="55"/>
    <s v="New South Wales"/>
    <x v="1"/>
    <s v="Full"/>
    <n v="37"/>
    <s v="Diamond"/>
    <s v="Less than 10,000km"/>
    <n v="248000"/>
    <s v="Market Value"/>
    <n v="1"/>
    <s v="Luxury"/>
    <s v="Petrol"/>
    <s v="Yes"/>
    <s v="None"/>
    <s v="Garage"/>
    <x v="3"/>
    <s v="Youi"/>
    <n v="500"/>
    <s v="None"/>
    <s v="Comprehensive"/>
    <s v="No"/>
    <x v="0"/>
    <n v="3094"/>
    <n v="2800"/>
    <n v="294"/>
  </r>
  <r>
    <n v="211"/>
    <s v="Male"/>
    <n v="60"/>
    <s v="Victoria"/>
    <x v="1"/>
    <s v="Full"/>
    <n v="42"/>
    <s v="Diamond"/>
    <s v="Less than 30,000km"/>
    <n v="36100"/>
    <s v="Market Value"/>
    <n v="1"/>
    <s v="Family"/>
    <s v="Electric"/>
    <s v="Yes"/>
    <s v="None"/>
    <s v="Garage"/>
    <x v="3"/>
    <s v="Youi"/>
    <n v="250"/>
    <s v="Drivers Under 30"/>
    <s v="Comprehensive"/>
    <s v="No"/>
    <x v="3"/>
    <n v="653"/>
    <n v="512"/>
    <n v="141"/>
  </r>
  <r>
    <n v="212"/>
    <s v="Female"/>
    <n v="29"/>
    <s v="Northern Territory"/>
    <x v="1"/>
    <s v="Full"/>
    <n v="8"/>
    <s v="Platinum"/>
    <s v="Less than 30,000km"/>
    <n v="55000"/>
    <s v="Market Value"/>
    <n v="3"/>
    <s v="Luxury"/>
    <s v="Diesel"/>
    <s v="No"/>
    <s v="None"/>
    <s v="Garage"/>
    <x v="0"/>
    <s v="Youi"/>
    <n v="500"/>
    <s v="Inexperience Drivers"/>
    <s v="Comprehensive"/>
    <s v="No"/>
    <x v="3"/>
    <n v="2100"/>
    <n v="627"/>
    <n v="1473"/>
  </r>
  <r>
    <n v="213"/>
    <s v="Female"/>
    <n v="42"/>
    <s v="New South Wales"/>
    <x v="1"/>
    <s v="Full"/>
    <n v="24"/>
    <s v="Diamond"/>
    <s v="Less than 30,000km"/>
    <n v="67000"/>
    <s v="Market Value"/>
    <n v="3"/>
    <s v="Luxury"/>
    <s v="Petrol"/>
    <s v="No"/>
    <s v="None"/>
    <s v="Garage"/>
    <x v="2"/>
    <s v="GIO"/>
    <n v="250"/>
    <s v="Inexperience Drivers"/>
    <s v="Comprehensive"/>
    <s v="No"/>
    <x v="3"/>
    <n v="1034"/>
    <n v="626"/>
    <n v="408"/>
  </r>
  <r>
    <n v="214"/>
    <s v="Male"/>
    <n v="41"/>
    <s v="Victoria"/>
    <x v="1"/>
    <s v="Full"/>
    <n v="23"/>
    <s v="Diamond"/>
    <s v="Less than 30,000km"/>
    <n v="76300"/>
    <s v="Market Value"/>
    <n v="4"/>
    <s v="Luxury"/>
    <s v="Petrol"/>
    <s v="Yes"/>
    <s v="None"/>
    <s v="Garage"/>
    <x v="0"/>
    <s v="RACV"/>
    <n v="250"/>
    <s v="Inexperience Drivers"/>
    <s v="Comprehensive"/>
    <s v="No"/>
    <x v="0"/>
    <n v="1139"/>
    <n v="657"/>
    <n v="482"/>
  </r>
  <r>
    <n v="215"/>
    <s v="Male"/>
    <n v="35"/>
    <s v="Victoria"/>
    <x v="1"/>
    <s v="Full"/>
    <n v="17"/>
    <s v="Diamond"/>
    <s v="Less than 30,000km"/>
    <n v="29600"/>
    <s v="Agreed Value"/>
    <n v="1"/>
    <s v="Family"/>
    <s v="Petrol"/>
    <s v="Yes"/>
    <s v="None"/>
    <s v="Garage"/>
    <x v="1"/>
    <s v="RACV"/>
    <n v="500"/>
    <s v="None"/>
    <s v="Comprehensive"/>
    <s v="Yes"/>
    <x v="0"/>
    <n v="560"/>
    <n v="484"/>
    <n v="76"/>
  </r>
  <r>
    <n v="216"/>
    <s v="Male"/>
    <n v="24"/>
    <s v="New South Wales"/>
    <x v="1"/>
    <s v="Full"/>
    <n v="6"/>
    <s v="Diamond"/>
    <s v="Less than 10,000km"/>
    <n v="304000"/>
    <s v="Market Value"/>
    <n v="1"/>
    <s v="Sports"/>
    <s v="Petrol"/>
    <s v="Yes"/>
    <s v="None"/>
    <s v="Garage"/>
    <x v="0"/>
    <s v="Allianze"/>
    <n v="1500"/>
    <s v="None"/>
    <s v="Comprehensive"/>
    <s v="Yes"/>
    <x v="0"/>
    <n v="3017"/>
    <n v="1218"/>
    <n v="1799"/>
  </r>
  <r>
    <n v="217"/>
    <s v="Male"/>
    <n v="39"/>
    <s v="New South Wales"/>
    <x v="1"/>
    <s v="Full"/>
    <n v="6"/>
    <s v="Diamond"/>
    <s v="Less than 10,000km"/>
    <n v="16300"/>
    <s v="Market Value"/>
    <n v="9"/>
    <s v="Family"/>
    <s v="Petrol"/>
    <s v="Yes"/>
    <s v="None"/>
    <s v="Street"/>
    <x v="0"/>
    <s v="GIO"/>
    <n v="500"/>
    <s v="Drivers Under 30"/>
    <s v="Comprehensive"/>
    <s v="No"/>
    <x v="1"/>
    <n v="421"/>
    <n v="442"/>
    <n v="-21"/>
  </r>
  <r>
    <n v="218"/>
    <s v="Female"/>
    <n v="38"/>
    <s v="New South Wales"/>
    <x v="1"/>
    <s v="Full"/>
    <n v="20"/>
    <s v="Diamond"/>
    <s v="Less than 30,000km"/>
    <n v="31000"/>
    <s v="Market Value"/>
    <n v="2"/>
    <s v="4WD"/>
    <s v="Diesel"/>
    <s v="Yes"/>
    <s v="None"/>
    <s v="Garage"/>
    <x v="1"/>
    <s v="RACV"/>
    <n v="500"/>
    <s v="None"/>
    <s v="Comprehensive"/>
    <s v="No"/>
    <x v="3"/>
    <n v="574"/>
    <n v="488"/>
    <n v="86"/>
  </r>
  <r>
    <n v="219"/>
    <s v="Female"/>
    <n v="37"/>
    <s v="Queensland"/>
    <x v="1"/>
    <s v="Full"/>
    <n v="19"/>
    <s v="Diamond"/>
    <s v="Less than 30,000km"/>
    <n v="152000"/>
    <s v="Market Value"/>
    <n v="3"/>
    <s v="Sports"/>
    <s v="Petrol"/>
    <s v="No"/>
    <s v="None"/>
    <s v="Garage"/>
    <x v="2"/>
    <s v="Allianze"/>
    <n v="1500"/>
    <s v="Inexperience Drivers"/>
    <s v="Comprehensive"/>
    <s v="No"/>
    <x v="3"/>
    <n v="1421"/>
    <n v="741"/>
    <n v="680"/>
  </r>
  <r>
    <n v="220"/>
    <s v="Female"/>
    <n v="47"/>
    <s v="Western Australia"/>
    <x v="1"/>
    <s v="Full"/>
    <n v="29"/>
    <s v="Diamond"/>
    <s v="Less than 30,000km"/>
    <n v="56000"/>
    <s v="Market Value"/>
    <n v="4"/>
    <s v="4WD"/>
    <s v="LPG"/>
    <s v="Yes"/>
    <s v="None"/>
    <s v="Garage"/>
    <x v="2"/>
    <s v="Youi"/>
    <n v="250"/>
    <s v="None"/>
    <s v="Comprehensive"/>
    <s v="Yes"/>
    <x v="0"/>
    <n v="858"/>
    <n v="573"/>
    <n v="285"/>
  </r>
  <r>
    <n v="221"/>
    <s v="Female"/>
    <n v="38"/>
    <s v="Queensland"/>
    <x v="0"/>
    <s v="Full"/>
    <n v="20"/>
    <s v="Diamond"/>
    <s v="Less than 30,000km"/>
    <n v="72000"/>
    <s v="Market Value"/>
    <n v="2"/>
    <s v="4WD"/>
    <s v="Diesel"/>
    <s v="Yes"/>
    <s v="Hail"/>
    <s v="Garage"/>
    <x v="2"/>
    <s v="Youi"/>
    <n v="500"/>
    <s v="None"/>
    <s v="Comprehensive"/>
    <s v="Yes"/>
    <x v="3"/>
    <n v="961"/>
    <n v="604"/>
    <n v="357"/>
  </r>
  <r>
    <n v="222"/>
    <s v="Male"/>
    <n v="41"/>
    <s v="Tasmania"/>
    <x v="1"/>
    <s v="Full"/>
    <n v="23"/>
    <s v="Diamond"/>
    <s v="Less than 20,000km"/>
    <n v="13600"/>
    <s v="Market Value"/>
    <n v="3"/>
    <s v="Family"/>
    <s v="Petrol"/>
    <s v="No"/>
    <s v="None"/>
    <s v="Garage"/>
    <x v="3"/>
    <s v="Youi"/>
    <n v="250"/>
    <s v="Flood"/>
    <s v="Third Party"/>
    <s v="Yes"/>
    <x v="3"/>
    <n v="408"/>
    <n v="439"/>
    <n v="-31"/>
  </r>
  <r>
    <n v="223"/>
    <s v="Female"/>
    <n v="41"/>
    <s v="New South Wales"/>
    <x v="1"/>
    <s v="Full"/>
    <n v="23"/>
    <s v="Diamond"/>
    <s v="Less than 20,000km"/>
    <n v="402000"/>
    <s v="Market Value"/>
    <n v="3"/>
    <s v="Luxury"/>
    <s v="Petrol"/>
    <s v="No"/>
    <s v="None"/>
    <s v="Garage"/>
    <x v="0"/>
    <s v="AAMI"/>
    <n v="1500"/>
    <s v="None"/>
    <s v="Comprehensive"/>
    <s v="No"/>
    <x v="3"/>
    <n v="3523"/>
    <n v="2569"/>
    <n v="954"/>
  </r>
  <r>
    <n v="224"/>
    <s v="Male"/>
    <n v="38"/>
    <s v="New South Wales"/>
    <x v="0"/>
    <s v="Full"/>
    <n v="20"/>
    <s v="Diamond"/>
    <s v="More than or Equal to 30,000km"/>
    <n v="76000"/>
    <s v="Market Value"/>
    <n v="2"/>
    <s v="4WD"/>
    <s v="Diesel"/>
    <s v="Yes"/>
    <s v="None"/>
    <s v="Garage"/>
    <x v="2"/>
    <s v="NRMA"/>
    <n v="500"/>
    <s v="None"/>
    <s v="Comprehensive"/>
    <s v="No"/>
    <x v="0"/>
    <n v="999"/>
    <n v="615"/>
    <n v="384"/>
  </r>
  <r>
    <n v="225"/>
    <s v="Male"/>
    <n v="29"/>
    <s v="Western Australia"/>
    <x v="1"/>
    <s v="Full"/>
    <n v="11"/>
    <s v="Diamond"/>
    <s v="Less than 30,000km"/>
    <n v="57800"/>
    <s v="Agreed Value"/>
    <n v="3"/>
    <s v="Family"/>
    <s v="Diesel"/>
    <s v="No"/>
    <s v="None"/>
    <s v="Garage"/>
    <x v="0"/>
    <s v="AAMI"/>
    <n v="500"/>
    <s v="Inexperience Drivers"/>
    <s v="Comprehensive"/>
    <s v="No"/>
    <x v="0"/>
    <n v="827"/>
    <n v="564"/>
    <n v="263"/>
  </r>
  <r>
    <n v="226"/>
    <s v="Male"/>
    <n v="38"/>
    <s v="Tasmania"/>
    <x v="1"/>
    <s v="Full"/>
    <n v="20"/>
    <s v="Gold"/>
    <s v="Less than 30,000km"/>
    <n v="22800"/>
    <s v="Market Value"/>
    <n v="4"/>
    <s v="Family"/>
    <s v="Petrol"/>
    <s v="Yes"/>
    <s v="None"/>
    <s v="Garage"/>
    <x v="1"/>
    <s v="Coles"/>
    <n v="500"/>
    <s v="Flood"/>
    <s v="Comprehensive"/>
    <s v="No"/>
    <x v="0"/>
    <n v="532"/>
    <n v="476"/>
    <n v="56"/>
  </r>
  <r>
    <n v="227"/>
    <s v="Male"/>
    <n v="61"/>
    <s v="New South Wales"/>
    <x v="1"/>
    <s v="Full"/>
    <n v="15"/>
    <s v="Diamond"/>
    <s v="Less than 30,000km"/>
    <n v="62000"/>
    <s v="Market Value"/>
    <n v="3"/>
    <s v="Sports"/>
    <s v="Petrol"/>
    <s v="No"/>
    <s v="None"/>
    <s v="Garage"/>
    <x v="1"/>
    <s v="Coles"/>
    <n v="500"/>
    <s v="Drivers Under 30"/>
    <s v="Comprehensive"/>
    <s v="No"/>
    <x v="0"/>
    <n v="984"/>
    <n v="611"/>
    <n v="373"/>
  </r>
  <r>
    <n v="228"/>
    <s v="Female"/>
    <n v="26"/>
    <s v="Queensland"/>
    <x v="1"/>
    <s v="Full"/>
    <n v="8"/>
    <s v="Gold"/>
    <s v="Less than 30,000km"/>
    <n v="16800"/>
    <s v="Agreed Value"/>
    <n v="2"/>
    <s v="Family"/>
    <s v="Petrol"/>
    <s v="Yes"/>
    <s v="Hail"/>
    <s v="Garage"/>
    <x v="0"/>
    <s v="Youi"/>
    <n v="500"/>
    <s v="Inexperience Drivers"/>
    <s v="Comprehensive"/>
    <s v="No"/>
    <x v="3"/>
    <n v="485"/>
    <n v="461"/>
    <n v="24"/>
  </r>
  <r>
    <n v="229"/>
    <s v="Male"/>
    <n v="25"/>
    <s v="Northern Territory"/>
    <x v="0"/>
    <s v="Probationary"/>
    <n v="1"/>
    <s v="Silver"/>
    <s v="Less than 20,000km"/>
    <n v="25000"/>
    <s v="Market Value"/>
    <n v="9"/>
    <s v="4WD"/>
    <s v="Petrol"/>
    <s v="Yes"/>
    <s v="None"/>
    <s v="Garage"/>
    <x v="0"/>
    <s v="RACV"/>
    <n v="1500"/>
    <s v="None"/>
    <s v="Third Party"/>
    <s v="No"/>
    <x v="3"/>
    <n v="973"/>
    <n v="607"/>
    <n v="366"/>
  </r>
  <r>
    <n v="230"/>
    <s v="Male"/>
    <n v="62"/>
    <s v="South Australia"/>
    <x v="1"/>
    <s v="Full"/>
    <n v="44"/>
    <s v="Diamond"/>
    <s v="Less than 20,000km"/>
    <n v="16800"/>
    <s v="Market Value"/>
    <n v="5"/>
    <s v="Family"/>
    <s v="LPG"/>
    <s v="Yes"/>
    <s v="None"/>
    <s v="Garage"/>
    <x v="0"/>
    <s v="RACV"/>
    <n v="250"/>
    <s v="None"/>
    <s v="Comprehensive"/>
    <s v="No"/>
    <x v="1"/>
    <n v="452"/>
    <n v="452"/>
    <n v="0"/>
  </r>
  <r>
    <n v="231"/>
    <s v="Male"/>
    <n v="42"/>
    <s v="New South Wales"/>
    <x v="1"/>
    <s v="Full"/>
    <n v="24"/>
    <s v="Diamond"/>
    <s v="Less than 10,000km"/>
    <n v="40000"/>
    <s v="Market Value"/>
    <n v="9"/>
    <s v="4WD"/>
    <s v="LPG"/>
    <s v="Yes"/>
    <s v="None"/>
    <s v="Secure Public"/>
    <x v="0"/>
    <s v="RACV"/>
    <n v="250"/>
    <s v="Inexperience Drivers"/>
    <s v="Comprehensive"/>
    <s v="No"/>
    <x v="0"/>
    <n v="693"/>
    <n v="524"/>
    <n v="169"/>
  </r>
  <r>
    <n v="232"/>
    <s v="Female"/>
    <n v="31"/>
    <s v="Northern Territory"/>
    <x v="0"/>
    <s v="Full"/>
    <n v="9"/>
    <s v="Silver"/>
    <s v="Less than 30,000km"/>
    <n v="76000"/>
    <s v="Market Value"/>
    <n v="5"/>
    <s v="Luxury"/>
    <s v="Petrol"/>
    <s v="Yes"/>
    <s v="None"/>
    <s v="Garage"/>
    <x v="2"/>
    <s v="NRMA"/>
    <n v="500"/>
    <s v="None"/>
    <s v="Comprehensive"/>
    <s v="No"/>
    <x v="0"/>
    <n v="1143"/>
    <n v="658"/>
    <n v="485"/>
  </r>
  <r>
    <n v="233"/>
    <s v="Male"/>
    <n v="33"/>
    <s v="Victoria"/>
    <x v="0"/>
    <s v="Full"/>
    <n v="15"/>
    <s v="Silver"/>
    <s v="Less than 10,000km"/>
    <n v="5800"/>
    <s v="Market Value"/>
    <n v="13"/>
    <s v="Family"/>
    <s v="Petrol"/>
    <s v="No"/>
    <s v="Hail"/>
    <s v="Street"/>
    <x v="0"/>
    <s v="Allianze"/>
    <n v="1000"/>
    <s v="Hail"/>
    <s v="Third Party"/>
    <s v="No"/>
    <x v="2"/>
    <n v="341"/>
    <n v="419"/>
    <n v="-78"/>
  </r>
  <r>
    <n v="234"/>
    <s v="Female"/>
    <n v="21"/>
    <s v="Australian Capital Territory"/>
    <x v="1"/>
    <s v="Full"/>
    <n v="3"/>
    <s v="Silver"/>
    <s v="Less than 30,000km"/>
    <n v="28000"/>
    <s v="Market Value"/>
    <n v="5"/>
    <s v="Family"/>
    <s v="Diesel"/>
    <s v="Yes"/>
    <s v="None"/>
    <s v="Garage"/>
    <x v="1"/>
    <s v="AAMI"/>
    <n v="1500"/>
    <s v="Hail"/>
    <s v="Comprehensive"/>
    <s v="Yes"/>
    <x v="1"/>
    <n v="779"/>
    <n v="649"/>
    <n v="130"/>
  </r>
  <r>
    <n v="235"/>
    <s v="Female"/>
    <n v="50"/>
    <s v="Victoria"/>
    <x v="1"/>
    <s v="Full"/>
    <n v="32"/>
    <s v="Diamond"/>
    <s v="Less than 30,000km"/>
    <n v="13000"/>
    <s v="Market Value"/>
    <n v="13"/>
    <s v="4WD"/>
    <s v="LPG"/>
    <s v="No"/>
    <s v="None"/>
    <s v="Garage"/>
    <x v="2"/>
    <s v="GIO"/>
    <n v="250"/>
    <s v="None"/>
    <s v="Comprehensive"/>
    <s v="No"/>
    <x v="3"/>
    <n v="415"/>
    <n v="441"/>
    <n v="-26"/>
  </r>
  <r>
    <n v="236"/>
    <s v="Female"/>
    <n v="36"/>
    <s v="Western Australia"/>
    <x v="1"/>
    <s v="Full"/>
    <n v="18"/>
    <s v="Platinum"/>
    <s v="Less than 30,000km"/>
    <n v="33900"/>
    <s v="Market Value"/>
    <n v="5"/>
    <s v="Family"/>
    <s v="Petrol"/>
    <s v="Yes"/>
    <s v="None"/>
    <s v="Garage"/>
    <x v="1"/>
    <s v="AAMI"/>
    <n v="500"/>
    <s v="Drivers Under 30"/>
    <s v="Comprehensive"/>
    <s v="Yes"/>
    <x v="0"/>
    <n v="634"/>
    <n v="506"/>
    <n v="128"/>
  </r>
  <r>
    <n v="237"/>
    <s v="Female"/>
    <n v="41"/>
    <s v="Queensland"/>
    <x v="1"/>
    <s v="Full"/>
    <n v="23"/>
    <s v="Diamond"/>
    <s v="Less than 30,000km"/>
    <n v="39900"/>
    <s v="Market Value"/>
    <n v="5"/>
    <s v="Family"/>
    <s v="Petrol"/>
    <s v="Yes"/>
    <s v="Unrepaired Damage"/>
    <s v="Garage"/>
    <x v="1"/>
    <s v="RACV"/>
    <n v="250"/>
    <s v="None"/>
    <s v="Comprehensive"/>
    <s v="Yes"/>
    <x v="3"/>
    <n v="655"/>
    <n v="512"/>
    <n v="143"/>
  </r>
  <r>
    <n v="238"/>
    <s v="Male"/>
    <n v="27"/>
    <s v="New South Wales"/>
    <x v="1"/>
    <s v="Full"/>
    <n v="9"/>
    <s v="Diamond"/>
    <s v="Less than 30,000km"/>
    <n v="10300"/>
    <s v="Market Value"/>
    <n v="10"/>
    <s v="Family"/>
    <s v="Petrol"/>
    <s v="Yes"/>
    <s v="None"/>
    <s v="Garage"/>
    <x v="0"/>
    <s v="AAMI"/>
    <n v="500"/>
    <s v="Hail"/>
    <s v="Comprehensive"/>
    <s v="No"/>
    <x v="2"/>
    <n v="378"/>
    <n v="430"/>
    <n v="-52"/>
  </r>
  <r>
    <n v="239"/>
    <s v="Male"/>
    <n v="42"/>
    <s v="New South Wales"/>
    <x v="1"/>
    <s v="Full"/>
    <n v="24"/>
    <s v="Ruby"/>
    <s v="Less than 10,000km"/>
    <n v="7200"/>
    <s v="Market Value"/>
    <n v="13"/>
    <s v="Family"/>
    <s v="Petrol"/>
    <s v="No"/>
    <s v="None"/>
    <s v="Street"/>
    <x v="1"/>
    <s v="NRMA"/>
    <n v="250"/>
    <s v="Inexperience Drivers"/>
    <s v="Third Party"/>
    <s v="Yes"/>
    <x v="1"/>
    <n v="358"/>
    <n v="424"/>
    <n v="-66"/>
  </r>
  <r>
    <n v="240"/>
    <s v="Male"/>
    <n v="28"/>
    <s v="Western Australia"/>
    <x v="1"/>
    <s v="Full"/>
    <n v="8"/>
    <s v="Ruby"/>
    <s v="Less than 10,000km"/>
    <n v="24300"/>
    <s v="Market Value"/>
    <n v="3"/>
    <s v="Family"/>
    <s v="Petrol"/>
    <s v="No"/>
    <s v="None"/>
    <s v="Garage"/>
    <x v="3"/>
    <s v="Youi"/>
    <n v="1500"/>
    <s v="Flood"/>
    <s v="Comprehensive"/>
    <s v="No"/>
    <x v="0"/>
    <n v="471"/>
    <n v="458"/>
    <n v="13"/>
  </r>
  <r>
    <n v="241"/>
    <s v="Male"/>
    <n v="46"/>
    <s v="Victoria"/>
    <x v="1"/>
    <s v="Full"/>
    <n v="28"/>
    <s v="Diamond"/>
    <s v="Less than 10,000km"/>
    <n v="95000"/>
    <s v="Market Value"/>
    <n v="14"/>
    <s v="Sports"/>
    <s v="Petrol"/>
    <s v="No"/>
    <s v="Unrepaired Damage"/>
    <s v="Garage"/>
    <x v="0"/>
    <s v="AAMI"/>
    <n v="1000"/>
    <s v="Drivers Under 30"/>
    <s v="Comprehensive"/>
    <s v="No"/>
    <x v="0"/>
    <n v="1082"/>
    <n v="640"/>
    <n v="442"/>
  </r>
  <r>
    <n v="242"/>
    <s v="Female"/>
    <n v="32"/>
    <s v="Western Australia"/>
    <x v="1"/>
    <s v="Full"/>
    <n v="14"/>
    <s v="Diamond"/>
    <s v="Less than 10,000km"/>
    <n v="74200"/>
    <s v="Market Value"/>
    <n v="5"/>
    <s v="Luxury"/>
    <s v="Petrol"/>
    <s v="Yes"/>
    <s v="None"/>
    <s v="Garage"/>
    <x v="0"/>
    <s v="Allianze"/>
    <n v="500"/>
    <s v="None"/>
    <s v="Comprehensive"/>
    <s v="No"/>
    <x v="3"/>
    <n v="1122"/>
    <n v="652"/>
    <n v="470"/>
  </r>
  <r>
    <n v="243"/>
    <s v="Male"/>
    <n v="40"/>
    <s v="Victoria"/>
    <x v="0"/>
    <s v="Full"/>
    <n v="22"/>
    <s v="Diamond"/>
    <s v="Less than 20,000km"/>
    <n v="19000"/>
    <s v="Market Value"/>
    <n v="10"/>
    <s v="4WD"/>
    <s v="Petrol"/>
    <s v="Yes"/>
    <s v="None"/>
    <s v="Garage"/>
    <x v="1"/>
    <s v="NRMA"/>
    <n v="250"/>
    <s v="Drivers Under 30"/>
    <s v="Comprehensive"/>
    <s v="No"/>
    <x v="0"/>
    <n v="476"/>
    <n v="459"/>
    <n v="17"/>
  </r>
  <r>
    <n v="244"/>
    <s v="Female"/>
    <n v="39"/>
    <s v="Australian Capital Territory"/>
    <x v="1"/>
    <s v="Full"/>
    <n v="21"/>
    <s v="Sapphire"/>
    <s v="Less than 20,000km"/>
    <n v="42700"/>
    <s v="Market Value"/>
    <n v="6"/>
    <s v="Family"/>
    <s v="Petrol"/>
    <s v="No"/>
    <s v="None"/>
    <s v="Garage"/>
    <x v="2"/>
    <s v="Youi"/>
    <n v="500"/>
    <s v="Drivers Under 30"/>
    <s v="Comprehensive"/>
    <s v="No"/>
    <x v="3"/>
    <n v="674"/>
    <n v="518"/>
    <n v="156"/>
  </r>
  <r>
    <n v="245"/>
    <s v="Female"/>
    <n v="30"/>
    <s v="Queensland"/>
    <x v="1"/>
    <s v="Full"/>
    <n v="12"/>
    <s v="Diamond"/>
    <s v="Less than 10,000km"/>
    <n v="143000"/>
    <s v="Market Value"/>
    <n v="2"/>
    <s v="Sports"/>
    <s v="Petrol"/>
    <s v="Yes"/>
    <s v="Hail"/>
    <s v="Garage"/>
    <x v="0"/>
    <s v="GIO"/>
    <n v="750"/>
    <s v="None"/>
    <s v="Comprehensive"/>
    <s v="No"/>
    <x v="0"/>
    <n v="1755"/>
    <n v="841"/>
    <n v="914"/>
  </r>
  <r>
    <n v="246"/>
    <s v="Female"/>
    <n v="33"/>
    <s v="South Australia"/>
    <x v="1"/>
    <s v="Full"/>
    <n v="15"/>
    <s v="Diamond"/>
    <s v="Less than 30,000km"/>
    <n v="28900"/>
    <s v="Market Value"/>
    <n v="6"/>
    <s v="Family"/>
    <s v="Diesel"/>
    <s v="No"/>
    <s v="None"/>
    <s v="Garage"/>
    <x v="0"/>
    <s v="Coles"/>
    <n v="500"/>
    <s v="None"/>
    <s v="Comprehensive"/>
    <s v="No"/>
    <x v="3"/>
    <n v="554"/>
    <n v="482"/>
    <n v="72"/>
  </r>
  <r>
    <n v="247"/>
    <s v="Female"/>
    <n v="27"/>
    <s v="New South Wales"/>
    <x v="0"/>
    <s v="Full"/>
    <n v="9"/>
    <s v="Silver"/>
    <s v="Less than 20,000km"/>
    <n v="49000"/>
    <s v="Market Value"/>
    <n v="2"/>
    <s v="4WD"/>
    <s v="Petrol"/>
    <s v="Yes"/>
    <s v="None"/>
    <s v="Garage"/>
    <x v="0"/>
    <s v="Coles"/>
    <n v="1000"/>
    <s v="None"/>
    <s v="Comprehensive"/>
    <s v="No"/>
    <x v="2"/>
    <n v="697"/>
    <n v="525"/>
    <n v="172"/>
  </r>
  <r>
    <n v="248"/>
    <s v="Female"/>
    <n v="37"/>
    <s v="New South Wales"/>
    <x v="1"/>
    <s v="Full"/>
    <n v="19"/>
    <s v="Diamond"/>
    <s v="Less than 10,000km"/>
    <n v="74200"/>
    <s v="Market Value"/>
    <n v="6"/>
    <s v="4WD"/>
    <s v="Petrol"/>
    <s v="No"/>
    <s v="None"/>
    <s v="Garage"/>
    <x v="1"/>
    <s v="NRMA"/>
    <n v="500"/>
    <s v="None"/>
    <s v="Comprehensive"/>
    <s v="No"/>
    <x v="0"/>
    <n v="982"/>
    <n v="610"/>
    <n v="372"/>
  </r>
  <r>
    <n v="249"/>
    <s v="Male"/>
    <n v="56"/>
    <s v="Western Australia"/>
    <x v="0"/>
    <s v="Full"/>
    <n v="38"/>
    <s v="Silver"/>
    <s v="Less than 20,000km"/>
    <n v="69000"/>
    <s v="Market Value"/>
    <n v="2"/>
    <s v="Luxury"/>
    <s v="Petrol"/>
    <s v="Yes"/>
    <s v="None"/>
    <s v="Garage"/>
    <x v="3"/>
    <s v="Coles"/>
    <n v="750"/>
    <s v="None"/>
    <s v="Comprehensive"/>
    <s v="No"/>
    <x v="3"/>
    <n v="1246"/>
    <n v="989"/>
    <n v="257"/>
  </r>
  <r>
    <n v="250"/>
    <s v="Male"/>
    <n v="30"/>
    <s v="Western Australia"/>
    <x v="0"/>
    <s v="Full"/>
    <n v="12"/>
    <s v="Diamond"/>
    <s v="Less than 10,000km"/>
    <n v="15300"/>
    <s v="Market Value"/>
    <n v="6"/>
    <s v="Family"/>
    <s v="Petrol"/>
    <s v="No"/>
    <s v="None"/>
    <s v="Garage"/>
    <x v="0"/>
    <s v="Youi"/>
    <n v="500"/>
    <s v="Inexperience Drivers"/>
    <s v="Comprehensive"/>
    <s v="Yes"/>
    <x v="1"/>
    <n v="425"/>
    <n v="444"/>
    <n v="-19"/>
  </r>
  <r>
    <n v="251"/>
    <s v="Female"/>
    <n v="36"/>
    <s v="South Australia"/>
    <x v="1"/>
    <s v="Full"/>
    <n v="18"/>
    <s v="Diamond"/>
    <s v="Less than 30,000km"/>
    <n v="41300"/>
    <s v="Market Value"/>
    <n v="6"/>
    <s v="Family"/>
    <s v="Petrol"/>
    <s v="No"/>
    <s v="None"/>
    <s v="Garage"/>
    <x v="1"/>
    <s v="NRMA"/>
    <n v="500"/>
    <s v="Flood"/>
    <s v="Comprehensive"/>
    <s v="No"/>
    <x v="1"/>
    <n v="635"/>
    <n v="507"/>
    <n v="128"/>
  </r>
  <r>
    <n v="252"/>
    <s v="Female"/>
    <n v="32"/>
    <s v="Northern Territory"/>
    <x v="1"/>
    <s v="Full"/>
    <n v="14"/>
    <s v="Diamond"/>
    <s v="Less than 20,000km"/>
    <n v="81990"/>
    <s v="Market Value"/>
    <n v="6"/>
    <s v="Luxury"/>
    <s v="Petrol"/>
    <s v="Yes"/>
    <s v="None"/>
    <s v="Garage"/>
    <x v="0"/>
    <s v="GIO"/>
    <n v="500"/>
    <s v="None"/>
    <s v="Comprehensive"/>
    <s v="No"/>
    <x v="3"/>
    <n v="1211"/>
    <n v="678"/>
    <n v="533"/>
  </r>
  <r>
    <n v="253"/>
    <s v="Male"/>
    <n v="44"/>
    <s v="New South Wales"/>
    <x v="1"/>
    <s v="Full"/>
    <n v="3"/>
    <s v="Platinum"/>
    <s v="Less than 30,000km"/>
    <n v="63300"/>
    <s v="Market Value"/>
    <n v="7"/>
    <s v="Luxury"/>
    <s v="Petrol"/>
    <s v="No"/>
    <s v="None"/>
    <s v="Garage"/>
    <x v="0"/>
    <s v="AAMI"/>
    <n v="750"/>
    <s v="Drivers Under 30"/>
    <s v="Comprehensive"/>
    <s v="Yes"/>
    <x v="3"/>
    <n v="1542"/>
    <n v="777"/>
    <n v="765"/>
  </r>
  <r>
    <n v="254"/>
    <s v="Male"/>
    <n v="48"/>
    <s v="Tasmania"/>
    <x v="1"/>
    <s v="Full"/>
    <n v="30"/>
    <s v="Diamond"/>
    <s v="Less than 20,000km"/>
    <n v="322300"/>
    <s v="Agreed Value"/>
    <n v="6"/>
    <s v="Sports"/>
    <s v="Petrol"/>
    <s v="Yes"/>
    <s v="None"/>
    <s v="Garage"/>
    <x v="2"/>
    <s v="GIO"/>
    <n v="1500"/>
    <s v="None"/>
    <s v="Comprehensive"/>
    <s v="No"/>
    <x v="0"/>
    <n v="2698"/>
    <n v="1122"/>
    <n v="1576"/>
  </r>
  <r>
    <n v="255"/>
    <s v="Male"/>
    <n v="39"/>
    <s v="Queensland"/>
    <x v="1"/>
    <s v="Full"/>
    <n v="21"/>
    <s v="Diamond"/>
    <s v="Less than 20,000km"/>
    <n v="13700"/>
    <s v="Market Value"/>
    <n v="2"/>
    <s v="Family"/>
    <s v="Diesel"/>
    <s v="Yes"/>
    <s v="None"/>
    <s v="Driveway"/>
    <x v="1"/>
    <s v="Allianze"/>
    <n v="500"/>
    <s v="Drivers Under 30"/>
    <s v="Comprehensive"/>
    <s v="No"/>
    <x v="3"/>
    <n v="398"/>
    <n v="436"/>
    <n v="-38"/>
  </r>
  <r>
    <n v="256"/>
    <s v="Female"/>
    <n v="31"/>
    <s v="South Australia"/>
    <x v="0"/>
    <s v="Full"/>
    <n v="13"/>
    <s v="Diamond"/>
    <s v="Less than 30,000km"/>
    <n v="75900"/>
    <s v="Market Value"/>
    <n v="7"/>
    <s v="4WD"/>
    <s v="Petrol"/>
    <s v="No"/>
    <s v="None"/>
    <s v="Garage"/>
    <x v="0"/>
    <s v="Youi"/>
    <n v="500"/>
    <s v="Flood"/>
    <s v="Comprehensive"/>
    <s v="No"/>
    <x v="0"/>
    <n v="1070"/>
    <n v="636"/>
    <n v="434"/>
  </r>
  <r>
    <n v="257"/>
    <s v="Male"/>
    <n v="39"/>
    <s v="Victoria"/>
    <x v="1"/>
    <s v="Full"/>
    <n v="21"/>
    <s v="Diamond"/>
    <s v="Less than 20,000km"/>
    <n v="33000"/>
    <s v="Market Value"/>
    <n v="7"/>
    <s v="4WD"/>
    <s v="Petrol"/>
    <s v="No"/>
    <s v="None"/>
    <s v="Garage"/>
    <x v="3"/>
    <s v="Youi"/>
    <n v="500"/>
    <s v="None"/>
    <s v="Comprehensive"/>
    <s v="Yes"/>
    <x v="0"/>
    <n v="593"/>
    <n v="494"/>
    <n v="99"/>
  </r>
  <r>
    <n v="258"/>
    <s v="Male"/>
    <n v="62"/>
    <s v="New South Wales"/>
    <x v="0"/>
    <s v="Full"/>
    <n v="44"/>
    <s v="Diamond"/>
    <s v="Less than 20,000km"/>
    <n v="22000"/>
    <s v="Market Value"/>
    <n v="7"/>
    <s v="4WD"/>
    <s v="LPG"/>
    <s v="No"/>
    <s v="None"/>
    <s v="Garage"/>
    <x v="3"/>
    <s v="Coles"/>
    <n v="250"/>
    <s v="Drivers Under 30"/>
    <s v="Comprehensive"/>
    <s v="No"/>
    <x v="3"/>
    <n v="530"/>
    <n v="475"/>
    <n v="55"/>
  </r>
  <r>
    <n v="259"/>
    <s v="Male"/>
    <n v="21"/>
    <s v="Western Australia"/>
    <x v="1"/>
    <s v="Full"/>
    <n v="3"/>
    <s v="Platinum"/>
    <s v="Less than 30,000km"/>
    <n v="63200"/>
    <s v="Market Value"/>
    <n v="8"/>
    <s v="Sports"/>
    <s v="Petrol"/>
    <s v="No"/>
    <s v="None"/>
    <s v="Garage"/>
    <x v="0"/>
    <s v="RACV"/>
    <n v="1500"/>
    <s v="None"/>
    <s v="Comprehensive"/>
    <s v="No"/>
    <x v="3"/>
    <n v="1489"/>
    <n v="761"/>
    <n v="728"/>
  </r>
  <r>
    <n v="260"/>
    <s v="Male"/>
    <n v="62"/>
    <s v="Victoria"/>
    <x v="1"/>
    <s v="Full"/>
    <n v="44"/>
    <s v="Diamond"/>
    <s v="Less than 30,000km"/>
    <n v="248000"/>
    <s v="Market Value"/>
    <n v="2"/>
    <s v="Sports"/>
    <s v="Petrol"/>
    <s v="Yes"/>
    <s v="None"/>
    <s v="Garage"/>
    <x v="3"/>
    <s v="APIA"/>
    <n v="1000"/>
    <s v="None"/>
    <s v="Comprehensive"/>
    <s v="No"/>
    <x v="0"/>
    <n v="2583"/>
    <n v="2300"/>
    <n v="283"/>
  </r>
  <r>
    <n v="261"/>
    <s v="Male"/>
    <n v="34"/>
    <s v="New South Wales"/>
    <x v="1"/>
    <s v="Full"/>
    <n v="16"/>
    <s v="Diamond"/>
    <s v="Less than 30,000km"/>
    <n v="59600"/>
    <s v="Market Value"/>
    <n v="8"/>
    <s v="Sports"/>
    <s v="Petrol"/>
    <s v="No"/>
    <s v="None"/>
    <s v="Garage"/>
    <x v="0"/>
    <s v="RACV"/>
    <n v="500"/>
    <s v="None"/>
    <s v="Comprehensive"/>
    <s v="Yes"/>
    <x v="0"/>
    <n v="957"/>
    <n v="602"/>
    <n v="355"/>
  </r>
  <r>
    <n v="262"/>
    <s v="Male"/>
    <n v="35"/>
    <s v="South Australia"/>
    <x v="1"/>
    <s v="Full"/>
    <n v="6"/>
    <s v="Diamond"/>
    <s v="Less than 10,000km"/>
    <n v="15100"/>
    <s v="Market Value"/>
    <n v="5"/>
    <s v="Family"/>
    <s v="Petrol"/>
    <s v="Yes"/>
    <s v="None"/>
    <s v="Driveway"/>
    <x v="0"/>
    <s v="GIO"/>
    <n v="500"/>
    <s v="Flood"/>
    <s v="Comprehensive"/>
    <s v="Yes"/>
    <x v="3"/>
    <n v="423"/>
    <n v="443"/>
    <n v="-20"/>
  </r>
  <r>
    <n v="263"/>
    <s v="Male"/>
    <n v="41"/>
    <s v="Victoria"/>
    <x v="1"/>
    <s v="Full"/>
    <n v="23"/>
    <s v="Diamond"/>
    <s v="Less than 30,000km"/>
    <n v="185000"/>
    <s v="Market Value"/>
    <n v="2"/>
    <s v="Luxury"/>
    <s v="Petrol"/>
    <s v="Yes"/>
    <s v="None"/>
    <s v="Garage"/>
    <x v="0"/>
    <s v="Youi"/>
    <n v="250"/>
    <s v="Inexperience Drivers"/>
    <s v="Comprehensive"/>
    <s v="No"/>
    <x v="3"/>
    <n v="2362"/>
    <n v="1022"/>
    <n v="1340"/>
  </r>
  <r>
    <n v="264"/>
    <s v="Female"/>
    <n v="45"/>
    <s v="Queensland"/>
    <x v="1"/>
    <s v="Full"/>
    <n v="27"/>
    <s v="Diamond"/>
    <s v="Less than 30,000km"/>
    <n v="59000"/>
    <s v="Market Value"/>
    <n v="2"/>
    <s v="Luxury"/>
    <s v="Petrol"/>
    <s v="Yes"/>
    <s v="None"/>
    <s v="Garage"/>
    <x v="0"/>
    <s v="RACV"/>
    <n v="250"/>
    <s v="None"/>
    <s v="Comprehensive"/>
    <s v="No"/>
    <x v="0"/>
    <n v="944"/>
    <n v="599"/>
    <n v="345"/>
  </r>
  <r>
    <n v="265"/>
    <s v="Male"/>
    <n v="54"/>
    <s v="New South Wales"/>
    <x v="1"/>
    <s v="Full"/>
    <n v="36"/>
    <s v="Diamond"/>
    <s v="Less than 30,000km"/>
    <n v="153000"/>
    <s v="Market Value"/>
    <n v="8"/>
    <s v="Luxury"/>
    <s v="Petrol"/>
    <s v="No"/>
    <s v="None"/>
    <s v="Garage"/>
    <x v="1"/>
    <s v="Allianze"/>
    <n v="250"/>
    <s v="None"/>
    <s v="Comprehensive"/>
    <s v="No"/>
    <x v="3"/>
    <n v="2174"/>
    <n v="966"/>
    <n v="1208"/>
  </r>
  <r>
    <n v="266"/>
    <s v="Male"/>
    <n v="51"/>
    <s v="New South Wales"/>
    <x v="1"/>
    <s v="Full"/>
    <n v="33"/>
    <s v="Diamond"/>
    <s v="Less than 10,000km"/>
    <n v="60000"/>
    <s v="Market Value"/>
    <n v="8"/>
    <s v="Luxury"/>
    <s v="Petrol"/>
    <s v="No"/>
    <s v="None"/>
    <s v="Garage"/>
    <x v="1"/>
    <s v="NRMA"/>
    <n v="250"/>
    <s v="None"/>
    <s v="Comprehensive"/>
    <s v="No"/>
    <x v="0"/>
    <n v="1023"/>
    <n v="622"/>
    <n v="401"/>
  </r>
  <r>
    <n v="267"/>
    <s v="Male"/>
    <n v="52"/>
    <s v="New South Wales"/>
    <x v="0"/>
    <s v="Full"/>
    <n v="34"/>
    <s v="Sapphire"/>
    <s v="Less than 10,000km"/>
    <n v="90000"/>
    <s v="Agreed Value"/>
    <n v="2"/>
    <s v="4WD"/>
    <s v="Petrol"/>
    <s v="Yes"/>
    <s v="None"/>
    <s v="Garage"/>
    <x v="1"/>
    <s v="GIO"/>
    <n v="1500"/>
    <s v="Inexperience Drivers"/>
    <s v="Comprehensive"/>
    <s v="No"/>
    <x v="0"/>
    <n v="1010"/>
    <n v="618"/>
    <n v="392"/>
  </r>
  <r>
    <n v="268"/>
    <s v="Male"/>
    <n v="29"/>
    <s v="New South Wales"/>
    <x v="1"/>
    <s v="Full"/>
    <n v="11"/>
    <s v="Gold"/>
    <s v="Less than 20,000km"/>
    <n v="18300"/>
    <s v="Market Value"/>
    <n v="9"/>
    <s v="Family"/>
    <s v="Petrol"/>
    <s v="No"/>
    <s v="None"/>
    <s v="Garage"/>
    <x v="1"/>
    <s v="NRMA"/>
    <n v="500"/>
    <s v="Inexperience Drivers"/>
    <s v="Comprehensive"/>
    <s v="No"/>
    <x v="0"/>
    <n v="503"/>
    <n v="467"/>
    <n v="36"/>
  </r>
  <r>
    <n v="269"/>
    <s v="Female"/>
    <n v="44"/>
    <s v="South Australia"/>
    <x v="1"/>
    <s v="Full"/>
    <n v="26"/>
    <s v="Diamond"/>
    <s v="Less than 30,000km"/>
    <n v="79500"/>
    <s v="Market Value"/>
    <n v="5"/>
    <s v="Luxury"/>
    <s v="Petrol"/>
    <s v="Yes"/>
    <s v="None"/>
    <s v="Garage"/>
    <x v="2"/>
    <s v="RACV"/>
    <n v="750"/>
    <s v="None"/>
    <s v="Comprehensive"/>
    <s v="No"/>
    <x v="0"/>
    <n v="1026"/>
    <n v="623"/>
    <n v="403"/>
  </r>
  <r>
    <n v="270"/>
    <s v="Male"/>
    <n v="40"/>
    <s v="New South Wales"/>
    <x v="1"/>
    <s v="Full"/>
    <n v="22"/>
    <s v="Diamond"/>
    <s v="Less than 30,000km"/>
    <n v="71000"/>
    <s v="Agreed Value"/>
    <n v="10"/>
    <s v="Luxury"/>
    <s v="Petrol"/>
    <s v="Yes"/>
    <s v="Unrepaired Damage"/>
    <s v="Garage"/>
    <x v="1"/>
    <s v="NRMA"/>
    <n v="250"/>
    <s v="Inexperience Drivers"/>
    <s v="Comprehensive"/>
    <s v="No"/>
    <x v="0"/>
    <n v="1079"/>
    <n v="639"/>
    <n v="440"/>
  </r>
  <r>
    <n v="271"/>
    <s v="Female"/>
    <n v="41"/>
    <s v="Queensland"/>
    <x v="1"/>
    <s v="Full"/>
    <n v="23"/>
    <s v="Diamond"/>
    <s v="Less than 30,000km"/>
    <n v="344300"/>
    <s v="Market Value"/>
    <n v="3"/>
    <s v="Luxury"/>
    <s v="Petrol"/>
    <s v="No"/>
    <s v="None"/>
    <s v="Secure Public"/>
    <x v="0"/>
    <s v="Youi"/>
    <n v="1500"/>
    <s v="None"/>
    <s v="Comprehensive"/>
    <s v="Yes"/>
    <x v="0"/>
    <n v="2863"/>
    <n v="2172"/>
    <n v="691"/>
  </r>
  <r>
    <n v="272"/>
    <s v="Male"/>
    <n v="31"/>
    <s v="Queensland"/>
    <x v="1"/>
    <s v="Full"/>
    <n v="13"/>
    <s v="Diamond"/>
    <s v="Less than 10,000km"/>
    <n v="125000"/>
    <s v="Market Value"/>
    <n v="3"/>
    <s v="Sports"/>
    <s v="Petrol"/>
    <s v="No"/>
    <s v="None"/>
    <s v="Garage"/>
    <x v="3"/>
    <s v="Youi"/>
    <n v="1000"/>
    <s v="None"/>
    <s v="Comprehensive"/>
    <s v="No"/>
    <x v="0"/>
    <n v="1441"/>
    <n v="1147"/>
    <n v="294"/>
  </r>
  <r>
    <n v="273"/>
    <s v="Female"/>
    <n v="38"/>
    <s v="New South Wales"/>
    <x v="1"/>
    <s v="Full"/>
    <n v="20"/>
    <s v="Diamond"/>
    <s v="Less than 30,000km"/>
    <n v="40200"/>
    <s v="Market Value"/>
    <n v="3"/>
    <s v="Family"/>
    <s v="Petrol"/>
    <s v="No"/>
    <s v="None"/>
    <s v="Garage"/>
    <x v="1"/>
    <s v="AAMI"/>
    <n v="500"/>
    <s v="Inexperience Drivers"/>
    <s v="Comprehensive"/>
    <s v="No"/>
    <x v="2"/>
    <n v="626"/>
    <n v="504"/>
    <n v="122"/>
  </r>
  <r>
    <n v="274"/>
    <s v="Female"/>
    <n v="43"/>
    <s v="Victoria"/>
    <x v="0"/>
    <s v="Full"/>
    <n v="25"/>
    <s v="Diamond"/>
    <s v="Less than 30,000km"/>
    <n v="67000"/>
    <s v="Market Value"/>
    <n v="2"/>
    <s v="4WD"/>
    <s v="Petrol"/>
    <s v="Yes"/>
    <s v="None"/>
    <s v="Garage"/>
    <x v="0"/>
    <s v="Youi"/>
    <n v="250"/>
    <s v="None"/>
    <s v="Comprehensive"/>
    <s v="No"/>
    <x v="3"/>
    <n v="972"/>
    <n v="607"/>
    <n v="365"/>
  </r>
  <r>
    <n v="275"/>
    <s v="Male"/>
    <n v="40"/>
    <s v="New South Wales"/>
    <x v="0"/>
    <s v="Full"/>
    <n v="22"/>
    <s v="Diamond"/>
    <s v="Less than 30,000km"/>
    <n v="65000"/>
    <s v="Agreed Value"/>
    <n v="3"/>
    <s v="4WD"/>
    <s v="Petrol"/>
    <s v="No"/>
    <s v="None"/>
    <s v="Garage"/>
    <x v="3"/>
    <s v="Youi"/>
    <n v="250"/>
    <s v="Inexperience Drivers"/>
    <s v="Comprehensive"/>
    <s v="No"/>
    <x v="3"/>
    <n v="951"/>
    <n v="851"/>
    <n v="100"/>
  </r>
  <r>
    <n v="276"/>
    <s v="Female"/>
    <n v="41"/>
    <s v="New South Wales"/>
    <x v="1"/>
    <s v="Full"/>
    <n v="23"/>
    <s v="Diamond"/>
    <s v="Less than 30,000km"/>
    <n v="22100"/>
    <s v="Market Value"/>
    <n v="2"/>
    <s v="Family"/>
    <s v="Diesel"/>
    <s v="Yes"/>
    <s v="None"/>
    <s v="Garage"/>
    <x v="2"/>
    <s v="Coles"/>
    <n v="250"/>
    <s v="None"/>
    <s v="Comprehensive"/>
    <s v="Yes"/>
    <x v="3"/>
    <n v="488"/>
    <n v="462"/>
    <n v="26"/>
  </r>
  <r>
    <n v="277"/>
    <s v="Male"/>
    <n v="64"/>
    <s v="South Australia"/>
    <x v="1"/>
    <s v="Full"/>
    <n v="46"/>
    <s v="Diamond"/>
    <s v="Less than 20,000km"/>
    <n v="22500"/>
    <s v="Market Value"/>
    <n v="3"/>
    <s v="Family"/>
    <s v="Petrol"/>
    <s v="No"/>
    <s v="None"/>
    <s v="Garage"/>
    <x v="0"/>
    <s v="RACV"/>
    <n v="250"/>
    <s v="Drivers Under 30"/>
    <s v="Comprehensive"/>
    <s v="No"/>
    <x v="0"/>
    <n v="513"/>
    <n v="470"/>
    <n v="43"/>
  </r>
  <r>
    <n v="278"/>
    <s v="Female"/>
    <n v="40"/>
    <s v="South Australia"/>
    <x v="1"/>
    <s v="Full"/>
    <n v="22"/>
    <s v="Diamond"/>
    <s v="Less than 20,000km"/>
    <n v="37700"/>
    <s v="Market Value"/>
    <n v="5"/>
    <s v="Family"/>
    <s v="Petrol"/>
    <s v="Yes"/>
    <s v="None"/>
    <s v="Garage"/>
    <x v="0"/>
    <s v="AAMI"/>
    <n v="250"/>
    <s v="Drivers Under 30"/>
    <s v="Comprehensive"/>
    <s v="No"/>
    <x v="0"/>
    <n v="634"/>
    <n v="506"/>
    <n v="128"/>
  </r>
  <r>
    <n v="279"/>
    <s v="Male"/>
    <n v="52"/>
    <s v="Western Australia"/>
    <x v="1"/>
    <s v="Full"/>
    <n v="34"/>
    <s v="Diamond"/>
    <s v="Less than 30,000km"/>
    <n v="110000"/>
    <s v="Agreed Value"/>
    <n v="2"/>
    <s v="Luxury"/>
    <s v="Petrol"/>
    <s v="Yes"/>
    <s v="None"/>
    <s v="Garage"/>
    <x v="2"/>
    <s v="AAMI"/>
    <n v="250"/>
    <s v="None"/>
    <s v="Comprehensive"/>
    <s v="No"/>
    <x v="0"/>
    <n v="1642"/>
    <n v="807"/>
    <n v="835"/>
  </r>
  <r>
    <n v="280"/>
    <s v="Female"/>
    <n v="41"/>
    <s v="Victoria"/>
    <x v="1"/>
    <s v="Full"/>
    <n v="23"/>
    <s v="Platinum"/>
    <s v="More than or Equal to 30,000km"/>
    <n v="55000"/>
    <s v="Market Value"/>
    <n v="2"/>
    <s v="Luxury"/>
    <s v="Diesel"/>
    <s v="Yes"/>
    <s v="None"/>
    <s v="Garage"/>
    <x v="0"/>
    <s v="Allianze"/>
    <n v="500"/>
    <s v="None"/>
    <s v="Comprehensive"/>
    <s v="No"/>
    <x v="0"/>
    <n v="969"/>
    <n v="606"/>
    <n v="363"/>
  </r>
  <r>
    <n v="281"/>
    <s v="Male"/>
    <n v="38"/>
    <s v="New South Wales"/>
    <x v="1"/>
    <s v="Full"/>
    <n v="20"/>
    <s v="Diamond"/>
    <s v="Less than 30,000km"/>
    <n v="12100"/>
    <s v="Market Value"/>
    <n v="5"/>
    <s v="Family"/>
    <s v="Petrol"/>
    <s v="Yes"/>
    <s v="Hail"/>
    <s v="Driveway"/>
    <x v="1"/>
    <s v="GIO"/>
    <n v="500"/>
    <s v="None"/>
    <s v="Comprehensive"/>
    <s v="No"/>
    <x v="2"/>
    <n v="385"/>
    <n v="432"/>
    <n v="-47"/>
  </r>
  <r>
    <n v="282"/>
    <s v="Female"/>
    <n v="69"/>
    <s v="Victoria"/>
    <x v="1"/>
    <s v="Full"/>
    <n v="51"/>
    <s v="Silver"/>
    <s v="Less than 20,000km"/>
    <n v="29500"/>
    <s v="Market Value"/>
    <n v="2"/>
    <s v="Family"/>
    <s v="Diesel"/>
    <s v="Yes"/>
    <s v="None"/>
    <s v="Garage"/>
    <x v="2"/>
    <s v="RACV"/>
    <n v="500"/>
    <s v="Drivers Under 30"/>
    <s v="Comprehensive"/>
    <s v="No"/>
    <x v="3"/>
    <n v="619"/>
    <n v="502"/>
    <n v="117"/>
  </r>
  <r>
    <n v="283"/>
    <s v="Female"/>
    <n v="26"/>
    <s v="New South Wales"/>
    <x v="1"/>
    <s v="Full"/>
    <n v="8"/>
    <s v="Silver"/>
    <s v="Less than 10,000km"/>
    <n v="19600"/>
    <s v="Market Value"/>
    <n v="2"/>
    <s v="Family"/>
    <s v="Petrol"/>
    <s v="Yes"/>
    <s v="None"/>
    <s v="Garage"/>
    <x v="0"/>
    <s v="AAMI"/>
    <n v="500"/>
    <s v="None"/>
    <s v="Comprehensive"/>
    <s v="Yes"/>
    <x v="3"/>
    <n v="466"/>
    <n v="456"/>
    <n v="10"/>
  </r>
  <r>
    <n v="284"/>
    <s v="Male"/>
    <n v="26"/>
    <s v="Victoria"/>
    <x v="0"/>
    <s v="Full"/>
    <n v="8"/>
    <s v="Diamond"/>
    <s v="More than or Equal to 30,000km"/>
    <n v="80000"/>
    <s v="Market Value"/>
    <n v="3"/>
    <s v="4WD"/>
    <s v="Petrol"/>
    <s v="No"/>
    <s v="None"/>
    <s v="Garage"/>
    <x v="0"/>
    <s v="Allianze"/>
    <n v="500"/>
    <s v="None"/>
    <s v="Comprehensive"/>
    <s v="No"/>
    <x v="3"/>
    <n v="1113"/>
    <n v="649"/>
    <n v="464"/>
  </r>
  <r>
    <n v="285"/>
    <s v="Male"/>
    <n v="45"/>
    <s v="Queensland"/>
    <x v="0"/>
    <s v="Full"/>
    <n v="27"/>
    <s v="Diamond"/>
    <s v="Less than 20,000km"/>
    <n v="92000"/>
    <s v="Market Value"/>
    <n v="2"/>
    <s v="4WD"/>
    <s v="Petrol"/>
    <s v="Yes"/>
    <s v="None"/>
    <s v="Garage"/>
    <x v="2"/>
    <s v="AAMI"/>
    <n v="250"/>
    <s v="Inexperience Drivers"/>
    <s v="Comprehensive"/>
    <s v="Yes"/>
    <x v="0"/>
    <n v="1229"/>
    <n v="684"/>
    <n v="545"/>
  </r>
  <r>
    <n v="286"/>
    <s v="Female"/>
    <n v="26"/>
    <s v="Australian Capital Territory"/>
    <x v="1"/>
    <s v="Full"/>
    <n v="8"/>
    <s v="Silver"/>
    <s v="Less than 20,000km"/>
    <n v="28200"/>
    <s v="Market Value"/>
    <n v="5"/>
    <s v="Family"/>
    <s v="Petrol"/>
    <s v="Yes"/>
    <s v="None"/>
    <s v="Garage"/>
    <x v="0"/>
    <s v="NRMA"/>
    <n v="500"/>
    <s v="None"/>
    <s v="Comprehensive"/>
    <s v="No"/>
    <x v="3"/>
    <n v="547"/>
    <n v="480"/>
    <n v="67"/>
  </r>
  <r>
    <n v="287"/>
    <s v="Male"/>
    <n v="33"/>
    <s v="Australian Capital Territory"/>
    <x v="1"/>
    <s v="Full"/>
    <n v="15"/>
    <s v="Diamond"/>
    <s v="Less than 30,000km"/>
    <n v="57000"/>
    <s v="Market Value"/>
    <n v="4"/>
    <s v="4WD"/>
    <s v="Petrol"/>
    <s v="No"/>
    <s v="None"/>
    <s v="Garage"/>
    <x v="0"/>
    <s v="Allianze"/>
    <n v="500"/>
    <s v="None"/>
    <s v="Comprehensive"/>
    <s v="No"/>
    <x v="0"/>
    <n v="873"/>
    <n v="578"/>
    <n v="295"/>
  </r>
  <r>
    <n v="288"/>
    <s v="Female"/>
    <n v="38"/>
    <s v="Queensland"/>
    <x v="1"/>
    <s v="Full"/>
    <n v="8"/>
    <s v="Silver"/>
    <s v="Less than 20,000km"/>
    <n v="71000"/>
    <s v="Market Value"/>
    <n v="2"/>
    <s v="Luxury"/>
    <s v="Petrol"/>
    <s v="Yes"/>
    <s v="None"/>
    <s v="Garage"/>
    <x v="3"/>
    <s v="Coles"/>
    <n v="500"/>
    <s v="None"/>
    <s v="Comprehensive"/>
    <s v="No"/>
    <x v="2"/>
    <n v="1013"/>
    <n v="819"/>
    <n v="194"/>
  </r>
  <r>
    <n v="289"/>
    <s v="Male"/>
    <n v="36"/>
    <s v="South Australia"/>
    <x v="1"/>
    <s v="Full"/>
    <n v="18"/>
    <s v="Diamond"/>
    <s v="Less than 10,000km"/>
    <n v="63700"/>
    <s v="Market Value"/>
    <n v="4"/>
    <s v="Luxury"/>
    <s v="Petrol"/>
    <s v="No"/>
    <s v="None"/>
    <s v="Garage"/>
    <x v="1"/>
    <s v="Coles"/>
    <n v="500"/>
    <s v="None"/>
    <s v="Comprehensive"/>
    <s v="No"/>
    <x v="2"/>
    <n v="938"/>
    <n v="597"/>
    <n v="341"/>
  </r>
  <r>
    <n v="290"/>
    <s v="Male"/>
    <n v="36"/>
    <s v="Victoria"/>
    <x v="1"/>
    <s v="Full"/>
    <n v="18"/>
    <s v="Diamond"/>
    <s v="Less than 30,000km"/>
    <n v="13600"/>
    <s v="Market Value"/>
    <n v="5"/>
    <s v="Family"/>
    <s v="Petrol"/>
    <s v="Yes"/>
    <s v="None"/>
    <s v="Garage"/>
    <x v="0"/>
    <s v="GIO"/>
    <n v="500"/>
    <s v="Hail"/>
    <s v="Comprehensive"/>
    <s v="No"/>
    <x v="0"/>
    <n v="397"/>
    <n v="435"/>
    <n v="-38"/>
  </r>
  <r>
    <n v="291"/>
    <s v="Female"/>
    <n v="45"/>
    <s v="Western Australia"/>
    <x v="0"/>
    <s v="Full"/>
    <n v="27"/>
    <s v="Diamond"/>
    <s v="Less than 20,000km"/>
    <n v="20600"/>
    <s v="Market Value"/>
    <n v="2"/>
    <s v="Family"/>
    <s v="Petrol"/>
    <s v="Yes"/>
    <s v="None"/>
    <s v="Garage"/>
    <x v="2"/>
    <s v="Youi"/>
    <n v="250"/>
    <s v="Flood"/>
    <s v="Comprehensive"/>
    <s v="No"/>
    <x v="3"/>
    <n v="474"/>
    <n v="458"/>
    <n v="16"/>
  </r>
  <r>
    <n v="292"/>
    <s v="Male"/>
    <n v="45"/>
    <s v="South Australia"/>
    <x v="1"/>
    <s v="Full"/>
    <n v="27"/>
    <s v="Diamond"/>
    <s v="Less than 30,000km"/>
    <n v="69600"/>
    <s v="Agreed Value"/>
    <n v="4"/>
    <s v="Sports"/>
    <s v="Petrol"/>
    <s v="No"/>
    <s v="None"/>
    <s v="Garage"/>
    <x v="2"/>
    <s v="AAMI"/>
    <n v="250"/>
    <s v="None"/>
    <s v="Comprehensive"/>
    <s v="No"/>
    <x v="0"/>
    <n v="1064"/>
    <n v="634"/>
    <n v="430"/>
  </r>
  <r>
    <n v="293"/>
    <s v="Female"/>
    <n v="34"/>
    <s v="Queensland"/>
    <x v="0"/>
    <s v="Full"/>
    <n v="10"/>
    <s v="Diamond"/>
    <s v="Less than 10,000km"/>
    <n v="13600"/>
    <s v="Market Value"/>
    <n v="10"/>
    <s v="Family"/>
    <s v="Petrol"/>
    <s v="Yes"/>
    <s v="None"/>
    <s v="Garage"/>
    <x v="0"/>
    <s v="GIO"/>
    <n v="500"/>
    <s v="Hail"/>
    <s v="Comprehensive"/>
    <s v="No"/>
    <x v="1"/>
    <n v="409"/>
    <n v="439"/>
    <n v="-30"/>
  </r>
  <r>
    <n v="294"/>
    <s v="Female"/>
    <n v="51"/>
    <s v="Queensland"/>
    <x v="1"/>
    <s v="Full"/>
    <n v="33"/>
    <s v="Diamond"/>
    <s v="Less than 10,000km"/>
    <n v="28200"/>
    <s v="Market Value"/>
    <n v="9"/>
    <s v="Family"/>
    <s v="Petrol"/>
    <s v="No"/>
    <s v="None"/>
    <s v="Garage"/>
    <x v="2"/>
    <s v="AAMI"/>
    <n v="250"/>
    <s v="None"/>
    <s v="Comprehensive"/>
    <s v="No"/>
    <x v="3"/>
    <n v="571"/>
    <n v="487"/>
    <n v="84"/>
  </r>
  <r>
    <n v="295"/>
    <s v="Female"/>
    <n v="38"/>
    <s v="New South Wales"/>
    <x v="1"/>
    <s v="Full"/>
    <n v="7"/>
    <s v="Silver"/>
    <s v="More than or Equal to 30,000km"/>
    <n v="13600"/>
    <s v="Market Value"/>
    <n v="10"/>
    <s v="Family"/>
    <s v="Petrol"/>
    <s v="No"/>
    <s v="None"/>
    <s v="Garage"/>
    <x v="0"/>
    <s v="AAMI"/>
    <n v="500"/>
    <s v="None"/>
    <s v="Comprehensive"/>
    <s v="No"/>
    <x v="1"/>
    <n v="397"/>
    <n v="435"/>
    <n v="-38"/>
  </r>
  <r>
    <n v="296"/>
    <s v="Female"/>
    <n v="58"/>
    <s v="Northern Territory"/>
    <x v="1"/>
    <s v="Full"/>
    <n v="40"/>
    <s v="Silver"/>
    <s v="Less than 30,000km"/>
    <n v="26300"/>
    <s v="Market Value"/>
    <n v="2"/>
    <s v="Family"/>
    <s v="Petrol"/>
    <s v="Yes"/>
    <s v="None"/>
    <s v="Garage"/>
    <x v="0"/>
    <s v="NRMA"/>
    <n v="250"/>
    <s v="None"/>
    <s v="Comprehensive"/>
    <s v="Yes"/>
    <x v="3"/>
    <n v="552"/>
    <n v="482"/>
    <n v="70"/>
  </r>
  <r>
    <n v="297"/>
    <s v="Male"/>
    <n v="54"/>
    <s v="Victoria"/>
    <x v="1"/>
    <s v="Full"/>
    <n v="5"/>
    <s v="Sapphire"/>
    <s v="Less than 20,000km"/>
    <n v="13600"/>
    <s v="Market Value"/>
    <n v="10"/>
    <s v="Family"/>
    <s v="Petrol"/>
    <s v="Yes"/>
    <s v="None"/>
    <s v="Garage"/>
    <x v="0"/>
    <s v="Allianze"/>
    <n v="500"/>
    <s v="None"/>
    <s v="Comprehensive"/>
    <s v="No"/>
    <x v="3"/>
    <n v="452"/>
    <n v="452"/>
    <n v="0"/>
  </r>
  <r>
    <n v="298"/>
    <s v="Male"/>
    <n v="57"/>
    <s v="Tasmania"/>
    <x v="0"/>
    <s v="Full"/>
    <n v="39"/>
    <s v="Diamond"/>
    <s v="Less than 30,000km"/>
    <n v="23900"/>
    <s v="Market Value"/>
    <n v="5"/>
    <s v="Family"/>
    <s v="LPG"/>
    <s v="Yes"/>
    <s v="None"/>
    <s v="Garage"/>
    <x v="3"/>
    <s v="APIA"/>
    <n v="250"/>
    <s v="None"/>
    <s v="Comprehensive"/>
    <s v="No"/>
    <x v="3"/>
    <n v="527"/>
    <n v="474"/>
    <n v="53"/>
  </r>
  <r>
    <n v="299"/>
    <s v="Male"/>
    <n v="43"/>
    <s v="Victoria"/>
    <x v="1"/>
    <s v="Full"/>
    <n v="25"/>
    <s v="Diamond"/>
    <s v="Less than 30,000km"/>
    <n v="90000"/>
    <s v="Market Value"/>
    <n v="5"/>
    <s v="Sports"/>
    <s v="Petrol"/>
    <s v="Yes"/>
    <s v="None"/>
    <s v="Garage"/>
    <x v="0"/>
    <s v="AAMI"/>
    <n v="1000"/>
    <s v="None"/>
    <s v="Comprehensive"/>
    <s v="Yes"/>
    <x v="0"/>
    <n v="1040"/>
    <n v="627"/>
    <n v="413"/>
  </r>
  <r>
    <n v="300"/>
    <s v="Female"/>
    <n v="40"/>
    <s v="New South Wales"/>
    <x v="1"/>
    <s v="Full"/>
    <n v="22"/>
    <s v="Diamond"/>
    <s v="Less than 20,000km"/>
    <n v="43400"/>
    <s v="Market Value"/>
    <n v="6"/>
    <s v="Family"/>
    <s v="Petrol"/>
    <s v="Yes"/>
    <s v="None"/>
    <s v="Garage"/>
    <x v="1"/>
    <s v="GIO"/>
    <n v="250"/>
    <s v="Inexperience Drivers"/>
    <s v="Comprehensive"/>
    <s v="No"/>
    <x v="1"/>
    <n v="687"/>
    <n v="522"/>
    <n v="165"/>
  </r>
  <r>
    <n v="301"/>
    <s v="Female"/>
    <n v="45"/>
    <s v="Victoria"/>
    <x v="0"/>
    <s v="Full"/>
    <n v="27"/>
    <s v="Diamond"/>
    <s v="Less than 30,000km"/>
    <n v="44000"/>
    <s v="Market Value"/>
    <n v="10"/>
    <s v="4WD"/>
    <s v="LPG"/>
    <s v="Yes"/>
    <s v="None"/>
    <s v="Garage"/>
    <x v="1"/>
    <s v="GIO"/>
    <n v="250"/>
    <s v="None"/>
    <s v="Comprehensive"/>
    <s v="No"/>
    <x v="2"/>
    <n v="734"/>
    <n v="536"/>
    <n v="198"/>
  </r>
  <r>
    <n v="302"/>
    <s v="Male"/>
    <n v="54"/>
    <s v="Northern Territory"/>
    <x v="0"/>
    <s v="Full"/>
    <n v="36"/>
    <s v="Silver"/>
    <s v="More than or Equal to 30,000km"/>
    <n v="58000"/>
    <s v="Market Value"/>
    <n v="5"/>
    <s v="4WD"/>
    <s v="LPG"/>
    <s v="No"/>
    <s v="None"/>
    <s v="Garage"/>
    <x v="3"/>
    <s v="Coles"/>
    <n v="750"/>
    <s v="None"/>
    <s v="Comprehensive"/>
    <s v="No"/>
    <x v="3"/>
    <n v="1025"/>
    <n v="823"/>
    <n v="202"/>
  </r>
  <r>
    <n v="303"/>
    <s v="Male"/>
    <n v="43"/>
    <s v="New South Wales"/>
    <x v="0"/>
    <s v="Full"/>
    <n v="25"/>
    <s v="Diamond"/>
    <s v="Less than 30,000km"/>
    <n v="42400"/>
    <s v="Market Value"/>
    <n v="2"/>
    <s v="Family"/>
    <s v="Hybrid"/>
    <s v="Yes"/>
    <s v="None"/>
    <s v="Garage"/>
    <x v="2"/>
    <s v="AAMI"/>
    <n v="250"/>
    <s v="Hail"/>
    <s v="Comprehensive"/>
    <s v="No"/>
    <x v="1"/>
    <n v="678"/>
    <n v="519"/>
    <n v="159"/>
  </r>
  <r>
    <n v="304"/>
    <s v="Female"/>
    <n v="48"/>
    <s v="Western Australia"/>
    <x v="0"/>
    <s v="Full"/>
    <n v="30"/>
    <s v="Diamond"/>
    <s v="Less than 30,000km"/>
    <n v="68000"/>
    <s v="Market Value"/>
    <n v="6"/>
    <s v="Luxury"/>
    <s v="Petrol"/>
    <s v="No"/>
    <s v="None"/>
    <s v="Garage"/>
    <x v="2"/>
    <s v="AAMI"/>
    <n v="250"/>
    <s v="Flood"/>
    <s v="Comprehensive"/>
    <s v="No"/>
    <x v="0"/>
    <n v="1046"/>
    <n v="629"/>
    <n v="417"/>
  </r>
  <r>
    <n v="305"/>
    <s v="Male"/>
    <n v="44"/>
    <s v="South Australia"/>
    <x v="1"/>
    <s v="Full"/>
    <n v="26"/>
    <s v="Diamond"/>
    <s v="Less than 30,000km"/>
    <n v="29200"/>
    <s v="Agreed Value"/>
    <n v="2"/>
    <s v="Family"/>
    <s v="Petrol"/>
    <s v="Yes"/>
    <s v="None"/>
    <s v="Garage"/>
    <x v="2"/>
    <s v="RACV"/>
    <n v="250"/>
    <s v="Drivers Under 30"/>
    <s v="Comprehensive"/>
    <s v="No"/>
    <x v="3"/>
    <n v="554"/>
    <n v="482"/>
    <n v="72"/>
  </r>
  <r>
    <n v="306"/>
    <s v="Female"/>
    <n v="57"/>
    <s v="Queensland"/>
    <x v="1"/>
    <s v="Full"/>
    <n v="39"/>
    <s v="Silver"/>
    <s v="Less than 30,000km"/>
    <n v="44800"/>
    <s v="Market Value"/>
    <n v="6"/>
    <s v="Family"/>
    <s v="Petrol"/>
    <s v="No"/>
    <s v="Unrepaired Damage"/>
    <s v="Garage"/>
    <x v="3"/>
    <s v="Coles"/>
    <n v="250"/>
    <s v="Drivers Under 30"/>
    <s v="Comprehensive"/>
    <s v="No"/>
    <x v="0"/>
    <n v="743"/>
    <n v="600"/>
    <n v="143"/>
  </r>
  <r>
    <n v="307"/>
    <s v="Female"/>
    <n v="20"/>
    <s v="New South Wales"/>
    <x v="1"/>
    <s v="Full"/>
    <n v="3"/>
    <s v="Gold"/>
    <s v="Less than 10,000km"/>
    <n v="125000"/>
    <s v="Market Value"/>
    <n v="2"/>
    <s v="Sports"/>
    <s v="Diesel"/>
    <s v="Yes"/>
    <s v="None"/>
    <s v="Garage"/>
    <x v="2"/>
    <s v="Allianze"/>
    <n v="1500"/>
    <s v="None"/>
    <s v="Comprehensive"/>
    <s v="Yes"/>
    <x v="3"/>
    <n v="2812"/>
    <n v="1790"/>
    <n v="1022"/>
  </r>
  <r>
    <n v="308"/>
    <s v="Female"/>
    <n v="49"/>
    <s v="New South Wales"/>
    <x v="1"/>
    <s v="Full"/>
    <n v="31"/>
    <s v="Diamond"/>
    <s v="Less than 10,000km"/>
    <n v="18700"/>
    <s v="Market Value"/>
    <n v="17"/>
    <s v="Family"/>
    <s v="Petrol"/>
    <s v="No"/>
    <s v="None"/>
    <s v="Garage"/>
    <x v="0"/>
    <s v="NRMA"/>
    <n v="250"/>
    <s v="None"/>
    <s v="Comprehensive"/>
    <s v="No"/>
    <x v="0"/>
    <n v="453"/>
    <n v="453"/>
    <n v="0"/>
  </r>
  <r>
    <n v="309"/>
    <s v="Male"/>
    <n v="39"/>
    <s v="Tasmania"/>
    <x v="1"/>
    <s v="Full"/>
    <n v="21"/>
    <s v="Diamond"/>
    <s v="Less than 20,000km"/>
    <n v="63200"/>
    <s v="Market Value"/>
    <n v="5"/>
    <s v="Luxury"/>
    <s v="Petrol"/>
    <s v="Yes"/>
    <s v="None"/>
    <s v="Garage"/>
    <x v="1"/>
    <s v="Coles"/>
    <n v="500"/>
    <s v="None"/>
    <s v="Comprehensive"/>
    <s v="No"/>
    <x v="3"/>
    <n v="932"/>
    <n v="595"/>
    <n v="337"/>
  </r>
  <r>
    <n v="310"/>
    <s v="Male"/>
    <n v="41"/>
    <s v="South Australia"/>
    <x v="1"/>
    <s v="Full"/>
    <n v="23"/>
    <s v="Gold"/>
    <s v="Less than 30,000km"/>
    <n v="213000"/>
    <s v="Market Value"/>
    <n v="2"/>
    <s v="Luxury"/>
    <s v="Petrol"/>
    <s v="Yes"/>
    <s v="None"/>
    <s v="Garage"/>
    <x v="1"/>
    <s v="Youi"/>
    <n v="750"/>
    <s v="None"/>
    <s v="Comprehensive"/>
    <s v="No"/>
    <x v="3"/>
    <n v="2848"/>
    <n v="2167"/>
    <n v="681"/>
  </r>
  <r>
    <n v="311"/>
    <s v="Male"/>
    <n v="37"/>
    <s v="Australian Capital Territory"/>
    <x v="1"/>
    <s v="Full"/>
    <n v="4"/>
    <s v="Ruby"/>
    <s v="Less than 10,000km"/>
    <n v="8600"/>
    <s v="Market Value"/>
    <n v="14"/>
    <s v="Family"/>
    <s v="Petrol"/>
    <s v="No"/>
    <s v="None"/>
    <s v="Garage"/>
    <x v="0"/>
    <s v="GIO"/>
    <n v="500"/>
    <s v="Hail"/>
    <s v="Third Party"/>
    <s v="Yes"/>
    <x v="1"/>
    <n v="407"/>
    <n v="438"/>
    <n v="-31"/>
  </r>
  <r>
    <n v="312"/>
    <s v="Female"/>
    <n v="65"/>
    <s v="New South Wales"/>
    <x v="1"/>
    <s v="Full"/>
    <n v="47"/>
    <s v="Silver"/>
    <s v="Less than 30,000km"/>
    <n v="38800"/>
    <s v="Market Value"/>
    <n v="2"/>
    <s v="Family"/>
    <s v="Hybrid"/>
    <s v="Yes"/>
    <s v="None"/>
    <s v="Garage"/>
    <x v="1"/>
    <s v="APIA"/>
    <n v="250"/>
    <s v="Drivers Under 30"/>
    <s v="Comprehensive"/>
    <s v="Yes"/>
    <x v="3"/>
    <n v="681"/>
    <n v="520"/>
    <n v="161"/>
  </r>
  <r>
    <n v="313"/>
    <s v="Male"/>
    <n v="50"/>
    <s v="New South Wales"/>
    <x v="1"/>
    <s v="Full"/>
    <n v="32"/>
    <s v="Diamond"/>
    <s v="Less than 30,000km"/>
    <n v="90000"/>
    <s v="Market Value"/>
    <n v="14"/>
    <s v="Sports"/>
    <s v="Petrol"/>
    <s v="No"/>
    <s v="None"/>
    <s v="Garage"/>
    <x v="2"/>
    <s v="AAMI"/>
    <n v="250"/>
    <s v="None"/>
    <s v="Comprehensive"/>
    <s v="No"/>
    <x v="3"/>
    <n v="1293"/>
    <n v="703"/>
    <n v="590"/>
  </r>
  <r>
    <n v="314"/>
    <s v="Female"/>
    <n v="57"/>
    <s v="South Australia"/>
    <x v="1"/>
    <s v="Full"/>
    <n v="39"/>
    <s v="Silver"/>
    <s v="Less than 30,000km"/>
    <n v="48000"/>
    <s v="Agreed Value"/>
    <n v="5"/>
    <s v="4WD"/>
    <s v="LPG"/>
    <s v="Yes"/>
    <s v="None"/>
    <s v="Garage"/>
    <x v="0"/>
    <s v="Allianze"/>
    <n v="250"/>
    <s v="None"/>
    <s v="Comprehensive"/>
    <s v="No"/>
    <x v="3"/>
    <n v="825"/>
    <n v="563"/>
    <n v="262"/>
  </r>
  <r>
    <n v="315"/>
    <s v="Male"/>
    <n v="48"/>
    <s v="New South Wales"/>
    <x v="1"/>
    <s v="Full"/>
    <n v="30"/>
    <s v="Diamond"/>
    <s v="Less than 20,000km"/>
    <n v="10600"/>
    <s v="Market Value"/>
    <n v="7"/>
    <s v="Family"/>
    <s v="Petrol"/>
    <s v="Yes"/>
    <s v="None"/>
    <s v="Garage"/>
    <x v="2"/>
    <s v="NRMA"/>
    <n v="250"/>
    <s v="Drivers Under 30"/>
    <s v="Third Party"/>
    <s v="No"/>
    <x v="1"/>
    <n v="380"/>
    <n v="430"/>
    <n v="-50"/>
  </r>
  <r>
    <n v="316"/>
    <s v="Male"/>
    <n v="53"/>
    <s v="New South Wales"/>
    <x v="1"/>
    <s v="Full"/>
    <n v="35"/>
    <s v="Diamond"/>
    <s v="Less than 20,000km"/>
    <n v="21300"/>
    <s v="Market Value"/>
    <n v="5"/>
    <s v="Family"/>
    <s v="Petrol"/>
    <s v="Yes"/>
    <s v="None"/>
    <s v="Garage"/>
    <x v="2"/>
    <s v="RACV"/>
    <n v="250"/>
    <s v="None"/>
    <s v="Comprehensive"/>
    <s v="No"/>
    <x v="3"/>
    <n v="500"/>
    <n v="466"/>
    <n v="34"/>
  </r>
  <r>
    <n v="317"/>
    <s v="Female"/>
    <n v="52"/>
    <s v="New South Wales"/>
    <x v="1"/>
    <s v="Full"/>
    <n v="34"/>
    <s v="Diamond"/>
    <s v="Less than 30,000km"/>
    <n v="71000"/>
    <s v="Market Value"/>
    <n v="2"/>
    <s v="Luxury"/>
    <s v="Petrol"/>
    <s v="Yes"/>
    <s v="Unrepaired Damage"/>
    <s v="Garage"/>
    <x v="2"/>
    <s v="NRMA"/>
    <n v="250"/>
    <s v="None"/>
    <s v="Comprehensive"/>
    <s v="No"/>
    <x v="0"/>
    <n v="1159"/>
    <n v="663"/>
    <n v="496"/>
  </r>
  <r>
    <n v="318"/>
    <s v="Male"/>
    <n v="38"/>
    <s v="Western Australia"/>
    <x v="0"/>
    <s v="Probationary"/>
    <n v="2"/>
    <s v="Silver"/>
    <s v="More than or Equal to 30,000km"/>
    <n v="41000"/>
    <s v="Market Value"/>
    <n v="5"/>
    <s v="4WD"/>
    <s v="Petrol"/>
    <s v="Yes"/>
    <s v="None"/>
    <s v="Garage"/>
    <x v="0"/>
    <s v="Youi"/>
    <n v="1000"/>
    <s v="Hail"/>
    <s v="Comprehensive"/>
    <s v="No"/>
    <x v="0"/>
    <n v="1096"/>
    <n v="644"/>
    <n v="452"/>
  </r>
  <r>
    <n v="319"/>
    <s v="Female"/>
    <n v="33"/>
    <s v="New South Wales"/>
    <x v="0"/>
    <s v="Full"/>
    <n v="9"/>
    <s v="Silver"/>
    <s v="Less than 30,000km"/>
    <n v="13200"/>
    <s v="Market Value"/>
    <n v="14"/>
    <s v="Family"/>
    <s v="LPG"/>
    <s v="No"/>
    <s v="Rust"/>
    <s v="Garage"/>
    <x v="0"/>
    <s v="Youi"/>
    <n v="500"/>
    <s v="None"/>
    <s v="Comprehensive"/>
    <s v="No"/>
    <x v="1"/>
    <n v="405"/>
    <n v="438"/>
    <n v="-33"/>
  </r>
  <r>
    <n v="320"/>
    <s v="Male"/>
    <n v="63"/>
    <s v="Northern Territory"/>
    <x v="1"/>
    <s v="Full"/>
    <n v="45"/>
    <s v="Diamond"/>
    <s v="Less than 20,000km"/>
    <n v="18300"/>
    <s v="Market Value"/>
    <n v="5"/>
    <s v="Family"/>
    <s v="Petrol"/>
    <s v="Yes"/>
    <s v="None"/>
    <s v="Garage"/>
    <x v="3"/>
    <s v="Youi"/>
    <n v="250"/>
    <s v="Inexperience Drivers"/>
    <s v="Comprehensive"/>
    <s v="No"/>
    <x v="0"/>
    <n v="469"/>
    <n v="457"/>
    <n v="12"/>
  </r>
  <r>
    <n v="321"/>
    <s v="Female"/>
    <n v="51"/>
    <s v="New South Wales"/>
    <x v="1"/>
    <s v="Full"/>
    <n v="33"/>
    <s v="Diamond"/>
    <s v="Less than 10,000km"/>
    <n v="83000"/>
    <s v="Market Value"/>
    <n v="2"/>
    <s v="Luxury"/>
    <s v="Petrol"/>
    <s v="Yes"/>
    <s v="None"/>
    <s v="Garage"/>
    <x v="0"/>
    <s v="Allianze"/>
    <n v="250"/>
    <s v="None"/>
    <s v="Comprehensive"/>
    <s v="No"/>
    <x v="3"/>
    <n v="1308"/>
    <n v="707"/>
    <n v="601"/>
  </r>
  <r>
    <n v="322"/>
    <s v="Female"/>
    <n v="43"/>
    <s v="New South Wales"/>
    <x v="0"/>
    <s v="Full"/>
    <n v="25"/>
    <s v="Diamond"/>
    <s v="Less than 30,000km"/>
    <n v="75900"/>
    <s v="Agreed Value"/>
    <n v="5"/>
    <s v="Luxury"/>
    <s v="Petrol"/>
    <s v="Yes"/>
    <s v="None"/>
    <s v="Garage"/>
    <x v="0"/>
    <s v="AAMI"/>
    <n v="250"/>
    <s v="None"/>
    <s v="Comprehensive"/>
    <s v="No"/>
    <x v="0"/>
    <n v="1135"/>
    <n v="656"/>
    <n v="479"/>
  </r>
  <r>
    <n v="323"/>
    <s v="Male"/>
    <n v="44"/>
    <s v="Victoria"/>
    <x v="1"/>
    <s v="Full"/>
    <n v="26"/>
    <s v="Diamond"/>
    <s v="Less than 20,000km"/>
    <n v="265100"/>
    <s v="Market Value"/>
    <n v="6"/>
    <s v="Sports"/>
    <s v="Petrol"/>
    <s v="No"/>
    <s v="None"/>
    <s v="Garage"/>
    <x v="2"/>
    <s v="Youi"/>
    <n v="250"/>
    <s v="None"/>
    <s v="Comprehensive"/>
    <s v="No"/>
    <x v="3"/>
    <n v="3263"/>
    <n v="2588"/>
    <n v="675"/>
  </r>
  <r>
    <n v="324"/>
    <s v="Male"/>
    <n v="30"/>
    <s v="South Australia"/>
    <x v="1"/>
    <s v="Full"/>
    <n v="12"/>
    <s v="Diamond"/>
    <s v="Less than 30,000km"/>
    <n v="16800"/>
    <s v="Market Value"/>
    <n v="6"/>
    <s v="Family"/>
    <s v="Petrol"/>
    <s v="No"/>
    <s v="None"/>
    <s v="Garage"/>
    <x v="0"/>
    <s v="AAMI"/>
    <n v="500"/>
    <s v="Flood"/>
    <s v="Comprehensive"/>
    <s v="No"/>
    <x v="2"/>
    <n v="439"/>
    <n v="439"/>
    <n v="0"/>
  </r>
  <r>
    <n v="325"/>
    <s v="Female"/>
    <n v="42"/>
    <s v="South Australia"/>
    <x v="1"/>
    <s v="Full"/>
    <n v="24"/>
    <s v="Diamond"/>
    <s v="Less than 10,000km"/>
    <n v="46900"/>
    <s v="Market Value"/>
    <n v="7"/>
    <s v="Family"/>
    <s v="Petrol"/>
    <s v="Yes"/>
    <s v="None"/>
    <s v="Garage"/>
    <x v="1"/>
    <s v="GIO"/>
    <n v="250"/>
    <s v="Inexperience Drivers"/>
    <s v="Comprehensive"/>
    <s v="No"/>
    <x v="3"/>
    <n v="720"/>
    <n v="532"/>
    <n v="188"/>
  </r>
  <r>
    <n v="326"/>
    <s v="Male"/>
    <n v="62"/>
    <s v="Queensland"/>
    <x v="1"/>
    <s v="Full"/>
    <n v="44"/>
    <s v="Silver"/>
    <s v="Less than 30,000km"/>
    <n v="16800"/>
    <s v="Market Value"/>
    <n v="10"/>
    <s v="Family"/>
    <s v="Petrol"/>
    <s v="Yes"/>
    <s v="None"/>
    <s v="Garage"/>
    <x v="1"/>
    <s v="RACV"/>
    <n v="750"/>
    <s v="None"/>
    <s v="Comprehensive"/>
    <s v="No"/>
    <x v="3"/>
    <n v="476"/>
    <n v="459"/>
    <n v="17"/>
  </r>
  <r>
    <n v="327"/>
    <s v="Male"/>
    <n v="38"/>
    <s v="Tasmania"/>
    <x v="1"/>
    <s v="Full"/>
    <n v="20"/>
    <s v="Diamond"/>
    <s v="Less than 30,000km"/>
    <n v="13800"/>
    <s v="Market Value"/>
    <n v="6"/>
    <s v="Family"/>
    <s v="Petrol"/>
    <s v="Yes"/>
    <s v="None"/>
    <s v="Garage"/>
    <x v="0"/>
    <s v="GIO"/>
    <n v="500"/>
    <s v="None"/>
    <s v="Comprehensive"/>
    <s v="Yes"/>
    <x v="1"/>
    <n v="399"/>
    <n v="436"/>
    <n v="-37"/>
  </r>
  <r>
    <n v="328"/>
    <s v="Female"/>
    <n v="54"/>
    <s v="New South Wales"/>
    <x v="1"/>
    <s v="Full"/>
    <n v="36"/>
    <s v="Sapphire"/>
    <s v="Less than 30,000km"/>
    <n v="24400"/>
    <s v="Market Value"/>
    <n v="16"/>
    <s v="Family"/>
    <s v="Petrol"/>
    <s v="No"/>
    <s v="None"/>
    <s v="Garage"/>
    <x v="0"/>
    <s v="NRMA"/>
    <n v="250"/>
    <s v="None"/>
    <s v="Comprehensive"/>
    <s v="No"/>
    <x v="3"/>
    <n v="550"/>
    <n v="481"/>
    <n v="69"/>
  </r>
  <r>
    <n v="329"/>
    <s v="Male"/>
    <n v="52"/>
    <s v="South Australia"/>
    <x v="1"/>
    <s v="Full"/>
    <n v="34"/>
    <s v="Diamond"/>
    <s v="Less than 10,000km"/>
    <n v="70000"/>
    <s v="Market Value"/>
    <n v="6"/>
    <s v="Sports"/>
    <s v="Petrol"/>
    <s v="Yes"/>
    <s v="None"/>
    <s v="Garage"/>
    <x v="1"/>
    <s v="GIO"/>
    <n v="250"/>
    <s v="None"/>
    <s v="Comprehensive"/>
    <s v="No"/>
    <x v="2"/>
    <n v="1147"/>
    <n v="659"/>
    <n v="488"/>
  </r>
  <r>
    <n v="330"/>
    <s v="Male"/>
    <n v="38"/>
    <s v="Victoria"/>
    <x v="1"/>
    <s v="Full"/>
    <n v="20"/>
    <s v="Diamond"/>
    <s v="Less than 10,000km"/>
    <n v="16600"/>
    <s v="Market Value"/>
    <n v="7"/>
    <s v="Family"/>
    <s v="Petrol"/>
    <s v="Yes"/>
    <s v="None"/>
    <s v="Garage"/>
    <x v="1"/>
    <s v="RACV"/>
    <n v="500"/>
    <s v="Inexperience Drivers"/>
    <s v="Third Party"/>
    <s v="No"/>
    <x v="1"/>
    <n v="423"/>
    <n v="443"/>
    <n v="-20"/>
  </r>
  <r>
    <n v="331"/>
    <s v="Male"/>
    <n v="55"/>
    <s v="Australian Capital Territory"/>
    <x v="1"/>
    <s v="Full"/>
    <n v="37"/>
    <s v="Diamond"/>
    <s v="Less than 10,000km"/>
    <n v="40000"/>
    <s v="Agreed Value"/>
    <n v="7"/>
    <s v="4WD"/>
    <s v="LPG"/>
    <s v="Yes"/>
    <s v="None"/>
    <s v="Garage"/>
    <x v="1"/>
    <s v="AAMI"/>
    <n v="250"/>
    <s v="None"/>
    <s v="Comprehensive"/>
    <s v="Yes"/>
    <x v="3"/>
    <n v="734"/>
    <n v="536"/>
    <n v="198"/>
  </r>
  <r>
    <n v="332"/>
    <s v="Male"/>
    <n v="43"/>
    <s v="Victoria"/>
    <x v="1"/>
    <s v="Full"/>
    <n v="25"/>
    <s v="Diamond"/>
    <s v="Less than 30,000km"/>
    <n v="24300"/>
    <s v="Market Value"/>
    <n v="8"/>
    <s v="Family"/>
    <s v="Petrol"/>
    <s v="Yes"/>
    <s v="None"/>
    <s v="Street"/>
    <x v="2"/>
    <s v="RACV"/>
    <n v="250"/>
    <s v="Inexperience Drivers"/>
    <s v="Comprehensive"/>
    <s v="No"/>
    <x v="0"/>
    <n v="508"/>
    <n v="469"/>
    <n v="39"/>
  </r>
  <r>
    <n v="333"/>
    <s v="Male"/>
    <n v="25"/>
    <s v="Victoria"/>
    <x v="1"/>
    <s v="Full"/>
    <n v="7"/>
    <s v="Diamond"/>
    <s v="Less than 10,000km"/>
    <n v="13600"/>
    <s v="Agreed Value"/>
    <n v="16"/>
    <s v="Family"/>
    <s v="LPG"/>
    <s v="No"/>
    <s v="Unrepaired Damage"/>
    <s v="Garage"/>
    <x v="0"/>
    <s v="Allianze"/>
    <n v="750"/>
    <s v="None"/>
    <s v="Third Party"/>
    <s v="No"/>
    <x v="1"/>
    <n v="408"/>
    <n v="439"/>
    <n v="-31"/>
  </r>
  <r>
    <n v="334"/>
    <s v="Female"/>
    <n v="36"/>
    <s v="Tasmania"/>
    <x v="1"/>
    <s v="Full"/>
    <n v="18"/>
    <s v="Diamond"/>
    <s v="More than or Equal to 30,000km"/>
    <n v="16800"/>
    <s v="Market Value"/>
    <n v="2"/>
    <s v="Family"/>
    <s v="Petrol"/>
    <s v="Yes"/>
    <s v="None"/>
    <s v="Garage"/>
    <x v="0"/>
    <s v="AAMI"/>
    <n v="500"/>
    <s v="Flood"/>
    <s v="Third Party"/>
    <s v="No"/>
    <x v="3"/>
    <n v="425"/>
    <n v="444"/>
    <n v="-19"/>
  </r>
  <r>
    <n v="335"/>
    <s v="Male"/>
    <n v="53"/>
    <s v="Victoria"/>
    <x v="0"/>
    <s v="Full"/>
    <n v="35"/>
    <s v="Diamond"/>
    <s v="Less than 30,000km"/>
    <n v="13000"/>
    <s v="Market Value"/>
    <n v="17"/>
    <s v="4WD"/>
    <s v="LPG"/>
    <s v="No"/>
    <s v="Hail"/>
    <s v="Garage"/>
    <x v="0"/>
    <s v="AAMI"/>
    <n v="250"/>
    <s v="Hail"/>
    <s v="Comprehensive"/>
    <s v="Yes"/>
    <x v="0"/>
    <n v="428"/>
    <n v="445"/>
    <n v="-17"/>
  </r>
  <r>
    <n v="336"/>
    <s v="Female"/>
    <n v="28"/>
    <s v="South Australia"/>
    <x v="1"/>
    <s v="Full"/>
    <n v="10"/>
    <s v="Gold"/>
    <s v="Less than 10,000km"/>
    <n v="18700"/>
    <s v="Market Value"/>
    <n v="2"/>
    <s v="Family"/>
    <s v="Petrol"/>
    <s v="Yes"/>
    <s v="None"/>
    <s v="Garage"/>
    <x v="0"/>
    <s v="Coles"/>
    <n v="500"/>
    <s v="Inexperience Drivers"/>
    <s v="Comprehensive"/>
    <s v="No"/>
    <x v="3"/>
    <n v="508"/>
    <n v="468"/>
    <n v="40"/>
  </r>
  <r>
    <n v="337"/>
    <s v="Male"/>
    <n v="32"/>
    <s v="New South Wales"/>
    <x v="1"/>
    <s v="Full"/>
    <n v="14"/>
    <s v="Diamond"/>
    <s v="Less than 10,000km"/>
    <n v="8500"/>
    <s v="Market Value"/>
    <n v="17"/>
    <s v="Family"/>
    <s v="Petrol"/>
    <s v="No"/>
    <s v="Unrepaired Damage"/>
    <s v="Street"/>
    <x v="0"/>
    <s v="Allianze"/>
    <n v="1000"/>
    <s v="None"/>
    <s v="Third Party"/>
    <s v="No"/>
    <x v="1"/>
    <n v="346"/>
    <n v="420"/>
    <n v="-74"/>
  </r>
  <r>
    <n v="338"/>
    <s v="Male"/>
    <n v="40"/>
    <s v="Victoria"/>
    <x v="1"/>
    <s v="Full"/>
    <n v="22"/>
    <s v="Diamond"/>
    <s v="Less than 10,000km"/>
    <n v="15100"/>
    <s v="Market Value"/>
    <n v="7"/>
    <s v="Family"/>
    <s v="Petrol"/>
    <s v="Yes"/>
    <s v="None"/>
    <s v="Garage"/>
    <x v="2"/>
    <s v="AAMI"/>
    <n v="250"/>
    <s v="Drivers Under 30"/>
    <s v="Comprehensive"/>
    <s v="No"/>
    <x v="1"/>
    <n v="422"/>
    <n v="443"/>
    <n v="-21"/>
  </r>
  <r>
    <n v="339"/>
    <s v="Female"/>
    <n v="57"/>
    <s v="South Australia"/>
    <x v="0"/>
    <s v="Full"/>
    <n v="39"/>
    <s v="Silver"/>
    <s v="Less than 10,000km"/>
    <n v="24400"/>
    <s v="Market Value"/>
    <n v="2"/>
    <s v="Family"/>
    <s v="Petrol"/>
    <s v="Yes"/>
    <s v="None"/>
    <s v="Garage"/>
    <x v="0"/>
    <s v="NRMA"/>
    <n v="250"/>
    <s v="None"/>
    <s v="Comprehensive"/>
    <s v="No"/>
    <x v="3"/>
    <n v="532"/>
    <n v="476"/>
    <n v="56"/>
  </r>
  <r>
    <n v="340"/>
    <s v="Female"/>
    <n v="27"/>
    <s v="Victoria"/>
    <x v="1"/>
    <s v="Full"/>
    <n v="9"/>
    <s v="Silver"/>
    <s v="Less than 30,000km"/>
    <n v="26300"/>
    <s v="Market Value"/>
    <n v="17"/>
    <s v="Family"/>
    <s v="Petrol"/>
    <s v="No"/>
    <s v="Rust"/>
    <s v="Garage"/>
    <x v="2"/>
    <s v="Youi"/>
    <n v="750"/>
    <s v="None"/>
    <s v="Comprehensive"/>
    <s v="No"/>
    <x v="1"/>
    <n v="587"/>
    <n v="492"/>
    <n v="95"/>
  </r>
  <r>
    <n v="341"/>
    <s v="Female"/>
    <n v="38"/>
    <s v="Victoria"/>
    <x v="1"/>
    <s v="Full"/>
    <n v="20"/>
    <s v="Diamond"/>
    <s v="Less than 10,000km"/>
    <n v="58000"/>
    <s v="Market Value"/>
    <n v="2"/>
    <s v="4WD"/>
    <s v="Petrol"/>
    <s v="Yes"/>
    <s v="None"/>
    <s v="Garage"/>
    <x v="3"/>
    <s v="Coles"/>
    <n v="500"/>
    <s v="None"/>
    <s v="Comprehensive"/>
    <s v="No"/>
    <x v="3"/>
    <n v="829"/>
    <n v="664"/>
    <n v="165"/>
  </r>
  <r>
    <n v="342"/>
    <s v="Male"/>
    <n v="28"/>
    <s v="Victoria"/>
    <x v="1"/>
    <s v="Probationary"/>
    <n v="1"/>
    <s v="Silver"/>
    <s v="Less than 30,000km"/>
    <n v="26600"/>
    <s v="Agreed Value"/>
    <n v="17"/>
    <s v="4WD"/>
    <s v="Petrol"/>
    <s v="No"/>
    <s v="Rust"/>
    <s v="Garage"/>
    <x v="0"/>
    <s v="Youi"/>
    <n v="1500"/>
    <s v="None"/>
    <s v="Comprehensive"/>
    <s v="Yes"/>
    <x v="3"/>
    <n v="956"/>
    <n v="602"/>
    <n v="354"/>
  </r>
  <r>
    <n v="343"/>
    <s v="Male"/>
    <n v="52"/>
    <s v="Queensland"/>
    <x v="1"/>
    <s v="Full"/>
    <n v="34"/>
    <s v="Diamond"/>
    <s v="Less than 10,000km"/>
    <n v="37000"/>
    <s v="Market Value"/>
    <n v="2"/>
    <s v="Family"/>
    <s v="Electric"/>
    <s v="Yes"/>
    <s v="None"/>
    <s v="Garage"/>
    <x v="2"/>
    <s v="Coles"/>
    <n v="250"/>
    <s v="Drivers Under 30"/>
    <s v="Comprehensive"/>
    <s v="Yes"/>
    <x v="3"/>
    <n v="662"/>
    <n v="514"/>
    <n v="148"/>
  </r>
  <r>
    <n v="344"/>
    <s v="Male"/>
    <n v="39"/>
    <s v="New South Wales"/>
    <x v="1"/>
    <s v="Full"/>
    <n v="21"/>
    <s v="Diamond"/>
    <s v="Less than 30,000km"/>
    <n v="39100"/>
    <s v="Market Value"/>
    <n v="10"/>
    <s v="Family"/>
    <s v="Petrol"/>
    <s v="Yes"/>
    <s v="None"/>
    <s v="Garage"/>
    <x v="1"/>
    <s v="GIO"/>
    <n v="500"/>
    <s v="None"/>
    <s v="Comprehensive"/>
    <s v="No"/>
    <x v="3"/>
    <n v="617"/>
    <n v="501"/>
    <n v="116"/>
  </r>
  <r>
    <n v="345"/>
    <s v="Female"/>
    <n v="36"/>
    <s v="New South Wales"/>
    <x v="1"/>
    <s v="Full"/>
    <n v="18"/>
    <s v="Platinum"/>
    <s v="Less than 30,000km"/>
    <n v="92000"/>
    <s v="Market Value"/>
    <n v="14"/>
    <s v="Luxury"/>
    <s v="Petrol"/>
    <s v="No"/>
    <s v="None"/>
    <s v="Garage"/>
    <x v="0"/>
    <s v="NRMA"/>
    <n v="1500"/>
    <s v="None"/>
    <s v="Comprehensive"/>
    <s v="No"/>
    <x v="0"/>
    <n v="1119"/>
    <n v="651"/>
    <n v="468"/>
  </r>
  <r>
    <n v="346"/>
    <s v="Male"/>
    <n v="38"/>
    <s v="New South Wales"/>
    <x v="1"/>
    <s v="Full"/>
    <n v="20"/>
    <s v="Diamond"/>
    <s v="Less than 20,000km"/>
    <n v="62000"/>
    <s v="Market Value"/>
    <n v="2"/>
    <s v="Luxury"/>
    <s v="Petrol"/>
    <s v="Yes"/>
    <s v="None"/>
    <s v="Garage"/>
    <x v="1"/>
    <s v="NRMA"/>
    <n v="750"/>
    <s v="None"/>
    <s v="Comprehensive"/>
    <s v="No"/>
    <x v="3"/>
    <n v="862"/>
    <n v="574"/>
    <n v="288"/>
  </r>
  <r>
    <n v="347"/>
    <s v="Female"/>
    <n v="41"/>
    <s v="South Australia"/>
    <x v="0"/>
    <s v="Full"/>
    <n v="23"/>
    <s v="Diamond"/>
    <s v="Less than 30,000km"/>
    <n v="176300"/>
    <s v="Market Value"/>
    <n v="6"/>
    <s v="Sports"/>
    <s v="Petrol"/>
    <s v="Yes"/>
    <s v="None"/>
    <s v="Garage"/>
    <x v="1"/>
    <s v="AAMI"/>
    <n v="250"/>
    <s v="None"/>
    <s v="Comprehensive"/>
    <s v="No"/>
    <x v="0"/>
    <n v="2264"/>
    <n v="993"/>
    <n v="1271"/>
  </r>
  <r>
    <n v="348"/>
    <s v="Male"/>
    <n v="27"/>
    <s v="New South Wales"/>
    <x v="1"/>
    <s v="Full"/>
    <n v="9"/>
    <s v="Sapphire"/>
    <s v="Less than 30,000km"/>
    <n v="95000"/>
    <s v="Market Value"/>
    <n v="2"/>
    <s v="Sports"/>
    <s v="Petrol"/>
    <s v="Yes"/>
    <s v="None"/>
    <s v="Garage"/>
    <x v="0"/>
    <s v="AAMI"/>
    <n v="500"/>
    <s v="None"/>
    <s v="Comprehensive"/>
    <s v="No"/>
    <x v="3"/>
    <n v="1435"/>
    <n v="745"/>
    <n v="690"/>
  </r>
  <r>
    <n v="349"/>
    <s v="Male"/>
    <n v="32"/>
    <s v="South Australia"/>
    <x v="1"/>
    <s v="Full"/>
    <n v="14"/>
    <s v="Diamond"/>
    <s v="Less than 10,000km"/>
    <n v="9300"/>
    <s v="Agreed Value"/>
    <n v="15"/>
    <s v="Family"/>
    <s v="Petrol"/>
    <s v="No"/>
    <s v="None"/>
    <s v="Garage"/>
    <x v="0"/>
    <s v="Coles"/>
    <n v="500"/>
    <s v="Flood"/>
    <s v="Third Party"/>
    <s v="Yes"/>
    <x v="2"/>
    <n v="368"/>
    <n v="427"/>
    <n v="-59"/>
  </r>
  <r>
    <n v="350"/>
    <s v="Female"/>
    <n v="39"/>
    <s v="New South Wales"/>
    <x v="1"/>
    <s v="Full"/>
    <n v="21"/>
    <s v="Diamond"/>
    <s v="Less than 30,000km"/>
    <n v="43300"/>
    <s v="Market Value"/>
    <n v="3"/>
    <s v="Family"/>
    <s v="Diesel"/>
    <s v="Yes"/>
    <s v="None"/>
    <s v="Garage"/>
    <x v="0"/>
    <s v="Coles"/>
    <n v="500"/>
    <s v="None"/>
    <s v="Comprehensive"/>
    <s v="No"/>
    <x v="3"/>
    <n v="653"/>
    <n v="512"/>
    <n v="141"/>
  </r>
  <r>
    <n v="351"/>
    <s v="Male"/>
    <n v="51"/>
    <s v="Victoria"/>
    <x v="1"/>
    <s v="Full"/>
    <n v="33"/>
    <s v="Diamond"/>
    <s v="Less than 10,000km"/>
    <n v="95000"/>
    <s v="Market Value"/>
    <n v="4"/>
    <s v="Sports"/>
    <s v="Petrol"/>
    <s v="No"/>
    <s v="None"/>
    <s v="Garage"/>
    <x v="2"/>
    <s v="AAMI"/>
    <n v="250"/>
    <s v="None"/>
    <s v="Comprehensive"/>
    <s v="No"/>
    <x v="0"/>
    <n v="1456"/>
    <n v="752"/>
    <n v="704"/>
  </r>
  <r>
    <n v="352"/>
    <s v="Male"/>
    <n v="42"/>
    <s v="South Australia"/>
    <x v="1"/>
    <s v="Full"/>
    <n v="24"/>
    <s v="Diamond"/>
    <s v="Less than 20,000km"/>
    <n v="18700"/>
    <s v="Market Value"/>
    <n v="4"/>
    <s v="Family"/>
    <s v="Petrol"/>
    <s v="No"/>
    <s v="None"/>
    <s v="Driveway"/>
    <x v="0"/>
    <s v="GIO"/>
    <n v="250"/>
    <s v="Drivers Under 30"/>
    <s v="Comprehensive"/>
    <s v="No"/>
    <x v="1"/>
    <n v="453"/>
    <n v="453"/>
    <n v="0"/>
  </r>
  <r>
    <n v="353"/>
    <s v="Male"/>
    <n v="30"/>
    <s v="New South Wales"/>
    <x v="0"/>
    <s v="Full"/>
    <n v="9"/>
    <s v="Diamond"/>
    <s v="Less than 10,000km"/>
    <n v="8300"/>
    <s v="Market Value"/>
    <n v="10"/>
    <s v="Family"/>
    <s v="Petrol"/>
    <s v="Yes"/>
    <s v="None"/>
    <s v="Garage"/>
    <x v="0"/>
    <s v="Youi"/>
    <n v="500"/>
    <s v="Hail"/>
    <s v="Third Party"/>
    <s v="No"/>
    <x v="1"/>
    <n v="359"/>
    <n v="424"/>
    <n v="-65"/>
  </r>
  <r>
    <n v="354"/>
    <s v="Female"/>
    <n v="24"/>
    <s v="Western Australia"/>
    <x v="0"/>
    <s v="Probationary"/>
    <n v="2"/>
    <s v="Silver"/>
    <s v="More than or Equal to 30,000km"/>
    <n v="49000"/>
    <s v="Agreed Value"/>
    <n v="6"/>
    <s v="4WD"/>
    <s v="Diesel"/>
    <s v="Yes"/>
    <s v="None"/>
    <s v="Garage"/>
    <x v="0"/>
    <s v="AAMI"/>
    <n v="1000"/>
    <s v="Hail"/>
    <s v="Comprehensive"/>
    <s v="No"/>
    <x v="3"/>
    <n v="1450"/>
    <n v="750"/>
    <n v="700"/>
  </r>
  <r>
    <n v="355"/>
    <s v="Female"/>
    <n v="33"/>
    <s v="Queensland"/>
    <x v="0"/>
    <s v="Full"/>
    <n v="15"/>
    <s v="Diamond"/>
    <s v="Less than 30,000km"/>
    <n v="18700"/>
    <s v="Market Value"/>
    <n v="10"/>
    <s v="Family"/>
    <s v="Petrol"/>
    <s v="Yes"/>
    <s v="None"/>
    <s v="Garage"/>
    <x v="0"/>
    <s v="GIO"/>
    <n v="500"/>
    <s v="None"/>
    <s v="Comprehensive"/>
    <s v="No"/>
    <x v="2"/>
    <n v="453"/>
    <n v="453"/>
    <n v="0"/>
  </r>
  <r>
    <n v="356"/>
    <s v="Female"/>
    <n v="61"/>
    <s v="Western Australia"/>
    <x v="1"/>
    <s v="Full"/>
    <n v="43"/>
    <s v="Silver"/>
    <s v="Less than 10,000km"/>
    <n v="13600"/>
    <s v="Market Value"/>
    <n v="5"/>
    <s v="Family"/>
    <s v="LPG"/>
    <s v="Yes"/>
    <s v="None"/>
    <s v="Garage"/>
    <x v="2"/>
    <s v="Youi"/>
    <n v="250"/>
    <s v="Drivers Under 30"/>
    <s v="Comprehensive"/>
    <s v="No"/>
    <x v="3"/>
    <n v="421"/>
    <n v="442"/>
    <n v="-21"/>
  </r>
  <r>
    <n v="357"/>
    <s v="Female"/>
    <n v="37"/>
    <s v="Western Australia"/>
    <x v="1"/>
    <s v="Full"/>
    <n v="19"/>
    <s v="Diamond"/>
    <s v="Less than 30,000km"/>
    <n v="35800"/>
    <s v="Market Value"/>
    <n v="5"/>
    <s v="Family"/>
    <s v="Petrol"/>
    <s v="Yes"/>
    <s v="None"/>
    <s v="Garage"/>
    <x v="1"/>
    <s v="RACV"/>
    <n v="500"/>
    <s v="None"/>
    <s v="Comprehensive"/>
    <s v="No"/>
    <x v="3"/>
    <n v="588"/>
    <n v="492"/>
    <n v="96"/>
  </r>
  <r>
    <n v="358"/>
    <s v="Male"/>
    <n v="39"/>
    <s v="Tasmania"/>
    <x v="1"/>
    <s v="Full"/>
    <n v="21"/>
    <s v="Diamond"/>
    <s v="Less than 10,000km"/>
    <n v="10600"/>
    <s v="Market Value"/>
    <n v="5"/>
    <s v="Family"/>
    <s v="Petrol"/>
    <s v="Yes"/>
    <s v="None"/>
    <s v="Garage"/>
    <x v="1"/>
    <s v="RACV"/>
    <n v="500"/>
    <s v="None"/>
    <s v="Comprehensive"/>
    <s v="No"/>
    <x v="2"/>
    <n v="372"/>
    <n v="428"/>
    <n v="-56"/>
  </r>
  <r>
    <n v="359"/>
    <s v="Female"/>
    <n v="23"/>
    <s v="Northern Territory"/>
    <x v="1"/>
    <s v="Full"/>
    <n v="5"/>
    <s v="Sapphire"/>
    <s v="Less than 30,000km"/>
    <n v="24400"/>
    <s v="Market Value"/>
    <n v="5"/>
    <s v="Family"/>
    <s v="Petrol"/>
    <s v="Yes"/>
    <s v="None"/>
    <s v="Garage"/>
    <x v="0"/>
    <s v="Allianze"/>
    <n v="1500"/>
    <s v="None"/>
    <s v="Comprehensive"/>
    <s v="No"/>
    <x v="2"/>
    <n v="526"/>
    <n v="600"/>
    <n v="-74"/>
  </r>
  <r>
    <n v="360"/>
    <s v="Female"/>
    <n v="55"/>
    <s v="Queensland"/>
    <x v="1"/>
    <s v="Full"/>
    <n v="37"/>
    <s v="Diamond"/>
    <s v="Less than 30,000km"/>
    <n v="52000"/>
    <s v="Market Value"/>
    <n v="5"/>
    <s v="4WD"/>
    <s v="LPG"/>
    <s v="Yes"/>
    <s v="None"/>
    <s v="Garage"/>
    <x v="3"/>
    <s v="APIA"/>
    <n v="250"/>
    <s v="None"/>
    <s v="Comprehensive"/>
    <s v="No"/>
    <x v="3"/>
    <n v="870"/>
    <n v="677"/>
    <n v="193"/>
  </r>
  <r>
    <n v="361"/>
    <s v="Male"/>
    <n v="43"/>
    <s v="Queensland"/>
    <x v="0"/>
    <s v="Full"/>
    <n v="25"/>
    <s v="Diamond"/>
    <s v="Less than 30,000km"/>
    <n v="13600"/>
    <s v="Market Value"/>
    <n v="7"/>
    <s v="Family"/>
    <s v="Petrol"/>
    <s v="Yes"/>
    <s v="None"/>
    <s v="Garage"/>
    <x v="0"/>
    <s v="AAMI"/>
    <n v="250"/>
    <s v="None"/>
    <s v="Comprehensive"/>
    <s v="No"/>
    <x v="1"/>
    <n v="408"/>
    <n v="439"/>
    <n v="-31"/>
  </r>
  <r>
    <n v="362"/>
    <s v="Male"/>
    <n v="43"/>
    <s v="Western Australia"/>
    <x v="0"/>
    <s v="Full"/>
    <n v="25"/>
    <s v="Diamond"/>
    <s v="Less than 30,000km"/>
    <n v="16800"/>
    <s v="Market Value"/>
    <n v="3"/>
    <s v="Family"/>
    <s v="Petrol"/>
    <s v="Yes"/>
    <s v="None"/>
    <s v="Garage"/>
    <x v="1"/>
    <s v="RACV"/>
    <n v="250"/>
    <s v="Inexperience Drivers"/>
    <s v="Comprehensive"/>
    <s v="No"/>
    <x v="1"/>
    <n v="438"/>
    <n v="448"/>
    <n v="-10"/>
  </r>
  <r>
    <n v="363"/>
    <s v="Female"/>
    <n v="50"/>
    <s v="Queensland"/>
    <x v="1"/>
    <s v="Full"/>
    <n v="32"/>
    <s v="Diamond"/>
    <s v="Less than 30,000km"/>
    <n v="110000"/>
    <s v="Market Value"/>
    <n v="4"/>
    <s v="Sports"/>
    <s v="Petrol"/>
    <s v="No"/>
    <s v="None"/>
    <s v="Garage"/>
    <x v="0"/>
    <s v="NRMA"/>
    <n v="500"/>
    <s v="Drivers Under 30"/>
    <s v="Comprehensive"/>
    <s v="No"/>
    <x v="0"/>
    <n v="1415"/>
    <n v="739"/>
    <n v="676"/>
  </r>
  <r>
    <n v="364"/>
    <s v="Male"/>
    <n v="43"/>
    <s v="New South Wales"/>
    <x v="0"/>
    <s v="Full"/>
    <n v="25"/>
    <s v="Diamond"/>
    <s v="Less than 30,000km"/>
    <n v="64000"/>
    <s v="Market Value"/>
    <n v="4"/>
    <s v="4WD"/>
    <s v="Diesel"/>
    <s v="No"/>
    <s v="None"/>
    <s v="Garage"/>
    <x v="0"/>
    <s v="Youi"/>
    <n v="250"/>
    <s v="None"/>
    <s v="Comprehensive"/>
    <s v="Yes"/>
    <x v="0"/>
    <n v="941"/>
    <n v="598"/>
    <n v="343"/>
  </r>
  <r>
    <n v="365"/>
    <s v="Male"/>
    <n v="49"/>
    <s v="New South Wales"/>
    <x v="1"/>
    <s v="Full"/>
    <n v="31"/>
    <s v="Diamond"/>
    <s v="Less than 10,000km"/>
    <n v="55800"/>
    <s v="Market Value"/>
    <n v="4"/>
    <s v="Sports"/>
    <s v="Petrol"/>
    <s v="No"/>
    <s v="None"/>
    <s v="Garage"/>
    <x v="0"/>
    <s v="RACV"/>
    <n v="250"/>
    <s v="None"/>
    <s v="Comprehensive"/>
    <s v="No"/>
    <x v="1"/>
    <n v="908"/>
    <n v="588"/>
    <n v="320"/>
  </r>
  <r>
    <n v="366"/>
    <s v="Male"/>
    <n v="63"/>
    <s v="South Australia"/>
    <x v="1"/>
    <s v="Full"/>
    <n v="7"/>
    <s v="Silver"/>
    <s v="Less than 30,000km"/>
    <n v="19800"/>
    <s v="Market Value"/>
    <n v="5"/>
    <s v="Family"/>
    <s v="Petrol"/>
    <s v="No"/>
    <s v="None"/>
    <s v="Garage"/>
    <x v="2"/>
    <s v="APIA"/>
    <n v="750"/>
    <s v="Flood"/>
    <s v="Comprehensive"/>
    <s v="No"/>
    <x v="3"/>
    <n v="511"/>
    <n v="469"/>
    <n v="42"/>
  </r>
  <r>
    <n v="367"/>
    <s v="Male"/>
    <n v="33"/>
    <s v="Tasmania"/>
    <x v="1"/>
    <s v="Full"/>
    <n v="15"/>
    <s v="Diamond"/>
    <s v="Less than 20,000km"/>
    <n v="31600"/>
    <s v="Market Value"/>
    <n v="7"/>
    <s v="Family"/>
    <s v="Diesel"/>
    <s v="Yes"/>
    <s v="None"/>
    <s v="Garage"/>
    <x v="0"/>
    <s v="GIO"/>
    <n v="500"/>
    <s v="Inexperience Drivers"/>
    <s v="Comprehensive"/>
    <s v="No"/>
    <x v="0"/>
    <n v="579"/>
    <n v="490"/>
    <n v="89"/>
  </r>
  <r>
    <n v="368"/>
    <s v="Female"/>
    <n v="35"/>
    <s v="Western Australia"/>
    <x v="1"/>
    <s v="Full"/>
    <n v="17"/>
    <s v="Diamond"/>
    <s v="Less than 30,000km"/>
    <n v="76000"/>
    <s v="Agreed Value"/>
    <n v="5"/>
    <s v="4WD"/>
    <s v="Petrol"/>
    <s v="No"/>
    <s v="None"/>
    <s v="Garage"/>
    <x v="1"/>
    <s v="AAMI"/>
    <n v="500"/>
    <s v="None"/>
    <s v="Comprehensive"/>
    <s v="No"/>
    <x v="0"/>
    <n v="1071"/>
    <n v="637"/>
    <n v="434"/>
  </r>
  <r>
    <n v="369"/>
    <s v="Male"/>
    <n v="21"/>
    <s v="New South Wales"/>
    <x v="1"/>
    <s v="Full"/>
    <n v="3"/>
    <s v="Platinum"/>
    <s v="Less than 30,000km"/>
    <n v="63300"/>
    <s v="Agreed Value"/>
    <n v="6"/>
    <s v="Luxury"/>
    <s v="Petrol"/>
    <s v="Yes"/>
    <s v="None"/>
    <s v="Garage"/>
    <x v="1"/>
    <s v="AAMI"/>
    <n v="1500"/>
    <s v="None"/>
    <s v="Comprehensive"/>
    <s v="No"/>
    <x v="3"/>
    <n v="1491"/>
    <n v="762"/>
    <n v="729"/>
  </r>
  <r>
    <n v="370"/>
    <s v="Male"/>
    <n v="63"/>
    <s v="New South Wales"/>
    <x v="1"/>
    <s v="Full"/>
    <n v="45"/>
    <s v="Diamond"/>
    <s v="Less than 20,000km"/>
    <n v="20600"/>
    <s v="Market Value"/>
    <n v="3"/>
    <s v="Family"/>
    <s v="Petrol"/>
    <s v="Yes"/>
    <s v="None"/>
    <s v="Garage"/>
    <x v="3"/>
    <s v="Youi"/>
    <n v="250"/>
    <s v="Drivers Under 30"/>
    <s v="Comprehensive"/>
    <s v="No"/>
    <x v="3"/>
    <n v="493"/>
    <n v="464"/>
    <n v="29"/>
  </r>
  <r>
    <n v="371"/>
    <s v="Male"/>
    <n v="36"/>
    <s v="Queensland"/>
    <x v="1"/>
    <s v="Full"/>
    <n v="18"/>
    <s v="Diamond"/>
    <s v="Less than 30,000km"/>
    <n v="70000"/>
    <s v="Market Value"/>
    <n v="3"/>
    <s v="4WD"/>
    <s v="Petrol"/>
    <s v="Yes"/>
    <s v="None"/>
    <s v="Garage"/>
    <x v="1"/>
    <s v="Allianze"/>
    <n v="500"/>
    <s v="None"/>
    <s v="Comprehensive"/>
    <s v="No"/>
    <x v="0"/>
    <n v="942"/>
    <n v="598"/>
    <n v="344"/>
  </r>
  <r>
    <n v="372"/>
    <s v="Male"/>
    <n v="28"/>
    <s v="South Australia"/>
    <x v="0"/>
    <s v="Full"/>
    <n v="10"/>
    <s v="Diamond"/>
    <s v="Less than 30,000km"/>
    <n v="33300"/>
    <s v="Agreed Value"/>
    <n v="5"/>
    <s v="Family"/>
    <s v="Hybrid"/>
    <s v="No"/>
    <s v="None"/>
    <s v="Street"/>
    <x v="0"/>
    <s v="Allianze"/>
    <n v="500"/>
    <s v="Inexperience Drivers"/>
    <s v="Comprehensive"/>
    <s v="No"/>
    <x v="3"/>
    <n v="595"/>
    <n v="495"/>
    <n v="100"/>
  </r>
  <r>
    <n v="373"/>
    <s v="Male"/>
    <n v="43"/>
    <s v="Victoria"/>
    <x v="1"/>
    <s v="Full"/>
    <n v="25"/>
    <s v="Diamond"/>
    <s v="Less than 30,000km"/>
    <n v="24300"/>
    <s v="Market Value"/>
    <n v="5"/>
    <s v="Family"/>
    <s v="Petrol"/>
    <s v="Yes"/>
    <s v="None"/>
    <s v="Garage"/>
    <x v="2"/>
    <s v="AAMI"/>
    <n v="250"/>
    <s v="None"/>
    <s v="Comprehensive"/>
    <s v="No"/>
    <x v="0"/>
    <n v="508"/>
    <n v="469"/>
    <n v="39"/>
  </r>
  <r>
    <n v="374"/>
    <s v="Male"/>
    <n v="44"/>
    <s v="Western Australia"/>
    <x v="1"/>
    <s v="Full"/>
    <n v="26"/>
    <s v="Diamond"/>
    <s v="Less than 30,000km"/>
    <n v="22800"/>
    <s v="Market Value"/>
    <n v="5"/>
    <s v="Family"/>
    <s v="Petrol"/>
    <s v="Yes"/>
    <s v="None"/>
    <s v="Garage"/>
    <x v="1"/>
    <s v="RACV"/>
    <n v="250"/>
    <s v="None"/>
    <s v="Comprehensive"/>
    <s v="No"/>
    <x v="3"/>
    <n v="494"/>
    <n v="464"/>
    <n v="30"/>
  </r>
  <r>
    <n v="375"/>
    <s v="Male"/>
    <n v="25"/>
    <s v="Western Australia"/>
    <x v="1"/>
    <s v="Full"/>
    <n v="7"/>
    <s v="Diamond"/>
    <s v="Less than 30,000km"/>
    <n v="63000"/>
    <s v="Market Value"/>
    <n v="8"/>
    <s v="Sports"/>
    <s v="Petrol"/>
    <s v="Yes"/>
    <s v="None"/>
    <s v="Garage"/>
    <x v="1"/>
    <s v="GIO"/>
    <n v="750"/>
    <s v="Inexperience Drivers"/>
    <s v="Comprehensive"/>
    <s v="No"/>
    <x v="0"/>
    <n v="989"/>
    <n v="612"/>
    <n v="377"/>
  </r>
  <r>
    <n v="376"/>
    <s v="Female"/>
    <n v="27"/>
    <s v="South Australia"/>
    <x v="1"/>
    <s v="Full"/>
    <n v="9"/>
    <s v="Silver"/>
    <s v="Less than 30,000km"/>
    <n v="153000"/>
    <s v="Market Value"/>
    <n v="5"/>
    <s v="Sports"/>
    <s v="Petrol"/>
    <s v="No"/>
    <s v="None"/>
    <s v="Garage"/>
    <x v="0"/>
    <s v="Allianze"/>
    <n v="500"/>
    <s v="Flood"/>
    <s v="Comprehensive"/>
    <s v="No"/>
    <x v="0"/>
    <n v="2016"/>
    <n v="919"/>
    <n v="1097"/>
  </r>
  <r>
    <n v="377"/>
    <s v="Male"/>
    <n v="22"/>
    <s v="New South Wales"/>
    <x v="1"/>
    <s v="Full"/>
    <n v="4"/>
    <s v="Ruby"/>
    <s v="Less than 20,000km"/>
    <n v="60000"/>
    <s v="Market Value"/>
    <n v="3"/>
    <s v="Luxury"/>
    <s v="Petrol"/>
    <s v="Yes"/>
    <s v="None"/>
    <s v="Garage"/>
    <x v="0"/>
    <s v="RACV"/>
    <n v="750"/>
    <s v="None"/>
    <s v="Comprehensive"/>
    <s v="No"/>
    <x v="0"/>
    <n v="1438"/>
    <n v="746"/>
    <n v="692"/>
  </r>
  <r>
    <n v="378"/>
    <s v="Female"/>
    <n v="33"/>
    <s v="New South Wales"/>
    <x v="1"/>
    <s v="Full"/>
    <n v="15"/>
    <s v="Diamond"/>
    <s v="Less than 10,000km"/>
    <n v="28200"/>
    <s v="Market Value"/>
    <n v="17"/>
    <s v="Family"/>
    <s v="Petrol"/>
    <s v="No"/>
    <s v="None"/>
    <s v="Garage"/>
    <x v="0"/>
    <s v="NRMA"/>
    <n v="500"/>
    <s v="None"/>
    <s v="Comprehensive"/>
    <s v="No"/>
    <x v="3"/>
    <n v="547"/>
    <n v="480"/>
    <n v="67"/>
  </r>
  <r>
    <n v="379"/>
    <s v="Female"/>
    <n v="25"/>
    <s v="Victoria"/>
    <x v="1"/>
    <s v="Full"/>
    <n v="4"/>
    <s v="Ruby"/>
    <s v="Less than 10,000km"/>
    <n v="26300"/>
    <s v="Market Value"/>
    <n v="5"/>
    <s v="Family"/>
    <s v="Petrol"/>
    <s v="Yes"/>
    <s v="None"/>
    <s v="Garage"/>
    <x v="0"/>
    <s v="AAMI"/>
    <n v="1000"/>
    <s v="Hail"/>
    <s v="Comprehensive"/>
    <s v="No"/>
    <x v="0"/>
    <n v="661"/>
    <n v="514"/>
    <n v="147"/>
  </r>
  <r>
    <n v="380"/>
    <s v="Male"/>
    <n v="47"/>
    <s v="Australian Capital Territory"/>
    <x v="1"/>
    <s v="Full"/>
    <n v="29"/>
    <s v="Diamond"/>
    <s v="Less than 30,000km"/>
    <n v="18700"/>
    <s v="Market Value"/>
    <n v="3"/>
    <s v="Family"/>
    <s v="Petrol"/>
    <s v="Yes"/>
    <s v="None"/>
    <s v="Garage"/>
    <x v="1"/>
    <s v="NRMA"/>
    <n v="250"/>
    <s v="Hail"/>
    <s v="Comprehensive"/>
    <s v="Yes"/>
    <x v="1"/>
    <n v="453"/>
    <n v="453"/>
    <n v="0"/>
  </r>
  <r>
    <n v="381"/>
    <s v="Female"/>
    <n v="44"/>
    <s v="South Australia"/>
    <x v="1"/>
    <s v="Full"/>
    <n v="7"/>
    <s v="Silver"/>
    <s v="Less than 30,000km"/>
    <n v="16800"/>
    <s v="Market Value"/>
    <n v="3"/>
    <s v="Family"/>
    <s v="Petrol"/>
    <s v="Yes"/>
    <s v="None"/>
    <s v="Garage"/>
    <x v="0"/>
    <s v="RACV"/>
    <n v="250"/>
    <s v="Flood"/>
    <s v="Comprehensive"/>
    <s v="Yes"/>
    <x v="3"/>
    <n v="438"/>
    <n v="448"/>
    <n v="-10"/>
  </r>
  <r>
    <n v="382"/>
    <s v="Female"/>
    <n v="26"/>
    <s v="South Australia"/>
    <x v="1"/>
    <s v="Full"/>
    <n v="8"/>
    <s v="Silver"/>
    <s v="Less than 30,000km"/>
    <n v="71000"/>
    <s v="Market Value"/>
    <n v="5"/>
    <s v="Luxury"/>
    <s v="Diesel"/>
    <s v="Yes"/>
    <s v="None"/>
    <s v="Garage"/>
    <x v="0"/>
    <s v="GIO"/>
    <n v="1000"/>
    <s v="None"/>
    <s v="Comprehensive"/>
    <s v="No"/>
    <x v="3"/>
    <n v="2200"/>
    <n v="597"/>
    <n v="1603"/>
  </r>
  <r>
    <n v="383"/>
    <s v="Male"/>
    <n v="47"/>
    <s v="South Australia"/>
    <x v="1"/>
    <s v="Full"/>
    <n v="29"/>
    <s v="Diamond"/>
    <s v="Less than 30,000km"/>
    <n v="12300"/>
    <s v="Market Value"/>
    <n v="6"/>
    <s v="Family"/>
    <s v="Petrol"/>
    <s v="Yes"/>
    <s v="None"/>
    <s v="Garage"/>
    <x v="2"/>
    <s v="Allianze"/>
    <n v="250"/>
    <s v="Inexperience Drivers"/>
    <s v="Third Party"/>
    <s v="No"/>
    <x v="0"/>
    <n v="396"/>
    <n v="435"/>
    <n v="-39"/>
  </r>
  <r>
    <n v="384"/>
    <s v="Male"/>
    <n v="41"/>
    <s v="Northern Territory"/>
    <x v="1"/>
    <s v="Full"/>
    <n v="23"/>
    <s v="Diamond"/>
    <s v="Less than 30,000km"/>
    <n v="18700"/>
    <s v="Market Value"/>
    <n v="3"/>
    <s v="Family"/>
    <s v="Petrol"/>
    <s v="Yes"/>
    <s v="None"/>
    <s v="Garage"/>
    <x v="1"/>
    <s v="AAMI"/>
    <n v="250"/>
    <s v="None"/>
    <s v="Comprehensive"/>
    <s v="No"/>
    <x v="3"/>
    <n v="453"/>
    <n v="453"/>
    <n v="0"/>
  </r>
  <r>
    <n v="385"/>
    <s v="Male"/>
    <n v="35"/>
    <s v="Victoria"/>
    <x v="1"/>
    <s v="Full"/>
    <n v="17"/>
    <s v="Diamond"/>
    <s v="Less than 20,000km"/>
    <n v="63200"/>
    <s v="Market Value"/>
    <n v="5"/>
    <s v="Luxury"/>
    <s v="Petrol"/>
    <s v="Yes"/>
    <s v="None"/>
    <s v="Garage"/>
    <x v="1"/>
    <s v="Allianze"/>
    <n v="500"/>
    <s v="None"/>
    <s v="Comprehensive"/>
    <s v="No"/>
    <x v="0"/>
    <n v="998"/>
    <n v="615"/>
    <n v="383"/>
  </r>
  <r>
    <n v="386"/>
    <s v="Female"/>
    <n v="41"/>
    <s v="Northern Territory"/>
    <x v="1"/>
    <s v="Full"/>
    <n v="23"/>
    <s v="Diamond"/>
    <s v="Less than 10,000km"/>
    <n v="39200"/>
    <s v="Market Value"/>
    <n v="5"/>
    <s v="Family"/>
    <s v="Petrol"/>
    <s v="No"/>
    <s v="None"/>
    <s v="Garage"/>
    <x v="1"/>
    <s v="GIO"/>
    <n v="250"/>
    <s v="None"/>
    <s v="Comprehensive"/>
    <s v="No"/>
    <x v="3"/>
    <n v="648"/>
    <n v="510"/>
    <n v="138"/>
  </r>
  <r>
    <n v="387"/>
    <s v="Female"/>
    <n v="32"/>
    <s v="Victoria"/>
    <x v="1"/>
    <s v="Full"/>
    <n v="14"/>
    <s v="Diamond"/>
    <s v="Less than 30,000km"/>
    <n v="77000"/>
    <s v="Market Value"/>
    <n v="3"/>
    <s v="Luxury"/>
    <s v="Petrol"/>
    <s v="Yes"/>
    <s v="None"/>
    <s v="Garage"/>
    <x v="0"/>
    <s v="Allianze"/>
    <n v="500"/>
    <s v="None"/>
    <s v="Comprehensive"/>
    <s v="No"/>
    <x v="0"/>
    <n v="1154"/>
    <n v="661"/>
    <n v="493"/>
  </r>
  <r>
    <n v="388"/>
    <s v="Male"/>
    <n v="34"/>
    <s v="Victoria"/>
    <x v="1"/>
    <s v="Full"/>
    <n v="16"/>
    <s v="Diamond"/>
    <s v="Less than 10,000km"/>
    <n v="122000"/>
    <s v="Market Value"/>
    <n v="15"/>
    <s v="Luxury"/>
    <s v="Petrol"/>
    <s v="No"/>
    <s v="None"/>
    <s v="Garage"/>
    <x v="0"/>
    <s v="RACV"/>
    <n v="500"/>
    <s v="Flood"/>
    <s v="Comprehensive"/>
    <s v="No"/>
    <x v="3"/>
    <n v="1665"/>
    <n v="814"/>
    <n v="851"/>
  </r>
  <r>
    <n v="389"/>
    <s v="Female"/>
    <n v="31"/>
    <s v="Queensland"/>
    <x v="1"/>
    <s v="Full"/>
    <n v="13"/>
    <s v="Diamond"/>
    <s v="Less than 10,000km"/>
    <n v="36000"/>
    <s v="Market Value"/>
    <n v="3"/>
    <s v="Family"/>
    <s v="Petrol"/>
    <s v="Yes"/>
    <s v="None"/>
    <s v="Garage"/>
    <x v="3"/>
    <s v="Youi"/>
    <n v="500"/>
    <s v="Hail"/>
    <s v="Comprehensive"/>
    <s v="No"/>
    <x v="3"/>
    <n v="621"/>
    <n v="502"/>
    <n v="119"/>
  </r>
  <r>
    <n v="390"/>
    <s v="Female"/>
    <n v="31"/>
    <s v="New South Wales"/>
    <x v="1"/>
    <s v="Full"/>
    <n v="13"/>
    <s v="Diamond"/>
    <s v="Less than 10,000km"/>
    <n v="58000"/>
    <s v="Market Value"/>
    <n v="15"/>
    <s v="4WD"/>
    <s v="Diesel"/>
    <s v="No"/>
    <s v="Rust"/>
    <s v="Garage"/>
    <x v="0"/>
    <s v="NRMA"/>
    <n v="500"/>
    <s v="Inexperience Drivers"/>
    <s v="Comprehensive"/>
    <s v="No"/>
    <x v="0"/>
    <n v="884"/>
    <n v="581"/>
    <n v="303"/>
  </r>
  <r>
    <n v="391"/>
    <s v="Female"/>
    <n v="57"/>
    <s v="New South Wales"/>
    <x v="1"/>
    <s v="Full"/>
    <n v="39"/>
    <s v="Silver"/>
    <s v="Less than 20,000km"/>
    <n v="44100"/>
    <s v="Market Value"/>
    <n v="6"/>
    <s v="Family"/>
    <s v="Petrol"/>
    <s v="Yes"/>
    <s v="Hail"/>
    <s v="Garage"/>
    <x v="3"/>
    <s v="RACV"/>
    <n v="250"/>
    <s v="None"/>
    <s v="Comprehensive"/>
    <s v="No"/>
    <x v="0"/>
    <n v="735"/>
    <n v="636"/>
    <n v="99"/>
  </r>
  <r>
    <n v="392"/>
    <s v="Male"/>
    <n v="32"/>
    <s v="Victoria"/>
    <x v="1"/>
    <s v="Full"/>
    <n v="14"/>
    <s v="Diamond"/>
    <s v="Less than 10,000km"/>
    <n v="10800"/>
    <s v="Market Value"/>
    <n v="7"/>
    <s v="Family"/>
    <s v="Petrol"/>
    <s v="Yes"/>
    <s v="None"/>
    <s v="Garage"/>
    <x v="0"/>
    <s v="Allianze"/>
    <n v="500"/>
    <s v="None"/>
    <s v="Comprehensive"/>
    <s v="No"/>
    <x v="2"/>
    <n v="383"/>
    <n v="431"/>
    <n v="-48"/>
  </r>
  <r>
    <n v="393"/>
    <s v="Male"/>
    <n v="44"/>
    <s v="New South Wales"/>
    <x v="1"/>
    <s v="Full"/>
    <n v="26"/>
    <s v="Diamond"/>
    <s v="Less than 30,000km"/>
    <n v="248000"/>
    <s v="Market Value"/>
    <n v="5"/>
    <s v="Sports"/>
    <s v="Petrol"/>
    <s v="No"/>
    <s v="Hail"/>
    <s v="Secure Public"/>
    <x v="1"/>
    <s v="AAMI"/>
    <n v="250"/>
    <s v="Inexperience Drivers"/>
    <s v="Comprehensive"/>
    <s v="Yes"/>
    <x v="3"/>
    <n v="3071"/>
    <n v="2234"/>
    <n v="837"/>
  </r>
  <r>
    <n v="394"/>
    <s v="Female"/>
    <n v="29"/>
    <s v="New South Wales"/>
    <x v="1"/>
    <s v="Full"/>
    <n v="11"/>
    <s v="Diamond"/>
    <s v="Less than 20,000km"/>
    <n v="60000"/>
    <s v="Market Value"/>
    <n v="3"/>
    <s v="4WD"/>
    <s v="LPG"/>
    <s v="Yes"/>
    <s v="None"/>
    <s v="Garage"/>
    <x v="0"/>
    <s v="NRMA"/>
    <n v="750"/>
    <s v="None"/>
    <s v="Comprehensive"/>
    <s v="No"/>
    <x v="0"/>
    <n v="848"/>
    <n v="570"/>
    <n v="278"/>
  </r>
  <r>
    <n v="395"/>
    <s v="Female"/>
    <n v="56"/>
    <s v="New South Wales"/>
    <x v="0"/>
    <s v="Full"/>
    <n v="38"/>
    <s v="Silver"/>
    <s v="Less than 30,000km"/>
    <n v="20600"/>
    <s v="Market Value"/>
    <n v="15"/>
    <s v="Family"/>
    <s v="Petrol"/>
    <s v="No"/>
    <s v="None"/>
    <s v="Garage"/>
    <x v="0"/>
    <s v="Allianze"/>
    <n v="250"/>
    <s v="None"/>
    <s v="Comprehensive"/>
    <s v="No"/>
    <x v="0"/>
    <n v="493"/>
    <n v="464"/>
    <n v="29"/>
  </r>
  <r>
    <n v="396"/>
    <s v="Female"/>
    <n v="28"/>
    <s v="Western Australia"/>
    <x v="1"/>
    <s v="Full"/>
    <n v="10"/>
    <s v="Diamond"/>
    <s v="Less than 10,000km"/>
    <n v="32000"/>
    <s v="Market Value"/>
    <n v="3"/>
    <s v="Family"/>
    <s v="Petrol"/>
    <s v="Yes"/>
    <s v="None"/>
    <s v="Garage"/>
    <x v="3"/>
    <s v="Coles"/>
    <n v="500"/>
    <s v="None"/>
    <s v="Comprehensive"/>
    <s v="No"/>
    <x v="3"/>
    <n v="583"/>
    <n v="491"/>
    <n v="92"/>
  </r>
  <r>
    <n v="397"/>
    <s v="Male"/>
    <n v="42"/>
    <s v="Victoria"/>
    <x v="0"/>
    <s v="Full"/>
    <n v="24"/>
    <s v="Diamond"/>
    <s v="Less than 20,000km"/>
    <n v="5000"/>
    <s v="Market Value"/>
    <n v="15"/>
    <s v="Family"/>
    <s v="Petrol"/>
    <s v="No"/>
    <s v="None"/>
    <s v="Garage"/>
    <x v="1"/>
    <s v="Allianze"/>
    <n v="250"/>
    <s v="Inexperience Drivers"/>
    <s v="Third Party"/>
    <s v="Yes"/>
    <x v="1"/>
    <n v="327"/>
    <n v="414"/>
    <n v="-87"/>
  </r>
  <r>
    <n v="398"/>
    <s v="Male"/>
    <n v="22"/>
    <s v="New South Wales"/>
    <x v="1"/>
    <s v="Full"/>
    <n v="4"/>
    <s v="Ruby"/>
    <s v="Less than 20,000km"/>
    <n v="41500"/>
    <s v="Market Value"/>
    <n v="3"/>
    <s v="Family"/>
    <s v="Hybrid"/>
    <s v="Yes"/>
    <s v="None"/>
    <s v="Garage"/>
    <x v="0"/>
    <s v="NRMA"/>
    <n v="1500"/>
    <s v="None"/>
    <s v="Comprehensive"/>
    <s v="No"/>
    <x v="3"/>
    <n v="814"/>
    <n v="660"/>
    <n v="154"/>
  </r>
  <r>
    <n v="399"/>
    <s v="Male"/>
    <n v="35"/>
    <s v="South Australia"/>
    <x v="1"/>
    <s v="Full"/>
    <n v="17"/>
    <s v="Diamond"/>
    <s v="Less than 30,000km"/>
    <n v="6300"/>
    <s v="Market Value"/>
    <n v="10"/>
    <s v="Family"/>
    <s v="Petrol"/>
    <s v="Yes"/>
    <s v="None"/>
    <s v="Garage"/>
    <x v="1"/>
    <s v="Youi"/>
    <n v="500"/>
    <s v="Hail"/>
    <s v="Third Party"/>
    <s v="No"/>
    <x v="2"/>
    <n v="340"/>
    <n v="418"/>
    <n v="-78"/>
  </r>
  <r>
    <n v="400"/>
    <s v="Male"/>
    <n v="52"/>
    <s v="South Australia"/>
    <x v="1"/>
    <s v="Full"/>
    <n v="17"/>
    <s v="Diamond"/>
    <s v="Less than 30,000km"/>
    <n v="272000"/>
    <s v="Agreed Value"/>
    <n v="17"/>
    <s v="Sports"/>
    <s v="Petrol"/>
    <s v="No"/>
    <s v="None"/>
    <s v="Garage"/>
    <x v="1"/>
    <s v="AAMI"/>
    <n v="1000"/>
    <s v="Inexperience Drivers"/>
    <s v="Comprehensive"/>
    <s v="No"/>
    <x v="3"/>
    <n v="2805"/>
    <n v="1154"/>
    <n v="1651"/>
  </r>
  <r>
    <m/>
    <m/>
    <m/>
    <m/>
    <x v="2"/>
    <m/>
    <m/>
    <m/>
    <m/>
    <m/>
    <m/>
    <m/>
    <m/>
    <m/>
    <m/>
    <m/>
    <m/>
    <x v="4"/>
    <m/>
    <m/>
    <m/>
    <m/>
    <m/>
    <x v="4"/>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n v="1"/>
    <s v="Male"/>
    <n v="35"/>
    <s v="Queensland"/>
    <s v="Rural"/>
    <s v="Probationary"/>
    <n v="2"/>
    <s v="Silver"/>
    <s v="Less than 30,000km"/>
    <n v="75000"/>
    <x v="0"/>
    <n v="3"/>
    <x v="0"/>
    <s v="Petrol"/>
    <s v="Yes"/>
    <s v="None"/>
    <s v="Garage"/>
    <s v="iChoose"/>
    <s v="GIO"/>
    <n v="1500"/>
    <s v="Hail"/>
    <s v="Comprehensive"/>
    <s v="No"/>
    <s v="Very Satisfied"/>
    <n v="1974"/>
    <n v="906"/>
    <n v="1068"/>
  </r>
  <r>
    <n v="2"/>
    <s v="Male"/>
    <n v="23"/>
    <s v="Victoria"/>
    <s v="Rural"/>
    <s v="Full"/>
    <n v="5"/>
    <s v="Platinum"/>
    <s v="More than or Equal to 30,000km"/>
    <n v="85000"/>
    <x v="1"/>
    <n v="3"/>
    <x v="0"/>
    <s v="Petrol"/>
    <s v="Yes"/>
    <s v="None"/>
    <s v="Garage"/>
    <s v="vChoose"/>
    <s v="RACV"/>
    <n v="1000"/>
    <s v="None"/>
    <s v="Comprehensive"/>
    <s v="No"/>
    <s v="Very Dissatisfied"/>
    <n v="1478"/>
    <n v="1350"/>
    <n v="128"/>
  </r>
  <r>
    <n v="3"/>
    <s v="Male"/>
    <n v="18"/>
    <s v="New South Wales"/>
    <s v="Urban"/>
    <s v="Probationary"/>
    <n v="0"/>
    <s v="None"/>
    <s v="Less than 20,000km"/>
    <n v="19700"/>
    <x v="1"/>
    <n v="3"/>
    <x v="1"/>
    <s v="Diesel"/>
    <s v="Yes"/>
    <s v="None"/>
    <s v="Garage"/>
    <s v="uChoose"/>
    <s v="AAMI"/>
    <n v="1500"/>
    <s v="None"/>
    <s v="Comprehensive"/>
    <s v="No"/>
    <s v="Satisfied"/>
    <n v="914"/>
    <n v="820"/>
    <n v="94"/>
  </r>
  <r>
    <n v="4"/>
    <s v="Male"/>
    <n v="33"/>
    <s v="New South Wales"/>
    <s v="Urban"/>
    <s v="Full"/>
    <n v="15"/>
    <s v="Diamond"/>
    <s v="Less than 30,000km"/>
    <n v="30700"/>
    <x v="1"/>
    <n v="5"/>
    <x v="1"/>
    <s v="Diesel"/>
    <s v="No"/>
    <s v="None"/>
    <s v="Garage"/>
    <s v="iChoose"/>
    <s v="NRMA"/>
    <n v="500"/>
    <s v="None"/>
    <s v="Comprehensive"/>
    <s v="Yes"/>
    <s v="Satisfied"/>
    <n v="571"/>
    <n v="487"/>
    <n v="84"/>
  </r>
  <r>
    <n v="5"/>
    <s v="Male"/>
    <n v="40"/>
    <s v="New South Wales"/>
    <s v="Urban"/>
    <s v="Full"/>
    <n v="22"/>
    <s v="Diamond"/>
    <s v="Less than 30,000km"/>
    <n v="210000"/>
    <x v="1"/>
    <n v="1"/>
    <x v="2"/>
    <s v="Petrol"/>
    <s v="Yes"/>
    <s v="None"/>
    <s v="Garage"/>
    <s v="vChoose"/>
    <s v="Youi"/>
    <n v="1500"/>
    <s v="None"/>
    <s v="Comprehensive"/>
    <s v="No"/>
    <s v="Dissatisfied"/>
    <n v="1856"/>
    <n v="1700"/>
    <n v="156"/>
  </r>
  <r>
    <n v="6"/>
    <s v="Female"/>
    <n v="33"/>
    <s v="New South Wales"/>
    <s v="Rural"/>
    <s v="Full"/>
    <n v="15"/>
    <s v="Diamond"/>
    <s v="More than or Equal to 30,000km"/>
    <n v="208200"/>
    <x v="1"/>
    <n v="8"/>
    <x v="2"/>
    <s v="Petrol"/>
    <s v="Yes"/>
    <s v="Hail"/>
    <s v="Garage"/>
    <s v="iChoose"/>
    <s v="AAMI"/>
    <n v="1500"/>
    <s v="None"/>
    <s v="Comprehensive"/>
    <s v="No"/>
    <s v="Satisfied"/>
    <n v="1998"/>
    <n v="914"/>
    <n v="1084"/>
  </r>
  <r>
    <n v="7"/>
    <s v="Male"/>
    <n v="32"/>
    <s v="Queensland"/>
    <s v="Urban"/>
    <s v="Full"/>
    <n v="14"/>
    <s v="Diamond"/>
    <s v="Less than 30,000km"/>
    <n v="60000"/>
    <x v="1"/>
    <n v="1"/>
    <x v="2"/>
    <s v="Petrol"/>
    <s v="Yes"/>
    <s v="None"/>
    <s v="Garage"/>
    <s v="iChoose"/>
    <s v="GIO"/>
    <n v="500"/>
    <s v="None"/>
    <s v="Comprehensive"/>
    <s v="No"/>
    <s v="Very Satisfied"/>
    <n v="961"/>
    <n v="604"/>
    <n v="357"/>
  </r>
  <r>
    <n v="8"/>
    <s v="Female"/>
    <n v="26"/>
    <s v="New South Wales"/>
    <s v="Urban"/>
    <s v="Full"/>
    <n v="5"/>
    <s v="Sapphire"/>
    <s v="More than or Equal to 30,000km"/>
    <n v="134000"/>
    <x v="0"/>
    <n v="1"/>
    <x v="2"/>
    <s v="Petrol"/>
    <s v="Yes"/>
    <s v="None"/>
    <s v="Garage"/>
    <s v="iChoose"/>
    <s v="AAMI"/>
    <n v="750"/>
    <s v="None"/>
    <s v="Comprehensive"/>
    <s v="No"/>
    <s v="Very Satisfied"/>
    <n v="2132"/>
    <n v="953"/>
    <n v="1179"/>
  </r>
  <r>
    <n v="9"/>
    <s v="Male"/>
    <n v="25"/>
    <s v="South Australia"/>
    <s v="Urban"/>
    <s v="Full"/>
    <n v="7"/>
    <s v="Diamond"/>
    <s v="Less than 20,000km"/>
    <n v="52800"/>
    <x v="1"/>
    <n v="11"/>
    <x v="2"/>
    <s v="Petrol"/>
    <s v="No"/>
    <s v="None"/>
    <s v="Garage"/>
    <s v="uChoose"/>
    <s v="Allianze"/>
    <n v="1500"/>
    <s v="None"/>
    <s v="Comprehensive"/>
    <s v="No"/>
    <s v="Satisfied"/>
    <n v="756"/>
    <n v="542"/>
    <n v="214"/>
  </r>
  <r>
    <n v="10"/>
    <s v="Female"/>
    <n v="33"/>
    <s v="Victoria"/>
    <s v="Rural"/>
    <s v="Full"/>
    <n v="15"/>
    <s v="Diamond"/>
    <s v="Less than 30,000km"/>
    <n v="175000"/>
    <x v="1"/>
    <n v="3"/>
    <x v="3"/>
    <s v="Petrol"/>
    <s v="Yes"/>
    <s v="None"/>
    <s v="Secure Public"/>
    <s v="iChoose"/>
    <s v="RACV"/>
    <n v="500"/>
    <s v="None"/>
    <s v="Comprehensive"/>
    <s v="No"/>
    <s v="Satisfied"/>
    <n v="2266"/>
    <n v="993"/>
    <n v="1273"/>
  </r>
  <r>
    <n v="11"/>
    <s v="Male"/>
    <n v="53"/>
    <s v="New South Wales"/>
    <s v="Urban"/>
    <s v="Full"/>
    <n v="35"/>
    <s v="Diamond"/>
    <s v="Less than 30,000km"/>
    <n v="110000"/>
    <x v="1"/>
    <n v="8"/>
    <x v="3"/>
    <s v="Petrol"/>
    <s v="Yes"/>
    <s v="None"/>
    <s v="Garage"/>
    <s v="yChoose"/>
    <s v="Youi"/>
    <n v="750"/>
    <s v="Drivers Under 30"/>
    <s v="Comprehensive"/>
    <s v="No"/>
    <s v="Very Satisfied"/>
    <n v="1415"/>
    <n v="739"/>
    <n v="676"/>
  </r>
  <r>
    <n v="12"/>
    <s v="Male"/>
    <n v="27"/>
    <s v="Queensland"/>
    <s v="Urban"/>
    <s v="Full"/>
    <n v="9"/>
    <s v="Diamond"/>
    <s v="Less than 30,000km"/>
    <n v="61000"/>
    <x v="1"/>
    <n v="3"/>
    <x v="3"/>
    <s v="Petrol"/>
    <s v="Yes"/>
    <s v="Hail"/>
    <s v="Garage"/>
    <s v="uChoose"/>
    <s v="NRMA"/>
    <n v="500"/>
    <s v="None"/>
    <s v="Comprehensive"/>
    <s v="No"/>
    <s v="Very Satisfied"/>
    <n v="973"/>
    <n v="607"/>
    <n v="366"/>
  </r>
  <r>
    <n v="13"/>
    <s v="Female"/>
    <n v="36"/>
    <s v="New South Wales"/>
    <s v="Urban"/>
    <s v="Full"/>
    <n v="18"/>
    <s v="Diamond"/>
    <s v="Less than 20,000km"/>
    <n v="38100"/>
    <x v="0"/>
    <n v="3"/>
    <x v="1"/>
    <s v="Petrol"/>
    <s v="Yes"/>
    <s v="None"/>
    <s v="Garage"/>
    <s v="iChoose"/>
    <s v="Allianze"/>
    <n v="500"/>
    <s v="None"/>
    <s v="Comprehensive"/>
    <s v="Yes"/>
    <s v="Satisfied"/>
    <n v="608"/>
    <n v="498"/>
    <n v="110"/>
  </r>
  <r>
    <n v="14"/>
    <s v="Male"/>
    <n v="29"/>
    <s v="Queensland"/>
    <s v="Urban"/>
    <s v="Full"/>
    <n v="11"/>
    <s v="Diamond"/>
    <s v="Less than 30,000km"/>
    <n v="39700"/>
    <x v="0"/>
    <n v="1"/>
    <x v="1"/>
    <s v="Hybrid"/>
    <s v="Yes"/>
    <s v="None"/>
    <s v="Garage"/>
    <s v="iChoose"/>
    <s v="Allianze"/>
    <n v="1000"/>
    <s v="None"/>
    <s v="Comprehensive"/>
    <s v="No"/>
    <s v="Satisfied"/>
    <n v="588"/>
    <n v="492"/>
    <n v="96"/>
  </r>
  <r>
    <n v="15"/>
    <s v="Female"/>
    <n v="48"/>
    <s v="New South Wales"/>
    <s v="Urban"/>
    <s v="Full"/>
    <n v="30"/>
    <s v="Diamond"/>
    <s v="Less than 20,000km"/>
    <n v="29200"/>
    <x v="0"/>
    <n v="1"/>
    <x v="1"/>
    <s v="Petrol"/>
    <s v="Yes"/>
    <s v="None"/>
    <s v="Garage"/>
    <s v="iChoose"/>
    <s v="Allianze"/>
    <n v="250"/>
    <s v="None"/>
    <s v="Comprehensive"/>
    <s v="No"/>
    <s v="Satisfied"/>
    <n v="554"/>
    <n v="482"/>
    <n v="72"/>
  </r>
  <r>
    <n v="16"/>
    <s v="Male"/>
    <n v="34"/>
    <s v="South Australia"/>
    <s v="Rural"/>
    <s v="Full"/>
    <n v="16"/>
    <s v="Diamond"/>
    <s v="Less than 30,000km"/>
    <n v="19600"/>
    <x v="1"/>
    <n v="3"/>
    <x v="1"/>
    <s v="Petrol"/>
    <s v="Yes"/>
    <s v="None"/>
    <s v="Garage"/>
    <s v="iChoose"/>
    <s v="Coles"/>
    <n v="500"/>
    <s v="Inexperience Drivers"/>
    <s v="Comprehensive"/>
    <s v="No"/>
    <s v="Satisfied"/>
    <n v="466"/>
    <n v="456"/>
    <n v="10"/>
  </r>
  <r>
    <n v="17"/>
    <s v="Male"/>
    <n v="41"/>
    <s v="New South Wales"/>
    <s v="Rural"/>
    <s v="Full"/>
    <n v="23"/>
    <s v="Diamond"/>
    <s v="Less than 30,000km"/>
    <n v="31000"/>
    <x v="1"/>
    <n v="9"/>
    <x v="0"/>
    <s v="LPG"/>
    <s v="No"/>
    <s v="None"/>
    <s v="Garage"/>
    <s v="yChoose"/>
    <s v="RACV"/>
    <n v="250"/>
    <s v="Drivers Under 30"/>
    <s v="Comprehensive"/>
    <s v="No"/>
    <s v="Dissatisfied"/>
    <n v="600"/>
    <n v="496"/>
    <n v="104"/>
  </r>
  <r>
    <n v="18"/>
    <s v="Male"/>
    <n v="65"/>
    <s v="Victoria"/>
    <s v="Urban"/>
    <s v="Full"/>
    <n v="10"/>
    <s v="Diamond"/>
    <s v="Less than 20,000km"/>
    <n v="42600"/>
    <x v="1"/>
    <n v="12"/>
    <x v="2"/>
    <s v="Petrol"/>
    <s v="No"/>
    <s v="None"/>
    <s v="Garage"/>
    <s v="iChoose"/>
    <s v="AAMI"/>
    <n v="250"/>
    <s v="None"/>
    <s v="Comprehensive"/>
    <s v="No"/>
    <s v="Very Dissatisfied"/>
    <n v="808"/>
    <n v="558"/>
    <n v="250"/>
  </r>
  <r>
    <n v="19"/>
    <s v="Male"/>
    <n v="52"/>
    <s v="Victoria"/>
    <s v="Urban"/>
    <s v="Full"/>
    <n v="34"/>
    <s v="Diamond"/>
    <s v="Less than 30,000km"/>
    <n v="76300"/>
    <x v="0"/>
    <n v="6"/>
    <x v="2"/>
    <s v="Petrol"/>
    <s v="Yes"/>
    <s v="None"/>
    <s v="Garage"/>
    <s v="uChoose"/>
    <s v="Coles"/>
    <n v="250"/>
    <s v="None"/>
    <s v="Comprehensive"/>
    <s v="No"/>
    <s v="Dissatisfied"/>
    <n v="1225"/>
    <n v="683"/>
    <n v="542"/>
  </r>
  <r>
    <n v="20"/>
    <s v="Male"/>
    <n v="41"/>
    <s v="New South Wales"/>
    <s v="Rural"/>
    <s v="Probationary"/>
    <n v="2"/>
    <s v="Silver"/>
    <s v="Less than 10,000km"/>
    <n v="49000"/>
    <x v="0"/>
    <n v="4"/>
    <x v="0"/>
    <s v="Petrol"/>
    <s v="Yes"/>
    <s v="None"/>
    <s v="Street"/>
    <s v="iChoose"/>
    <s v="AAMI"/>
    <n v="1000"/>
    <s v="None"/>
    <s v="Comprehensive"/>
    <s v="No"/>
    <s v="Very Satisfied"/>
    <n v="1255"/>
    <n v="692"/>
    <n v="563"/>
  </r>
  <r>
    <n v="21"/>
    <s v="Male"/>
    <n v="37"/>
    <s v="Victoria"/>
    <s v="Rural"/>
    <s v="Full"/>
    <n v="19"/>
    <s v="Diamond"/>
    <s v="Less than 20,000km"/>
    <n v="65000"/>
    <x v="1"/>
    <n v="1"/>
    <x v="0"/>
    <s v="Petrol"/>
    <s v="No"/>
    <s v="None"/>
    <s v="Garage"/>
    <s v="yChoose"/>
    <s v="AAMI"/>
    <n v="500"/>
    <s v="Inexperience Drivers"/>
    <s v="Comprehensive"/>
    <s v="No"/>
    <s v="Very Satisfied"/>
    <n v="895"/>
    <n v="584"/>
    <n v="311"/>
  </r>
  <r>
    <n v="22"/>
    <s v="Female"/>
    <n v="39"/>
    <s v="Victoria"/>
    <s v="Rural"/>
    <s v="Full"/>
    <n v="21"/>
    <s v="Diamond"/>
    <s v="More than or Equal to 30,000km"/>
    <n v="40000"/>
    <x v="1"/>
    <n v="1"/>
    <x v="0"/>
    <s v="Petrol"/>
    <s v="No"/>
    <s v="None"/>
    <s v="Garage"/>
    <s v="uChoose"/>
    <s v="Allianze"/>
    <n v="500"/>
    <s v="None"/>
    <s v="Comprehensive"/>
    <s v="No"/>
    <s v="Satisfied"/>
    <n v="659"/>
    <n v="513"/>
    <n v="146"/>
  </r>
  <r>
    <n v="23"/>
    <s v="Male"/>
    <n v="35"/>
    <s v="Queensland"/>
    <s v="Rural"/>
    <s v="Full"/>
    <n v="17"/>
    <s v="Diamond"/>
    <s v="Less than 30,000km"/>
    <n v="26300"/>
    <x v="1"/>
    <n v="1"/>
    <x v="1"/>
    <s v="Petrol"/>
    <s v="Yes"/>
    <s v="None"/>
    <s v="Garage"/>
    <s v="iChoose"/>
    <s v="GIO"/>
    <n v="500"/>
    <s v="None"/>
    <s v="Comprehensive"/>
    <s v="No"/>
    <s v="Dissatisfied"/>
    <n v="529"/>
    <n v="475"/>
    <n v="54"/>
  </r>
  <r>
    <n v="24"/>
    <s v="Female"/>
    <n v="32"/>
    <s v="New South Wales"/>
    <s v="Urban"/>
    <s v="Full"/>
    <n v="14"/>
    <s v="Diamond"/>
    <s v="Less than 30,000km"/>
    <n v="140000"/>
    <x v="0"/>
    <n v="1"/>
    <x v="2"/>
    <s v="Diesel"/>
    <s v="Yes"/>
    <s v="None"/>
    <s v="Garage"/>
    <s v="iChoose"/>
    <s v="NRMA"/>
    <n v="1500"/>
    <s v="None"/>
    <s v="Comprehensive"/>
    <s v="No"/>
    <s v="Very Satisfied"/>
    <n v="1436"/>
    <n v="745"/>
    <n v="691"/>
  </r>
  <r>
    <n v="25"/>
    <s v="Male"/>
    <n v="58"/>
    <s v="New South Wales"/>
    <s v="Urban"/>
    <s v="Full"/>
    <n v="40"/>
    <s v="Diamond"/>
    <s v="Less than 10,000km"/>
    <n v="125000"/>
    <x v="0"/>
    <n v="1"/>
    <x v="3"/>
    <s v="Petrol"/>
    <s v="Yes"/>
    <s v="Unrepaired Damage"/>
    <s v="Secure Public"/>
    <s v="iChoose"/>
    <s v="AAMI"/>
    <n v="250"/>
    <s v="None"/>
    <s v="Comprehensive"/>
    <s v="Yes"/>
    <s v="Satisfied"/>
    <n v="1828"/>
    <n v="862"/>
    <n v="966"/>
  </r>
  <r>
    <n v="26"/>
    <s v="Female"/>
    <n v="38"/>
    <s v="New South Wales"/>
    <s v="Urban"/>
    <s v="Full"/>
    <n v="20"/>
    <s v="Diamond"/>
    <s v="Less than 30,000km"/>
    <n v="31000"/>
    <x v="1"/>
    <n v="2"/>
    <x v="0"/>
    <s v="Diesel"/>
    <s v="Yes"/>
    <s v="None"/>
    <s v="Garage"/>
    <s v="yChoose"/>
    <s v="RACV"/>
    <n v="500"/>
    <s v="None"/>
    <s v="Comprehensive"/>
    <s v="No"/>
    <s v="Satisfied"/>
    <n v="574"/>
    <n v="488"/>
    <n v="86"/>
  </r>
  <r>
    <n v="27"/>
    <s v="Male"/>
    <n v="29"/>
    <s v="Western Australia"/>
    <s v="Urban"/>
    <s v="Full"/>
    <n v="11"/>
    <s v="Diamond"/>
    <s v="Less than 30,000km"/>
    <n v="57800"/>
    <x v="0"/>
    <n v="3"/>
    <x v="1"/>
    <s v="Diesel"/>
    <s v="No"/>
    <s v="None"/>
    <s v="Garage"/>
    <s v="iChoose"/>
    <s v="AAMI"/>
    <n v="500"/>
    <s v="Inexperience Drivers"/>
    <s v="Comprehensive"/>
    <s v="No"/>
    <s v="Very Satisfied"/>
    <n v="827"/>
    <n v="564"/>
    <n v="263"/>
  </r>
  <r>
    <n v="28"/>
    <s v="Male"/>
    <n v="56"/>
    <s v="Western Australia"/>
    <s v="Rural"/>
    <s v="Full"/>
    <n v="38"/>
    <s v="Silver"/>
    <s v="Less than 20,000km"/>
    <n v="69000"/>
    <x v="1"/>
    <n v="2"/>
    <x v="3"/>
    <s v="Petrol"/>
    <s v="Yes"/>
    <s v="None"/>
    <s v="Garage"/>
    <s v="vChoose"/>
    <s v="Coles"/>
    <n v="750"/>
    <s v="None"/>
    <s v="Comprehensive"/>
    <s v="No"/>
    <s v="Satisfied"/>
    <n v="1246"/>
    <n v="989"/>
    <n v="257"/>
  </r>
  <r>
    <n v="29"/>
    <s v="Male"/>
    <n v="48"/>
    <s v="Tasmania"/>
    <s v="Urban"/>
    <s v="Full"/>
    <n v="30"/>
    <s v="Diamond"/>
    <s v="Less than 20,000km"/>
    <n v="322300"/>
    <x v="0"/>
    <n v="6"/>
    <x v="2"/>
    <s v="Petrol"/>
    <s v="Yes"/>
    <s v="None"/>
    <s v="Garage"/>
    <s v="uChoose"/>
    <s v="GIO"/>
    <n v="1500"/>
    <s v="None"/>
    <s v="Comprehensive"/>
    <s v="No"/>
    <s v="Very Satisfied"/>
    <n v="2698"/>
    <n v="1122"/>
    <n v="1576"/>
  </r>
  <r>
    <n v="30"/>
    <s v="Female"/>
    <n v="45"/>
    <s v="Queensland"/>
    <s v="Urban"/>
    <s v="Full"/>
    <n v="27"/>
    <s v="Diamond"/>
    <s v="Less than 30,000km"/>
    <n v="59000"/>
    <x v="1"/>
    <n v="2"/>
    <x v="3"/>
    <s v="Petrol"/>
    <s v="Yes"/>
    <s v="None"/>
    <s v="Garage"/>
    <s v="iChoose"/>
    <s v="RACV"/>
    <n v="250"/>
    <s v="None"/>
    <s v="Comprehensive"/>
    <s v="No"/>
    <s v="Very Satisfied"/>
    <n v="944"/>
    <n v="599"/>
    <n v="345"/>
  </r>
  <r>
    <n v="31"/>
    <s v="Male"/>
    <n v="40"/>
    <s v="New South Wales"/>
    <s v="Urban"/>
    <s v="Full"/>
    <n v="22"/>
    <s v="Diamond"/>
    <s v="Less than 30,000km"/>
    <n v="71000"/>
    <x v="0"/>
    <n v="10"/>
    <x v="3"/>
    <s v="Petrol"/>
    <s v="Yes"/>
    <s v="Unrepaired Damage"/>
    <s v="Garage"/>
    <s v="yChoose"/>
    <s v="NRMA"/>
    <n v="250"/>
    <s v="Inexperience Drivers"/>
    <s v="Comprehensive"/>
    <s v="No"/>
    <s v="Very Satisfied"/>
    <n v="1079"/>
    <n v="639"/>
    <n v="440"/>
  </r>
  <r>
    <n v="32"/>
    <s v="Male"/>
    <n v="40"/>
    <s v="New South Wales"/>
    <s v="Rural"/>
    <s v="Full"/>
    <n v="22"/>
    <s v="Diamond"/>
    <s v="Less than 30,000km"/>
    <n v="65000"/>
    <x v="0"/>
    <n v="3"/>
    <x v="0"/>
    <s v="Petrol"/>
    <s v="No"/>
    <s v="None"/>
    <s v="Garage"/>
    <s v="vChoose"/>
    <s v="Youi"/>
    <n v="250"/>
    <s v="Inexperience Drivers"/>
    <s v="Comprehensive"/>
    <s v="No"/>
    <s v="Satisfied"/>
    <n v="951"/>
    <n v="851"/>
    <n v="100"/>
  </r>
  <r>
    <n v="33"/>
    <s v="Male"/>
    <n v="52"/>
    <s v="Western Australia"/>
    <s v="Urban"/>
    <s v="Full"/>
    <n v="34"/>
    <s v="Diamond"/>
    <s v="Less than 30,000km"/>
    <n v="110000"/>
    <x v="0"/>
    <n v="2"/>
    <x v="3"/>
    <s v="Petrol"/>
    <s v="Yes"/>
    <s v="None"/>
    <s v="Garage"/>
    <s v="uChoose"/>
    <s v="AAMI"/>
    <n v="250"/>
    <s v="None"/>
    <s v="Comprehensive"/>
    <s v="No"/>
    <s v="Very Satisfied"/>
    <n v="1642"/>
    <n v="807"/>
    <n v="835"/>
  </r>
  <r>
    <n v="34"/>
    <s v="Male"/>
    <n v="45"/>
    <s v="South Australia"/>
    <s v="Urban"/>
    <s v="Full"/>
    <n v="27"/>
    <s v="Diamond"/>
    <s v="Less than 30,000km"/>
    <n v="69600"/>
    <x v="0"/>
    <n v="4"/>
    <x v="2"/>
    <s v="Petrol"/>
    <s v="No"/>
    <s v="None"/>
    <s v="Garage"/>
    <s v="uChoose"/>
    <s v="AAMI"/>
    <n v="250"/>
    <s v="None"/>
    <s v="Comprehensive"/>
    <s v="No"/>
    <s v="Very Satisfied"/>
    <n v="1064"/>
    <n v="634"/>
    <n v="430"/>
  </r>
  <r>
    <n v="35"/>
    <s v="Female"/>
    <n v="43"/>
    <s v="New South Wales"/>
    <s v="Rural"/>
    <s v="Full"/>
    <n v="25"/>
    <s v="Diamond"/>
    <s v="Less than 30,000km"/>
    <n v="75900"/>
    <x v="0"/>
    <n v="5"/>
    <x v="3"/>
    <s v="Petrol"/>
    <s v="Yes"/>
    <s v="None"/>
    <s v="Garage"/>
    <s v="iChoose"/>
    <s v="AAMI"/>
    <n v="250"/>
    <s v="None"/>
    <s v="Comprehensive"/>
    <s v="No"/>
    <s v="Very Satisfied"/>
    <n v="1135"/>
    <n v="656"/>
    <n v="479"/>
  </r>
  <r>
    <n v="36"/>
    <s v="Male"/>
    <n v="32"/>
    <s v="South Australia"/>
    <s v="Urban"/>
    <s v="Full"/>
    <n v="14"/>
    <s v="Diamond"/>
    <s v="Less than 10,000km"/>
    <n v="9300"/>
    <x v="0"/>
    <n v="15"/>
    <x v="1"/>
    <s v="Petrol"/>
    <s v="No"/>
    <s v="None"/>
    <s v="Garage"/>
    <s v="iChoose"/>
    <s v="Coles"/>
    <n v="500"/>
    <s v="Flood"/>
    <s v="Third Party"/>
    <s v="Yes"/>
    <s v="Very Dissatisfied"/>
    <n v="368"/>
    <n v="427"/>
    <n v="-59"/>
  </r>
  <r>
    <n v="37"/>
    <s v="Female"/>
    <n v="24"/>
    <s v="Western Australia"/>
    <s v="Rural"/>
    <s v="Probationary"/>
    <n v="2"/>
    <s v="Silver"/>
    <s v="More than or Equal to 30,000km"/>
    <n v="49000"/>
    <x v="0"/>
    <n v="6"/>
    <x v="0"/>
    <s v="Diesel"/>
    <s v="Yes"/>
    <s v="None"/>
    <s v="Garage"/>
    <s v="iChoose"/>
    <s v="AAMI"/>
    <n v="1000"/>
    <s v="Hail"/>
    <s v="Comprehensive"/>
    <s v="No"/>
    <s v="Satisfied"/>
    <n v="1450"/>
    <n v="750"/>
    <n v="700"/>
  </r>
  <r>
    <n v="38"/>
    <s v="Female"/>
    <n v="35"/>
    <s v="Western Australia"/>
    <s v="Urban"/>
    <s v="Full"/>
    <n v="17"/>
    <s v="Diamond"/>
    <s v="Less than 30,000km"/>
    <n v="76000"/>
    <x v="0"/>
    <n v="5"/>
    <x v="0"/>
    <s v="Petrol"/>
    <s v="No"/>
    <s v="None"/>
    <s v="Garage"/>
    <s v="yChoose"/>
    <s v="AAMI"/>
    <n v="500"/>
    <s v="None"/>
    <s v="Comprehensive"/>
    <s v="No"/>
    <s v="Very Satisfied"/>
    <n v="1071"/>
    <n v="637"/>
    <n v="434"/>
  </r>
  <r>
    <n v="39"/>
    <s v="Male"/>
    <n v="21"/>
    <s v="New South Wales"/>
    <s v="Urban"/>
    <s v="Full"/>
    <n v="3"/>
    <s v="Platinum"/>
    <s v="Less than 30,000km"/>
    <n v="63300"/>
    <x v="0"/>
    <n v="6"/>
    <x v="3"/>
    <s v="Petrol"/>
    <s v="Yes"/>
    <s v="None"/>
    <s v="Garage"/>
    <s v="yChoose"/>
    <s v="AAMI"/>
    <n v="1500"/>
    <s v="None"/>
    <s v="Comprehensive"/>
    <s v="No"/>
    <s v="Satisfied"/>
    <n v="1491"/>
    <n v="762"/>
    <n v="729"/>
  </r>
  <r>
    <n v="40"/>
    <s v="Male"/>
    <n v="41"/>
    <s v="Northern Territory"/>
    <s v="Urban"/>
    <s v="Full"/>
    <n v="23"/>
    <s v="Diamond"/>
    <s v="Less than 30,000km"/>
    <n v="18700"/>
    <x v="1"/>
    <n v="3"/>
    <x v="1"/>
    <s v="Petrol"/>
    <s v="Yes"/>
    <s v="None"/>
    <s v="Garage"/>
    <s v="yChoose"/>
    <s v="AAMI"/>
    <n v="250"/>
    <s v="None"/>
    <s v="Comprehensive"/>
    <s v="No"/>
    <s v="Satisfied"/>
    <n v="453"/>
    <n v="453"/>
    <n v="0"/>
  </r>
  <r>
    <m/>
    <m/>
    <m/>
    <m/>
    <m/>
    <m/>
    <m/>
    <m/>
    <m/>
    <m/>
    <x v="2"/>
    <m/>
    <x v="4"/>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502AE1-6D5C-42A2-91D5-C7E8715FC5CA}"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F7" firstHeaderRow="1" firstDataRow="2" firstDataCol="1"/>
  <pivotFields count="27">
    <pivotField compact="0" outline="0" showAll="0"/>
    <pivotField compact="0" outline="0" showAll="0"/>
    <pivotField compact="0" outline="0" showAll="0"/>
    <pivotField compact="0" outline="0" showAll="0"/>
    <pivotField axis="axisRow" dataField="1" compact="0" outline="0" showAll="0">
      <items count="4">
        <item x="0"/>
        <item x="1"/>
        <item h="1"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6">
        <item x="1"/>
        <item x="3"/>
        <item x="2"/>
        <item x="0"/>
        <item h="1" x="4"/>
        <item t="default"/>
      </items>
    </pivotField>
    <pivotField compact="0" outline="0" showAll="0"/>
    <pivotField compact="0" outline="0" showAll="0"/>
    <pivotField compact="0" outline="0" showAll="0"/>
  </pivotFields>
  <rowFields count="1">
    <field x="4"/>
  </rowFields>
  <rowItems count="3">
    <i>
      <x/>
    </i>
    <i>
      <x v="1"/>
    </i>
    <i t="grand">
      <x/>
    </i>
  </rowItems>
  <colFields count="1">
    <field x="23"/>
  </colFields>
  <colItems count="5">
    <i>
      <x/>
    </i>
    <i>
      <x v="1"/>
    </i>
    <i>
      <x v="2"/>
    </i>
    <i>
      <x v="3"/>
    </i>
    <i t="grand">
      <x/>
    </i>
  </colItems>
  <dataFields count="1">
    <dataField name="Count of Area"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56449B-336D-45D7-82B0-9DA9883946FA}"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1:V7" firstHeaderRow="1" firstDataRow="2" firstDataCol="1"/>
  <pivotFields count="2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x="2"/>
        <item x="3"/>
        <item x="1"/>
        <item h="1" x="4"/>
        <item t="default"/>
      </items>
    </pivotField>
    <pivotField showAll="0"/>
    <pivotField showAll="0"/>
    <pivotField showAll="0"/>
    <pivotField showAll="0"/>
    <pivotField showAll="0"/>
    <pivotField axis="axisRow" dataField="1" showAll="0">
      <items count="6">
        <item x="1"/>
        <item x="3"/>
        <item x="2"/>
        <item x="0"/>
        <item x="4"/>
        <item t="default"/>
      </items>
    </pivotField>
    <pivotField showAll="0"/>
    <pivotField showAll="0"/>
    <pivotField showAll="0"/>
  </pivotFields>
  <rowFields count="1">
    <field x="23"/>
  </rowFields>
  <rowItems count="5">
    <i>
      <x/>
    </i>
    <i>
      <x v="1"/>
    </i>
    <i>
      <x v="2"/>
    </i>
    <i>
      <x v="3"/>
    </i>
    <i t="grand">
      <x/>
    </i>
  </rowItems>
  <colFields count="1">
    <field x="17"/>
  </colFields>
  <colItems count="5">
    <i>
      <x/>
    </i>
    <i>
      <x v="1"/>
    </i>
    <i>
      <x v="2"/>
    </i>
    <i>
      <x v="3"/>
    </i>
    <i t="grand">
      <x/>
    </i>
  </colItems>
  <dataFields count="1">
    <dataField name="Count of Customer_Sat" fld="2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C2DC2F-B0EF-4241-BB37-EC09D5998C88}"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F5" firstHeaderRow="1" firstDataRow="2" firstDataCol="1"/>
  <pivotFields count="27">
    <pivotField showAll="0"/>
    <pivotField showAll="0"/>
    <pivotField showAll="0"/>
    <pivotField showAll="0"/>
    <pivotField showAll="0"/>
    <pivotField showAll="0"/>
    <pivotField showAll="0"/>
    <pivotField showAll="0"/>
    <pivotField showAll="0"/>
    <pivotField showAll="0"/>
    <pivotField axis="axisRow" showAll="0">
      <items count="4">
        <item x="0"/>
        <item x="1"/>
        <item h="1" x="2"/>
        <item t="default"/>
      </items>
    </pivotField>
    <pivotField showAll="0"/>
    <pivotField axis="axisCol" showAll="0">
      <items count="6">
        <item x="0"/>
        <item x="1"/>
        <item x="3"/>
        <item x="2"/>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0"/>
  </rowFields>
  <rowItems count="3">
    <i>
      <x/>
    </i>
    <i>
      <x v="1"/>
    </i>
    <i t="grand">
      <x/>
    </i>
  </rowItems>
  <colFields count="1">
    <field x="12"/>
  </colFields>
  <colItems count="5">
    <i>
      <x/>
    </i>
    <i>
      <x v="1"/>
    </i>
    <i>
      <x v="2"/>
    </i>
    <i>
      <x v="3"/>
    </i>
    <i t="grand">
      <x/>
    </i>
  </colItems>
  <dataFields count="1">
    <dataField name="Average of Savings" fld="26" subtotal="average"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01A28-8AE9-46F4-8950-E15F8ABFBFAC}">
  <dimension ref="A1:B2"/>
  <sheetViews>
    <sheetView workbookViewId="0">
      <selection activeCell="L14" sqref="L14"/>
    </sheetView>
  </sheetViews>
  <sheetFormatPr defaultRowHeight="15" x14ac:dyDescent="0.25"/>
  <sheetData>
    <row r="1" spans="1:2" ht="18.75" x14ac:dyDescent="0.3">
      <c r="B1" s="6" t="s">
        <v>95</v>
      </c>
    </row>
    <row r="2" spans="1:2" ht="21" x14ac:dyDescent="0.25">
      <c r="A2" s="7" t="s">
        <v>96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CCE88-C100-4C13-8231-9CAF521E7F2E}">
  <dimension ref="A1:AB401"/>
  <sheetViews>
    <sheetView topLeftCell="J1" zoomScaleNormal="100" workbookViewId="0">
      <selection activeCell="U20" sqref="U20"/>
    </sheetView>
  </sheetViews>
  <sheetFormatPr defaultRowHeight="15" x14ac:dyDescent="0.25"/>
  <cols>
    <col min="1" max="1" width="10.7109375" bestFit="1" customWidth="1"/>
    <col min="2" max="2" width="10" bestFit="1" customWidth="1"/>
    <col min="3" max="3" width="13.140625" bestFit="1" customWidth="1"/>
    <col min="4" max="4" width="25.140625" bestFit="1" customWidth="1"/>
    <col min="5" max="5" width="7.42578125" bestFit="1" customWidth="1"/>
    <col min="6" max="6" width="12.42578125" bestFit="1" customWidth="1"/>
    <col min="7" max="7" width="10.7109375" bestFit="1" customWidth="1"/>
    <col min="8" max="8" width="9" bestFit="1" customWidth="1"/>
    <col min="9" max="9" width="29.28515625" bestFit="1" customWidth="1"/>
    <col min="10" max="10" width="11.140625" bestFit="1" customWidth="1"/>
    <col min="11" max="11" width="14.28515625" bestFit="1" customWidth="1"/>
    <col min="12" max="12" width="10.5703125" bestFit="1" customWidth="1"/>
    <col min="13" max="13" width="12.140625" bestFit="1" customWidth="1"/>
    <col min="14" max="14" width="11.7109375" bestFit="1" customWidth="1"/>
    <col min="15" max="15" width="8.5703125" bestFit="1" customWidth="1"/>
    <col min="16" max="16" width="18.85546875" bestFit="1" customWidth="1"/>
    <col min="17" max="17" width="14.140625" bestFit="1" customWidth="1"/>
    <col min="18" max="18" width="9.140625" bestFit="1" customWidth="1"/>
    <col min="19" max="19" width="9.5703125" bestFit="1" customWidth="1"/>
    <col min="20" max="20" width="9.140625" bestFit="1" customWidth="1"/>
    <col min="21" max="21" width="19.7109375" bestFit="1" customWidth="1"/>
    <col min="22" max="22" width="15.140625" bestFit="1" customWidth="1"/>
    <col min="23" max="23" width="20.5703125" bestFit="1" customWidth="1"/>
    <col min="24" max="24" width="16" bestFit="1" customWidth="1"/>
    <col min="25" max="25" width="15.85546875" bestFit="1" customWidth="1"/>
    <col min="26" max="26" width="12.7109375" bestFit="1" customWidth="1"/>
    <col min="27" max="27" width="9.85546875" bestFit="1" customWidth="1"/>
  </cols>
  <sheetData>
    <row r="1" spans="1:28" s="2" customFormat="1" x14ac:dyDescent="0.25">
      <c r="A1" s="2" t="s">
        <v>2</v>
      </c>
      <c r="B1" s="2" t="s">
        <v>3</v>
      </c>
      <c r="C1" s="2" t="s">
        <v>4</v>
      </c>
      <c r="D1" s="2" t="s">
        <v>5</v>
      </c>
      <c r="E1" s="2" t="s">
        <v>6</v>
      </c>
      <c r="F1" s="2" t="s">
        <v>7</v>
      </c>
      <c r="G1" s="2" t="s">
        <v>8</v>
      </c>
      <c r="H1" s="2" t="s">
        <v>9</v>
      </c>
      <c r="I1" s="2" t="s">
        <v>10</v>
      </c>
      <c r="J1" s="2" t="s">
        <v>11</v>
      </c>
      <c r="K1" s="2" t="s">
        <v>12</v>
      </c>
      <c r="L1" s="2" t="s">
        <v>13</v>
      </c>
      <c r="M1" s="2" t="s">
        <v>14</v>
      </c>
      <c r="N1" s="2" t="s">
        <v>15</v>
      </c>
      <c r="O1" s="2" t="s">
        <v>16</v>
      </c>
      <c r="P1" s="2" t="s">
        <v>17</v>
      </c>
      <c r="Q1" s="2" t="s">
        <v>18</v>
      </c>
      <c r="R1" s="2" t="s">
        <v>19</v>
      </c>
      <c r="S1" s="2" t="s">
        <v>20</v>
      </c>
      <c r="T1" s="2" t="s">
        <v>21</v>
      </c>
      <c r="U1" s="2" t="s">
        <v>22</v>
      </c>
      <c r="V1" s="2" t="s">
        <v>23</v>
      </c>
      <c r="W1" s="3" t="s">
        <v>24</v>
      </c>
      <c r="X1" s="2" t="s">
        <v>25</v>
      </c>
      <c r="Y1" s="2" t="s">
        <v>26</v>
      </c>
      <c r="Z1" s="2" t="s">
        <v>27</v>
      </c>
      <c r="AA1" s="2" t="s">
        <v>28</v>
      </c>
    </row>
    <row r="2" spans="1:28" x14ac:dyDescent="0.25">
      <c r="A2" s="4">
        <v>1</v>
      </c>
      <c r="B2" t="s">
        <v>1</v>
      </c>
      <c r="C2" s="4">
        <v>35</v>
      </c>
      <c r="D2" t="s">
        <v>29</v>
      </c>
      <c r="E2" t="s">
        <v>30</v>
      </c>
      <c r="F2" t="s">
        <v>31</v>
      </c>
      <c r="G2" s="4">
        <v>2</v>
      </c>
      <c r="H2" t="s">
        <v>32</v>
      </c>
      <c r="I2" t="s">
        <v>33</v>
      </c>
      <c r="J2" s="1">
        <v>75000</v>
      </c>
      <c r="K2" t="s">
        <v>34</v>
      </c>
      <c r="L2" s="4">
        <v>3</v>
      </c>
      <c r="M2" t="s">
        <v>35</v>
      </c>
      <c r="N2" s="4" t="s">
        <v>36</v>
      </c>
      <c r="O2" t="s">
        <v>37</v>
      </c>
      <c r="P2" t="s">
        <v>38</v>
      </c>
      <c r="Q2" t="s">
        <v>39</v>
      </c>
      <c r="R2" t="s">
        <v>40</v>
      </c>
      <c r="S2" t="s">
        <v>41</v>
      </c>
      <c r="T2" s="1">
        <v>1500</v>
      </c>
      <c r="U2" t="s">
        <v>42</v>
      </c>
      <c r="V2" t="s">
        <v>43</v>
      </c>
      <c r="W2" t="s">
        <v>44</v>
      </c>
      <c r="X2" t="s">
        <v>45</v>
      </c>
      <c r="Y2" s="1">
        <v>1974</v>
      </c>
      <c r="Z2" s="1">
        <v>906</v>
      </c>
      <c r="AA2" s="1">
        <v>1068</v>
      </c>
      <c r="AB2" s="1"/>
    </row>
    <row r="3" spans="1:28" x14ac:dyDescent="0.25">
      <c r="A3" s="4">
        <v>2</v>
      </c>
      <c r="B3" t="s">
        <v>0</v>
      </c>
      <c r="C3" s="4">
        <v>64</v>
      </c>
      <c r="D3" t="s">
        <v>46</v>
      </c>
      <c r="E3" t="s">
        <v>47</v>
      </c>
      <c r="F3" t="s">
        <v>48</v>
      </c>
      <c r="G3" s="4">
        <v>46</v>
      </c>
      <c r="H3" t="s">
        <v>49</v>
      </c>
      <c r="I3" t="s">
        <v>50</v>
      </c>
      <c r="J3" s="1">
        <v>20600</v>
      </c>
      <c r="K3" t="s">
        <v>51</v>
      </c>
      <c r="L3" s="4">
        <v>3</v>
      </c>
      <c r="M3" t="s">
        <v>52</v>
      </c>
      <c r="N3" s="4" t="s">
        <v>36</v>
      </c>
      <c r="O3" t="s">
        <v>37</v>
      </c>
      <c r="P3" t="s">
        <v>38</v>
      </c>
      <c r="Q3" t="s">
        <v>39</v>
      </c>
      <c r="R3" t="s">
        <v>53</v>
      </c>
      <c r="S3" t="s">
        <v>54</v>
      </c>
      <c r="T3" s="1">
        <v>750</v>
      </c>
      <c r="U3" t="s">
        <v>55</v>
      </c>
      <c r="V3" t="s">
        <v>43</v>
      </c>
      <c r="W3" t="s">
        <v>44</v>
      </c>
      <c r="X3" t="s">
        <v>45</v>
      </c>
      <c r="Y3" s="1">
        <v>508</v>
      </c>
      <c r="Z3" s="1">
        <v>468</v>
      </c>
      <c r="AA3" s="1">
        <v>40</v>
      </c>
    </row>
    <row r="4" spans="1:28" x14ac:dyDescent="0.25">
      <c r="A4" s="4">
        <v>3</v>
      </c>
      <c r="B4" t="s">
        <v>1</v>
      </c>
      <c r="C4" s="4">
        <v>33</v>
      </c>
      <c r="D4" t="s">
        <v>56</v>
      </c>
      <c r="E4" t="s">
        <v>30</v>
      </c>
      <c r="F4" t="s">
        <v>48</v>
      </c>
      <c r="G4" s="4">
        <v>15</v>
      </c>
      <c r="H4" t="s">
        <v>57</v>
      </c>
      <c r="I4" t="s">
        <v>50</v>
      </c>
      <c r="J4" s="1">
        <v>21100</v>
      </c>
      <c r="K4" t="s">
        <v>51</v>
      </c>
      <c r="L4" s="4">
        <v>3</v>
      </c>
      <c r="M4" t="s">
        <v>52</v>
      </c>
      <c r="N4" s="4" t="s">
        <v>36</v>
      </c>
      <c r="O4" t="s">
        <v>37</v>
      </c>
      <c r="P4" t="s">
        <v>38</v>
      </c>
      <c r="Q4" t="s">
        <v>39</v>
      </c>
      <c r="R4" t="s">
        <v>58</v>
      </c>
      <c r="S4" t="s">
        <v>59</v>
      </c>
      <c r="T4" s="1">
        <v>500</v>
      </c>
      <c r="U4" t="s">
        <v>60</v>
      </c>
      <c r="V4" t="s">
        <v>43</v>
      </c>
      <c r="W4" t="s">
        <v>44</v>
      </c>
      <c r="X4" t="s">
        <v>61</v>
      </c>
      <c r="Y4" s="1">
        <v>480</v>
      </c>
      <c r="Z4" s="1">
        <v>460</v>
      </c>
      <c r="AA4" s="1">
        <v>20</v>
      </c>
    </row>
    <row r="5" spans="1:28" x14ac:dyDescent="0.25">
      <c r="A5" s="4">
        <v>4</v>
      </c>
      <c r="B5" t="s">
        <v>1</v>
      </c>
      <c r="C5" s="4">
        <v>23</v>
      </c>
      <c r="D5" t="s">
        <v>62</v>
      </c>
      <c r="E5" t="s">
        <v>30</v>
      </c>
      <c r="F5" t="s">
        <v>48</v>
      </c>
      <c r="G5" s="4">
        <v>5</v>
      </c>
      <c r="H5" t="s">
        <v>49</v>
      </c>
      <c r="I5" t="s">
        <v>63</v>
      </c>
      <c r="J5" s="1">
        <v>85000</v>
      </c>
      <c r="K5" t="s">
        <v>51</v>
      </c>
      <c r="L5" s="4">
        <v>3</v>
      </c>
      <c r="M5" t="s">
        <v>35</v>
      </c>
      <c r="N5" s="4" t="s">
        <v>36</v>
      </c>
      <c r="O5" t="s">
        <v>37</v>
      </c>
      <c r="P5" t="s">
        <v>38</v>
      </c>
      <c r="Q5" t="s">
        <v>39</v>
      </c>
      <c r="R5" t="s">
        <v>64</v>
      </c>
      <c r="S5" t="s">
        <v>65</v>
      </c>
      <c r="T5" s="1">
        <v>1000</v>
      </c>
      <c r="U5" t="s">
        <v>38</v>
      </c>
      <c r="V5" t="s">
        <v>43</v>
      </c>
      <c r="W5" t="s">
        <v>44</v>
      </c>
      <c r="X5" t="s">
        <v>66</v>
      </c>
      <c r="Y5" s="1">
        <v>1478</v>
      </c>
      <c r="Z5" s="1">
        <v>1350</v>
      </c>
      <c r="AA5" s="1">
        <v>128</v>
      </c>
    </row>
    <row r="6" spans="1:28" x14ac:dyDescent="0.25">
      <c r="A6" s="4">
        <v>5</v>
      </c>
      <c r="B6" t="s">
        <v>0</v>
      </c>
      <c r="C6" s="4">
        <v>33</v>
      </c>
      <c r="D6" t="s">
        <v>56</v>
      </c>
      <c r="E6" t="s">
        <v>47</v>
      </c>
      <c r="F6" t="s">
        <v>48</v>
      </c>
      <c r="G6" s="4">
        <v>15</v>
      </c>
      <c r="H6" t="s">
        <v>67</v>
      </c>
      <c r="I6" t="s">
        <v>50</v>
      </c>
      <c r="J6" s="1">
        <v>46200</v>
      </c>
      <c r="K6" t="s">
        <v>51</v>
      </c>
      <c r="L6" s="4">
        <v>7</v>
      </c>
      <c r="M6" t="s">
        <v>52</v>
      </c>
      <c r="N6" s="4" t="s">
        <v>36</v>
      </c>
      <c r="O6" t="s">
        <v>37</v>
      </c>
      <c r="P6" t="s">
        <v>38</v>
      </c>
      <c r="Q6" t="s">
        <v>39</v>
      </c>
      <c r="R6" t="s">
        <v>40</v>
      </c>
      <c r="S6" t="s">
        <v>68</v>
      </c>
      <c r="T6" s="1">
        <v>500</v>
      </c>
      <c r="U6" t="s">
        <v>38</v>
      </c>
      <c r="V6" t="s">
        <v>43</v>
      </c>
      <c r="W6" t="s">
        <v>44</v>
      </c>
      <c r="X6" t="s">
        <v>45</v>
      </c>
      <c r="Y6" s="1">
        <v>749</v>
      </c>
      <c r="Z6" s="1">
        <v>540</v>
      </c>
      <c r="AA6" s="1">
        <v>209</v>
      </c>
    </row>
    <row r="7" spans="1:28" x14ac:dyDescent="0.25">
      <c r="A7" s="4">
        <v>6</v>
      </c>
      <c r="B7" t="s">
        <v>1</v>
      </c>
      <c r="C7" s="4">
        <v>60</v>
      </c>
      <c r="D7" t="s">
        <v>56</v>
      </c>
      <c r="E7" t="s">
        <v>47</v>
      </c>
      <c r="F7" t="s">
        <v>48</v>
      </c>
      <c r="G7" s="4">
        <v>42</v>
      </c>
      <c r="H7" t="s">
        <v>57</v>
      </c>
      <c r="I7" t="s">
        <v>33</v>
      </c>
      <c r="J7" s="1">
        <v>30100</v>
      </c>
      <c r="K7" t="s">
        <v>51</v>
      </c>
      <c r="L7" s="4">
        <v>1</v>
      </c>
      <c r="M7" t="s">
        <v>52</v>
      </c>
      <c r="N7" s="4" t="s">
        <v>36</v>
      </c>
      <c r="O7" t="s">
        <v>37</v>
      </c>
      <c r="P7" t="s">
        <v>38</v>
      </c>
      <c r="Q7" t="s">
        <v>39</v>
      </c>
      <c r="R7" t="s">
        <v>64</v>
      </c>
      <c r="S7" t="s">
        <v>65</v>
      </c>
      <c r="T7" s="1">
        <v>250</v>
      </c>
      <c r="U7" t="s">
        <v>38</v>
      </c>
      <c r="V7" t="s">
        <v>43</v>
      </c>
      <c r="W7" t="s">
        <v>44</v>
      </c>
      <c r="X7" t="s">
        <v>69</v>
      </c>
      <c r="Y7" s="1">
        <v>591</v>
      </c>
      <c r="Z7" s="1">
        <v>493</v>
      </c>
      <c r="AA7" s="1">
        <v>98</v>
      </c>
    </row>
    <row r="8" spans="1:28" x14ac:dyDescent="0.25">
      <c r="A8" s="4">
        <v>7</v>
      </c>
      <c r="B8" t="s">
        <v>0</v>
      </c>
      <c r="C8" s="4">
        <v>37</v>
      </c>
      <c r="D8" t="s">
        <v>56</v>
      </c>
      <c r="E8" t="s">
        <v>30</v>
      </c>
      <c r="F8" t="s">
        <v>48</v>
      </c>
      <c r="G8" s="4">
        <v>19</v>
      </c>
      <c r="H8" t="s">
        <v>57</v>
      </c>
      <c r="I8" t="s">
        <v>70</v>
      </c>
      <c r="J8" s="1">
        <v>18700</v>
      </c>
      <c r="K8" t="s">
        <v>51</v>
      </c>
      <c r="L8" s="4">
        <v>10</v>
      </c>
      <c r="M8" t="s">
        <v>52</v>
      </c>
      <c r="N8" s="4" t="s">
        <v>36</v>
      </c>
      <c r="O8" t="s">
        <v>44</v>
      </c>
      <c r="P8" t="s">
        <v>38</v>
      </c>
      <c r="Q8" t="s">
        <v>39</v>
      </c>
      <c r="R8" t="s">
        <v>40</v>
      </c>
      <c r="S8" t="s">
        <v>41</v>
      </c>
      <c r="T8" s="1">
        <v>500</v>
      </c>
      <c r="U8" t="s">
        <v>38</v>
      </c>
      <c r="V8" t="s">
        <v>43</v>
      </c>
      <c r="W8" t="s">
        <v>44</v>
      </c>
      <c r="X8" t="s">
        <v>66</v>
      </c>
      <c r="Y8" s="1">
        <v>441</v>
      </c>
      <c r="Z8" s="1">
        <v>441</v>
      </c>
      <c r="AA8" s="1">
        <v>0</v>
      </c>
    </row>
    <row r="9" spans="1:28" x14ac:dyDescent="0.25">
      <c r="A9" s="4">
        <v>8</v>
      </c>
      <c r="B9" t="s">
        <v>0</v>
      </c>
      <c r="C9" s="4">
        <v>25</v>
      </c>
      <c r="D9" t="s">
        <v>62</v>
      </c>
      <c r="E9" t="s">
        <v>30</v>
      </c>
      <c r="F9" t="s">
        <v>48</v>
      </c>
      <c r="G9" s="4">
        <v>7</v>
      </c>
      <c r="H9" t="s">
        <v>32</v>
      </c>
      <c r="I9" t="s">
        <v>70</v>
      </c>
      <c r="J9" s="1">
        <v>94000</v>
      </c>
      <c r="K9" t="s">
        <v>51</v>
      </c>
      <c r="L9" s="4">
        <v>1</v>
      </c>
      <c r="M9" t="s">
        <v>35</v>
      </c>
      <c r="N9" t="s">
        <v>71</v>
      </c>
      <c r="O9" t="s">
        <v>37</v>
      </c>
      <c r="P9" t="s">
        <v>38</v>
      </c>
      <c r="Q9" t="s">
        <v>39</v>
      </c>
      <c r="R9" t="s">
        <v>40</v>
      </c>
      <c r="S9" t="s">
        <v>68</v>
      </c>
      <c r="T9" s="1">
        <v>750</v>
      </c>
      <c r="U9" t="s">
        <v>38</v>
      </c>
      <c r="V9" t="s">
        <v>43</v>
      </c>
      <c r="W9" t="s">
        <v>44</v>
      </c>
      <c r="X9" t="s">
        <v>69</v>
      </c>
      <c r="Y9" s="1">
        <v>1250</v>
      </c>
      <c r="Z9" s="1">
        <v>690</v>
      </c>
      <c r="AA9" s="1">
        <v>560</v>
      </c>
    </row>
    <row r="10" spans="1:28" x14ac:dyDescent="0.25">
      <c r="A10" s="4">
        <v>9</v>
      </c>
      <c r="B10" t="s">
        <v>1</v>
      </c>
      <c r="C10" s="4">
        <v>39</v>
      </c>
      <c r="D10" t="s">
        <v>56</v>
      </c>
      <c r="E10" t="s">
        <v>47</v>
      </c>
      <c r="F10" t="s">
        <v>48</v>
      </c>
      <c r="G10" s="4">
        <v>21</v>
      </c>
      <c r="H10" t="s">
        <v>57</v>
      </c>
      <c r="I10" t="s">
        <v>33</v>
      </c>
      <c r="J10" s="1">
        <v>57000</v>
      </c>
      <c r="K10" t="s">
        <v>51</v>
      </c>
      <c r="L10" s="4">
        <v>1</v>
      </c>
      <c r="M10" t="s">
        <v>72</v>
      </c>
      <c r="N10" t="s">
        <v>71</v>
      </c>
      <c r="O10" t="s">
        <v>37</v>
      </c>
      <c r="P10" t="s">
        <v>38</v>
      </c>
      <c r="Q10" t="s">
        <v>39</v>
      </c>
      <c r="R10" t="s">
        <v>53</v>
      </c>
      <c r="S10" t="s">
        <v>73</v>
      </c>
      <c r="T10" s="1">
        <v>500</v>
      </c>
      <c r="U10" t="s">
        <v>60</v>
      </c>
      <c r="V10" t="s">
        <v>43</v>
      </c>
      <c r="W10" t="s">
        <v>44</v>
      </c>
      <c r="X10" t="s">
        <v>45</v>
      </c>
      <c r="Y10" s="1">
        <v>868</v>
      </c>
      <c r="Z10" s="1">
        <v>576</v>
      </c>
      <c r="AA10" s="1">
        <v>292</v>
      </c>
    </row>
    <row r="11" spans="1:28" x14ac:dyDescent="0.25">
      <c r="A11" s="4">
        <v>10</v>
      </c>
      <c r="B11" t="s">
        <v>1</v>
      </c>
      <c r="C11" s="4">
        <v>35</v>
      </c>
      <c r="D11" t="s">
        <v>62</v>
      </c>
      <c r="E11" t="s">
        <v>47</v>
      </c>
      <c r="F11" t="s">
        <v>48</v>
      </c>
      <c r="G11" s="4">
        <v>17</v>
      </c>
      <c r="H11" t="s">
        <v>57</v>
      </c>
      <c r="I11" t="s">
        <v>70</v>
      </c>
      <c r="J11" s="1">
        <v>16800</v>
      </c>
      <c r="K11" t="s">
        <v>51</v>
      </c>
      <c r="L11" s="4">
        <v>3</v>
      </c>
      <c r="M11" t="s">
        <v>52</v>
      </c>
      <c r="N11" s="4" t="s">
        <v>36</v>
      </c>
      <c r="O11" t="s">
        <v>37</v>
      </c>
      <c r="P11" t="s">
        <v>74</v>
      </c>
      <c r="Q11" t="s">
        <v>75</v>
      </c>
      <c r="R11" t="s">
        <v>40</v>
      </c>
      <c r="S11" t="s">
        <v>68</v>
      </c>
      <c r="T11" s="1">
        <v>1000</v>
      </c>
      <c r="U11" t="s">
        <v>38</v>
      </c>
      <c r="V11" t="s">
        <v>43</v>
      </c>
      <c r="W11" t="s">
        <v>44</v>
      </c>
      <c r="X11" t="s">
        <v>61</v>
      </c>
      <c r="Y11" s="1">
        <v>410</v>
      </c>
      <c r="Z11" s="1">
        <v>439</v>
      </c>
      <c r="AA11" s="1">
        <v>-29</v>
      </c>
    </row>
    <row r="12" spans="1:28" x14ac:dyDescent="0.25">
      <c r="A12" s="4">
        <v>11</v>
      </c>
      <c r="B12" t="s">
        <v>0</v>
      </c>
      <c r="C12" s="4">
        <v>35</v>
      </c>
      <c r="D12" t="s">
        <v>29</v>
      </c>
      <c r="E12" t="s">
        <v>47</v>
      </c>
      <c r="F12" t="s">
        <v>48</v>
      </c>
      <c r="G12" s="4">
        <v>17</v>
      </c>
      <c r="H12" t="s">
        <v>57</v>
      </c>
      <c r="I12" t="s">
        <v>33</v>
      </c>
      <c r="J12" s="1">
        <v>253000</v>
      </c>
      <c r="K12" t="s">
        <v>51</v>
      </c>
      <c r="L12" s="4">
        <v>3</v>
      </c>
      <c r="M12" t="s">
        <v>72</v>
      </c>
      <c r="N12" s="4" t="s">
        <v>36</v>
      </c>
      <c r="O12" t="s">
        <v>37</v>
      </c>
      <c r="P12" t="s">
        <v>38</v>
      </c>
      <c r="Q12" t="s">
        <v>39</v>
      </c>
      <c r="R12" t="s">
        <v>53</v>
      </c>
      <c r="S12" t="s">
        <v>65</v>
      </c>
      <c r="T12" s="1">
        <v>500</v>
      </c>
      <c r="U12" t="s">
        <v>38</v>
      </c>
      <c r="V12" t="s">
        <v>43</v>
      </c>
      <c r="W12" t="s">
        <v>44</v>
      </c>
      <c r="X12" t="s">
        <v>45</v>
      </c>
      <c r="Y12" s="1">
        <v>3151</v>
      </c>
      <c r="Z12" s="1">
        <v>2258</v>
      </c>
      <c r="AA12" s="1">
        <v>893</v>
      </c>
    </row>
    <row r="13" spans="1:28" x14ac:dyDescent="0.25">
      <c r="A13" s="4">
        <v>12</v>
      </c>
      <c r="B13" t="s">
        <v>1</v>
      </c>
      <c r="C13" s="4">
        <v>49</v>
      </c>
      <c r="D13" t="s">
        <v>56</v>
      </c>
      <c r="E13" t="s">
        <v>47</v>
      </c>
      <c r="F13" t="s">
        <v>48</v>
      </c>
      <c r="G13" s="4">
        <v>31</v>
      </c>
      <c r="H13" t="s">
        <v>57</v>
      </c>
      <c r="I13" t="s">
        <v>33</v>
      </c>
      <c r="J13" s="1">
        <v>63800</v>
      </c>
      <c r="K13" t="s">
        <v>51</v>
      </c>
      <c r="L13" s="4">
        <v>3</v>
      </c>
      <c r="M13" t="s">
        <v>72</v>
      </c>
      <c r="N13" s="4" t="s">
        <v>36</v>
      </c>
      <c r="O13" t="s">
        <v>37</v>
      </c>
      <c r="P13" t="s">
        <v>38</v>
      </c>
      <c r="Q13" t="s">
        <v>39</v>
      </c>
      <c r="R13" t="s">
        <v>40</v>
      </c>
      <c r="S13" t="s">
        <v>76</v>
      </c>
      <c r="T13" s="1">
        <v>250</v>
      </c>
      <c r="U13" t="s">
        <v>38</v>
      </c>
      <c r="V13" t="s">
        <v>43</v>
      </c>
      <c r="W13" t="s">
        <v>44</v>
      </c>
      <c r="X13" t="s">
        <v>69</v>
      </c>
      <c r="Y13" s="1">
        <v>998</v>
      </c>
      <c r="Z13" s="1">
        <v>615</v>
      </c>
      <c r="AA13" s="1">
        <v>383</v>
      </c>
    </row>
    <row r="14" spans="1:28" x14ac:dyDescent="0.25">
      <c r="A14" s="4">
        <v>13</v>
      </c>
      <c r="B14" t="s">
        <v>0</v>
      </c>
      <c r="C14" s="4">
        <v>34</v>
      </c>
      <c r="D14" t="s">
        <v>56</v>
      </c>
      <c r="E14" t="s">
        <v>47</v>
      </c>
      <c r="F14" t="s">
        <v>48</v>
      </c>
      <c r="G14" s="4">
        <v>16</v>
      </c>
      <c r="H14" t="s">
        <v>57</v>
      </c>
      <c r="I14" t="s">
        <v>50</v>
      </c>
      <c r="J14" s="1">
        <v>16800</v>
      </c>
      <c r="K14" t="s">
        <v>51</v>
      </c>
      <c r="L14" s="4">
        <v>10</v>
      </c>
      <c r="M14" t="s">
        <v>52</v>
      </c>
      <c r="N14" s="4" t="s">
        <v>36</v>
      </c>
      <c r="O14" t="s">
        <v>44</v>
      </c>
      <c r="P14" t="s">
        <v>38</v>
      </c>
      <c r="Q14" t="s">
        <v>39</v>
      </c>
      <c r="R14" t="s">
        <v>40</v>
      </c>
      <c r="S14" t="s">
        <v>41</v>
      </c>
      <c r="T14" s="1">
        <v>500</v>
      </c>
      <c r="U14" t="s">
        <v>38</v>
      </c>
      <c r="V14" t="s">
        <v>43</v>
      </c>
      <c r="W14" t="s">
        <v>44</v>
      </c>
      <c r="X14" t="s">
        <v>45</v>
      </c>
      <c r="Y14" s="1">
        <v>439</v>
      </c>
      <c r="Z14" s="1">
        <v>439</v>
      </c>
      <c r="AA14" s="1">
        <v>0</v>
      </c>
    </row>
    <row r="15" spans="1:28" x14ac:dyDescent="0.25">
      <c r="A15" s="4">
        <v>14</v>
      </c>
      <c r="B15" t="s">
        <v>0</v>
      </c>
      <c r="C15" s="4">
        <v>50</v>
      </c>
      <c r="D15" t="s">
        <v>29</v>
      </c>
      <c r="E15" t="s">
        <v>30</v>
      </c>
      <c r="F15" t="s">
        <v>48</v>
      </c>
      <c r="G15" s="4">
        <v>32</v>
      </c>
      <c r="H15" t="s">
        <v>57</v>
      </c>
      <c r="I15" t="s">
        <v>33</v>
      </c>
      <c r="J15" s="1">
        <v>24300</v>
      </c>
      <c r="K15" t="s">
        <v>34</v>
      </c>
      <c r="L15" s="4">
        <v>1</v>
      </c>
      <c r="M15" t="s">
        <v>52</v>
      </c>
      <c r="N15" s="4" t="s">
        <v>36</v>
      </c>
      <c r="O15" t="s">
        <v>37</v>
      </c>
      <c r="P15" t="s">
        <v>38</v>
      </c>
      <c r="Q15" t="s">
        <v>39</v>
      </c>
      <c r="R15" t="s">
        <v>53</v>
      </c>
      <c r="S15" t="s">
        <v>73</v>
      </c>
      <c r="T15" s="1">
        <v>250</v>
      </c>
      <c r="U15" t="s">
        <v>38</v>
      </c>
      <c r="V15" t="s">
        <v>43</v>
      </c>
      <c r="W15" t="s">
        <v>44</v>
      </c>
      <c r="X15" t="s">
        <v>61</v>
      </c>
      <c r="Y15" s="1">
        <v>508</v>
      </c>
      <c r="Z15" s="1">
        <v>469</v>
      </c>
      <c r="AA15" s="1">
        <v>39</v>
      </c>
    </row>
    <row r="16" spans="1:28" x14ac:dyDescent="0.25">
      <c r="A16" s="4">
        <v>15</v>
      </c>
      <c r="B16" t="s">
        <v>1</v>
      </c>
      <c r="C16" s="4">
        <v>49</v>
      </c>
      <c r="D16" t="s">
        <v>62</v>
      </c>
      <c r="E16" t="s">
        <v>30</v>
      </c>
      <c r="F16" t="s">
        <v>48</v>
      </c>
      <c r="G16" s="4">
        <v>31</v>
      </c>
      <c r="H16" t="s">
        <v>57</v>
      </c>
      <c r="I16" t="s">
        <v>33</v>
      </c>
      <c r="J16" s="1">
        <v>76000</v>
      </c>
      <c r="K16" t="s">
        <v>51</v>
      </c>
      <c r="L16" s="4">
        <v>1</v>
      </c>
      <c r="M16" t="s">
        <v>35</v>
      </c>
      <c r="N16" t="s">
        <v>77</v>
      </c>
      <c r="O16" t="s">
        <v>37</v>
      </c>
      <c r="P16" t="s">
        <v>38</v>
      </c>
      <c r="Q16" t="s">
        <v>39</v>
      </c>
      <c r="R16" t="s">
        <v>40</v>
      </c>
      <c r="S16" t="s">
        <v>68</v>
      </c>
      <c r="T16" s="1">
        <v>250</v>
      </c>
      <c r="U16" t="s">
        <v>38</v>
      </c>
      <c r="V16" t="s">
        <v>43</v>
      </c>
      <c r="W16" t="s">
        <v>37</v>
      </c>
      <c r="X16" t="s">
        <v>69</v>
      </c>
      <c r="Y16" s="1">
        <v>1064</v>
      </c>
      <c r="Z16" s="1">
        <v>635</v>
      </c>
      <c r="AA16" s="1">
        <v>429</v>
      </c>
    </row>
    <row r="17" spans="1:27" x14ac:dyDescent="0.25">
      <c r="A17" s="4">
        <v>16</v>
      </c>
      <c r="B17" t="s">
        <v>1</v>
      </c>
      <c r="C17" s="4">
        <v>39</v>
      </c>
      <c r="D17" t="s">
        <v>29</v>
      </c>
      <c r="E17" t="s">
        <v>47</v>
      </c>
      <c r="F17" t="s">
        <v>48</v>
      </c>
      <c r="G17" s="4">
        <v>21</v>
      </c>
      <c r="H17" t="s">
        <v>57</v>
      </c>
      <c r="I17" t="s">
        <v>33</v>
      </c>
      <c r="J17" s="1">
        <v>28900</v>
      </c>
      <c r="K17" t="s">
        <v>34</v>
      </c>
      <c r="L17" s="4">
        <v>10</v>
      </c>
      <c r="M17" t="s">
        <v>52</v>
      </c>
      <c r="N17" s="4" t="s">
        <v>36</v>
      </c>
      <c r="O17" t="s">
        <v>44</v>
      </c>
      <c r="P17" t="s">
        <v>78</v>
      </c>
      <c r="Q17" t="s">
        <v>39</v>
      </c>
      <c r="R17" t="s">
        <v>53</v>
      </c>
      <c r="S17" t="s">
        <v>68</v>
      </c>
      <c r="T17" s="1">
        <v>500</v>
      </c>
      <c r="U17" t="s">
        <v>38</v>
      </c>
      <c r="V17" t="s">
        <v>43</v>
      </c>
      <c r="W17" t="s">
        <v>44</v>
      </c>
      <c r="X17" t="s">
        <v>69</v>
      </c>
      <c r="Y17" s="1">
        <v>529</v>
      </c>
      <c r="Z17" s="1">
        <v>475</v>
      </c>
      <c r="AA17" s="1">
        <v>54</v>
      </c>
    </row>
    <row r="18" spans="1:27" x14ac:dyDescent="0.25">
      <c r="A18" s="4">
        <v>17</v>
      </c>
      <c r="B18" t="s">
        <v>0</v>
      </c>
      <c r="C18" s="4">
        <v>61</v>
      </c>
      <c r="D18" t="s">
        <v>56</v>
      </c>
      <c r="E18" t="s">
        <v>47</v>
      </c>
      <c r="F18" t="s">
        <v>48</v>
      </c>
      <c r="G18" s="4">
        <v>43</v>
      </c>
      <c r="H18" t="s">
        <v>32</v>
      </c>
      <c r="I18" t="s">
        <v>33</v>
      </c>
      <c r="J18" s="1">
        <v>24600</v>
      </c>
      <c r="K18" t="s">
        <v>51</v>
      </c>
      <c r="L18" s="4">
        <v>10</v>
      </c>
      <c r="M18" t="s">
        <v>52</v>
      </c>
      <c r="N18" s="4" t="s">
        <v>36</v>
      </c>
      <c r="O18" t="s">
        <v>44</v>
      </c>
      <c r="P18" t="s">
        <v>38</v>
      </c>
      <c r="Q18" t="s">
        <v>39</v>
      </c>
      <c r="R18" t="s">
        <v>40</v>
      </c>
      <c r="S18" t="s">
        <v>59</v>
      </c>
      <c r="T18" s="1">
        <v>250</v>
      </c>
      <c r="U18" t="s">
        <v>55</v>
      </c>
      <c r="V18" t="s">
        <v>43</v>
      </c>
      <c r="W18" t="s">
        <v>44</v>
      </c>
      <c r="X18" t="s">
        <v>61</v>
      </c>
      <c r="Y18" s="1">
        <v>534</v>
      </c>
      <c r="Z18" s="1">
        <v>476</v>
      </c>
      <c r="AA18" s="1">
        <v>58</v>
      </c>
    </row>
    <row r="19" spans="1:27" x14ac:dyDescent="0.25">
      <c r="A19" s="4">
        <v>18</v>
      </c>
      <c r="B19" t="s">
        <v>1</v>
      </c>
      <c r="C19" s="4">
        <v>59</v>
      </c>
      <c r="D19" t="s">
        <v>56</v>
      </c>
      <c r="E19" t="s">
        <v>47</v>
      </c>
      <c r="F19" t="s">
        <v>48</v>
      </c>
      <c r="G19" s="4">
        <v>41</v>
      </c>
      <c r="H19" t="s">
        <v>57</v>
      </c>
      <c r="I19" t="s">
        <v>33</v>
      </c>
      <c r="J19" s="1">
        <v>40600</v>
      </c>
      <c r="K19" t="s">
        <v>51</v>
      </c>
      <c r="L19" s="4">
        <v>1</v>
      </c>
      <c r="M19" t="s">
        <v>52</v>
      </c>
      <c r="N19" t="s">
        <v>79</v>
      </c>
      <c r="O19" t="s">
        <v>37</v>
      </c>
      <c r="P19" t="s">
        <v>38</v>
      </c>
      <c r="Q19" t="s">
        <v>39</v>
      </c>
      <c r="R19" t="s">
        <v>64</v>
      </c>
      <c r="S19" t="s">
        <v>59</v>
      </c>
      <c r="T19" s="1">
        <v>250</v>
      </c>
      <c r="U19" t="s">
        <v>38</v>
      </c>
      <c r="V19" t="s">
        <v>43</v>
      </c>
      <c r="W19" t="s">
        <v>44</v>
      </c>
      <c r="X19" t="s">
        <v>45</v>
      </c>
      <c r="Y19" s="1">
        <v>699</v>
      </c>
      <c r="Z19" s="1">
        <v>626</v>
      </c>
      <c r="AA19" s="1">
        <v>73</v>
      </c>
    </row>
    <row r="20" spans="1:27" x14ac:dyDescent="0.25">
      <c r="A20" s="4">
        <v>19</v>
      </c>
      <c r="B20" t="s">
        <v>1</v>
      </c>
      <c r="C20" s="4">
        <v>25</v>
      </c>
      <c r="D20" t="s">
        <v>80</v>
      </c>
      <c r="E20" t="s">
        <v>47</v>
      </c>
      <c r="F20" t="s">
        <v>48</v>
      </c>
      <c r="G20" s="4">
        <v>7</v>
      </c>
      <c r="H20" t="s">
        <v>57</v>
      </c>
      <c r="I20" t="s">
        <v>33</v>
      </c>
      <c r="J20" s="1">
        <v>18100</v>
      </c>
      <c r="K20" t="s">
        <v>34</v>
      </c>
      <c r="L20" s="4">
        <v>5</v>
      </c>
      <c r="M20" t="s">
        <v>52</v>
      </c>
      <c r="N20" s="4" t="s">
        <v>36</v>
      </c>
      <c r="O20" t="s">
        <v>44</v>
      </c>
      <c r="P20" t="s">
        <v>38</v>
      </c>
      <c r="Q20" t="s">
        <v>39</v>
      </c>
      <c r="R20" t="s">
        <v>40</v>
      </c>
      <c r="S20" t="s">
        <v>68</v>
      </c>
      <c r="T20" s="1">
        <v>750</v>
      </c>
      <c r="U20" t="s">
        <v>60</v>
      </c>
      <c r="V20" t="s">
        <v>43</v>
      </c>
      <c r="W20" t="s">
        <v>37</v>
      </c>
      <c r="X20" t="s">
        <v>45</v>
      </c>
      <c r="Y20" s="1">
        <v>550</v>
      </c>
      <c r="Z20" s="1">
        <v>600</v>
      </c>
      <c r="AA20" s="1">
        <v>-50</v>
      </c>
    </row>
    <row r="21" spans="1:27" x14ac:dyDescent="0.25">
      <c r="A21" s="4">
        <v>20</v>
      </c>
      <c r="B21" t="s">
        <v>1</v>
      </c>
      <c r="C21" s="4">
        <v>18</v>
      </c>
      <c r="D21" t="s">
        <v>56</v>
      </c>
      <c r="E21" t="s">
        <v>47</v>
      </c>
      <c r="F21" t="s">
        <v>31</v>
      </c>
      <c r="G21" s="4">
        <v>0</v>
      </c>
      <c r="H21" s="4" t="s">
        <v>38</v>
      </c>
      <c r="I21" t="s">
        <v>70</v>
      </c>
      <c r="J21" s="1">
        <v>19700</v>
      </c>
      <c r="K21" t="s">
        <v>51</v>
      </c>
      <c r="L21" s="4">
        <v>3</v>
      </c>
      <c r="M21" t="s">
        <v>52</v>
      </c>
      <c r="N21" t="s">
        <v>71</v>
      </c>
      <c r="O21" t="s">
        <v>37</v>
      </c>
      <c r="P21" t="s">
        <v>38</v>
      </c>
      <c r="Q21" t="s">
        <v>39</v>
      </c>
      <c r="R21" t="s">
        <v>58</v>
      </c>
      <c r="S21" t="s">
        <v>73</v>
      </c>
      <c r="T21" s="1">
        <v>1500</v>
      </c>
      <c r="U21" t="s">
        <v>38</v>
      </c>
      <c r="V21" t="s">
        <v>43</v>
      </c>
      <c r="W21" t="s">
        <v>44</v>
      </c>
      <c r="X21" t="s">
        <v>69</v>
      </c>
      <c r="Y21" s="1">
        <v>914</v>
      </c>
      <c r="Z21" s="1">
        <v>820</v>
      </c>
      <c r="AA21" s="1">
        <v>94</v>
      </c>
    </row>
    <row r="22" spans="1:27" x14ac:dyDescent="0.25">
      <c r="A22" s="4">
        <v>21</v>
      </c>
      <c r="B22" t="s">
        <v>0</v>
      </c>
      <c r="C22" s="4">
        <v>37</v>
      </c>
      <c r="D22" t="s">
        <v>62</v>
      </c>
      <c r="E22" t="s">
        <v>47</v>
      </c>
      <c r="F22" t="s">
        <v>48</v>
      </c>
      <c r="G22" s="4">
        <v>19</v>
      </c>
      <c r="H22" t="s">
        <v>57</v>
      </c>
      <c r="I22" t="s">
        <v>33</v>
      </c>
      <c r="J22" s="1">
        <v>57000</v>
      </c>
      <c r="K22" t="s">
        <v>51</v>
      </c>
      <c r="L22" s="4">
        <v>1</v>
      </c>
      <c r="M22" t="s">
        <v>72</v>
      </c>
      <c r="N22" s="4" t="s">
        <v>36</v>
      </c>
      <c r="O22" t="s">
        <v>37</v>
      </c>
      <c r="P22" t="s">
        <v>38</v>
      </c>
      <c r="Q22" t="s">
        <v>39</v>
      </c>
      <c r="R22" t="s">
        <v>53</v>
      </c>
      <c r="S22" t="s">
        <v>65</v>
      </c>
      <c r="T22" s="1">
        <v>500</v>
      </c>
      <c r="U22" t="s">
        <v>81</v>
      </c>
      <c r="V22" t="s">
        <v>43</v>
      </c>
      <c r="W22" t="s">
        <v>44</v>
      </c>
      <c r="X22" t="s">
        <v>45</v>
      </c>
      <c r="Y22" s="1">
        <v>868</v>
      </c>
      <c r="Z22" s="1">
        <v>576</v>
      </c>
      <c r="AA22" s="1">
        <v>292</v>
      </c>
    </row>
    <row r="23" spans="1:27" x14ac:dyDescent="0.25">
      <c r="A23" s="4">
        <v>22</v>
      </c>
      <c r="B23" t="s">
        <v>0</v>
      </c>
      <c r="C23" s="4">
        <v>24</v>
      </c>
      <c r="D23" t="s">
        <v>46</v>
      </c>
      <c r="E23" t="s">
        <v>47</v>
      </c>
      <c r="F23" t="s">
        <v>48</v>
      </c>
      <c r="G23" s="4">
        <v>6</v>
      </c>
      <c r="H23" t="s">
        <v>32</v>
      </c>
      <c r="I23" t="s">
        <v>33</v>
      </c>
      <c r="J23" s="1">
        <v>83000</v>
      </c>
      <c r="K23" t="s">
        <v>34</v>
      </c>
      <c r="L23" s="4">
        <v>5</v>
      </c>
      <c r="M23" t="s">
        <v>72</v>
      </c>
      <c r="N23" t="s">
        <v>71</v>
      </c>
      <c r="O23" t="s">
        <v>44</v>
      </c>
      <c r="P23" t="s">
        <v>38</v>
      </c>
      <c r="Q23" t="s">
        <v>39</v>
      </c>
      <c r="R23" t="s">
        <v>64</v>
      </c>
      <c r="S23" t="s">
        <v>54</v>
      </c>
      <c r="T23" s="1">
        <v>750</v>
      </c>
      <c r="U23" t="s">
        <v>60</v>
      </c>
      <c r="V23" t="s">
        <v>43</v>
      </c>
      <c r="W23" t="s">
        <v>37</v>
      </c>
      <c r="X23" t="s">
        <v>69</v>
      </c>
      <c r="Y23" s="1">
        <v>1548</v>
      </c>
      <c r="Z23" s="1">
        <v>1400</v>
      </c>
      <c r="AA23" s="1">
        <v>148</v>
      </c>
    </row>
    <row r="24" spans="1:27" x14ac:dyDescent="0.25">
      <c r="A24" s="4">
        <v>23</v>
      </c>
      <c r="B24" t="s">
        <v>1</v>
      </c>
      <c r="C24" s="4">
        <v>33</v>
      </c>
      <c r="D24" t="s">
        <v>56</v>
      </c>
      <c r="E24" t="s">
        <v>47</v>
      </c>
      <c r="F24" t="s">
        <v>48</v>
      </c>
      <c r="G24" s="4">
        <v>15</v>
      </c>
      <c r="H24" t="s">
        <v>57</v>
      </c>
      <c r="I24" t="s">
        <v>33</v>
      </c>
      <c r="J24" s="1">
        <v>30700</v>
      </c>
      <c r="K24" t="s">
        <v>51</v>
      </c>
      <c r="L24" s="4">
        <v>5</v>
      </c>
      <c r="M24" t="s">
        <v>52</v>
      </c>
      <c r="N24" t="s">
        <v>71</v>
      </c>
      <c r="O24" t="s">
        <v>44</v>
      </c>
      <c r="P24" t="s">
        <v>38</v>
      </c>
      <c r="Q24" t="s">
        <v>39</v>
      </c>
      <c r="R24" t="s">
        <v>40</v>
      </c>
      <c r="S24" t="s">
        <v>76</v>
      </c>
      <c r="T24" s="1">
        <v>500</v>
      </c>
      <c r="U24" t="s">
        <v>38</v>
      </c>
      <c r="V24" t="s">
        <v>43</v>
      </c>
      <c r="W24" t="s">
        <v>37</v>
      </c>
      <c r="X24" t="s">
        <v>69</v>
      </c>
      <c r="Y24" s="1">
        <v>571</v>
      </c>
      <c r="Z24" s="1">
        <v>487</v>
      </c>
      <c r="AA24" s="1">
        <v>84</v>
      </c>
    </row>
    <row r="25" spans="1:27" x14ac:dyDescent="0.25">
      <c r="A25" s="4">
        <v>24</v>
      </c>
      <c r="B25" t="s">
        <v>1</v>
      </c>
      <c r="C25" s="4">
        <v>30</v>
      </c>
      <c r="D25" t="s">
        <v>56</v>
      </c>
      <c r="E25" t="s">
        <v>47</v>
      </c>
      <c r="F25" t="s">
        <v>48</v>
      </c>
      <c r="G25" s="4">
        <v>12</v>
      </c>
      <c r="H25" t="s">
        <v>57</v>
      </c>
      <c r="I25" t="s">
        <v>33</v>
      </c>
      <c r="J25" s="1">
        <v>56200</v>
      </c>
      <c r="K25" t="s">
        <v>51</v>
      </c>
      <c r="L25" s="4">
        <v>10</v>
      </c>
      <c r="M25" t="s">
        <v>82</v>
      </c>
      <c r="N25" s="4" t="s">
        <v>36</v>
      </c>
      <c r="O25" t="s">
        <v>44</v>
      </c>
      <c r="P25" t="s">
        <v>38</v>
      </c>
      <c r="Q25" t="s">
        <v>39</v>
      </c>
      <c r="R25" t="s">
        <v>40</v>
      </c>
      <c r="S25" t="s">
        <v>76</v>
      </c>
      <c r="T25" s="1">
        <v>500</v>
      </c>
      <c r="U25" t="s">
        <v>60</v>
      </c>
      <c r="V25" t="s">
        <v>43</v>
      </c>
      <c r="W25" t="s">
        <v>44</v>
      </c>
      <c r="X25" t="s">
        <v>69</v>
      </c>
      <c r="Y25" s="1">
        <v>918</v>
      </c>
      <c r="Z25" s="1">
        <v>591</v>
      </c>
      <c r="AA25" s="1">
        <v>327</v>
      </c>
    </row>
    <row r="26" spans="1:27" x14ac:dyDescent="0.25">
      <c r="A26" s="4">
        <v>25</v>
      </c>
      <c r="B26" t="s">
        <v>1</v>
      </c>
      <c r="C26" s="4">
        <v>43</v>
      </c>
      <c r="D26" t="s">
        <v>56</v>
      </c>
      <c r="E26" t="s">
        <v>30</v>
      </c>
      <c r="F26" t="s">
        <v>48</v>
      </c>
      <c r="G26" s="4">
        <v>4</v>
      </c>
      <c r="H26" t="s">
        <v>32</v>
      </c>
      <c r="I26" t="s">
        <v>33</v>
      </c>
      <c r="J26" s="1">
        <v>28000</v>
      </c>
      <c r="K26" t="s">
        <v>51</v>
      </c>
      <c r="L26" s="4">
        <v>3</v>
      </c>
      <c r="M26" t="s">
        <v>52</v>
      </c>
      <c r="N26" t="s">
        <v>71</v>
      </c>
      <c r="O26" t="s">
        <v>37</v>
      </c>
      <c r="P26" t="s">
        <v>38</v>
      </c>
      <c r="Q26" t="s">
        <v>39</v>
      </c>
      <c r="R26" t="s">
        <v>40</v>
      </c>
      <c r="S26" t="s">
        <v>65</v>
      </c>
      <c r="T26" s="1">
        <v>1500</v>
      </c>
      <c r="U26" t="s">
        <v>38</v>
      </c>
      <c r="V26" t="s">
        <v>43</v>
      </c>
      <c r="W26" t="s">
        <v>44</v>
      </c>
      <c r="X26" t="s">
        <v>69</v>
      </c>
      <c r="Y26" s="1">
        <v>637</v>
      </c>
      <c r="Z26" s="1">
        <v>507</v>
      </c>
      <c r="AA26" s="1">
        <v>130</v>
      </c>
    </row>
    <row r="27" spans="1:27" x14ac:dyDescent="0.25">
      <c r="A27" s="4">
        <v>26</v>
      </c>
      <c r="B27" t="s">
        <v>0</v>
      </c>
      <c r="C27" s="4">
        <v>56</v>
      </c>
      <c r="D27" t="s">
        <v>83</v>
      </c>
      <c r="E27" t="s">
        <v>47</v>
      </c>
      <c r="F27" t="s">
        <v>48</v>
      </c>
      <c r="G27" s="4">
        <v>5</v>
      </c>
      <c r="H27" t="s">
        <v>32</v>
      </c>
      <c r="I27" t="s">
        <v>33</v>
      </c>
      <c r="J27" s="1">
        <v>13400</v>
      </c>
      <c r="K27" t="s">
        <v>51</v>
      </c>
      <c r="L27" s="4">
        <v>10</v>
      </c>
      <c r="M27" t="s">
        <v>52</v>
      </c>
      <c r="N27" s="4" t="s">
        <v>36</v>
      </c>
      <c r="O27" t="s">
        <v>44</v>
      </c>
      <c r="P27" t="s">
        <v>38</v>
      </c>
      <c r="Q27" t="s">
        <v>39</v>
      </c>
      <c r="R27" t="s">
        <v>53</v>
      </c>
      <c r="S27" t="s">
        <v>68</v>
      </c>
      <c r="T27" s="1">
        <v>1500</v>
      </c>
      <c r="U27" t="s">
        <v>42</v>
      </c>
      <c r="V27" t="s">
        <v>84</v>
      </c>
      <c r="W27" t="s">
        <v>44</v>
      </c>
      <c r="X27" t="s">
        <v>61</v>
      </c>
      <c r="Y27" s="1">
        <v>437</v>
      </c>
      <c r="Z27" s="1">
        <v>447</v>
      </c>
      <c r="AA27" s="1">
        <v>-10</v>
      </c>
    </row>
    <row r="28" spans="1:27" x14ac:dyDescent="0.25">
      <c r="A28" s="4">
        <v>27</v>
      </c>
      <c r="B28" t="s">
        <v>1</v>
      </c>
      <c r="C28" s="4">
        <v>58</v>
      </c>
      <c r="D28" t="s">
        <v>83</v>
      </c>
      <c r="E28" t="s">
        <v>47</v>
      </c>
      <c r="F28" t="s">
        <v>48</v>
      </c>
      <c r="G28" s="4">
        <v>17</v>
      </c>
      <c r="H28" t="s">
        <v>57</v>
      </c>
      <c r="I28" t="s">
        <v>33</v>
      </c>
      <c r="J28" s="1">
        <v>68000</v>
      </c>
      <c r="K28" t="s">
        <v>51</v>
      </c>
      <c r="L28" s="4">
        <v>3</v>
      </c>
      <c r="M28" t="s">
        <v>35</v>
      </c>
      <c r="N28" t="s">
        <v>71</v>
      </c>
      <c r="O28" t="s">
        <v>37</v>
      </c>
      <c r="P28" t="s">
        <v>38</v>
      </c>
      <c r="Q28" t="s">
        <v>39</v>
      </c>
      <c r="R28" t="s">
        <v>64</v>
      </c>
      <c r="S28" t="s">
        <v>54</v>
      </c>
      <c r="T28" s="1">
        <v>500</v>
      </c>
      <c r="U28" t="s">
        <v>55</v>
      </c>
      <c r="V28" t="s">
        <v>43</v>
      </c>
      <c r="W28" t="s">
        <v>37</v>
      </c>
      <c r="X28" t="s">
        <v>66</v>
      </c>
      <c r="Y28" s="1">
        <v>988</v>
      </c>
      <c r="Z28" s="1">
        <v>820</v>
      </c>
      <c r="AA28" s="1">
        <v>168</v>
      </c>
    </row>
    <row r="29" spans="1:27" x14ac:dyDescent="0.25">
      <c r="A29" s="4">
        <v>28</v>
      </c>
      <c r="B29" t="s">
        <v>1</v>
      </c>
      <c r="C29" s="4">
        <v>35</v>
      </c>
      <c r="D29" t="s">
        <v>62</v>
      </c>
      <c r="E29" t="s">
        <v>30</v>
      </c>
      <c r="F29" t="s">
        <v>48</v>
      </c>
      <c r="G29" s="4">
        <v>17</v>
      </c>
      <c r="H29" t="s">
        <v>57</v>
      </c>
      <c r="I29" t="s">
        <v>50</v>
      </c>
      <c r="J29" s="1">
        <v>24200</v>
      </c>
      <c r="K29" t="s">
        <v>51</v>
      </c>
      <c r="L29" s="4">
        <v>1</v>
      </c>
      <c r="M29" t="s">
        <v>52</v>
      </c>
      <c r="N29" t="s">
        <v>71</v>
      </c>
      <c r="O29" t="s">
        <v>37</v>
      </c>
      <c r="P29" t="s">
        <v>38</v>
      </c>
      <c r="Q29" t="s">
        <v>39</v>
      </c>
      <c r="R29" t="s">
        <v>53</v>
      </c>
      <c r="S29" t="s">
        <v>41</v>
      </c>
      <c r="T29" s="1">
        <v>500</v>
      </c>
      <c r="U29" t="s">
        <v>38</v>
      </c>
      <c r="V29" t="s">
        <v>43</v>
      </c>
      <c r="W29" t="s">
        <v>44</v>
      </c>
      <c r="X29" t="s">
        <v>69</v>
      </c>
      <c r="Y29" s="1">
        <v>509</v>
      </c>
      <c r="Z29" s="1">
        <v>469</v>
      </c>
      <c r="AA29" s="1">
        <v>40</v>
      </c>
    </row>
    <row r="30" spans="1:27" x14ac:dyDescent="0.25">
      <c r="A30" s="4">
        <v>29</v>
      </c>
      <c r="B30" t="s">
        <v>0</v>
      </c>
      <c r="C30" s="4">
        <v>42</v>
      </c>
      <c r="D30" t="s">
        <v>29</v>
      </c>
      <c r="E30" t="s">
        <v>47</v>
      </c>
      <c r="F30" t="s">
        <v>48</v>
      </c>
      <c r="G30" s="4">
        <v>24</v>
      </c>
      <c r="H30" t="s">
        <v>32</v>
      </c>
      <c r="I30" t="s">
        <v>70</v>
      </c>
      <c r="J30" s="1">
        <v>70000</v>
      </c>
      <c r="K30" t="s">
        <v>51</v>
      </c>
      <c r="L30" s="4">
        <v>10</v>
      </c>
      <c r="M30" t="s">
        <v>72</v>
      </c>
      <c r="N30" s="4" t="s">
        <v>36</v>
      </c>
      <c r="O30" t="s">
        <v>44</v>
      </c>
      <c r="P30" t="s">
        <v>38</v>
      </c>
      <c r="Q30" t="s">
        <v>39</v>
      </c>
      <c r="R30" t="s">
        <v>40</v>
      </c>
      <c r="S30" t="s">
        <v>54</v>
      </c>
      <c r="T30" s="1">
        <v>750</v>
      </c>
      <c r="U30" t="s">
        <v>38</v>
      </c>
      <c r="V30" t="s">
        <v>43</v>
      </c>
      <c r="W30" t="s">
        <v>44</v>
      </c>
      <c r="X30" t="s">
        <v>45</v>
      </c>
      <c r="Y30" s="1">
        <v>1171</v>
      </c>
      <c r="Z30" s="1">
        <v>666</v>
      </c>
      <c r="AA30" s="1">
        <v>505</v>
      </c>
    </row>
    <row r="31" spans="1:27" x14ac:dyDescent="0.25">
      <c r="A31" s="4">
        <v>30</v>
      </c>
      <c r="B31" t="s">
        <v>0</v>
      </c>
      <c r="C31" s="4">
        <v>34</v>
      </c>
      <c r="D31" t="s">
        <v>62</v>
      </c>
      <c r="E31" t="s">
        <v>47</v>
      </c>
      <c r="F31" t="s">
        <v>48</v>
      </c>
      <c r="G31" s="4">
        <v>16</v>
      </c>
      <c r="H31" t="s">
        <v>57</v>
      </c>
      <c r="I31" t="s">
        <v>33</v>
      </c>
      <c r="J31" s="1">
        <v>18500</v>
      </c>
      <c r="K31" t="s">
        <v>51</v>
      </c>
      <c r="L31" s="4">
        <v>1</v>
      </c>
      <c r="M31" t="s">
        <v>52</v>
      </c>
      <c r="N31" s="4" t="s">
        <v>36</v>
      </c>
      <c r="O31" t="s">
        <v>37</v>
      </c>
      <c r="P31" t="s">
        <v>38</v>
      </c>
      <c r="Q31" t="s">
        <v>39</v>
      </c>
      <c r="R31" t="s">
        <v>53</v>
      </c>
      <c r="S31" t="s">
        <v>59</v>
      </c>
      <c r="T31" s="1">
        <v>500</v>
      </c>
      <c r="U31" t="s">
        <v>60</v>
      </c>
      <c r="V31" t="s">
        <v>43</v>
      </c>
      <c r="W31" t="s">
        <v>44</v>
      </c>
      <c r="X31" t="s">
        <v>45</v>
      </c>
      <c r="Y31" s="1">
        <v>453</v>
      </c>
      <c r="Z31" s="1">
        <v>453</v>
      </c>
      <c r="AA31" s="1">
        <v>0</v>
      </c>
    </row>
    <row r="32" spans="1:27" x14ac:dyDescent="0.25">
      <c r="A32" s="4">
        <v>31</v>
      </c>
      <c r="B32" t="s">
        <v>0</v>
      </c>
      <c r="C32" s="4">
        <v>50</v>
      </c>
      <c r="D32" t="s">
        <v>62</v>
      </c>
      <c r="E32" t="s">
        <v>47</v>
      </c>
      <c r="F32" t="s">
        <v>48</v>
      </c>
      <c r="G32" s="4">
        <v>32</v>
      </c>
      <c r="H32" t="s">
        <v>57</v>
      </c>
      <c r="I32" t="s">
        <v>33</v>
      </c>
      <c r="J32" s="1">
        <v>26000</v>
      </c>
      <c r="K32" t="s">
        <v>51</v>
      </c>
      <c r="L32" s="4">
        <v>1</v>
      </c>
      <c r="M32" t="s">
        <v>52</v>
      </c>
      <c r="N32" s="4" t="s">
        <v>36</v>
      </c>
      <c r="O32" t="s">
        <v>37</v>
      </c>
      <c r="P32" t="s">
        <v>38</v>
      </c>
      <c r="Q32" t="s">
        <v>39</v>
      </c>
      <c r="R32" t="s">
        <v>58</v>
      </c>
      <c r="S32" t="s">
        <v>65</v>
      </c>
      <c r="T32" s="1">
        <v>250</v>
      </c>
      <c r="U32" t="s">
        <v>81</v>
      </c>
      <c r="V32" t="s">
        <v>43</v>
      </c>
      <c r="W32" t="s">
        <v>44</v>
      </c>
      <c r="X32" t="s">
        <v>69</v>
      </c>
      <c r="Y32" s="1">
        <v>524</v>
      </c>
      <c r="Z32" s="1">
        <v>473</v>
      </c>
      <c r="AA32" s="1">
        <v>51</v>
      </c>
    </row>
    <row r="33" spans="1:27" x14ac:dyDescent="0.25">
      <c r="A33" s="4">
        <v>32</v>
      </c>
      <c r="B33" t="s">
        <v>0</v>
      </c>
      <c r="C33" s="4">
        <v>34</v>
      </c>
      <c r="D33" t="s">
        <v>62</v>
      </c>
      <c r="E33" t="s">
        <v>30</v>
      </c>
      <c r="F33" t="s">
        <v>48</v>
      </c>
      <c r="G33" s="4">
        <v>16</v>
      </c>
      <c r="H33" t="s">
        <v>49</v>
      </c>
      <c r="I33" t="s">
        <v>33</v>
      </c>
      <c r="J33" s="1">
        <v>33400</v>
      </c>
      <c r="K33" t="s">
        <v>51</v>
      </c>
      <c r="L33" s="4">
        <v>1</v>
      </c>
      <c r="M33" t="s">
        <v>52</v>
      </c>
      <c r="N33" t="s">
        <v>85</v>
      </c>
      <c r="O33" t="s">
        <v>37</v>
      </c>
      <c r="P33" t="s">
        <v>38</v>
      </c>
      <c r="Q33" t="s">
        <v>86</v>
      </c>
      <c r="R33" t="s">
        <v>40</v>
      </c>
      <c r="S33" t="s">
        <v>59</v>
      </c>
      <c r="T33" s="1">
        <v>500</v>
      </c>
      <c r="U33" t="s">
        <v>38</v>
      </c>
      <c r="V33" t="s">
        <v>43</v>
      </c>
      <c r="W33" t="s">
        <v>44</v>
      </c>
      <c r="X33" t="s">
        <v>66</v>
      </c>
      <c r="Y33" s="1">
        <v>664</v>
      </c>
      <c r="Z33" s="1">
        <v>515</v>
      </c>
      <c r="AA33" s="1">
        <v>149</v>
      </c>
    </row>
    <row r="34" spans="1:27" x14ac:dyDescent="0.25">
      <c r="A34" s="4">
        <v>33</v>
      </c>
      <c r="B34" t="s">
        <v>1</v>
      </c>
      <c r="C34" s="4">
        <v>41</v>
      </c>
      <c r="D34" t="s">
        <v>62</v>
      </c>
      <c r="E34" t="s">
        <v>47</v>
      </c>
      <c r="F34" t="s">
        <v>48</v>
      </c>
      <c r="G34" s="4">
        <v>23</v>
      </c>
      <c r="H34" t="s">
        <v>57</v>
      </c>
      <c r="I34" t="s">
        <v>33</v>
      </c>
      <c r="J34" s="1">
        <v>18700</v>
      </c>
      <c r="K34" t="s">
        <v>51</v>
      </c>
      <c r="L34" s="4">
        <v>10</v>
      </c>
      <c r="M34" t="s">
        <v>52</v>
      </c>
      <c r="N34" s="4" t="s">
        <v>36</v>
      </c>
      <c r="O34" t="s">
        <v>44</v>
      </c>
      <c r="P34" t="s">
        <v>38</v>
      </c>
      <c r="Q34" t="s">
        <v>39</v>
      </c>
      <c r="R34" t="s">
        <v>53</v>
      </c>
      <c r="S34" t="s">
        <v>59</v>
      </c>
      <c r="T34" s="1">
        <v>250</v>
      </c>
      <c r="U34" t="s">
        <v>55</v>
      </c>
      <c r="V34" t="s">
        <v>43</v>
      </c>
      <c r="W34" t="s">
        <v>44</v>
      </c>
      <c r="X34" t="s">
        <v>69</v>
      </c>
      <c r="Y34" s="1">
        <v>453</v>
      </c>
      <c r="Z34" s="1">
        <v>453</v>
      </c>
      <c r="AA34" s="1">
        <v>0</v>
      </c>
    </row>
    <row r="35" spans="1:27" x14ac:dyDescent="0.25">
      <c r="A35" s="4">
        <v>34</v>
      </c>
      <c r="B35" t="s">
        <v>0</v>
      </c>
      <c r="C35" s="4">
        <v>44</v>
      </c>
      <c r="D35" t="s">
        <v>29</v>
      </c>
      <c r="E35" t="s">
        <v>30</v>
      </c>
      <c r="F35" t="s">
        <v>48</v>
      </c>
      <c r="G35" s="4">
        <v>26</v>
      </c>
      <c r="H35" t="s">
        <v>57</v>
      </c>
      <c r="I35" t="s">
        <v>33</v>
      </c>
      <c r="J35" s="1">
        <v>33200</v>
      </c>
      <c r="K35" t="s">
        <v>51</v>
      </c>
      <c r="L35" s="4">
        <v>1</v>
      </c>
      <c r="M35" t="s">
        <v>52</v>
      </c>
      <c r="N35" s="4" t="s">
        <v>36</v>
      </c>
      <c r="O35" t="s">
        <v>37</v>
      </c>
      <c r="P35" t="s">
        <v>38</v>
      </c>
      <c r="Q35" t="s">
        <v>39</v>
      </c>
      <c r="R35" t="s">
        <v>58</v>
      </c>
      <c r="S35" t="s">
        <v>73</v>
      </c>
      <c r="T35" s="1">
        <v>250</v>
      </c>
      <c r="U35" t="s">
        <v>38</v>
      </c>
      <c r="V35" t="s">
        <v>43</v>
      </c>
      <c r="W35" t="s">
        <v>44</v>
      </c>
      <c r="X35" t="s">
        <v>61</v>
      </c>
      <c r="Y35" s="1">
        <v>592</v>
      </c>
      <c r="Z35" s="1">
        <v>493</v>
      </c>
      <c r="AA35" s="1">
        <v>99</v>
      </c>
    </row>
    <row r="36" spans="1:27" x14ac:dyDescent="0.25">
      <c r="A36" s="4">
        <v>35</v>
      </c>
      <c r="B36" t="s">
        <v>0</v>
      </c>
      <c r="C36" s="4">
        <v>27</v>
      </c>
      <c r="D36" t="s">
        <v>87</v>
      </c>
      <c r="E36" t="s">
        <v>47</v>
      </c>
      <c r="F36" t="s">
        <v>48</v>
      </c>
      <c r="G36" s="4">
        <v>9</v>
      </c>
      <c r="H36" t="s">
        <v>32</v>
      </c>
      <c r="I36" t="s">
        <v>33</v>
      </c>
      <c r="J36" s="1">
        <v>30100</v>
      </c>
      <c r="K36" t="s">
        <v>51</v>
      </c>
      <c r="L36" s="4">
        <v>3</v>
      </c>
      <c r="M36" t="s">
        <v>52</v>
      </c>
      <c r="N36" s="4" t="s">
        <v>36</v>
      </c>
      <c r="O36" t="s">
        <v>37</v>
      </c>
      <c r="P36" t="s">
        <v>38</v>
      </c>
      <c r="Q36" t="s">
        <v>39</v>
      </c>
      <c r="R36" t="s">
        <v>53</v>
      </c>
      <c r="S36" t="s">
        <v>73</v>
      </c>
      <c r="T36" s="1">
        <v>500</v>
      </c>
      <c r="U36" t="s">
        <v>38</v>
      </c>
      <c r="V36" t="s">
        <v>43</v>
      </c>
      <c r="W36" t="s">
        <v>37</v>
      </c>
      <c r="X36" t="s">
        <v>45</v>
      </c>
      <c r="Y36" s="1">
        <v>565</v>
      </c>
      <c r="Z36" s="1">
        <v>485</v>
      </c>
      <c r="AA36" s="1">
        <v>80</v>
      </c>
    </row>
    <row r="37" spans="1:27" x14ac:dyDescent="0.25">
      <c r="A37" s="4">
        <v>36</v>
      </c>
      <c r="B37" t="s">
        <v>1</v>
      </c>
      <c r="C37" s="4">
        <v>40</v>
      </c>
      <c r="D37" t="s">
        <v>56</v>
      </c>
      <c r="E37" t="s">
        <v>47</v>
      </c>
      <c r="F37" t="s">
        <v>48</v>
      </c>
      <c r="G37" s="4">
        <v>22</v>
      </c>
      <c r="H37" t="s">
        <v>57</v>
      </c>
      <c r="I37" t="s">
        <v>33</v>
      </c>
      <c r="J37" s="1">
        <v>210000</v>
      </c>
      <c r="K37" t="s">
        <v>51</v>
      </c>
      <c r="L37" s="4">
        <v>1</v>
      </c>
      <c r="M37" t="s">
        <v>82</v>
      </c>
      <c r="N37" s="4" t="s">
        <v>36</v>
      </c>
      <c r="O37" t="s">
        <v>37</v>
      </c>
      <c r="P37" t="s">
        <v>38</v>
      </c>
      <c r="Q37" t="s">
        <v>39</v>
      </c>
      <c r="R37" t="s">
        <v>64</v>
      </c>
      <c r="S37" t="s">
        <v>54</v>
      </c>
      <c r="T37" s="1">
        <v>1500</v>
      </c>
      <c r="U37" t="s">
        <v>38</v>
      </c>
      <c r="V37" t="s">
        <v>43</v>
      </c>
      <c r="W37" t="s">
        <v>44</v>
      </c>
      <c r="X37" t="s">
        <v>61</v>
      </c>
      <c r="Y37" s="1">
        <v>1856</v>
      </c>
      <c r="Z37" s="1">
        <v>1700</v>
      </c>
      <c r="AA37" s="1">
        <v>156</v>
      </c>
    </row>
    <row r="38" spans="1:27" x14ac:dyDescent="0.25">
      <c r="A38" s="4">
        <v>37</v>
      </c>
      <c r="B38" t="s">
        <v>0</v>
      </c>
      <c r="C38" s="4">
        <v>33</v>
      </c>
      <c r="D38" t="s">
        <v>56</v>
      </c>
      <c r="E38" t="s">
        <v>30</v>
      </c>
      <c r="F38" t="s">
        <v>48</v>
      </c>
      <c r="G38" s="4">
        <v>15</v>
      </c>
      <c r="H38" t="s">
        <v>57</v>
      </c>
      <c r="I38" t="s">
        <v>63</v>
      </c>
      <c r="J38" s="1">
        <v>208200</v>
      </c>
      <c r="K38" t="s">
        <v>51</v>
      </c>
      <c r="L38" s="4">
        <v>8</v>
      </c>
      <c r="M38" t="s">
        <v>82</v>
      </c>
      <c r="N38" s="4" t="s">
        <v>36</v>
      </c>
      <c r="O38" t="s">
        <v>37</v>
      </c>
      <c r="P38" t="s">
        <v>42</v>
      </c>
      <c r="Q38" t="s">
        <v>39</v>
      </c>
      <c r="R38" t="s">
        <v>40</v>
      </c>
      <c r="S38" t="s">
        <v>73</v>
      </c>
      <c r="T38" s="1">
        <v>1500</v>
      </c>
      <c r="U38" t="s">
        <v>38</v>
      </c>
      <c r="V38" t="s">
        <v>43</v>
      </c>
      <c r="W38" t="s">
        <v>44</v>
      </c>
      <c r="X38" t="s">
        <v>69</v>
      </c>
      <c r="Y38" s="1">
        <v>1998</v>
      </c>
      <c r="Z38" s="1">
        <v>914</v>
      </c>
      <c r="AA38" s="1">
        <v>1084</v>
      </c>
    </row>
    <row r="39" spans="1:27" x14ac:dyDescent="0.25">
      <c r="A39" s="4">
        <v>38</v>
      </c>
      <c r="B39" t="s">
        <v>1</v>
      </c>
      <c r="C39" s="4">
        <v>38</v>
      </c>
      <c r="D39" t="s">
        <v>62</v>
      </c>
      <c r="E39" t="s">
        <v>47</v>
      </c>
      <c r="F39" t="s">
        <v>48</v>
      </c>
      <c r="G39" s="4">
        <v>20</v>
      </c>
      <c r="H39" t="s">
        <v>57</v>
      </c>
      <c r="I39" t="s">
        <v>33</v>
      </c>
      <c r="J39" s="1">
        <v>14300</v>
      </c>
      <c r="K39" t="s">
        <v>51</v>
      </c>
      <c r="L39" s="4">
        <v>10</v>
      </c>
      <c r="M39" t="s">
        <v>52</v>
      </c>
      <c r="N39" s="4" t="s">
        <v>36</v>
      </c>
      <c r="O39" t="s">
        <v>44</v>
      </c>
      <c r="P39" t="s">
        <v>38</v>
      </c>
      <c r="Q39" t="s">
        <v>39</v>
      </c>
      <c r="R39" t="s">
        <v>53</v>
      </c>
      <c r="S39" t="s">
        <v>65</v>
      </c>
      <c r="T39" s="1">
        <v>500</v>
      </c>
      <c r="U39" t="s">
        <v>38</v>
      </c>
      <c r="V39" t="s">
        <v>43</v>
      </c>
      <c r="W39" t="s">
        <v>44</v>
      </c>
      <c r="X39" t="s">
        <v>69</v>
      </c>
      <c r="Y39" s="1">
        <v>403</v>
      </c>
      <c r="Z39" s="1">
        <v>437</v>
      </c>
      <c r="AA39" s="1">
        <v>-34</v>
      </c>
    </row>
    <row r="40" spans="1:27" x14ac:dyDescent="0.25">
      <c r="A40" s="4">
        <v>39</v>
      </c>
      <c r="B40" t="s">
        <v>1</v>
      </c>
      <c r="C40" s="4">
        <v>41</v>
      </c>
      <c r="D40" t="s">
        <v>62</v>
      </c>
      <c r="E40" t="s">
        <v>47</v>
      </c>
      <c r="F40" t="s">
        <v>48</v>
      </c>
      <c r="G40" s="4">
        <v>23</v>
      </c>
      <c r="H40" t="s">
        <v>57</v>
      </c>
      <c r="I40" t="s">
        <v>33</v>
      </c>
      <c r="J40" s="1">
        <v>23800</v>
      </c>
      <c r="K40" t="s">
        <v>51</v>
      </c>
      <c r="L40" s="4">
        <v>10</v>
      </c>
      <c r="M40" t="s">
        <v>52</v>
      </c>
      <c r="N40" s="4" t="s">
        <v>36</v>
      </c>
      <c r="O40" t="s">
        <v>44</v>
      </c>
      <c r="P40" t="s">
        <v>38</v>
      </c>
      <c r="Q40" t="s">
        <v>39</v>
      </c>
      <c r="R40" t="s">
        <v>58</v>
      </c>
      <c r="S40" t="s">
        <v>59</v>
      </c>
      <c r="T40" s="1">
        <v>250</v>
      </c>
      <c r="U40" t="s">
        <v>60</v>
      </c>
      <c r="V40" t="s">
        <v>43</v>
      </c>
      <c r="W40" t="s">
        <v>44</v>
      </c>
      <c r="X40" t="s">
        <v>69</v>
      </c>
      <c r="Y40" s="1">
        <v>504</v>
      </c>
      <c r="Z40" s="1">
        <v>467</v>
      </c>
      <c r="AA40" s="1">
        <v>37</v>
      </c>
    </row>
    <row r="41" spans="1:27" x14ac:dyDescent="0.25">
      <c r="A41" s="4">
        <v>40</v>
      </c>
      <c r="B41" t="s">
        <v>1</v>
      </c>
      <c r="C41" s="4">
        <v>32</v>
      </c>
      <c r="D41" t="s">
        <v>29</v>
      </c>
      <c r="E41" t="s">
        <v>47</v>
      </c>
      <c r="F41" t="s">
        <v>48</v>
      </c>
      <c r="G41" s="4">
        <v>14</v>
      </c>
      <c r="H41" t="s">
        <v>57</v>
      </c>
      <c r="I41" t="s">
        <v>33</v>
      </c>
      <c r="J41" s="1">
        <v>60000</v>
      </c>
      <c r="K41" t="s">
        <v>51</v>
      </c>
      <c r="L41" s="4">
        <v>1</v>
      </c>
      <c r="M41" t="s">
        <v>82</v>
      </c>
      <c r="N41" s="4" t="s">
        <v>36</v>
      </c>
      <c r="O41" t="s">
        <v>37</v>
      </c>
      <c r="P41" t="s">
        <v>38</v>
      </c>
      <c r="Q41" t="s">
        <v>39</v>
      </c>
      <c r="R41" t="s">
        <v>40</v>
      </c>
      <c r="S41" t="s">
        <v>41</v>
      </c>
      <c r="T41" s="1">
        <v>500</v>
      </c>
      <c r="U41" t="s">
        <v>38</v>
      </c>
      <c r="V41" t="s">
        <v>43</v>
      </c>
      <c r="W41" t="s">
        <v>44</v>
      </c>
      <c r="X41" t="s">
        <v>45</v>
      </c>
      <c r="Y41" s="1">
        <v>961</v>
      </c>
      <c r="Z41" s="1">
        <v>604</v>
      </c>
      <c r="AA41" s="1">
        <v>357</v>
      </c>
    </row>
    <row r="42" spans="1:27" x14ac:dyDescent="0.25">
      <c r="A42" s="4">
        <v>41</v>
      </c>
      <c r="B42" t="s">
        <v>1</v>
      </c>
      <c r="C42" s="4">
        <v>58</v>
      </c>
      <c r="D42" t="s">
        <v>29</v>
      </c>
      <c r="E42" t="s">
        <v>30</v>
      </c>
      <c r="F42" t="s">
        <v>48</v>
      </c>
      <c r="G42" s="4">
        <v>40</v>
      </c>
      <c r="H42" t="s">
        <v>88</v>
      </c>
      <c r="I42" t="s">
        <v>50</v>
      </c>
      <c r="J42" s="1">
        <v>55000</v>
      </c>
      <c r="K42" t="s">
        <v>51</v>
      </c>
      <c r="L42" s="4">
        <v>1</v>
      </c>
      <c r="M42" t="s">
        <v>35</v>
      </c>
      <c r="N42" s="4" t="s">
        <v>36</v>
      </c>
      <c r="O42" t="s">
        <v>37</v>
      </c>
      <c r="P42" t="s">
        <v>42</v>
      </c>
      <c r="Q42" t="s">
        <v>39</v>
      </c>
      <c r="R42" t="s">
        <v>64</v>
      </c>
      <c r="S42" t="s">
        <v>59</v>
      </c>
      <c r="T42" s="1">
        <v>750</v>
      </c>
      <c r="U42" t="s">
        <v>38</v>
      </c>
      <c r="V42" t="s">
        <v>43</v>
      </c>
      <c r="W42" t="s">
        <v>44</v>
      </c>
      <c r="X42" t="s">
        <v>61</v>
      </c>
      <c r="Y42" s="1">
        <v>949</v>
      </c>
      <c r="Z42" s="1">
        <v>746</v>
      </c>
      <c r="AA42" s="1">
        <v>203</v>
      </c>
    </row>
    <row r="43" spans="1:27" x14ac:dyDescent="0.25">
      <c r="A43" s="4">
        <v>42</v>
      </c>
      <c r="B43" t="s">
        <v>0</v>
      </c>
      <c r="C43" s="4">
        <v>28</v>
      </c>
      <c r="D43" t="s">
        <v>29</v>
      </c>
      <c r="E43" t="s">
        <v>47</v>
      </c>
      <c r="F43" t="s">
        <v>48</v>
      </c>
      <c r="G43" s="4">
        <v>10</v>
      </c>
      <c r="H43" t="s">
        <v>57</v>
      </c>
      <c r="I43" t="s">
        <v>33</v>
      </c>
      <c r="J43" s="1">
        <v>37900</v>
      </c>
      <c r="K43" t="s">
        <v>51</v>
      </c>
      <c r="L43" s="4">
        <v>1</v>
      </c>
      <c r="M43" t="s">
        <v>52</v>
      </c>
      <c r="N43" t="s">
        <v>79</v>
      </c>
      <c r="O43" t="s">
        <v>37</v>
      </c>
      <c r="P43" t="s">
        <v>38</v>
      </c>
      <c r="Q43" t="s">
        <v>39</v>
      </c>
      <c r="R43" t="s">
        <v>40</v>
      </c>
      <c r="S43" t="s">
        <v>68</v>
      </c>
      <c r="T43" s="1">
        <v>500</v>
      </c>
      <c r="U43" t="s">
        <v>38</v>
      </c>
      <c r="V43" t="s">
        <v>43</v>
      </c>
      <c r="W43" t="s">
        <v>44</v>
      </c>
      <c r="X43" t="s">
        <v>45</v>
      </c>
      <c r="Y43" s="1">
        <v>639</v>
      </c>
      <c r="Z43" s="1">
        <v>508</v>
      </c>
      <c r="AA43" s="1">
        <v>131</v>
      </c>
    </row>
    <row r="44" spans="1:27" x14ac:dyDescent="0.25">
      <c r="A44" s="4">
        <v>43</v>
      </c>
      <c r="B44" t="s">
        <v>1</v>
      </c>
      <c r="C44" s="4">
        <v>19</v>
      </c>
      <c r="D44" t="s">
        <v>56</v>
      </c>
      <c r="E44" t="s">
        <v>47</v>
      </c>
      <c r="F44" t="s">
        <v>89</v>
      </c>
      <c r="G44" s="4">
        <v>0</v>
      </c>
      <c r="H44" s="4" t="s">
        <v>38</v>
      </c>
      <c r="I44" t="s">
        <v>50</v>
      </c>
      <c r="J44" s="1">
        <v>12300</v>
      </c>
      <c r="K44" t="s">
        <v>51</v>
      </c>
      <c r="L44" s="4">
        <v>10</v>
      </c>
      <c r="M44" t="s">
        <v>52</v>
      </c>
      <c r="N44" s="4" t="s">
        <v>36</v>
      </c>
      <c r="O44" t="s">
        <v>44</v>
      </c>
      <c r="P44" t="s">
        <v>42</v>
      </c>
      <c r="Q44" t="s">
        <v>39</v>
      </c>
      <c r="R44" t="s">
        <v>40</v>
      </c>
      <c r="S44" t="s">
        <v>59</v>
      </c>
      <c r="T44" s="1">
        <v>1500</v>
      </c>
      <c r="U44" t="s">
        <v>38</v>
      </c>
      <c r="V44" t="s">
        <v>43</v>
      </c>
      <c r="W44" t="s">
        <v>44</v>
      </c>
      <c r="X44" t="s">
        <v>69</v>
      </c>
      <c r="Y44" s="1">
        <v>676</v>
      </c>
      <c r="Z44" s="1">
        <v>600</v>
      </c>
      <c r="AA44" s="1">
        <v>76</v>
      </c>
    </row>
    <row r="45" spans="1:27" x14ac:dyDescent="0.25">
      <c r="A45" s="4">
        <v>44</v>
      </c>
      <c r="B45" t="s">
        <v>0</v>
      </c>
      <c r="C45" s="4">
        <v>33</v>
      </c>
      <c r="D45" t="s">
        <v>87</v>
      </c>
      <c r="E45" t="s">
        <v>47</v>
      </c>
      <c r="F45" t="s">
        <v>48</v>
      </c>
      <c r="G45" s="4">
        <v>15</v>
      </c>
      <c r="H45" t="s">
        <v>57</v>
      </c>
      <c r="I45" t="s">
        <v>50</v>
      </c>
      <c r="J45" s="1">
        <v>32000</v>
      </c>
      <c r="K45" t="s">
        <v>51</v>
      </c>
      <c r="L45" s="4">
        <v>5</v>
      </c>
      <c r="M45" t="s">
        <v>52</v>
      </c>
      <c r="N45" s="4" t="s">
        <v>36</v>
      </c>
      <c r="O45" t="s">
        <v>44</v>
      </c>
      <c r="P45" t="s">
        <v>38</v>
      </c>
      <c r="Q45" t="s">
        <v>39</v>
      </c>
      <c r="R45" t="s">
        <v>40</v>
      </c>
      <c r="S45" t="s">
        <v>65</v>
      </c>
      <c r="T45" s="1">
        <v>500</v>
      </c>
      <c r="U45" t="s">
        <v>60</v>
      </c>
      <c r="V45" t="s">
        <v>43</v>
      </c>
      <c r="W45" t="s">
        <v>44</v>
      </c>
      <c r="X45" t="s">
        <v>69</v>
      </c>
      <c r="Y45" s="1">
        <v>583</v>
      </c>
      <c r="Z45" s="1">
        <v>491</v>
      </c>
      <c r="AA45" s="1">
        <v>92</v>
      </c>
    </row>
    <row r="46" spans="1:27" x14ac:dyDescent="0.25">
      <c r="A46" s="4">
        <v>45</v>
      </c>
      <c r="B46" t="s">
        <v>0</v>
      </c>
      <c r="C46" s="4">
        <v>59</v>
      </c>
      <c r="D46" t="s">
        <v>56</v>
      </c>
      <c r="E46" t="s">
        <v>47</v>
      </c>
      <c r="F46" t="s">
        <v>48</v>
      </c>
      <c r="G46" s="4">
        <v>16</v>
      </c>
      <c r="H46" t="s">
        <v>57</v>
      </c>
      <c r="I46" t="s">
        <v>50</v>
      </c>
      <c r="J46" s="1">
        <v>72000</v>
      </c>
      <c r="K46" t="s">
        <v>51</v>
      </c>
      <c r="L46" s="4">
        <v>1</v>
      </c>
      <c r="M46" t="s">
        <v>72</v>
      </c>
      <c r="N46" s="4" t="s">
        <v>36</v>
      </c>
      <c r="O46" t="s">
        <v>37</v>
      </c>
      <c r="P46" t="s">
        <v>38</v>
      </c>
      <c r="Q46" t="s">
        <v>39</v>
      </c>
      <c r="R46" t="s">
        <v>40</v>
      </c>
      <c r="S46" t="s">
        <v>68</v>
      </c>
      <c r="T46" s="1">
        <v>500</v>
      </c>
      <c r="U46" t="s">
        <v>38</v>
      </c>
      <c r="V46" t="s">
        <v>43</v>
      </c>
      <c r="W46" t="s">
        <v>44</v>
      </c>
      <c r="X46" t="s">
        <v>66</v>
      </c>
      <c r="Y46" s="1">
        <v>1097</v>
      </c>
      <c r="Z46" s="1">
        <v>644</v>
      </c>
      <c r="AA46" s="1">
        <v>453</v>
      </c>
    </row>
    <row r="47" spans="1:27" x14ac:dyDescent="0.25">
      <c r="A47" s="4">
        <v>46</v>
      </c>
      <c r="B47" t="s">
        <v>0</v>
      </c>
      <c r="C47" s="4">
        <v>48</v>
      </c>
      <c r="D47" t="s">
        <v>80</v>
      </c>
      <c r="E47" t="s">
        <v>47</v>
      </c>
      <c r="F47" t="s">
        <v>48</v>
      </c>
      <c r="G47" s="4">
        <v>30</v>
      </c>
      <c r="H47" t="s">
        <v>57</v>
      </c>
      <c r="I47" t="s">
        <v>33</v>
      </c>
      <c r="J47" s="1">
        <v>18500</v>
      </c>
      <c r="K47" t="s">
        <v>34</v>
      </c>
      <c r="L47" s="4">
        <v>10</v>
      </c>
      <c r="M47" t="s">
        <v>52</v>
      </c>
      <c r="N47" s="4" t="s">
        <v>36</v>
      </c>
      <c r="O47" t="s">
        <v>44</v>
      </c>
      <c r="P47" t="s">
        <v>38</v>
      </c>
      <c r="Q47" t="s">
        <v>39</v>
      </c>
      <c r="R47" t="s">
        <v>58</v>
      </c>
      <c r="S47" t="s">
        <v>65</v>
      </c>
      <c r="T47" s="1">
        <v>250</v>
      </c>
      <c r="U47" t="s">
        <v>38</v>
      </c>
      <c r="V47" t="s">
        <v>43</v>
      </c>
      <c r="W47" t="s">
        <v>44</v>
      </c>
      <c r="X47" t="s">
        <v>61</v>
      </c>
      <c r="Y47" s="1">
        <v>452</v>
      </c>
      <c r="Z47" s="1">
        <v>452</v>
      </c>
      <c r="AA47" s="1">
        <v>0</v>
      </c>
    </row>
    <row r="48" spans="1:27" x14ac:dyDescent="0.25">
      <c r="A48" s="4">
        <v>47</v>
      </c>
      <c r="B48" t="s">
        <v>0</v>
      </c>
      <c r="C48" s="4">
        <v>21</v>
      </c>
      <c r="D48" t="s">
        <v>62</v>
      </c>
      <c r="E48" t="s">
        <v>47</v>
      </c>
      <c r="F48" t="s">
        <v>48</v>
      </c>
      <c r="G48" s="4">
        <v>3</v>
      </c>
      <c r="H48" t="s">
        <v>49</v>
      </c>
      <c r="I48" t="s">
        <v>70</v>
      </c>
      <c r="J48" s="1">
        <v>85000</v>
      </c>
      <c r="K48" t="s">
        <v>51</v>
      </c>
      <c r="L48" s="4">
        <v>1</v>
      </c>
      <c r="M48" t="s">
        <v>35</v>
      </c>
      <c r="N48" t="s">
        <v>71</v>
      </c>
      <c r="O48" t="s">
        <v>37</v>
      </c>
      <c r="P48" t="s">
        <v>38</v>
      </c>
      <c r="Q48" t="s">
        <v>39</v>
      </c>
      <c r="R48" t="s">
        <v>40</v>
      </c>
      <c r="S48" t="s">
        <v>59</v>
      </c>
      <c r="T48" s="1">
        <v>1500</v>
      </c>
      <c r="U48" t="s">
        <v>38</v>
      </c>
      <c r="V48" t="s">
        <v>43</v>
      </c>
      <c r="W48" t="s">
        <v>44</v>
      </c>
      <c r="X48" t="s">
        <v>69</v>
      </c>
      <c r="Y48" s="1">
        <v>1771</v>
      </c>
      <c r="Z48" s="1">
        <v>846</v>
      </c>
      <c r="AA48" s="1">
        <v>925</v>
      </c>
    </row>
    <row r="49" spans="1:27" x14ac:dyDescent="0.25">
      <c r="A49" s="4">
        <v>48</v>
      </c>
      <c r="B49" t="s">
        <v>0</v>
      </c>
      <c r="C49" s="4">
        <v>26</v>
      </c>
      <c r="D49" t="s">
        <v>56</v>
      </c>
      <c r="E49" t="s">
        <v>47</v>
      </c>
      <c r="F49" t="s">
        <v>48</v>
      </c>
      <c r="G49" s="4">
        <v>5</v>
      </c>
      <c r="H49" t="s">
        <v>67</v>
      </c>
      <c r="I49" t="s">
        <v>63</v>
      </c>
      <c r="J49" s="1">
        <v>134000</v>
      </c>
      <c r="K49" t="s">
        <v>34</v>
      </c>
      <c r="L49" s="4">
        <v>1</v>
      </c>
      <c r="M49" t="s">
        <v>82</v>
      </c>
      <c r="N49" s="4" t="s">
        <v>36</v>
      </c>
      <c r="O49" t="s">
        <v>37</v>
      </c>
      <c r="P49" t="s">
        <v>38</v>
      </c>
      <c r="Q49" t="s">
        <v>39</v>
      </c>
      <c r="R49" t="s">
        <v>40</v>
      </c>
      <c r="S49" t="s">
        <v>73</v>
      </c>
      <c r="T49" s="1">
        <v>750</v>
      </c>
      <c r="U49" t="s">
        <v>38</v>
      </c>
      <c r="V49" t="s">
        <v>43</v>
      </c>
      <c r="W49" t="s">
        <v>44</v>
      </c>
      <c r="X49" t="s">
        <v>45</v>
      </c>
      <c r="Y49" s="1">
        <v>2132</v>
      </c>
      <c r="Z49" s="1">
        <v>953</v>
      </c>
      <c r="AA49" s="1">
        <v>1179</v>
      </c>
    </row>
    <row r="50" spans="1:27" x14ac:dyDescent="0.25">
      <c r="A50" s="4">
        <v>49</v>
      </c>
      <c r="B50" t="s">
        <v>1</v>
      </c>
      <c r="C50" s="4">
        <v>39</v>
      </c>
      <c r="D50" t="s">
        <v>87</v>
      </c>
      <c r="E50" t="s">
        <v>47</v>
      </c>
      <c r="F50" t="s">
        <v>48</v>
      </c>
      <c r="G50" s="4">
        <v>21</v>
      </c>
      <c r="H50" t="s">
        <v>57</v>
      </c>
      <c r="I50" t="s">
        <v>33</v>
      </c>
      <c r="J50" s="1">
        <v>34000</v>
      </c>
      <c r="K50" t="s">
        <v>51</v>
      </c>
      <c r="L50" s="4">
        <v>10</v>
      </c>
      <c r="M50" t="s">
        <v>52</v>
      </c>
      <c r="N50" s="4" t="s">
        <v>36</v>
      </c>
      <c r="O50" t="s">
        <v>44</v>
      </c>
      <c r="P50" t="s">
        <v>38</v>
      </c>
      <c r="Q50" t="s">
        <v>39</v>
      </c>
      <c r="R50" t="s">
        <v>40</v>
      </c>
      <c r="S50" t="s">
        <v>65</v>
      </c>
      <c r="T50" s="1">
        <v>500</v>
      </c>
      <c r="U50" t="s">
        <v>38</v>
      </c>
      <c r="V50" t="s">
        <v>43</v>
      </c>
      <c r="W50" t="s">
        <v>44</v>
      </c>
      <c r="X50" t="s">
        <v>69</v>
      </c>
      <c r="Y50" s="1">
        <v>573</v>
      </c>
      <c r="Z50" s="1">
        <v>488</v>
      </c>
      <c r="AA50" s="1">
        <v>85</v>
      </c>
    </row>
    <row r="51" spans="1:27" x14ac:dyDescent="0.25">
      <c r="A51" s="4">
        <v>50</v>
      </c>
      <c r="B51" t="s">
        <v>0</v>
      </c>
      <c r="C51" s="4">
        <v>29</v>
      </c>
      <c r="D51" t="s">
        <v>56</v>
      </c>
      <c r="E51" t="s">
        <v>47</v>
      </c>
      <c r="F51" t="s">
        <v>48</v>
      </c>
      <c r="G51" s="4">
        <v>11</v>
      </c>
      <c r="H51" t="s">
        <v>88</v>
      </c>
      <c r="I51" t="s">
        <v>70</v>
      </c>
      <c r="J51" s="1">
        <v>30100</v>
      </c>
      <c r="K51" t="s">
        <v>51</v>
      </c>
      <c r="L51" s="4">
        <v>5</v>
      </c>
      <c r="M51" t="s">
        <v>52</v>
      </c>
      <c r="N51" s="4" t="s">
        <v>36</v>
      </c>
      <c r="O51" t="s">
        <v>44</v>
      </c>
      <c r="P51" t="s">
        <v>38</v>
      </c>
      <c r="Q51" t="s">
        <v>39</v>
      </c>
      <c r="R51" t="s">
        <v>53</v>
      </c>
      <c r="S51" t="s">
        <v>73</v>
      </c>
      <c r="T51" s="1">
        <v>500</v>
      </c>
      <c r="U51" t="s">
        <v>42</v>
      </c>
      <c r="V51" t="s">
        <v>43</v>
      </c>
      <c r="W51" t="s">
        <v>44</v>
      </c>
      <c r="X51" t="s">
        <v>66</v>
      </c>
      <c r="Y51" s="1">
        <v>646</v>
      </c>
      <c r="Z51" s="1">
        <v>510</v>
      </c>
      <c r="AA51" s="1">
        <v>136</v>
      </c>
    </row>
    <row r="52" spans="1:27" x14ac:dyDescent="0.25">
      <c r="A52" s="4">
        <v>51</v>
      </c>
      <c r="B52" t="s">
        <v>1</v>
      </c>
      <c r="C52" s="4">
        <v>31</v>
      </c>
      <c r="D52" t="s">
        <v>56</v>
      </c>
      <c r="E52" t="s">
        <v>30</v>
      </c>
      <c r="F52" t="s">
        <v>48</v>
      </c>
      <c r="G52" s="4">
        <v>13</v>
      </c>
      <c r="H52" t="s">
        <v>57</v>
      </c>
      <c r="I52" t="s">
        <v>63</v>
      </c>
      <c r="J52" s="1">
        <v>23200</v>
      </c>
      <c r="K52" t="s">
        <v>51</v>
      </c>
      <c r="L52" s="4">
        <v>1</v>
      </c>
      <c r="M52" t="s">
        <v>52</v>
      </c>
      <c r="N52" s="4" t="s">
        <v>36</v>
      </c>
      <c r="O52" t="s">
        <v>37</v>
      </c>
      <c r="P52" t="s">
        <v>38</v>
      </c>
      <c r="Q52" t="s">
        <v>39</v>
      </c>
      <c r="R52" t="s">
        <v>58</v>
      </c>
      <c r="S52" t="s">
        <v>54</v>
      </c>
      <c r="T52" s="1">
        <v>1000</v>
      </c>
      <c r="U52" t="s">
        <v>55</v>
      </c>
      <c r="V52" t="s">
        <v>43</v>
      </c>
      <c r="W52" t="s">
        <v>44</v>
      </c>
      <c r="X52" t="s">
        <v>61</v>
      </c>
      <c r="Y52" s="1">
        <v>454</v>
      </c>
      <c r="Z52" s="1">
        <v>454</v>
      </c>
      <c r="AA52" s="1">
        <v>0</v>
      </c>
    </row>
    <row r="53" spans="1:27" x14ac:dyDescent="0.25">
      <c r="A53" s="4">
        <v>52</v>
      </c>
      <c r="B53" t="s">
        <v>1</v>
      </c>
      <c r="C53" s="4">
        <v>33</v>
      </c>
      <c r="D53" t="s">
        <v>56</v>
      </c>
      <c r="E53" t="s">
        <v>47</v>
      </c>
      <c r="F53" t="s">
        <v>48</v>
      </c>
      <c r="G53" s="4">
        <v>15</v>
      </c>
      <c r="H53" t="s">
        <v>57</v>
      </c>
      <c r="I53" t="s">
        <v>33</v>
      </c>
      <c r="J53" s="1">
        <v>213000</v>
      </c>
      <c r="K53" t="s">
        <v>51</v>
      </c>
      <c r="L53" s="4">
        <v>3</v>
      </c>
      <c r="M53" t="s">
        <v>82</v>
      </c>
      <c r="N53" s="4" t="s">
        <v>36</v>
      </c>
      <c r="O53" t="s">
        <v>37</v>
      </c>
      <c r="P53" t="s">
        <v>38</v>
      </c>
      <c r="Q53" t="s">
        <v>39</v>
      </c>
      <c r="R53" t="s">
        <v>40</v>
      </c>
      <c r="S53" t="s">
        <v>76</v>
      </c>
      <c r="T53" s="1">
        <v>500</v>
      </c>
      <c r="U53" t="s">
        <v>38</v>
      </c>
      <c r="V53" t="s">
        <v>43</v>
      </c>
      <c r="W53" t="s">
        <v>44</v>
      </c>
      <c r="X53" t="s">
        <v>69</v>
      </c>
      <c r="Y53" s="1">
        <v>2697</v>
      </c>
      <c r="Z53" s="1">
        <v>2122</v>
      </c>
      <c r="AA53" s="1">
        <v>575</v>
      </c>
    </row>
    <row r="54" spans="1:27" x14ac:dyDescent="0.25">
      <c r="A54" s="4">
        <v>53</v>
      </c>
      <c r="B54" t="s">
        <v>1</v>
      </c>
      <c r="C54" s="4">
        <v>36</v>
      </c>
      <c r="D54" t="s">
        <v>56</v>
      </c>
      <c r="E54" t="s">
        <v>47</v>
      </c>
      <c r="F54" t="s">
        <v>48</v>
      </c>
      <c r="G54" s="4">
        <v>18</v>
      </c>
      <c r="H54" t="s">
        <v>57</v>
      </c>
      <c r="I54" t="s">
        <v>70</v>
      </c>
      <c r="J54" s="1">
        <v>105000</v>
      </c>
      <c r="K54" t="s">
        <v>51</v>
      </c>
      <c r="L54" s="4">
        <v>11</v>
      </c>
      <c r="M54" t="s">
        <v>72</v>
      </c>
      <c r="N54" s="4" t="s">
        <v>36</v>
      </c>
      <c r="O54" t="s">
        <v>44</v>
      </c>
      <c r="P54" t="s">
        <v>38</v>
      </c>
      <c r="Q54" t="s">
        <v>39</v>
      </c>
      <c r="R54" t="s">
        <v>40</v>
      </c>
      <c r="S54" t="s">
        <v>76</v>
      </c>
      <c r="T54" s="1">
        <v>500</v>
      </c>
      <c r="U54" t="s">
        <v>38</v>
      </c>
      <c r="V54" t="s">
        <v>43</v>
      </c>
      <c r="W54" t="s">
        <v>44</v>
      </c>
      <c r="X54" t="s">
        <v>45</v>
      </c>
      <c r="Y54" s="1">
        <v>1364</v>
      </c>
      <c r="Z54" s="1">
        <v>724</v>
      </c>
      <c r="AA54" s="1">
        <v>640</v>
      </c>
    </row>
    <row r="55" spans="1:27" x14ac:dyDescent="0.25">
      <c r="A55" s="4">
        <v>54</v>
      </c>
      <c r="B55" t="s">
        <v>1</v>
      </c>
      <c r="C55" s="4">
        <v>28</v>
      </c>
      <c r="D55" t="s">
        <v>56</v>
      </c>
      <c r="E55" t="s">
        <v>30</v>
      </c>
      <c r="F55" t="s">
        <v>48</v>
      </c>
      <c r="G55" s="4">
        <v>7</v>
      </c>
      <c r="H55" t="s">
        <v>57</v>
      </c>
      <c r="I55" t="s">
        <v>70</v>
      </c>
      <c r="J55" s="1">
        <v>68000</v>
      </c>
      <c r="K55" t="s">
        <v>51</v>
      </c>
      <c r="L55" s="4">
        <v>1</v>
      </c>
      <c r="M55" t="s">
        <v>35</v>
      </c>
      <c r="N55" s="4" t="s">
        <v>36</v>
      </c>
      <c r="O55" t="s">
        <v>37</v>
      </c>
      <c r="P55" t="s">
        <v>74</v>
      </c>
      <c r="Q55" t="s">
        <v>39</v>
      </c>
      <c r="R55" t="s">
        <v>40</v>
      </c>
      <c r="S55" t="s">
        <v>73</v>
      </c>
      <c r="T55" s="1">
        <v>1500</v>
      </c>
      <c r="U55" t="s">
        <v>42</v>
      </c>
      <c r="V55" t="s">
        <v>43</v>
      </c>
      <c r="W55" t="s">
        <v>44</v>
      </c>
      <c r="X55" t="s">
        <v>69</v>
      </c>
      <c r="Y55" s="1">
        <v>795</v>
      </c>
      <c r="Z55" s="1">
        <v>554</v>
      </c>
      <c r="AA55" s="1">
        <v>241</v>
      </c>
    </row>
    <row r="56" spans="1:27" x14ac:dyDescent="0.25">
      <c r="A56" s="4">
        <v>55</v>
      </c>
      <c r="B56" t="s">
        <v>0</v>
      </c>
      <c r="C56" s="4">
        <v>40</v>
      </c>
      <c r="D56" t="s">
        <v>56</v>
      </c>
      <c r="E56" t="s">
        <v>47</v>
      </c>
      <c r="F56" t="s">
        <v>48</v>
      </c>
      <c r="G56" s="4">
        <v>22</v>
      </c>
      <c r="H56" t="s">
        <v>57</v>
      </c>
      <c r="I56" t="s">
        <v>33</v>
      </c>
      <c r="J56" s="1">
        <v>42300</v>
      </c>
      <c r="K56" t="s">
        <v>51</v>
      </c>
      <c r="L56" s="4">
        <v>3</v>
      </c>
      <c r="M56" t="s">
        <v>52</v>
      </c>
      <c r="N56" s="4" t="s">
        <v>36</v>
      </c>
      <c r="O56" t="s">
        <v>37</v>
      </c>
      <c r="P56" t="s">
        <v>38</v>
      </c>
      <c r="Q56" t="s">
        <v>39</v>
      </c>
      <c r="R56" t="s">
        <v>64</v>
      </c>
      <c r="S56" t="s">
        <v>59</v>
      </c>
      <c r="T56" s="1">
        <v>250</v>
      </c>
      <c r="U56" t="s">
        <v>38</v>
      </c>
      <c r="V56" t="s">
        <v>43</v>
      </c>
      <c r="W56" t="s">
        <v>44</v>
      </c>
      <c r="X56" t="s">
        <v>69</v>
      </c>
      <c r="Y56" s="1">
        <v>677</v>
      </c>
      <c r="Z56" s="1">
        <v>519</v>
      </c>
      <c r="AA56" s="1">
        <v>158</v>
      </c>
    </row>
    <row r="57" spans="1:27" x14ac:dyDescent="0.25">
      <c r="A57" s="4">
        <v>56</v>
      </c>
      <c r="B57" t="s">
        <v>1</v>
      </c>
      <c r="C57" s="4">
        <v>25</v>
      </c>
      <c r="D57" t="s">
        <v>87</v>
      </c>
      <c r="E57" t="s">
        <v>47</v>
      </c>
      <c r="F57" t="s">
        <v>48</v>
      </c>
      <c r="G57" s="4">
        <v>7</v>
      </c>
      <c r="H57" t="s">
        <v>57</v>
      </c>
      <c r="I57" t="s">
        <v>70</v>
      </c>
      <c r="J57" s="1">
        <v>20600</v>
      </c>
      <c r="K57" t="s">
        <v>34</v>
      </c>
      <c r="L57" s="4">
        <v>11</v>
      </c>
      <c r="M57" t="s">
        <v>52</v>
      </c>
      <c r="N57" s="4" t="s">
        <v>36</v>
      </c>
      <c r="O57" t="s">
        <v>44</v>
      </c>
      <c r="P57" t="s">
        <v>38</v>
      </c>
      <c r="Q57" t="s">
        <v>39</v>
      </c>
      <c r="R57" t="s">
        <v>40</v>
      </c>
      <c r="S57" t="s">
        <v>41</v>
      </c>
      <c r="T57" s="1">
        <v>750</v>
      </c>
      <c r="U57" t="s">
        <v>38</v>
      </c>
      <c r="V57" t="s">
        <v>43</v>
      </c>
      <c r="W57" t="s">
        <v>44</v>
      </c>
      <c r="X57" t="s">
        <v>66</v>
      </c>
      <c r="Y57" s="1">
        <v>474</v>
      </c>
      <c r="Z57" s="1">
        <v>550</v>
      </c>
      <c r="AA57" s="1">
        <v>-76</v>
      </c>
    </row>
    <row r="58" spans="1:27" x14ac:dyDescent="0.25">
      <c r="A58" s="4">
        <v>57</v>
      </c>
      <c r="B58" t="s">
        <v>0</v>
      </c>
      <c r="C58" s="4">
        <v>39</v>
      </c>
      <c r="D58" t="s">
        <v>29</v>
      </c>
      <c r="E58" t="s">
        <v>47</v>
      </c>
      <c r="F58" t="s">
        <v>48</v>
      </c>
      <c r="G58" s="4">
        <v>21</v>
      </c>
      <c r="H58" t="s">
        <v>57</v>
      </c>
      <c r="I58" t="s">
        <v>70</v>
      </c>
      <c r="J58" s="1">
        <v>28300</v>
      </c>
      <c r="K58" t="s">
        <v>51</v>
      </c>
      <c r="L58" s="4">
        <v>1</v>
      </c>
      <c r="M58" t="s">
        <v>52</v>
      </c>
      <c r="N58" s="4" t="s">
        <v>36</v>
      </c>
      <c r="O58" t="s">
        <v>37</v>
      </c>
      <c r="P58" t="s">
        <v>38</v>
      </c>
      <c r="Q58" t="s">
        <v>39</v>
      </c>
      <c r="R58" t="s">
        <v>53</v>
      </c>
      <c r="S58" t="s">
        <v>68</v>
      </c>
      <c r="T58" s="1">
        <v>500</v>
      </c>
      <c r="U58" t="s">
        <v>38</v>
      </c>
      <c r="V58" t="s">
        <v>43</v>
      </c>
      <c r="W58" t="s">
        <v>44</v>
      </c>
      <c r="X58" t="s">
        <v>69</v>
      </c>
      <c r="Y58" s="1">
        <v>524</v>
      </c>
      <c r="Z58" s="1">
        <v>473</v>
      </c>
      <c r="AA58" s="1">
        <v>51</v>
      </c>
    </row>
    <row r="59" spans="1:27" x14ac:dyDescent="0.25">
      <c r="A59" s="4">
        <v>58</v>
      </c>
      <c r="B59" t="s">
        <v>1</v>
      </c>
      <c r="C59" s="4">
        <v>27</v>
      </c>
      <c r="D59" t="s">
        <v>56</v>
      </c>
      <c r="E59" t="s">
        <v>30</v>
      </c>
      <c r="F59" t="s">
        <v>48</v>
      </c>
      <c r="G59" s="4">
        <v>6</v>
      </c>
      <c r="H59" t="s">
        <v>57</v>
      </c>
      <c r="I59" t="s">
        <v>33</v>
      </c>
      <c r="J59" s="1">
        <v>24700</v>
      </c>
      <c r="K59" t="s">
        <v>51</v>
      </c>
      <c r="L59" s="4">
        <v>17</v>
      </c>
      <c r="M59" t="s">
        <v>35</v>
      </c>
      <c r="N59" s="4" t="s">
        <v>36</v>
      </c>
      <c r="O59" t="s">
        <v>44</v>
      </c>
      <c r="P59" t="s">
        <v>78</v>
      </c>
      <c r="Q59" t="s">
        <v>39</v>
      </c>
      <c r="R59" t="s">
        <v>40</v>
      </c>
      <c r="S59" t="s">
        <v>59</v>
      </c>
      <c r="T59" s="1">
        <v>500</v>
      </c>
      <c r="U59" t="s">
        <v>38</v>
      </c>
      <c r="V59" t="s">
        <v>43</v>
      </c>
      <c r="W59" t="s">
        <v>44</v>
      </c>
      <c r="X59" t="s">
        <v>61</v>
      </c>
      <c r="Y59" s="1">
        <v>537</v>
      </c>
      <c r="Z59" s="1">
        <v>477</v>
      </c>
      <c r="AA59" s="1">
        <v>60</v>
      </c>
    </row>
    <row r="60" spans="1:27" x14ac:dyDescent="0.25">
      <c r="A60" s="4">
        <v>59</v>
      </c>
      <c r="B60" t="s">
        <v>1</v>
      </c>
      <c r="C60" s="4">
        <v>40</v>
      </c>
      <c r="D60" t="s">
        <v>46</v>
      </c>
      <c r="E60" t="s">
        <v>47</v>
      </c>
      <c r="F60" t="s">
        <v>48</v>
      </c>
      <c r="G60" s="4">
        <v>22</v>
      </c>
      <c r="H60" t="s">
        <v>57</v>
      </c>
      <c r="I60" t="s">
        <v>50</v>
      </c>
      <c r="J60" s="1">
        <v>16800</v>
      </c>
      <c r="K60" t="s">
        <v>51</v>
      </c>
      <c r="L60" s="4">
        <v>11</v>
      </c>
      <c r="M60" t="s">
        <v>52</v>
      </c>
      <c r="N60" s="4" t="s">
        <v>36</v>
      </c>
      <c r="O60" t="s">
        <v>44</v>
      </c>
      <c r="P60" t="s">
        <v>38</v>
      </c>
      <c r="Q60" t="s">
        <v>39</v>
      </c>
      <c r="R60" t="s">
        <v>53</v>
      </c>
      <c r="S60" t="s">
        <v>73</v>
      </c>
      <c r="T60" s="1">
        <v>250</v>
      </c>
      <c r="U60" t="s">
        <v>38</v>
      </c>
      <c r="V60" t="s">
        <v>43</v>
      </c>
      <c r="W60" t="s">
        <v>37</v>
      </c>
      <c r="X60" t="s">
        <v>45</v>
      </c>
      <c r="Y60" s="1">
        <v>438</v>
      </c>
      <c r="Z60" s="1">
        <v>448</v>
      </c>
      <c r="AA60" s="1">
        <v>-10</v>
      </c>
    </row>
    <row r="61" spans="1:27" x14ac:dyDescent="0.25">
      <c r="A61" s="4">
        <v>60</v>
      </c>
      <c r="B61" t="s">
        <v>0</v>
      </c>
      <c r="C61" s="4">
        <v>27</v>
      </c>
      <c r="D61" t="s">
        <v>56</v>
      </c>
      <c r="E61" t="s">
        <v>47</v>
      </c>
      <c r="F61" t="s">
        <v>48</v>
      </c>
      <c r="G61" s="4">
        <v>9</v>
      </c>
      <c r="H61" t="s">
        <v>32</v>
      </c>
      <c r="I61" t="s">
        <v>70</v>
      </c>
      <c r="J61" s="1">
        <v>21300</v>
      </c>
      <c r="K61" t="s">
        <v>51</v>
      </c>
      <c r="L61" s="4">
        <v>11</v>
      </c>
      <c r="M61" t="s">
        <v>52</v>
      </c>
      <c r="N61" s="4" t="s">
        <v>36</v>
      </c>
      <c r="O61" t="s">
        <v>44</v>
      </c>
      <c r="P61" t="s">
        <v>38</v>
      </c>
      <c r="Q61" t="s">
        <v>39</v>
      </c>
      <c r="R61" t="s">
        <v>40</v>
      </c>
      <c r="S61" t="s">
        <v>41</v>
      </c>
      <c r="T61" s="1">
        <v>500</v>
      </c>
      <c r="U61" t="s">
        <v>38</v>
      </c>
      <c r="V61" t="s">
        <v>43</v>
      </c>
      <c r="W61" t="s">
        <v>44</v>
      </c>
      <c r="X61" t="s">
        <v>45</v>
      </c>
      <c r="Y61" s="1">
        <v>482</v>
      </c>
      <c r="Z61" s="1">
        <v>461</v>
      </c>
      <c r="AA61" s="1">
        <v>21</v>
      </c>
    </row>
    <row r="62" spans="1:27" x14ac:dyDescent="0.25">
      <c r="A62" s="4">
        <v>61</v>
      </c>
      <c r="B62" t="s">
        <v>1</v>
      </c>
      <c r="C62" s="4">
        <v>53</v>
      </c>
      <c r="D62" t="s">
        <v>62</v>
      </c>
      <c r="E62" t="s">
        <v>47</v>
      </c>
      <c r="F62" t="s">
        <v>48</v>
      </c>
      <c r="G62" s="4">
        <v>35</v>
      </c>
      <c r="H62" t="s">
        <v>57</v>
      </c>
      <c r="I62" t="s">
        <v>50</v>
      </c>
      <c r="J62" s="1">
        <v>63700</v>
      </c>
      <c r="K62" t="s">
        <v>51</v>
      </c>
      <c r="L62" s="4">
        <v>3</v>
      </c>
      <c r="M62" t="s">
        <v>72</v>
      </c>
      <c r="N62" s="4" t="s">
        <v>36</v>
      </c>
      <c r="O62" t="s">
        <v>37</v>
      </c>
      <c r="P62" t="s">
        <v>38</v>
      </c>
      <c r="Q62" t="s">
        <v>39</v>
      </c>
      <c r="R62" t="s">
        <v>64</v>
      </c>
      <c r="S62" t="s">
        <v>65</v>
      </c>
      <c r="T62" s="1">
        <v>250</v>
      </c>
      <c r="U62" t="s">
        <v>81</v>
      </c>
      <c r="V62" t="s">
        <v>43</v>
      </c>
      <c r="W62" t="s">
        <v>44</v>
      </c>
      <c r="X62" t="s">
        <v>69</v>
      </c>
      <c r="Y62" s="1">
        <v>1069</v>
      </c>
      <c r="Z62" s="1">
        <v>836</v>
      </c>
      <c r="AA62" s="1">
        <v>233</v>
      </c>
    </row>
    <row r="63" spans="1:27" x14ac:dyDescent="0.25">
      <c r="A63" s="4">
        <v>62</v>
      </c>
      <c r="B63" t="s">
        <v>0</v>
      </c>
      <c r="C63" s="4">
        <v>39</v>
      </c>
      <c r="D63" t="s">
        <v>80</v>
      </c>
      <c r="E63" t="s">
        <v>47</v>
      </c>
      <c r="F63" t="s">
        <v>48</v>
      </c>
      <c r="G63" s="4">
        <v>21</v>
      </c>
      <c r="H63" t="s">
        <v>57</v>
      </c>
      <c r="I63" t="s">
        <v>70</v>
      </c>
      <c r="J63" s="1">
        <v>19100</v>
      </c>
      <c r="K63" t="s">
        <v>51</v>
      </c>
      <c r="L63" s="4">
        <v>11</v>
      </c>
      <c r="M63" t="s">
        <v>52</v>
      </c>
      <c r="N63" s="4" t="s">
        <v>36</v>
      </c>
      <c r="O63" t="s">
        <v>44</v>
      </c>
      <c r="P63" t="s">
        <v>38</v>
      </c>
      <c r="Q63" t="s">
        <v>90</v>
      </c>
      <c r="R63" t="s">
        <v>40</v>
      </c>
      <c r="S63" t="s">
        <v>73</v>
      </c>
      <c r="T63" s="1">
        <v>500</v>
      </c>
      <c r="U63" t="s">
        <v>38</v>
      </c>
      <c r="V63" t="s">
        <v>43</v>
      </c>
      <c r="W63" t="s">
        <v>44</v>
      </c>
      <c r="X63" t="s">
        <v>61</v>
      </c>
      <c r="Y63" s="1">
        <v>445</v>
      </c>
      <c r="Z63" s="1">
        <v>445</v>
      </c>
      <c r="AA63" s="1">
        <v>0</v>
      </c>
    </row>
    <row r="64" spans="1:27" x14ac:dyDescent="0.25">
      <c r="A64" s="4">
        <v>63</v>
      </c>
      <c r="B64" t="s">
        <v>1</v>
      </c>
      <c r="C64" s="4">
        <v>47</v>
      </c>
      <c r="D64" t="s">
        <v>29</v>
      </c>
      <c r="E64" t="s">
        <v>47</v>
      </c>
      <c r="F64" t="s">
        <v>48</v>
      </c>
      <c r="G64" s="4">
        <v>29</v>
      </c>
      <c r="H64" t="s">
        <v>57</v>
      </c>
      <c r="I64" t="s">
        <v>33</v>
      </c>
      <c r="J64" s="1">
        <v>92000</v>
      </c>
      <c r="K64" t="s">
        <v>51</v>
      </c>
      <c r="L64" s="4">
        <v>1</v>
      </c>
      <c r="M64" t="s">
        <v>82</v>
      </c>
      <c r="N64" s="4" t="s">
        <v>36</v>
      </c>
      <c r="O64" t="s">
        <v>37</v>
      </c>
      <c r="P64" t="s">
        <v>42</v>
      </c>
      <c r="Q64" t="s">
        <v>39</v>
      </c>
      <c r="R64" t="s">
        <v>40</v>
      </c>
      <c r="S64" t="s">
        <v>73</v>
      </c>
      <c r="T64" s="1">
        <v>1000</v>
      </c>
      <c r="U64" t="s">
        <v>38</v>
      </c>
      <c r="V64" t="s">
        <v>43</v>
      </c>
      <c r="W64" t="s">
        <v>44</v>
      </c>
      <c r="X64" t="s">
        <v>45</v>
      </c>
      <c r="Y64" s="1">
        <v>1057</v>
      </c>
      <c r="Z64" s="1">
        <v>632</v>
      </c>
      <c r="AA64" s="1">
        <v>425</v>
      </c>
    </row>
    <row r="65" spans="1:27" x14ac:dyDescent="0.25">
      <c r="A65" s="4">
        <v>64</v>
      </c>
      <c r="B65" t="s">
        <v>0</v>
      </c>
      <c r="C65" s="4">
        <v>27</v>
      </c>
      <c r="D65" t="s">
        <v>56</v>
      </c>
      <c r="E65" t="s">
        <v>47</v>
      </c>
      <c r="F65" t="s">
        <v>48</v>
      </c>
      <c r="G65" s="4">
        <v>9</v>
      </c>
      <c r="H65" t="s">
        <v>32</v>
      </c>
      <c r="I65" t="s">
        <v>33</v>
      </c>
      <c r="J65" s="1">
        <v>79500</v>
      </c>
      <c r="K65" t="s">
        <v>51</v>
      </c>
      <c r="L65" s="4">
        <v>11</v>
      </c>
      <c r="M65" t="s">
        <v>35</v>
      </c>
      <c r="N65" s="4" t="s">
        <v>36</v>
      </c>
      <c r="O65" t="s">
        <v>44</v>
      </c>
      <c r="P65" t="s">
        <v>38</v>
      </c>
      <c r="Q65" t="s">
        <v>86</v>
      </c>
      <c r="R65" t="s">
        <v>53</v>
      </c>
      <c r="S65" t="s">
        <v>76</v>
      </c>
      <c r="T65" s="1">
        <v>750</v>
      </c>
      <c r="U65" t="s">
        <v>38</v>
      </c>
      <c r="V65" t="s">
        <v>43</v>
      </c>
      <c r="W65" t="s">
        <v>44</v>
      </c>
      <c r="X65" t="s">
        <v>69</v>
      </c>
      <c r="Y65" s="1">
        <v>1032</v>
      </c>
      <c r="Z65" s="1">
        <v>625</v>
      </c>
      <c r="AA65" s="1">
        <v>407</v>
      </c>
    </row>
    <row r="66" spans="1:27" x14ac:dyDescent="0.25">
      <c r="A66" s="4">
        <v>65</v>
      </c>
      <c r="B66" t="s">
        <v>0</v>
      </c>
      <c r="C66" s="4">
        <v>40</v>
      </c>
      <c r="D66" t="s">
        <v>56</v>
      </c>
      <c r="E66" t="s">
        <v>47</v>
      </c>
      <c r="F66" t="s">
        <v>48</v>
      </c>
      <c r="G66" s="4">
        <v>22</v>
      </c>
      <c r="H66" t="s">
        <v>57</v>
      </c>
      <c r="I66" t="s">
        <v>50</v>
      </c>
      <c r="J66" s="1">
        <v>16900</v>
      </c>
      <c r="K66" t="s">
        <v>51</v>
      </c>
      <c r="L66" s="4">
        <v>11</v>
      </c>
      <c r="M66" t="s">
        <v>52</v>
      </c>
      <c r="N66" s="4" t="s">
        <v>36</v>
      </c>
      <c r="O66" t="s">
        <v>44</v>
      </c>
      <c r="P66" t="s">
        <v>38</v>
      </c>
      <c r="Q66" t="s">
        <v>39</v>
      </c>
      <c r="R66" t="s">
        <v>53</v>
      </c>
      <c r="S66" t="s">
        <v>73</v>
      </c>
      <c r="T66" s="1">
        <v>250</v>
      </c>
      <c r="U66" t="s">
        <v>38</v>
      </c>
      <c r="V66" t="s">
        <v>43</v>
      </c>
      <c r="W66" t="s">
        <v>44</v>
      </c>
      <c r="X66" t="s">
        <v>45</v>
      </c>
      <c r="Y66" s="1">
        <v>439</v>
      </c>
      <c r="Z66" s="1">
        <v>439</v>
      </c>
      <c r="AA66" s="1">
        <v>0</v>
      </c>
    </row>
    <row r="67" spans="1:27" x14ac:dyDescent="0.25">
      <c r="A67" s="4">
        <v>66</v>
      </c>
      <c r="B67" t="s">
        <v>1</v>
      </c>
      <c r="C67" s="4">
        <v>27</v>
      </c>
      <c r="D67" t="s">
        <v>62</v>
      </c>
      <c r="E67" t="s">
        <v>47</v>
      </c>
      <c r="F67" t="s">
        <v>48</v>
      </c>
      <c r="G67" s="4">
        <v>9</v>
      </c>
      <c r="H67" t="s">
        <v>57</v>
      </c>
      <c r="I67" t="s">
        <v>33</v>
      </c>
      <c r="J67" s="1">
        <v>81990</v>
      </c>
      <c r="K67" t="s">
        <v>51</v>
      </c>
      <c r="L67" s="4">
        <v>1</v>
      </c>
      <c r="M67" t="s">
        <v>35</v>
      </c>
      <c r="N67" s="4" t="s">
        <v>36</v>
      </c>
      <c r="O67" t="s">
        <v>37</v>
      </c>
      <c r="P67" t="s">
        <v>38</v>
      </c>
      <c r="Q67" t="s">
        <v>39</v>
      </c>
      <c r="R67" t="s">
        <v>40</v>
      </c>
      <c r="S67" t="s">
        <v>59</v>
      </c>
      <c r="T67" s="1">
        <v>750</v>
      </c>
      <c r="U67" t="s">
        <v>38</v>
      </c>
      <c r="V67" t="s">
        <v>43</v>
      </c>
      <c r="W67" t="s">
        <v>37</v>
      </c>
      <c r="X67" t="s">
        <v>45</v>
      </c>
      <c r="Y67" s="1">
        <v>1056</v>
      </c>
      <c r="Z67" s="1">
        <v>632</v>
      </c>
      <c r="AA67" s="1">
        <v>424</v>
      </c>
    </row>
    <row r="68" spans="1:27" x14ac:dyDescent="0.25">
      <c r="A68" s="4">
        <v>67</v>
      </c>
      <c r="B68" t="s">
        <v>1</v>
      </c>
      <c r="C68" s="4">
        <v>60</v>
      </c>
      <c r="D68" t="s">
        <v>80</v>
      </c>
      <c r="E68" t="s">
        <v>30</v>
      </c>
      <c r="F68" t="s">
        <v>48</v>
      </c>
      <c r="G68" s="4">
        <v>17</v>
      </c>
      <c r="H68" t="s">
        <v>57</v>
      </c>
      <c r="I68" t="s">
        <v>70</v>
      </c>
      <c r="J68" s="1">
        <v>72000</v>
      </c>
      <c r="K68" t="s">
        <v>51</v>
      </c>
      <c r="L68" s="4">
        <v>3</v>
      </c>
      <c r="M68" t="s">
        <v>35</v>
      </c>
      <c r="N68" t="s">
        <v>71</v>
      </c>
      <c r="O68" t="s">
        <v>37</v>
      </c>
      <c r="P68" t="s">
        <v>38</v>
      </c>
      <c r="Q68" t="s">
        <v>39</v>
      </c>
      <c r="R68" t="s">
        <v>64</v>
      </c>
      <c r="S68" t="s">
        <v>54</v>
      </c>
      <c r="T68" s="1">
        <v>500</v>
      </c>
      <c r="U68" t="s">
        <v>38</v>
      </c>
      <c r="V68" t="s">
        <v>43</v>
      </c>
      <c r="W68" t="s">
        <v>44</v>
      </c>
      <c r="X68" t="s">
        <v>69</v>
      </c>
      <c r="Y68" s="1">
        <v>1029</v>
      </c>
      <c r="Z68" s="1">
        <v>824</v>
      </c>
      <c r="AA68" s="1">
        <v>205</v>
      </c>
    </row>
    <row r="69" spans="1:27" x14ac:dyDescent="0.25">
      <c r="A69" s="4">
        <v>68</v>
      </c>
      <c r="B69" t="s">
        <v>1</v>
      </c>
      <c r="C69" s="4">
        <v>25</v>
      </c>
      <c r="D69" t="s">
        <v>87</v>
      </c>
      <c r="E69" t="s">
        <v>47</v>
      </c>
      <c r="F69" t="s">
        <v>48</v>
      </c>
      <c r="G69" s="4">
        <v>7</v>
      </c>
      <c r="H69" t="s">
        <v>57</v>
      </c>
      <c r="I69" t="s">
        <v>70</v>
      </c>
      <c r="J69" s="1">
        <v>52800</v>
      </c>
      <c r="K69" t="s">
        <v>51</v>
      </c>
      <c r="L69" s="4">
        <v>11</v>
      </c>
      <c r="M69" t="s">
        <v>82</v>
      </c>
      <c r="N69" s="4" t="s">
        <v>36</v>
      </c>
      <c r="O69" t="s">
        <v>44</v>
      </c>
      <c r="P69" t="s">
        <v>38</v>
      </c>
      <c r="Q69" t="s">
        <v>39</v>
      </c>
      <c r="R69" t="s">
        <v>58</v>
      </c>
      <c r="S69" t="s">
        <v>68</v>
      </c>
      <c r="T69" s="1">
        <v>1500</v>
      </c>
      <c r="U69" t="s">
        <v>38</v>
      </c>
      <c r="V69" t="s">
        <v>43</v>
      </c>
      <c r="W69" t="s">
        <v>44</v>
      </c>
      <c r="X69" t="s">
        <v>69</v>
      </c>
      <c r="Y69" s="1">
        <v>756</v>
      </c>
      <c r="Z69" s="1">
        <v>542</v>
      </c>
      <c r="AA69" s="1">
        <v>214</v>
      </c>
    </row>
    <row r="70" spans="1:27" x14ac:dyDescent="0.25">
      <c r="A70" s="4">
        <v>69</v>
      </c>
      <c r="B70" t="s">
        <v>1</v>
      </c>
      <c r="C70" s="4">
        <v>53</v>
      </c>
      <c r="D70" t="s">
        <v>62</v>
      </c>
      <c r="E70" t="s">
        <v>47</v>
      </c>
      <c r="F70" t="s">
        <v>48</v>
      </c>
      <c r="G70" s="4">
        <v>35</v>
      </c>
      <c r="H70" t="s">
        <v>57</v>
      </c>
      <c r="I70" t="s">
        <v>70</v>
      </c>
      <c r="J70" s="1">
        <v>63800</v>
      </c>
      <c r="K70" t="s">
        <v>51</v>
      </c>
      <c r="L70" s="4">
        <v>3</v>
      </c>
      <c r="M70" t="s">
        <v>72</v>
      </c>
      <c r="N70" s="4" t="s">
        <v>36</v>
      </c>
      <c r="O70" t="s">
        <v>37</v>
      </c>
      <c r="P70" t="s">
        <v>38</v>
      </c>
      <c r="Q70" t="s">
        <v>39</v>
      </c>
      <c r="R70" t="s">
        <v>53</v>
      </c>
      <c r="S70" t="s">
        <v>59</v>
      </c>
      <c r="T70" s="1">
        <v>250</v>
      </c>
      <c r="U70" t="s">
        <v>55</v>
      </c>
      <c r="V70" t="s">
        <v>43</v>
      </c>
      <c r="W70" t="s">
        <v>44</v>
      </c>
      <c r="X70" t="s">
        <v>69</v>
      </c>
      <c r="Y70" s="1">
        <v>1070</v>
      </c>
      <c r="Z70" s="1">
        <v>636</v>
      </c>
      <c r="AA70" s="1">
        <v>434</v>
      </c>
    </row>
    <row r="71" spans="1:27" x14ac:dyDescent="0.25">
      <c r="A71" s="4">
        <v>70</v>
      </c>
      <c r="B71" t="s">
        <v>1</v>
      </c>
      <c r="C71" s="4">
        <v>35</v>
      </c>
      <c r="D71" t="s">
        <v>62</v>
      </c>
      <c r="E71" t="s">
        <v>47</v>
      </c>
      <c r="F71" t="s">
        <v>48</v>
      </c>
      <c r="G71" s="4">
        <v>17</v>
      </c>
      <c r="H71" t="s">
        <v>57</v>
      </c>
      <c r="I71" t="s">
        <v>50</v>
      </c>
      <c r="J71" s="1">
        <v>13600</v>
      </c>
      <c r="K71" t="s">
        <v>51</v>
      </c>
      <c r="L71" s="4">
        <v>11</v>
      </c>
      <c r="M71" t="s">
        <v>52</v>
      </c>
      <c r="N71" s="4" t="s">
        <v>36</v>
      </c>
      <c r="O71" t="s">
        <v>44</v>
      </c>
      <c r="P71" t="s">
        <v>38</v>
      </c>
      <c r="Q71" t="s">
        <v>39</v>
      </c>
      <c r="R71" t="s">
        <v>53</v>
      </c>
      <c r="S71" t="s">
        <v>65</v>
      </c>
      <c r="T71" s="1">
        <v>500</v>
      </c>
      <c r="U71" t="s">
        <v>38</v>
      </c>
      <c r="V71" t="s">
        <v>43</v>
      </c>
      <c r="W71" t="s">
        <v>37</v>
      </c>
      <c r="X71" t="s">
        <v>45</v>
      </c>
      <c r="Y71" s="1">
        <v>409</v>
      </c>
      <c r="Z71" s="1">
        <v>439</v>
      </c>
      <c r="AA71" s="1">
        <v>-30</v>
      </c>
    </row>
    <row r="72" spans="1:27" x14ac:dyDescent="0.25">
      <c r="A72" s="4">
        <v>71</v>
      </c>
      <c r="B72" t="s">
        <v>1</v>
      </c>
      <c r="C72" s="4">
        <v>43</v>
      </c>
      <c r="D72" t="s">
        <v>29</v>
      </c>
      <c r="E72" t="s">
        <v>47</v>
      </c>
      <c r="F72" t="s">
        <v>48</v>
      </c>
      <c r="G72" s="4">
        <v>25</v>
      </c>
      <c r="H72" t="s">
        <v>57</v>
      </c>
      <c r="I72" t="s">
        <v>33</v>
      </c>
      <c r="J72" s="1">
        <v>12100</v>
      </c>
      <c r="K72" t="s">
        <v>51</v>
      </c>
      <c r="L72" s="4">
        <v>7</v>
      </c>
      <c r="M72" t="s">
        <v>52</v>
      </c>
      <c r="N72" s="4" t="s">
        <v>36</v>
      </c>
      <c r="O72" t="s">
        <v>37</v>
      </c>
      <c r="P72" t="s">
        <v>38</v>
      </c>
      <c r="Q72" t="s">
        <v>39</v>
      </c>
      <c r="R72" t="s">
        <v>40</v>
      </c>
      <c r="S72" t="s">
        <v>73</v>
      </c>
      <c r="T72" s="1">
        <v>250</v>
      </c>
      <c r="U72" t="s">
        <v>55</v>
      </c>
      <c r="V72" t="s">
        <v>43</v>
      </c>
      <c r="W72" t="s">
        <v>37</v>
      </c>
      <c r="X72" t="s">
        <v>69</v>
      </c>
      <c r="Y72" s="1">
        <v>394</v>
      </c>
      <c r="Z72" s="1">
        <v>434</v>
      </c>
      <c r="AA72" s="1">
        <v>-40</v>
      </c>
    </row>
    <row r="73" spans="1:27" x14ac:dyDescent="0.25">
      <c r="A73" s="4">
        <v>72</v>
      </c>
      <c r="B73" t="s">
        <v>0</v>
      </c>
      <c r="C73" s="4">
        <v>33</v>
      </c>
      <c r="D73" t="s">
        <v>62</v>
      </c>
      <c r="E73" t="s">
        <v>30</v>
      </c>
      <c r="F73" t="s">
        <v>48</v>
      </c>
      <c r="G73" s="4">
        <v>15</v>
      </c>
      <c r="H73" t="s">
        <v>57</v>
      </c>
      <c r="I73" t="s">
        <v>33</v>
      </c>
      <c r="J73" s="1">
        <v>175000</v>
      </c>
      <c r="K73" t="s">
        <v>51</v>
      </c>
      <c r="L73" s="4">
        <v>3</v>
      </c>
      <c r="M73" t="s">
        <v>72</v>
      </c>
      <c r="N73" s="4" t="s">
        <v>36</v>
      </c>
      <c r="O73" t="s">
        <v>37</v>
      </c>
      <c r="P73" t="s">
        <v>38</v>
      </c>
      <c r="Q73" t="s">
        <v>86</v>
      </c>
      <c r="R73" t="s">
        <v>40</v>
      </c>
      <c r="S73" t="s">
        <v>65</v>
      </c>
      <c r="T73" s="1">
        <v>500</v>
      </c>
      <c r="U73" t="s">
        <v>38</v>
      </c>
      <c r="V73" t="s">
        <v>43</v>
      </c>
      <c r="W73" t="s">
        <v>44</v>
      </c>
      <c r="X73" t="s">
        <v>69</v>
      </c>
      <c r="Y73" s="1">
        <v>2266</v>
      </c>
      <c r="Z73" s="1">
        <v>993</v>
      </c>
      <c r="AA73" s="1">
        <v>1273</v>
      </c>
    </row>
    <row r="74" spans="1:27" x14ac:dyDescent="0.25">
      <c r="A74" s="4">
        <v>73</v>
      </c>
      <c r="B74" t="s">
        <v>1</v>
      </c>
      <c r="C74" s="4">
        <v>48</v>
      </c>
      <c r="D74" t="s">
        <v>87</v>
      </c>
      <c r="E74" t="s">
        <v>47</v>
      </c>
      <c r="F74" t="s">
        <v>48</v>
      </c>
      <c r="G74" s="4">
        <v>30</v>
      </c>
      <c r="H74" t="s">
        <v>57</v>
      </c>
      <c r="I74" t="s">
        <v>50</v>
      </c>
      <c r="J74" s="1">
        <v>20000</v>
      </c>
      <c r="K74" t="s">
        <v>51</v>
      </c>
      <c r="L74" s="4">
        <v>11</v>
      </c>
      <c r="M74" t="s">
        <v>52</v>
      </c>
      <c r="N74" s="4" t="s">
        <v>36</v>
      </c>
      <c r="O74" t="s">
        <v>44</v>
      </c>
      <c r="P74" t="s">
        <v>38</v>
      </c>
      <c r="Q74" t="s">
        <v>39</v>
      </c>
      <c r="R74" t="s">
        <v>40</v>
      </c>
      <c r="S74" t="s">
        <v>68</v>
      </c>
      <c r="T74" s="1">
        <v>250</v>
      </c>
      <c r="U74" t="s">
        <v>81</v>
      </c>
      <c r="V74" t="s">
        <v>43</v>
      </c>
      <c r="W74" t="s">
        <v>44</v>
      </c>
      <c r="X74" t="s">
        <v>45</v>
      </c>
      <c r="Y74" s="1">
        <v>468</v>
      </c>
      <c r="Z74" s="1">
        <v>456</v>
      </c>
      <c r="AA74" s="1">
        <v>12</v>
      </c>
    </row>
    <row r="75" spans="1:27" x14ac:dyDescent="0.25">
      <c r="A75" s="4">
        <v>74</v>
      </c>
      <c r="B75" t="s">
        <v>1</v>
      </c>
      <c r="C75" s="4">
        <v>29</v>
      </c>
      <c r="D75" t="s">
        <v>56</v>
      </c>
      <c r="E75" t="s">
        <v>47</v>
      </c>
      <c r="F75" t="s">
        <v>48</v>
      </c>
      <c r="G75" s="4">
        <v>11</v>
      </c>
      <c r="H75" t="s">
        <v>57</v>
      </c>
      <c r="I75" t="s">
        <v>50</v>
      </c>
      <c r="J75" s="1">
        <v>16600</v>
      </c>
      <c r="K75" t="s">
        <v>51</v>
      </c>
      <c r="L75" s="4">
        <v>5</v>
      </c>
      <c r="M75" t="s">
        <v>52</v>
      </c>
      <c r="N75" s="4" t="s">
        <v>36</v>
      </c>
      <c r="O75" t="s">
        <v>44</v>
      </c>
      <c r="P75" t="s">
        <v>38</v>
      </c>
      <c r="Q75" t="s">
        <v>39</v>
      </c>
      <c r="R75" t="s">
        <v>40</v>
      </c>
      <c r="S75" t="s">
        <v>76</v>
      </c>
      <c r="T75" s="1">
        <v>500</v>
      </c>
      <c r="U75" t="s">
        <v>38</v>
      </c>
      <c r="V75" t="s">
        <v>43</v>
      </c>
      <c r="W75" t="s">
        <v>44</v>
      </c>
      <c r="X75" t="s">
        <v>45</v>
      </c>
      <c r="Y75" s="1">
        <v>437</v>
      </c>
      <c r="Z75" s="1">
        <v>447</v>
      </c>
      <c r="AA75" s="1">
        <v>-10</v>
      </c>
    </row>
    <row r="76" spans="1:27" x14ac:dyDescent="0.25">
      <c r="A76" s="4">
        <v>75</v>
      </c>
      <c r="B76" t="s">
        <v>0</v>
      </c>
      <c r="C76" s="4">
        <v>26</v>
      </c>
      <c r="D76" t="s">
        <v>87</v>
      </c>
      <c r="E76" t="s">
        <v>47</v>
      </c>
      <c r="F76" t="s">
        <v>48</v>
      </c>
      <c r="G76" s="4">
        <v>8</v>
      </c>
      <c r="H76" t="s">
        <v>32</v>
      </c>
      <c r="I76" t="s">
        <v>33</v>
      </c>
      <c r="J76" s="1">
        <v>22400</v>
      </c>
      <c r="K76" t="s">
        <v>51</v>
      </c>
      <c r="L76" s="4">
        <v>11</v>
      </c>
      <c r="M76" t="s">
        <v>52</v>
      </c>
      <c r="N76" s="4" t="s">
        <v>36</v>
      </c>
      <c r="O76" t="s">
        <v>44</v>
      </c>
      <c r="P76" t="s">
        <v>38</v>
      </c>
      <c r="Q76" t="s">
        <v>39</v>
      </c>
      <c r="R76" t="s">
        <v>40</v>
      </c>
      <c r="S76" t="s">
        <v>59</v>
      </c>
      <c r="T76" s="1">
        <v>500</v>
      </c>
      <c r="U76" t="s">
        <v>42</v>
      </c>
      <c r="V76" t="s">
        <v>43</v>
      </c>
      <c r="W76" t="s">
        <v>44</v>
      </c>
      <c r="X76" t="s">
        <v>45</v>
      </c>
      <c r="Y76" s="1">
        <v>492</v>
      </c>
      <c r="Z76" s="1">
        <v>464</v>
      </c>
      <c r="AA76" s="1">
        <v>28</v>
      </c>
    </row>
    <row r="77" spans="1:27" x14ac:dyDescent="0.25">
      <c r="A77" s="4">
        <v>76</v>
      </c>
      <c r="B77" t="s">
        <v>0</v>
      </c>
      <c r="C77" s="4">
        <v>23</v>
      </c>
      <c r="D77" t="s">
        <v>56</v>
      </c>
      <c r="E77" t="s">
        <v>47</v>
      </c>
      <c r="F77" t="s">
        <v>48</v>
      </c>
      <c r="G77" s="4">
        <v>5</v>
      </c>
      <c r="H77" t="s">
        <v>67</v>
      </c>
      <c r="I77" t="s">
        <v>33</v>
      </c>
      <c r="J77" s="1">
        <v>23500</v>
      </c>
      <c r="K77" t="s">
        <v>51</v>
      </c>
      <c r="L77" s="4">
        <v>11</v>
      </c>
      <c r="M77" t="s">
        <v>52</v>
      </c>
      <c r="N77" s="4" t="s">
        <v>36</v>
      </c>
      <c r="O77" t="s">
        <v>44</v>
      </c>
      <c r="P77" t="s">
        <v>38</v>
      </c>
      <c r="Q77" t="s">
        <v>39</v>
      </c>
      <c r="R77" t="s">
        <v>58</v>
      </c>
      <c r="S77" t="s">
        <v>76</v>
      </c>
      <c r="T77" s="1">
        <v>1000</v>
      </c>
      <c r="U77" t="s">
        <v>38</v>
      </c>
      <c r="V77" t="s">
        <v>43</v>
      </c>
      <c r="W77" t="s">
        <v>44</v>
      </c>
      <c r="X77" t="s">
        <v>61</v>
      </c>
      <c r="Y77" s="1">
        <v>546</v>
      </c>
      <c r="Z77" s="1">
        <v>580</v>
      </c>
      <c r="AA77" s="1">
        <v>-34</v>
      </c>
    </row>
    <row r="78" spans="1:27" x14ac:dyDescent="0.25">
      <c r="A78" s="4">
        <v>77</v>
      </c>
      <c r="B78" t="s">
        <v>0</v>
      </c>
      <c r="C78" s="4">
        <v>30</v>
      </c>
      <c r="D78" t="s">
        <v>87</v>
      </c>
      <c r="E78" t="s">
        <v>30</v>
      </c>
      <c r="F78" t="s">
        <v>48</v>
      </c>
      <c r="G78" s="4">
        <v>12</v>
      </c>
      <c r="H78" t="s">
        <v>49</v>
      </c>
      <c r="I78" t="s">
        <v>33</v>
      </c>
      <c r="J78" s="1">
        <v>45500</v>
      </c>
      <c r="K78" t="s">
        <v>51</v>
      </c>
      <c r="L78" s="4">
        <v>7</v>
      </c>
      <c r="M78" t="s">
        <v>52</v>
      </c>
      <c r="N78" s="4" t="s">
        <v>36</v>
      </c>
      <c r="O78" t="s">
        <v>37</v>
      </c>
      <c r="P78" t="s">
        <v>38</v>
      </c>
      <c r="Q78" t="s">
        <v>39</v>
      </c>
      <c r="R78" t="s">
        <v>40</v>
      </c>
      <c r="S78" t="s">
        <v>73</v>
      </c>
      <c r="T78" s="1">
        <v>500</v>
      </c>
      <c r="U78" t="s">
        <v>38</v>
      </c>
      <c r="V78" t="s">
        <v>43</v>
      </c>
      <c r="W78" t="s">
        <v>44</v>
      </c>
      <c r="X78" t="s">
        <v>45</v>
      </c>
      <c r="Y78" s="1">
        <v>803</v>
      </c>
      <c r="Z78" s="1">
        <v>556</v>
      </c>
      <c r="AA78" s="1">
        <v>247</v>
      </c>
    </row>
    <row r="79" spans="1:27" x14ac:dyDescent="0.25">
      <c r="A79" s="4">
        <v>78</v>
      </c>
      <c r="B79" t="s">
        <v>0</v>
      </c>
      <c r="C79" s="4">
        <v>53</v>
      </c>
      <c r="D79" t="s">
        <v>29</v>
      </c>
      <c r="E79" t="s">
        <v>47</v>
      </c>
      <c r="F79" t="s">
        <v>48</v>
      </c>
      <c r="G79" s="4">
        <v>35</v>
      </c>
      <c r="H79" t="s">
        <v>57</v>
      </c>
      <c r="I79" t="s">
        <v>33</v>
      </c>
      <c r="J79" s="1">
        <v>55000</v>
      </c>
      <c r="K79" t="s">
        <v>34</v>
      </c>
      <c r="L79" s="4">
        <v>8</v>
      </c>
      <c r="M79" t="s">
        <v>72</v>
      </c>
      <c r="N79" s="4" t="s">
        <v>36</v>
      </c>
      <c r="O79" t="s">
        <v>37</v>
      </c>
      <c r="P79" t="s">
        <v>38</v>
      </c>
      <c r="Q79" t="s">
        <v>39</v>
      </c>
      <c r="R79" t="s">
        <v>58</v>
      </c>
      <c r="S79" t="s">
        <v>65</v>
      </c>
      <c r="T79" s="1">
        <v>250</v>
      </c>
      <c r="U79" t="s">
        <v>38</v>
      </c>
      <c r="V79" t="s">
        <v>43</v>
      </c>
      <c r="W79" t="s">
        <v>44</v>
      </c>
      <c r="X79" t="s">
        <v>61</v>
      </c>
      <c r="Y79" s="1">
        <v>961</v>
      </c>
      <c r="Z79" s="1">
        <v>604</v>
      </c>
      <c r="AA79" s="1">
        <v>357</v>
      </c>
    </row>
    <row r="80" spans="1:27" x14ac:dyDescent="0.25">
      <c r="A80" s="4">
        <v>79</v>
      </c>
      <c r="B80" t="s">
        <v>1</v>
      </c>
      <c r="C80" s="4">
        <v>53</v>
      </c>
      <c r="D80" t="s">
        <v>56</v>
      </c>
      <c r="E80" t="s">
        <v>47</v>
      </c>
      <c r="F80" t="s">
        <v>48</v>
      </c>
      <c r="G80" s="4">
        <v>35</v>
      </c>
      <c r="H80" t="s">
        <v>57</v>
      </c>
      <c r="I80" t="s">
        <v>33</v>
      </c>
      <c r="J80" s="1">
        <v>110000</v>
      </c>
      <c r="K80" t="s">
        <v>51</v>
      </c>
      <c r="L80" s="4">
        <v>8</v>
      </c>
      <c r="M80" t="s">
        <v>72</v>
      </c>
      <c r="N80" s="4" t="s">
        <v>36</v>
      </c>
      <c r="O80" t="s">
        <v>37</v>
      </c>
      <c r="P80" t="s">
        <v>38</v>
      </c>
      <c r="Q80" t="s">
        <v>39</v>
      </c>
      <c r="R80" t="s">
        <v>53</v>
      </c>
      <c r="S80" t="s">
        <v>54</v>
      </c>
      <c r="T80" s="1">
        <v>750</v>
      </c>
      <c r="U80" t="s">
        <v>55</v>
      </c>
      <c r="V80" t="s">
        <v>43</v>
      </c>
      <c r="W80" t="s">
        <v>44</v>
      </c>
      <c r="X80" t="s">
        <v>45</v>
      </c>
      <c r="Y80" s="1">
        <v>1415</v>
      </c>
      <c r="Z80" s="1">
        <v>739</v>
      </c>
      <c r="AA80" s="1">
        <v>676</v>
      </c>
    </row>
    <row r="81" spans="1:27" x14ac:dyDescent="0.25">
      <c r="A81" s="4">
        <v>80</v>
      </c>
      <c r="B81" t="s">
        <v>1</v>
      </c>
      <c r="C81" s="4">
        <v>43</v>
      </c>
      <c r="D81" t="s">
        <v>29</v>
      </c>
      <c r="E81" t="s">
        <v>47</v>
      </c>
      <c r="F81" t="s">
        <v>48</v>
      </c>
      <c r="G81" s="4">
        <v>25</v>
      </c>
      <c r="H81" t="s">
        <v>88</v>
      </c>
      <c r="I81" t="s">
        <v>33</v>
      </c>
      <c r="J81" s="1">
        <v>22300</v>
      </c>
      <c r="K81" t="s">
        <v>51</v>
      </c>
      <c r="L81" s="4">
        <v>8</v>
      </c>
      <c r="M81" t="s">
        <v>52</v>
      </c>
      <c r="N81" s="4" t="s">
        <v>36</v>
      </c>
      <c r="O81" t="s">
        <v>37</v>
      </c>
      <c r="P81" t="s">
        <v>78</v>
      </c>
      <c r="Q81" t="s">
        <v>75</v>
      </c>
      <c r="R81" t="s">
        <v>58</v>
      </c>
      <c r="S81" t="s">
        <v>65</v>
      </c>
      <c r="T81" s="1">
        <v>750</v>
      </c>
      <c r="U81" t="s">
        <v>55</v>
      </c>
      <c r="V81" t="s">
        <v>43</v>
      </c>
      <c r="W81" t="s">
        <v>44</v>
      </c>
      <c r="X81" t="s">
        <v>69</v>
      </c>
      <c r="Y81" s="1">
        <v>505</v>
      </c>
      <c r="Z81" s="1">
        <v>467</v>
      </c>
      <c r="AA81" s="1">
        <v>38</v>
      </c>
    </row>
    <row r="82" spans="1:27" x14ac:dyDescent="0.25">
      <c r="A82" s="4">
        <v>81</v>
      </c>
      <c r="B82" t="s">
        <v>1</v>
      </c>
      <c r="C82" s="4">
        <v>30</v>
      </c>
      <c r="D82" t="s">
        <v>80</v>
      </c>
      <c r="E82" t="s">
        <v>30</v>
      </c>
      <c r="F82" t="s">
        <v>48</v>
      </c>
      <c r="G82" s="4">
        <v>12</v>
      </c>
      <c r="H82" t="s">
        <v>57</v>
      </c>
      <c r="I82" t="s">
        <v>33</v>
      </c>
      <c r="J82" s="1">
        <v>27500</v>
      </c>
      <c r="K82" t="s">
        <v>51</v>
      </c>
      <c r="L82" s="4">
        <v>3</v>
      </c>
      <c r="M82" t="s">
        <v>52</v>
      </c>
      <c r="N82" t="s">
        <v>71</v>
      </c>
      <c r="O82" t="s">
        <v>37</v>
      </c>
      <c r="P82" t="s">
        <v>38</v>
      </c>
      <c r="Q82" t="s">
        <v>39</v>
      </c>
      <c r="R82" t="s">
        <v>64</v>
      </c>
      <c r="S82" t="s">
        <v>59</v>
      </c>
      <c r="T82" s="1">
        <v>500</v>
      </c>
      <c r="U82" t="s">
        <v>60</v>
      </c>
      <c r="V82" t="s">
        <v>43</v>
      </c>
      <c r="W82" t="s">
        <v>44</v>
      </c>
      <c r="X82" t="s">
        <v>61</v>
      </c>
      <c r="Y82" s="1">
        <v>541</v>
      </c>
      <c r="Z82" s="1">
        <v>478</v>
      </c>
      <c r="AA82" s="1">
        <v>63</v>
      </c>
    </row>
    <row r="83" spans="1:27" x14ac:dyDescent="0.25">
      <c r="A83" s="4">
        <v>82</v>
      </c>
      <c r="B83" t="s">
        <v>1</v>
      </c>
      <c r="C83" s="4">
        <v>27</v>
      </c>
      <c r="D83" t="s">
        <v>29</v>
      </c>
      <c r="E83" t="s">
        <v>47</v>
      </c>
      <c r="F83" t="s">
        <v>48</v>
      </c>
      <c r="G83" s="4">
        <v>9</v>
      </c>
      <c r="H83" t="s">
        <v>57</v>
      </c>
      <c r="I83" t="s">
        <v>33</v>
      </c>
      <c r="J83" s="1">
        <v>61000</v>
      </c>
      <c r="K83" t="s">
        <v>51</v>
      </c>
      <c r="L83" s="4">
        <v>3</v>
      </c>
      <c r="M83" t="s">
        <v>72</v>
      </c>
      <c r="N83" s="4" t="s">
        <v>36</v>
      </c>
      <c r="O83" t="s">
        <v>37</v>
      </c>
      <c r="P83" t="s">
        <v>42</v>
      </c>
      <c r="Q83" t="s">
        <v>39</v>
      </c>
      <c r="R83" t="s">
        <v>58</v>
      </c>
      <c r="S83" t="s">
        <v>76</v>
      </c>
      <c r="T83" s="1">
        <v>500</v>
      </c>
      <c r="U83" t="s">
        <v>38</v>
      </c>
      <c r="V83" t="s">
        <v>43</v>
      </c>
      <c r="W83" t="s">
        <v>44</v>
      </c>
      <c r="X83" t="s">
        <v>45</v>
      </c>
      <c r="Y83" s="1">
        <v>973</v>
      </c>
      <c r="Z83" s="1">
        <v>607</v>
      </c>
      <c r="AA83" s="1">
        <v>366</v>
      </c>
    </row>
    <row r="84" spans="1:27" x14ac:dyDescent="0.25">
      <c r="A84" s="4">
        <v>83</v>
      </c>
      <c r="B84" t="s">
        <v>1</v>
      </c>
      <c r="C84" s="4">
        <v>59</v>
      </c>
      <c r="D84" t="s">
        <v>29</v>
      </c>
      <c r="E84" t="s">
        <v>30</v>
      </c>
      <c r="F84" t="s">
        <v>48</v>
      </c>
      <c r="G84" s="4">
        <v>41</v>
      </c>
      <c r="H84" t="s">
        <v>57</v>
      </c>
      <c r="I84" t="s">
        <v>33</v>
      </c>
      <c r="J84" s="1">
        <v>31000</v>
      </c>
      <c r="K84" t="s">
        <v>51</v>
      </c>
      <c r="L84" s="4">
        <v>18</v>
      </c>
      <c r="M84" t="s">
        <v>35</v>
      </c>
      <c r="N84" t="s">
        <v>77</v>
      </c>
      <c r="O84" t="s">
        <v>44</v>
      </c>
      <c r="P84" t="s">
        <v>78</v>
      </c>
      <c r="Q84" t="s">
        <v>39</v>
      </c>
      <c r="R84" t="s">
        <v>40</v>
      </c>
      <c r="S84" t="s">
        <v>59</v>
      </c>
      <c r="T84" s="1">
        <v>250</v>
      </c>
      <c r="U84" t="s">
        <v>60</v>
      </c>
      <c r="V84" t="s">
        <v>43</v>
      </c>
      <c r="W84" t="s">
        <v>44</v>
      </c>
      <c r="X84" t="s">
        <v>61</v>
      </c>
      <c r="Y84" s="1">
        <v>632</v>
      </c>
      <c r="Z84" s="1">
        <v>506</v>
      </c>
      <c r="AA84" s="1">
        <v>126</v>
      </c>
    </row>
    <row r="85" spans="1:27" x14ac:dyDescent="0.25">
      <c r="A85" s="4">
        <v>84</v>
      </c>
      <c r="B85" t="s">
        <v>0</v>
      </c>
      <c r="C85" s="4">
        <v>36</v>
      </c>
      <c r="D85" t="s">
        <v>56</v>
      </c>
      <c r="E85" t="s">
        <v>47</v>
      </c>
      <c r="F85" t="s">
        <v>48</v>
      </c>
      <c r="G85" s="4">
        <v>18</v>
      </c>
      <c r="H85" t="s">
        <v>57</v>
      </c>
      <c r="I85" t="s">
        <v>70</v>
      </c>
      <c r="J85" s="1">
        <v>38100</v>
      </c>
      <c r="K85" t="s">
        <v>34</v>
      </c>
      <c r="L85" s="4">
        <v>3</v>
      </c>
      <c r="M85" t="s">
        <v>52</v>
      </c>
      <c r="N85" s="4" t="s">
        <v>36</v>
      </c>
      <c r="O85" t="s">
        <v>37</v>
      </c>
      <c r="P85" t="s">
        <v>38</v>
      </c>
      <c r="Q85" t="s">
        <v>39</v>
      </c>
      <c r="R85" t="s">
        <v>40</v>
      </c>
      <c r="S85" t="s">
        <v>68</v>
      </c>
      <c r="T85" s="1">
        <v>500</v>
      </c>
      <c r="U85" t="s">
        <v>38</v>
      </c>
      <c r="V85" t="s">
        <v>43</v>
      </c>
      <c r="W85" t="s">
        <v>37</v>
      </c>
      <c r="X85" t="s">
        <v>69</v>
      </c>
      <c r="Y85" s="1">
        <v>608</v>
      </c>
      <c r="Z85" s="1">
        <v>498</v>
      </c>
      <c r="AA85" s="1">
        <v>110</v>
      </c>
    </row>
    <row r="86" spans="1:27" x14ac:dyDescent="0.25">
      <c r="A86" s="4">
        <v>85</v>
      </c>
      <c r="B86" t="s">
        <v>1</v>
      </c>
      <c r="C86" s="4">
        <v>52</v>
      </c>
      <c r="D86" t="s">
        <v>62</v>
      </c>
      <c r="E86" t="s">
        <v>47</v>
      </c>
      <c r="F86" t="s">
        <v>48</v>
      </c>
      <c r="G86" s="4">
        <v>34</v>
      </c>
      <c r="H86" t="s">
        <v>57</v>
      </c>
      <c r="I86" t="s">
        <v>50</v>
      </c>
      <c r="J86" s="1">
        <v>7000</v>
      </c>
      <c r="K86" t="s">
        <v>51</v>
      </c>
      <c r="L86" s="4">
        <v>18</v>
      </c>
      <c r="M86" t="s">
        <v>52</v>
      </c>
      <c r="N86" s="4" t="s">
        <v>36</v>
      </c>
      <c r="O86" t="s">
        <v>44</v>
      </c>
      <c r="P86" t="s">
        <v>38</v>
      </c>
      <c r="Q86" t="s">
        <v>75</v>
      </c>
      <c r="R86" t="s">
        <v>58</v>
      </c>
      <c r="S86" t="s">
        <v>65</v>
      </c>
      <c r="T86" s="1">
        <v>250</v>
      </c>
      <c r="U86" t="s">
        <v>42</v>
      </c>
      <c r="V86" t="s">
        <v>84</v>
      </c>
      <c r="W86" t="s">
        <v>44</v>
      </c>
      <c r="X86" t="s">
        <v>66</v>
      </c>
      <c r="Y86" s="1">
        <v>353</v>
      </c>
      <c r="Z86" s="1">
        <v>422</v>
      </c>
      <c r="AA86" s="1">
        <v>-69</v>
      </c>
    </row>
    <row r="87" spans="1:27" x14ac:dyDescent="0.25">
      <c r="A87" s="4">
        <v>86</v>
      </c>
      <c r="B87" t="s">
        <v>1</v>
      </c>
      <c r="C87" s="4">
        <v>40</v>
      </c>
      <c r="D87" t="s">
        <v>56</v>
      </c>
      <c r="E87" t="s">
        <v>47</v>
      </c>
      <c r="F87" t="s">
        <v>48</v>
      </c>
      <c r="G87" s="4">
        <v>22</v>
      </c>
      <c r="H87" t="s">
        <v>57</v>
      </c>
      <c r="I87" t="s">
        <v>70</v>
      </c>
      <c r="J87" s="1">
        <v>26300</v>
      </c>
      <c r="K87" t="s">
        <v>51</v>
      </c>
      <c r="L87" s="4">
        <v>8</v>
      </c>
      <c r="M87" t="s">
        <v>52</v>
      </c>
      <c r="N87" s="4" t="s">
        <v>36</v>
      </c>
      <c r="O87" t="s">
        <v>37</v>
      </c>
      <c r="P87" t="s">
        <v>38</v>
      </c>
      <c r="Q87" t="s">
        <v>39</v>
      </c>
      <c r="R87" t="s">
        <v>40</v>
      </c>
      <c r="S87" t="s">
        <v>73</v>
      </c>
      <c r="T87" s="1">
        <v>250</v>
      </c>
      <c r="U87" t="s">
        <v>60</v>
      </c>
      <c r="V87" t="s">
        <v>43</v>
      </c>
      <c r="W87" t="s">
        <v>44</v>
      </c>
      <c r="X87" t="s">
        <v>69</v>
      </c>
      <c r="Y87" s="1">
        <v>527</v>
      </c>
      <c r="Z87" s="1">
        <v>474</v>
      </c>
      <c r="AA87" s="1">
        <v>53</v>
      </c>
    </row>
    <row r="88" spans="1:27" x14ac:dyDescent="0.25">
      <c r="A88" s="4">
        <v>87</v>
      </c>
      <c r="B88" t="s">
        <v>1</v>
      </c>
      <c r="C88" s="4">
        <v>29</v>
      </c>
      <c r="D88" t="s">
        <v>29</v>
      </c>
      <c r="E88" t="s">
        <v>47</v>
      </c>
      <c r="F88" t="s">
        <v>48</v>
      </c>
      <c r="G88" s="4">
        <v>11</v>
      </c>
      <c r="H88" t="s">
        <v>57</v>
      </c>
      <c r="I88" t="s">
        <v>33</v>
      </c>
      <c r="J88" s="1">
        <v>39700</v>
      </c>
      <c r="K88" t="s">
        <v>34</v>
      </c>
      <c r="L88" s="4">
        <v>1</v>
      </c>
      <c r="M88" t="s">
        <v>52</v>
      </c>
      <c r="N88" t="s">
        <v>79</v>
      </c>
      <c r="O88" t="s">
        <v>37</v>
      </c>
      <c r="P88" t="s">
        <v>38</v>
      </c>
      <c r="Q88" t="s">
        <v>39</v>
      </c>
      <c r="R88" t="s">
        <v>40</v>
      </c>
      <c r="S88" t="s">
        <v>68</v>
      </c>
      <c r="T88" s="1">
        <v>1000</v>
      </c>
      <c r="U88" t="s">
        <v>38</v>
      </c>
      <c r="V88" t="s">
        <v>43</v>
      </c>
      <c r="W88" t="s">
        <v>44</v>
      </c>
      <c r="X88" t="s">
        <v>69</v>
      </c>
      <c r="Y88" s="1">
        <v>588</v>
      </c>
      <c r="Z88" s="1">
        <v>492</v>
      </c>
      <c r="AA88" s="1">
        <v>96</v>
      </c>
    </row>
    <row r="89" spans="1:27" x14ac:dyDescent="0.25">
      <c r="A89" s="4">
        <v>88</v>
      </c>
      <c r="B89" t="s">
        <v>1</v>
      </c>
      <c r="C89" s="4">
        <v>40</v>
      </c>
      <c r="D89" t="s">
        <v>62</v>
      </c>
      <c r="E89" t="s">
        <v>47</v>
      </c>
      <c r="F89" t="s">
        <v>48</v>
      </c>
      <c r="G89" s="4">
        <v>22</v>
      </c>
      <c r="H89" t="s">
        <v>57</v>
      </c>
      <c r="I89" t="s">
        <v>50</v>
      </c>
      <c r="J89" s="1">
        <v>10000</v>
      </c>
      <c r="K89" t="s">
        <v>51</v>
      </c>
      <c r="L89" s="4">
        <v>15</v>
      </c>
      <c r="M89" t="s">
        <v>52</v>
      </c>
      <c r="N89" s="4" t="s">
        <v>36</v>
      </c>
      <c r="O89" t="s">
        <v>44</v>
      </c>
      <c r="P89" t="s">
        <v>38</v>
      </c>
      <c r="Q89" t="s">
        <v>75</v>
      </c>
      <c r="R89" t="s">
        <v>40</v>
      </c>
      <c r="S89" t="s">
        <v>65</v>
      </c>
      <c r="T89" s="1">
        <v>250</v>
      </c>
      <c r="U89" t="s">
        <v>38</v>
      </c>
      <c r="V89" t="s">
        <v>84</v>
      </c>
      <c r="W89" t="s">
        <v>44</v>
      </c>
      <c r="X89" t="s">
        <v>61</v>
      </c>
      <c r="Y89" s="1">
        <v>374</v>
      </c>
      <c r="Z89" s="1">
        <v>428</v>
      </c>
      <c r="AA89" s="1">
        <v>-54</v>
      </c>
    </row>
    <row r="90" spans="1:27" x14ac:dyDescent="0.25">
      <c r="A90" s="4">
        <v>89</v>
      </c>
      <c r="B90" t="s">
        <v>0</v>
      </c>
      <c r="C90" s="4">
        <v>36</v>
      </c>
      <c r="D90" t="s">
        <v>62</v>
      </c>
      <c r="E90" t="s">
        <v>30</v>
      </c>
      <c r="F90" t="s">
        <v>48</v>
      </c>
      <c r="G90" s="4">
        <v>18</v>
      </c>
      <c r="H90" t="s">
        <v>57</v>
      </c>
      <c r="I90" t="s">
        <v>63</v>
      </c>
      <c r="J90" s="1">
        <v>23400</v>
      </c>
      <c r="K90" t="s">
        <v>51</v>
      </c>
      <c r="L90" s="4">
        <v>1</v>
      </c>
      <c r="M90" t="s">
        <v>52</v>
      </c>
      <c r="N90" s="4" t="s">
        <v>36</v>
      </c>
      <c r="O90" t="s">
        <v>37</v>
      </c>
      <c r="P90" t="s">
        <v>38</v>
      </c>
      <c r="Q90" t="s">
        <v>39</v>
      </c>
      <c r="R90" t="s">
        <v>64</v>
      </c>
      <c r="S90" t="s">
        <v>59</v>
      </c>
      <c r="T90" s="1">
        <v>500</v>
      </c>
      <c r="U90" t="s">
        <v>42</v>
      </c>
      <c r="V90" t="s">
        <v>84</v>
      </c>
      <c r="W90" t="s">
        <v>44</v>
      </c>
      <c r="X90" t="s">
        <v>61</v>
      </c>
      <c r="Y90" s="1">
        <v>482</v>
      </c>
      <c r="Z90" s="1">
        <v>461</v>
      </c>
      <c r="AA90" s="1">
        <v>21</v>
      </c>
    </row>
    <row r="91" spans="1:27" x14ac:dyDescent="0.25">
      <c r="A91" s="4">
        <v>90</v>
      </c>
      <c r="B91" t="s">
        <v>1</v>
      </c>
      <c r="C91" s="4">
        <v>38</v>
      </c>
      <c r="D91" t="s">
        <v>62</v>
      </c>
      <c r="E91" t="s">
        <v>47</v>
      </c>
      <c r="F91" t="s">
        <v>48</v>
      </c>
      <c r="G91" s="4">
        <v>20</v>
      </c>
      <c r="H91" t="s">
        <v>57</v>
      </c>
      <c r="I91" t="s">
        <v>33</v>
      </c>
      <c r="J91" s="1">
        <v>59000</v>
      </c>
      <c r="K91" t="s">
        <v>51</v>
      </c>
      <c r="L91" s="4">
        <v>15</v>
      </c>
      <c r="M91" t="s">
        <v>72</v>
      </c>
      <c r="N91" s="4" t="s">
        <v>36</v>
      </c>
      <c r="O91" t="s">
        <v>44</v>
      </c>
      <c r="P91" t="s">
        <v>42</v>
      </c>
      <c r="Q91" t="s">
        <v>39</v>
      </c>
      <c r="R91" t="s">
        <v>40</v>
      </c>
      <c r="S91" t="s">
        <v>41</v>
      </c>
      <c r="T91" s="1">
        <v>500</v>
      </c>
      <c r="U91" t="s">
        <v>38</v>
      </c>
      <c r="V91" t="s">
        <v>43</v>
      </c>
      <c r="W91" t="s">
        <v>44</v>
      </c>
      <c r="X91" t="s">
        <v>69</v>
      </c>
      <c r="Y91" s="1">
        <v>889</v>
      </c>
      <c r="Z91" s="1">
        <v>582</v>
      </c>
      <c r="AA91" s="1">
        <v>307</v>
      </c>
    </row>
    <row r="92" spans="1:27" x14ac:dyDescent="0.25">
      <c r="A92" s="4">
        <v>91</v>
      </c>
      <c r="B92" t="s">
        <v>0</v>
      </c>
      <c r="C92" s="4">
        <v>64</v>
      </c>
      <c r="D92" t="s">
        <v>29</v>
      </c>
      <c r="E92" t="s">
        <v>47</v>
      </c>
      <c r="F92" t="s">
        <v>48</v>
      </c>
      <c r="G92" s="4">
        <v>46</v>
      </c>
      <c r="H92" t="s">
        <v>32</v>
      </c>
      <c r="I92" t="s">
        <v>33</v>
      </c>
      <c r="J92" s="1">
        <v>21100</v>
      </c>
      <c r="K92" t="s">
        <v>51</v>
      </c>
      <c r="L92" s="4">
        <v>1</v>
      </c>
      <c r="M92" t="s">
        <v>52</v>
      </c>
      <c r="N92" s="4" t="s">
        <v>36</v>
      </c>
      <c r="O92" t="s">
        <v>37</v>
      </c>
      <c r="P92" t="s">
        <v>42</v>
      </c>
      <c r="Q92" t="s">
        <v>39</v>
      </c>
      <c r="R92" t="s">
        <v>64</v>
      </c>
      <c r="S92" t="s">
        <v>59</v>
      </c>
      <c r="T92" s="1">
        <v>250</v>
      </c>
      <c r="U92" t="s">
        <v>60</v>
      </c>
      <c r="V92" t="s">
        <v>43</v>
      </c>
      <c r="W92" t="s">
        <v>37</v>
      </c>
      <c r="X92" t="s">
        <v>69</v>
      </c>
      <c r="Y92" s="1">
        <v>498</v>
      </c>
      <c r="Z92" s="1">
        <v>465</v>
      </c>
      <c r="AA92" s="1">
        <v>33</v>
      </c>
    </row>
    <row r="93" spans="1:27" x14ac:dyDescent="0.25">
      <c r="A93" s="4">
        <v>92</v>
      </c>
      <c r="B93" t="s">
        <v>0</v>
      </c>
      <c r="C93" s="4">
        <v>43</v>
      </c>
      <c r="D93" t="s">
        <v>56</v>
      </c>
      <c r="E93" t="s">
        <v>30</v>
      </c>
      <c r="F93" t="s">
        <v>48</v>
      </c>
      <c r="G93" s="4">
        <v>25</v>
      </c>
      <c r="H93" t="s">
        <v>57</v>
      </c>
      <c r="I93" t="s">
        <v>33</v>
      </c>
      <c r="J93" s="1">
        <v>34300</v>
      </c>
      <c r="K93" t="s">
        <v>51</v>
      </c>
      <c r="L93" s="4">
        <v>1</v>
      </c>
      <c r="M93" t="s">
        <v>52</v>
      </c>
      <c r="N93" t="s">
        <v>85</v>
      </c>
      <c r="O93" t="s">
        <v>37</v>
      </c>
      <c r="P93" t="s">
        <v>38</v>
      </c>
      <c r="Q93" t="s">
        <v>39</v>
      </c>
      <c r="R93" t="s">
        <v>40</v>
      </c>
      <c r="S93" t="s">
        <v>68</v>
      </c>
      <c r="T93" s="1">
        <v>250</v>
      </c>
      <c r="U93" t="s">
        <v>60</v>
      </c>
      <c r="V93" t="s">
        <v>43</v>
      </c>
      <c r="W93" t="s">
        <v>44</v>
      </c>
      <c r="X93" t="s">
        <v>45</v>
      </c>
      <c r="Y93" s="1">
        <v>602</v>
      </c>
      <c r="Z93" s="1">
        <v>497</v>
      </c>
      <c r="AA93" s="1">
        <v>105</v>
      </c>
    </row>
    <row r="94" spans="1:27" x14ac:dyDescent="0.25">
      <c r="A94" s="4">
        <v>93</v>
      </c>
      <c r="B94" t="s">
        <v>0</v>
      </c>
      <c r="C94" s="4">
        <v>28</v>
      </c>
      <c r="D94" t="s">
        <v>29</v>
      </c>
      <c r="E94" t="s">
        <v>30</v>
      </c>
      <c r="F94" t="s">
        <v>48</v>
      </c>
      <c r="G94" s="4">
        <v>10</v>
      </c>
      <c r="H94" t="s">
        <v>57</v>
      </c>
      <c r="I94" t="s">
        <v>70</v>
      </c>
      <c r="J94" s="1">
        <v>16200</v>
      </c>
      <c r="K94" t="s">
        <v>51</v>
      </c>
      <c r="L94" s="4">
        <v>16</v>
      </c>
      <c r="M94" t="s">
        <v>52</v>
      </c>
      <c r="N94" t="s">
        <v>77</v>
      </c>
      <c r="O94" t="s">
        <v>44</v>
      </c>
      <c r="P94" t="s">
        <v>38</v>
      </c>
      <c r="Q94" t="s">
        <v>39</v>
      </c>
      <c r="R94" t="s">
        <v>53</v>
      </c>
      <c r="S94" t="s">
        <v>73</v>
      </c>
      <c r="T94" s="1">
        <v>500</v>
      </c>
      <c r="U94" t="s">
        <v>38</v>
      </c>
      <c r="V94" t="s">
        <v>43</v>
      </c>
      <c r="W94" t="s">
        <v>44</v>
      </c>
      <c r="X94" t="s">
        <v>61</v>
      </c>
      <c r="Y94" s="1">
        <v>434</v>
      </c>
      <c r="Z94" s="1">
        <v>446</v>
      </c>
      <c r="AA94" s="1">
        <v>-12</v>
      </c>
    </row>
    <row r="95" spans="1:27" x14ac:dyDescent="0.25">
      <c r="A95" s="4">
        <v>94</v>
      </c>
      <c r="B95" t="s">
        <v>0</v>
      </c>
      <c r="C95" s="4">
        <v>52</v>
      </c>
      <c r="D95" t="s">
        <v>29</v>
      </c>
      <c r="E95" t="s">
        <v>47</v>
      </c>
      <c r="F95" t="s">
        <v>48</v>
      </c>
      <c r="G95" s="4">
        <v>34</v>
      </c>
      <c r="H95" t="s">
        <v>57</v>
      </c>
      <c r="I95" t="s">
        <v>33</v>
      </c>
      <c r="J95" s="1">
        <v>22500</v>
      </c>
      <c r="K95" t="s">
        <v>51</v>
      </c>
      <c r="L95" s="4">
        <v>16</v>
      </c>
      <c r="M95" t="s">
        <v>52</v>
      </c>
      <c r="N95" s="4" t="s">
        <v>36</v>
      </c>
      <c r="O95" t="s">
        <v>44</v>
      </c>
      <c r="P95" t="s">
        <v>38</v>
      </c>
      <c r="Q95" t="s">
        <v>39</v>
      </c>
      <c r="R95" t="s">
        <v>58</v>
      </c>
      <c r="S95" t="s">
        <v>73</v>
      </c>
      <c r="T95" s="1">
        <v>250</v>
      </c>
      <c r="U95" t="s">
        <v>38</v>
      </c>
      <c r="V95" t="s">
        <v>43</v>
      </c>
      <c r="W95" t="s">
        <v>44</v>
      </c>
      <c r="X95" t="s">
        <v>45</v>
      </c>
      <c r="Y95" s="1">
        <v>513</v>
      </c>
      <c r="Z95" s="1">
        <v>470</v>
      </c>
      <c r="AA95" s="1">
        <v>43</v>
      </c>
    </row>
    <row r="96" spans="1:27" x14ac:dyDescent="0.25">
      <c r="A96" s="4">
        <v>95</v>
      </c>
      <c r="B96" t="s">
        <v>0</v>
      </c>
      <c r="C96" s="4">
        <v>48</v>
      </c>
      <c r="D96" t="s">
        <v>56</v>
      </c>
      <c r="E96" t="s">
        <v>47</v>
      </c>
      <c r="F96" t="s">
        <v>48</v>
      </c>
      <c r="G96" s="4">
        <v>30</v>
      </c>
      <c r="H96" t="s">
        <v>57</v>
      </c>
      <c r="I96" t="s">
        <v>70</v>
      </c>
      <c r="J96" s="1">
        <v>29200</v>
      </c>
      <c r="K96" t="s">
        <v>34</v>
      </c>
      <c r="L96" s="4">
        <v>1</v>
      </c>
      <c r="M96" t="s">
        <v>52</v>
      </c>
      <c r="N96" s="4" t="s">
        <v>36</v>
      </c>
      <c r="O96" t="s">
        <v>37</v>
      </c>
      <c r="P96" t="s">
        <v>38</v>
      </c>
      <c r="Q96" t="s">
        <v>39</v>
      </c>
      <c r="R96" t="s">
        <v>40</v>
      </c>
      <c r="S96" t="s">
        <v>68</v>
      </c>
      <c r="T96" s="1">
        <v>250</v>
      </c>
      <c r="U96" t="s">
        <v>38</v>
      </c>
      <c r="V96" t="s">
        <v>43</v>
      </c>
      <c r="W96" t="s">
        <v>44</v>
      </c>
      <c r="X96" t="s">
        <v>69</v>
      </c>
      <c r="Y96" s="1">
        <v>554</v>
      </c>
      <c r="Z96" s="1">
        <v>482</v>
      </c>
      <c r="AA96" s="1">
        <v>72</v>
      </c>
    </row>
    <row r="97" spans="1:27" x14ac:dyDescent="0.25">
      <c r="A97" s="4">
        <v>96</v>
      </c>
      <c r="B97" t="s">
        <v>1</v>
      </c>
      <c r="C97" s="4">
        <v>52</v>
      </c>
      <c r="D97" t="s">
        <v>56</v>
      </c>
      <c r="E97" t="s">
        <v>47</v>
      </c>
      <c r="F97" t="s">
        <v>31</v>
      </c>
      <c r="G97" s="4">
        <v>1</v>
      </c>
      <c r="H97" t="s">
        <v>32</v>
      </c>
      <c r="I97" t="s">
        <v>33</v>
      </c>
      <c r="J97" s="1">
        <v>38000</v>
      </c>
      <c r="K97" t="s">
        <v>51</v>
      </c>
      <c r="L97" s="4">
        <v>1</v>
      </c>
      <c r="M97" t="s">
        <v>52</v>
      </c>
      <c r="N97" s="4" t="s">
        <v>36</v>
      </c>
      <c r="O97" t="s">
        <v>37</v>
      </c>
      <c r="P97" t="s">
        <v>38</v>
      </c>
      <c r="Q97" t="s">
        <v>39</v>
      </c>
      <c r="R97" t="s">
        <v>64</v>
      </c>
      <c r="S97" t="s">
        <v>59</v>
      </c>
      <c r="T97" s="1">
        <v>1500</v>
      </c>
      <c r="U97" t="s">
        <v>38</v>
      </c>
      <c r="V97" t="s">
        <v>43</v>
      </c>
      <c r="W97" t="s">
        <v>44</v>
      </c>
      <c r="X97" t="s">
        <v>69</v>
      </c>
      <c r="Y97" s="1">
        <v>435</v>
      </c>
      <c r="Z97" s="1">
        <v>400</v>
      </c>
      <c r="AA97" s="1">
        <v>35</v>
      </c>
    </row>
    <row r="98" spans="1:27" x14ac:dyDescent="0.25">
      <c r="A98" s="4">
        <v>97</v>
      </c>
      <c r="B98" t="s">
        <v>0</v>
      </c>
      <c r="C98" s="4">
        <v>43</v>
      </c>
      <c r="D98" t="s">
        <v>56</v>
      </c>
      <c r="E98" t="s">
        <v>47</v>
      </c>
      <c r="F98" t="s">
        <v>48</v>
      </c>
      <c r="G98" s="4">
        <v>25</v>
      </c>
      <c r="H98" t="s">
        <v>57</v>
      </c>
      <c r="I98" t="s">
        <v>33</v>
      </c>
      <c r="J98" s="1">
        <v>22000</v>
      </c>
      <c r="K98" t="s">
        <v>34</v>
      </c>
      <c r="L98" s="4">
        <v>16</v>
      </c>
      <c r="M98" t="s">
        <v>35</v>
      </c>
      <c r="N98" t="s">
        <v>77</v>
      </c>
      <c r="O98" t="s">
        <v>44</v>
      </c>
      <c r="P98" t="s">
        <v>78</v>
      </c>
      <c r="Q98" t="s">
        <v>39</v>
      </c>
      <c r="R98" t="s">
        <v>53</v>
      </c>
      <c r="S98" t="s">
        <v>59</v>
      </c>
      <c r="T98" s="1">
        <v>250</v>
      </c>
      <c r="U98" t="s">
        <v>55</v>
      </c>
      <c r="V98" t="s">
        <v>43</v>
      </c>
      <c r="W98" t="s">
        <v>44</v>
      </c>
      <c r="X98" t="s">
        <v>69</v>
      </c>
      <c r="Y98" s="1">
        <v>507</v>
      </c>
      <c r="Z98" s="1">
        <v>468</v>
      </c>
      <c r="AA98" s="1">
        <v>39</v>
      </c>
    </row>
    <row r="99" spans="1:27" x14ac:dyDescent="0.25">
      <c r="A99" s="4">
        <v>98</v>
      </c>
      <c r="B99" t="s">
        <v>0</v>
      </c>
      <c r="C99" s="4">
        <v>39</v>
      </c>
      <c r="D99" t="s">
        <v>29</v>
      </c>
      <c r="E99" t="s">
        <v>47</v>
      </c>
      <c r="F99" t="s">
        <v>48</v>
      </c>
      <c r="G99" s="4">
        <v>21</v>
      </c>
      <c r="H99" t="s">
        <v>57</v>
      </c>
      <c r="I99" t="s">
        <v>33</v>
      </c>
      <c r="J99" s="1">
        <v>59200</v>
      </c>
      <c r="K99" t="s">
        <v>51</v>
      </c>
      <c r="L99" s="4">
        <v>8</v>
      </c>
      <c r="M99" t="s">
        <v>72</v>
      </c>
      <c r="N99" s="4" t="s">
        <v>36</v>
      </c>
      <c r="O99" t="s">
        <v>37</v>
      </c>
      <c r="P99" t="s">
        <v>38</v>
      </c>
      <c r="Q99" t="s">
        <v>39</v>
      </c>
      <c r="R99" t="s">
        <v>53</v>
      </c>
      <c r="S99" t="s">
        <v>41</v>
      </c>
      <c r="T99" s="1">
        <v>1000</v>
      </c>
      <c r="U99" t="s">
        <v>38</v>
      </c>
      <c r="V99" t="s">
        <v>43</v>
      </c>
      <c r="W99" t="s">
        <v>44</v>
      </c>
      <c r="X99" t="s">
        <v>69</v>
      </c>
      <c r="Y99" s="1">
        <v>780</v>
      </c>
      <c r="Z99" s="1">
        <v>550</v>
      </c>
      <c r="AA99" s="1">
        <v>230</v>
      </c>
    </row>
    <row r="100" spans="1:27" x14ac:dyDescent="0.25">
      <c r="A100" s="4">
        <v>99</v>
      </c>
      <c r="B100" t="s">
        <v>1</v>
      </c>
      <c r="C100" s="4">
        <v>29</v>
      </c>
      <c r="D100" t="s">
        <v>83</v>
      </c>
      <c r="E100" t="s">
        <v>47</v>
      </c>
      <c r="F100" t="s">
        <v>48</v>
      </c>
      <c r="G100" s="4">
        <v>11</v>
      </c>
      <c r="H100" t="s">
        <v>57</v>
      </c>
      <c r="I100" t="s">
        <v>33</v>
      </c>
      <c r="J100" s="1">
        <v>22800</v>
      </c>
      <c r="K100" t="s">
        <v>51</v>
      </c>
      <c r="L100" s="4">
        <v>3</v>
      </c>
      <c r="M100" t="s">
        <v>52</v>
      </c>
      <c r="N100" s="4" t="s">
        <v>36</v>
      </c>
      <c r="O100" t="s">
        <v>37</v>
      </c>
      <c r="P100" t="s">
        <v>38</v>
      </c>
      <c r="Q100" t="s">
        <v>39</v>
      </c>
      <c r="R100" t="s">
        <v>58</v>
      </c>
      <c r="S100" t="s">
        <v>76</v>
      </c>
      <c r="T100" s="1">
        <v>500</v>
      </c>
      <c r="U100" t="s">
        <v>81</v>
      </c>
      <c r="V100" t="s">
        <v>43</v>
      </c>
      <c r="W100" t="s">
        <v>44</v>
      </c>
      <c r="X100" t="s">
        <v>69</v>
      </c>
      <c r="Y100" s="1">
        <v>496</v>
      </c>
      <c r="Z100" s="1">
        <v>465</v>
      </c>
      <c r="AA100" s="1">
        <v>31</v>
      </c>
    </row>
    <row r="101" spans="1:27" x14ac:dyDescent="0.25">
      <c r="A101" s="4">
        <v>100</v>
      </c>
      <c r="B101" t="s">
        <v>1</v>
      </c>
      <c r="C101" s="4">
        <v>34</v>
      </c>
      <c r="D101" t="s">
        <v>87</v>
      </c>
      <c r="E101" t="s">
        <v>30</v>
      </c>
      <c r="F101" t="s">
        <v>48</v>
      </c>
      <c r="G101" s="4">
        <v>16</v>
      </c>
      <c r="H101" t="s">
        <v>57</v>
      </c>
      <c r="I101" t="s">
        <v>33</v>
      </c>
      <c r="J101" s="1">
        <v>19600</v>
      </c>
      <c r="K101" t="s">
        <v>51</v>
      </c>
      <c r="L101" s="4">
        <v>3</v>
      </c>
      <c r="M101" t="s">
        <v>52</v>
      </c>
      <c r="N101" s="4" t="s">
        <v>36</v>
      </c>
      <c r="O101" t="s">
        <v>37</v>
      </c>
      <c r="P101" t="s">
        <v>38</v>
      </c>
      <c r="Q101" t="s">
        <v>39</v>
      </c>
      <c r="R101" t="s">
        <v>40</v>
      </c>
      <c r="S101" t="s">
        <v>59</v>
      </c>
      <c r="T101" s="1">
        <v>500</v>
      </c>
      <c r="U101" t="s">
        <v>60</v>
      </c>
      <c r="V101" t="s">
        <v>43</v>
      </c>
      <c r="W101" t="s">
        <v>44</v>
      </c>
      <c r="X101" t="s">
        <v>69</v>
      </c>
      <c r="Y101" s="1">
        <v>466</v>
      </c>
      <c r="Z101" s="1">
        <v>456</v>
      </c>
      <c r="AA101" s="1">
        <v>10</v>
      </c>
    </row>
    <row r="102" spans="1:27" x14ac:dyDescent="0.25">
      <c r="A102" s="4">
        <v>101</v>
      </c>
      <c r="B102" t="s">
        <v>1</v>
      </c>
      <c r="C102" s="4">
        <v>25</v>
      </c>
      <c r="D102" t="s">
        <v>87</v>
      </c>
      <c r="E102" t="s">
        <v>47</v>
      </c>
      <c r="F102" t="s">
        <v>48</v>
      </c>
      <c r="G102" s="4">
        <v>7</v>
      </c>
      <c r="H102" t="s">
        <v>57</v>
      </c>
      <c r="I102" t="s">
        <v>70</v>
      </c>
      <c r="J102" s="1">
        <v>65000</v>
      </c>
      <c r="K102" t="s">
        <v>51</v>
      </c>
      <c r="L102" s="4">
        <v>3</v>
      </c>
      <c r="M102" t="s">
        <v>72</v>
      </c>
      <c r="N102" s="4" t="s">
        <v>36</v>
      </c>
      <c r="O102" t="s">
        <v>37</v>
      </c>
      <c r="P102" t="s">
        <v>38</v>
      </c>
      <c r="Q102" t="s">
        <v>86</v>
      </c>
      <c r="R102" t="s">
        <v>58</v>
      </c>
      <c r="S102" t="s">
        <v>76</v>
      </c>
      <c r="T102" s="1">
        <v>1000</v>
      </c>
      <c r="U102" t="s">
        <v>38</v>
      </c>
      <c r="V102" t="s">
        <v>43</v>
      </c>
      <c r="W102" t="s">
        <v>44</v>
      </c>
      <c r="X102" t="s">
        <v>45</v>
      </c>
      <c r="Y102" s="1">
        <v>939</v>
      </c>
      <c r="Z102" s="1">
        <v>597</v>
      </c>
      <c r="AA102" s="1">
        <v>342</v>
      </c>
    </row>
    <row r="103" spans="1:27" x14ac:dyDescent="0.25">
      <c r="A103" s="4">
        <v>102</v>
      </c>
      <c r="B103" t="s">
        <v>1</v>
      </c>
      <c r="C103" s="4">
        <v>32</v>
      </c>
      <c r="D103" t="s">
        <v>62</v>
      </c>
      <c r="E103" t="s">
        <v>47</v>
      </c>
      <c r="F103" t="s">
        <v>48</v>
      </c>
      <c r="G103" s="4">
        <v>14</v>
      </c>
      <c r="H103" t="s">
        <v>57</v>
      </c>
      <c r="I103" t="s">
        <v>70</v>
      </c>
      <c r="J103" s="1">
        <v>49300</v>
      </c>
      <c r="K103" t="s">
        <v>51</v>
      </c>
      <c r="L103" s="4">
        <v>11</v>
      </c>
      <c r="M103" t="s">
        <v>82</v>
      </c>
      <c r="N103" s="4" t="s">
        <v>36</v>
      </c>
      <c r="O103" t="s">
        <v>44</v>
      </c>
      <c r="P103" t="s">
        <v>42</v>
      </c>
      <c r="Q103" t="s">
        <v>39</v>
      </c>
      <c r="R103" t="s">
        <v>40</v>
      </c>
      <c r="S103" t="s">
        <v>41</v>
      </c>
      <c r="T103" s="1">
        <v>500</v>
      </c>
      <c r="U103" t="s">
        <v>60</v>
      </c>
      <c r="V103" t="s">
        <v>43</v>
      </c>
      <c r="W103" t="s">
        <v>44</v>
      </c>
      <c r="X103" t="s">
        <v>45</v>
      </c>
      <c r="Y103" s="1">
        <v>840</v>
      </c>
      <c r="Z103" s="1">
        <v>568</v>
      </c>
      <c r="AA103" s="1">
        <v>272</v>
      </c>
    </row>
    <row r="104" spans="1:27" x14ac:dyDescent="0.25">
      <c r="A104" s="4">
        <v>103</v>
      </c>
      <c r="B104" t="s">
        <v>0</v>
      </c>
      <c r="C104" s="4">
        <v>49</v>
      </c>
      <c r="D104" t="s">
        <v>91</v>
      </c>
      <c r="E104" t="s">
        <v>47</v>
      </c>
      <c r="F104" t="s">
        <v>48</v>
      </c>
      <c r="G104" s="4">
        <v>31</v>
      </c>
      <c r="H104" t="s">
        <v>92</v>
      </c>
      <c r="I104" t="s">
        <v>70</v>
      </c>
      <c r="J104" s="1">
        <v>18700</v>
      </c>
      <c r="K104" t="s">
        <v>51</v>
      </c>
      <c r="L104" s="4">
        <v>3</v>
      </c>
      <c r="M104" t="s">
        <v>52</v>
      </c>
      <c r="N104" s="4" t="s">
        <v>36</v>
      </c>
      <c r="O104" t="s">
        <v>37</v>
      </c>
      <c r="P104" t="s">
        <v>38</v>
      </c>
      <c r="Q104" t="s">
        <v>39</v>
      </c>
      <c r="R104" t="s">
        <v>58</v>
      </c>
      <c r="S104" t="s">
        <v>76</v>
      </c>
      <c r="T104" s="1">
        <v>250</v>
      </c>
      <c r="U104" t="s">
        <v>38</v>
      </c>
      <c r="V104" t="s">
        <v>84</v>
      </c>
      <c r="W104" t="s">
        <v>44</v>
      </c>
      <c r="X104" t="s">
        <v>69</v>
      </c>
      <c r="Y104" s="1">
        <v>481</v>
      </c>
      <c r="Z104" s="1">
        <v>460</v>
      </c>
      <c r="AA104" s="1">
        <v>21</v>
      </c>
    </row>
    <row r="105" spans="1:27" x14ac:dyDescent="0.25">
      <c r="A105" s="4">
        <v>104</v>
      </c>
      <c r="B105" t="s">
        <v>0</v>
      </c>
      <c r="C105" s="4">
        <v>40</v>
      </c>
      <c r="D105" t="s">
        <v>83</v>
      </c>
      <c r="E105" t="s">
        <v>47</v>
      </c>
      <c r="F105" t="s">
        <v>48</v>
      </c>
      <c r="G105" s="4">
        <v>22</v>
      </c>
      <c r="H105" t="s">
        <v>57</v>
      </c>
      <c r="I105" t="s">
        <v>33</v>
      </c>
      <c r="J105" s="1">
        <v>18000</v>
      </c>
      <c r="K105" t="s">
        <v>51</v>
      </c>
      <c r="L105" s="4">
        <v>11</v>
      </c>
      <c r="M105" t="s">
        <v>52</v>
      </c>
      <c r="N105" s="4" t="s">
        <v>36</v>
      </c>
      <c r="O105" t="s">
        <v>44</v>
      </c>
      <c r="P105" t="s">
        <v>38</v>
      </c>
      <c r="Q105" t="s">
        <v>39</v>
      </c>
      <c r="R105" t="s">
        <v>53</v>
      </c>
      <c r="S105" t="s">
        <v>65</v>
      </c>
      <c r="T105" s="1">
        <v>250</v>
      </c>
      <c r="U105" t="s">
        <v>81</v>
      </c>
      <c r="V105" t="s">
        <v>43</v>
      </c>
      <c r="W105" t="s">
        <v>37</v>
      </c>
      <c r="X105" t="s">
        <v>61</v>
      </c>
      <c r="Y105" s="1">
        <v>449</v>
      </c>
      <c r="Z105" s="1">
        <v>449</v>
      </c>
      <c r="AA105" s="1">
        <v>0</v>
      </c>
    </row>
    <row r="106" spans="1:27" x14ac:dyDescent="0.25">
      <c r="A106" s="4">
        <v>105</v>
      </c>
      <c r="B106" t="s">
        <v>1</v>
      </c>
      <c r="C106" s="4">
        <v>39</v>
      </c>
      <c r="D106" t="s">
        <v>56</v>
      </c>
      <c r="E106" t="s">
        <v>47</v>
      </c>
      <c r="F106" t="s">
        <v>48</v>
      </c>
      <c r="G106" s="4">
        <v>21</v>
      </c>
      <c r="H106" t="s">
        <v>57</v>
      </c>
      <c r="I106" t="s">
        <v>33</v>
      </c>
      <c r="J106" s="1">
        <v>16800</v>
      </c>
      <c r="K106" t="s">
        <v>51</v>
      </c>
      <c r="L106" s="4">
        <v>4</v>
      </c>
      <c r="M106" t="s">
        <v>52</v>
      </c>
      <c r="N106" s="4" t="s">
        <v>36</v>
      </c>
      <c r="O106" t="s">
        <v>37</v>
      </c>
      <c r="P106" t="s">
        <v>38</v>
      </c>
      <c r="Q106" t="s">
        <v>39</v>
      </c>
      <c r="R106" t="s">
        <v>53</v>
      </c>
      <c r="S106" t="s">
        <v>59</v>
      </c>
      <c r="T106" s="1">
        <v>500</v>
      </c>
      <c r="U106" t="s">
        <v>38</v>
      </c>
      <c r="V106" t="s">
        <v>43</v>
      </c>
      <c r="W106" t="s">
        <v>44</v>
      </c>
      <c r="X106" t="s">
        <v>45</v>
      </c>
      <c r="Y106" s="1">
        <v>425</v>
      </c>
      <c r="Z106" s="1">
        <v>444</v>
      </c>
      <c r="AA106" s="1">
        <v>-19</v>
      </c>
    </row>
    <row r="107" spans="1:27" x14ac:dyDescent="0.25">
      <c r="A107" s="4">
        <v>106</v>
      </c>
      <c r="B107" t="s">
        <v>1</v>
      </c>
      <c r="C107" s="4">
        <v>32</v>
      </c>
      <c r="D107" t="s">
        <v>80</v>
      </c>
      <c r="E107" t="s">
        <v>30</v>
      </c>
      <c r="F107" t="s">
        <v>48</v>
      </c>
      <c r="G107" s="4">
        <v>14</v>
      </c>
      <c r="H107" t="s">
        <v>57</v>
      </c>
      <c r="I107" t="s">
        <v>63</v>
      </c>
      <c r="J107" s="1">
        <v>24300</v>
      </c>
      <c r="K107" t="s">
        <v>51</v>
      </c>
      <c r="L107" s="4">
        <v>4</v>
      </c>
      <c r="M107" t="s">
        <v>52</v>
      </c>
      <c r="N107" s="4" t="s">
        <v>36</v>
      </c>
      <c r="O107" t="s">
        <v>37</v>
      </c>
      <c r="P107" t="s">
        <v>38</v>
      </c>
      <c r="Q107" t="s">
        <v>39</v>
      </c>
      <c r="R107" t="s">
        <v>40</v>
      </c>
      <c r="S107" t="s">
        <v>54</v>
      </c>
      <c r="T107" s="1">
        <v>500</v>
      </c>
      <c r="U107" t="s">
        <v>38</v>
      </c>
      <c r="V107" t="s">
        <v>43</v>
      </c>
      <c r="W107" t="s">
        <v>44</v>
      </c>
      <c r="X107" t="s">
        <v>61</v>
      </c>
      <c r="Y107" s="1">
        <v>510</v>
      </c>
      <c r="Z107" s="1">
        <v>469</v>
      </c>
      <c r="AA107" s="1">
        <v>41</v>
      </c>
    </row>
    <row r="108" spans="1:27" x14ac:dyDescent="0.25">
      <c r="A108" s="4">
        <v>107</v>
      </c>
      <c r="B108" t="s">
        <v>1</v>
      </c>
      <c r="C108" s="4">
        <v>25</v>
      </c>
      <c r="D108" t="s">
        <v>29</v>
      </c>
      <c r="E108" t="s">
        <v>47</v>
      </c>
      <c r="F108" t="s">
        <v>48</v>
      </c>
      <c r="G108" s="4">
        <v>3</v>
      </c>
      <c r="H108" t="s">
        <v>49</v>
      </c>
      <c r="I108" t="s">
        <v>50</v>
      </c>
      <c r="J108" s="1">
        <v>18700</v>
      </c>
      <c r="K108" t="s">
        <v>51</v>
      </c>
      <c r="L108" s="4">
        <v>11</v>
      </c>
      <c r="M108" t="s">
        <v>52</v>
      </c>
      <c r="N108" s="4" t="s">
        <v>36</v>
      </c>
      <c r="O108" t="s">
        <v>44</v>
      </c>
      <c r="P108" t="s">
        <v>78</v>
      </c>
      <c r="Q108" t="s">
        <v>39</v>
      </c>
      <c r="R108" t="s">
        <v>40</v>
      </c>
      <c r="S108" t="s">
        <v>65</v>
      </c>
      <c r="T108" s="1">
        <v>750</v>
      </c>
      <c r="U108" t="s">
        <v>42</v>
      </c>
      <c r="V108" t="s">
        <v>43</v>
      </c>
      <c r="W108" t="s">
        <v>44</v>
      </c>
      <c r="X108" t="s">
        <v>69</v>
      </c>
      <c r="Y108" s="1">
        <v>653</v>
      </c>
      <c r="Z108" s="1">
        <v>512</v>
      </c>
      <c r="AA108" s="1">
        <v>141</v>
      </c>
    </row>
    <row r="109" spans="1:27" x14ac:dyDescent="0.25">
      <c r="A109" s="4">
        <v>108</v>
      </c>
      <c r="B109" t="s">
        <v>0</v>
      </c>
      <c r="C109" s="4">
        <v>42</v>
      </c>
      <c r="D109" t="s">
        <v>29</v>
      </c>
      <c r="E109" t="s">
        <v>47</v>
      </c>
      <c r="F109" t="s">
        <v>48</v>
      </c>
      <c r="G109" s="4">
        <v>24</v>
      </c>
      <c r="H109" t="s">
        <v>32</v>
      </c>
      <c r="I109" t="s">
        <v>33</v>
      </c>
      <c r="J109" s="1">
        <v>60000</v>
      </c>
      <c r="K109" t="s">
        <v>51</v>
      </c>
      <c r="L109" s="4">
        <v>4</v>
      </c>
      <c r="M109" t="s">
        <v>82</v>
      </c>
      <c r="N109" s="4" t="s">
        <v>36</v>
      </c>
      <c r="O109" t="s">
        <v>37</v>
      </c>
      <c r="P109" t="s">
        <v>38</v>
      </c>
      <c r="Q109" t="s">
        <v>39</v>
      </c>
      <c r="R109" t="s">
        <v>58</v>
      </c>
      <c r="S109" t="s">
        <v>73</v>
      </c>
      <c r="T109" s="1">
        <v>750</v>
      </c>
      <c r="U109" t="s">
        <v>38</v>
      </c>
      <c r="V109" t="s">
        <v>43</v>
      </c>
      <c r="W109" t="s">
        <v>44</v>
      </c>
      <c r="X109" t="s">
        <v>66</v>
      </c>
      <c r="Y109" s="1">
        <v>1044</v>
      </c>
      <c r="Z109" s="1">
        <v>628</v>
      </c>
      <c r="AA109" s="1">
        <v>416</v>
      </c>
    </row>
    <row r="110" spans="1:27" x14ac:dyDescent="0.25">
      <c r="A110" s="4">
        <v>109</v>
      </c>
      <c r="B110" t="s">
        <v>1</v>
      </c>
      <c r="C110" s="4">
        <v>37</v>
      </c>
      <c r="D110" t="s">
        <v>62</v>
      </c>
      <c r="E110" t="s">
        <v>47</v>
      </c>
      <c r="F110" t="s">
        <v>48</v>
      </c>
      <c r="G110" s="4">
        <v>19</v>
      </c>
      <c r="H110" t="s">
        <v>57</v>
      </c>
      <c r="I110" t="s">
        <v>33</v>
      </c>
      <c r="J110" s="1">
        <v>70000</v>
      </c>
      <c r="K110" t="s">
        <v>34</v>
      </c>
      <c r="L110" s="4">
        <v>4</v>
      </c>
      <c r="M110" t="s">
        <v>72</v>
      </c>
      <c r="N110" s="4" t="s">
        <v>36</v>
      </c>
      <c r="O110" t="s">
        <v>37</v>
      </c>
      <c r="P110" t="s">
        <v>38</v>
      </c>
      <c r="Q110" t="s">
        <v>39</v>
      </c>
      <c r="R110" t="s">
        <v>64</v>
      </c>
      <c r="S110" t="s">
        <v>59</v>
      </c>
      <c r="T110" s="1">
        <v>500</v>
      </c>
      <c r="U110" t="s">
        <v>38</v>
      </c>
      <c r="V110" t="s">
        <v>43</v>
      </c>
      <c r="W110" t="s">
        <v>44</v>
      </c>
      <c r="X110" t="s">
        <v>45</v>
      </c>
      <c r="Y110" s="1">
        <v>1003</v>
      </c>
      <c r="Z110" s="1">
        <v>750</v>
      </c>
      <c r="AA110" s="1">
        <v>253</v>
      </c>
    </row>
    <row r="111" spans="1:27" x14ac:dyDescent="0.25">
      <c r="A111" s="4">
        <v>110</v>
      </c>
      <c r="B111" t="s">
        <v>0</v>
      </c>
      <c r="C111" s="4">
        <v>28</v>
      </c>
      <c r="D111" t="s">
        <v>62</v>
      </c>
      <c r="E111" t="s">
        <v>47</v>
      </c>
      <c r="F111" t="s">
        <v>48</v>
      </c>
      <c r="G111" s="4">
        <v>10</v>
      </c>
      <c r="H111" t="s">
        <v>57</v>
      </c>
      <c r="I111" t="s">
        <v>50</v>
      </c>
      <c r="J111" s="1">
        <v>20200</v>
      </c>
      <c r="K111" t="s">
        <v>51</v>
      </c>
      <c r="L111" s="4">
        <v>11</v>
      </c>
      <c r="M111" t="s">
        <v>52</v>
      </c>
      <c r="N111" s="4" t="s">
        <v>36</v>
      </c>
      <c r="O111" t="s">
        <v>44</v>
      </c>
      <c r="P111" t="s">
        <v>38</v>
      </c>
      <c r="Q111" t="s">
        <v>39</v>
      </c>
      <c r="R111" t="s">
        <v>58</v>
      </c>
      <c r="S111" t="s">
        <v>68</v>
      </c>
      <c r="T111" s="1">
        <v>750</v>
      </c>
      <c r="U111" t="s">
        <v>60</v>
      </c>
      <c r="V111" t="s">
        <v>43</v>
      </c>
      <c r="W111" t="s">
        <v>44</v>
      </c>
      <c r="X111" t="s">
        <v>69</v>
      </c>
      <c r="Y111" s="1">
        <v>452</v>
      </c>
      <c r="Z111" s="1">
        <v>452</v>
      </c>
      <c r="AA111" s="1">
        <v>0</v>
      </c>
    </row>
    <row r="112" spans="1:27" x14ac:dyDescent="0.25">
      <c r="A112" s="4">
        <v>111</v>
      </c>
      <c r="B112" t="s">
        <v>1</v>
      </c>
      <c r="C112" s="4">
        <v>23</v>
      </c>
      <c r="D112" t="s">
        <v>56</v>
      </c>
      <c r="E112" t="s">
        <v>47</v>
      </c>
      <c r="F112" t="s">
        <v>48</v>
      </c>
      <c r="G112" s="4">
        <v>3</v>
      </c>
      <c r="H112" t="s">
        <v>49</v>
      </c>
      <c r="I112" t="s">
        <v>33</v>
      </c>
      <c r="J112" s="1">
        <v>120000</v>
      </c>
      <c r="K112" t="s">
        <v>51</v>
      </c>
      <c r="L112" s="4">
        <v>4</v>
      </c>
      <c r="M112" t="s">
        <v>82</v>
      </c>
      <c r="N112" s="4" t="s">
        <v>36</v>
      </c>
      <c r="O112" t="s">
        <v>37</v>
      </c>
      <c r="P112" t="s">
        <v>38</v>
      </c>
      <c r="Q112" t="s">
        <v>39</v>
      </c>
      <c r="R112" t="s">
        <v>40</v>
      </c>
      <c r="S112" t="s">
        <v>76</v>
      </c>
      <c r="T112" s="1">
        <v>750</v>
      </c>
      <c r="U112" t="s">
        <v>38</v>
      </c>
      <c r="V112" t="s">
        <v>43</v>
      </c>
      <c r="W112" t="s">
        <v>44</v>
      </c>
      <c r="X112" t="s">
        <v>45</v>
      </c>
      <c r="Y112" s="1">
        <v>3150</v>
      </c>
      <c r="Z112" s="1">
        <v>2300</v>
      </c>
      <c r="AA112" s="1">
        <v>850</v>
      </c>
    </row>
    <row r="113" spans="1:27" x14ac:dyDescent="0.25">
      <c r="A113" s="4">
        <v>112</v>
      </c>
      <c r="B113" t="s">
        <v>0</v>
      </c>
      <c r="C113" s="4">
        <v>37</v>
      </c>
      <c r="D113" t="s">
        <v>62</v>
      </c>
      <c r="E113" t="s">
        <v>47</v>
      </c>
      <c r="F113" t="s">
        <v>48</v>
      </c>
      <c r="G113" s="4">
        <v>19</v>
      </c>
      <c r="H113" t="s">
        <v>92</v>
      </c>
      <c r="I113" t="s">
        <v>63</v>
      </c>
      <c r="J113" s="1">
        <v>65000</v>
      </c>
      <c r="K113" t="s">
        <v>51</v>
      </c>
      <c r="L113" s="4">
        <v>8</v>
      </c>
      <c r="M113" t="s">
        <v>72</v>
      </c>
      <c r="N113" s="4" t="s">
        <v>36</v>
      </c>
      <c r="O113" t="s">
        <v>37</v>
      </c>
      <c r="P113" t="s">
        <v>38</v>
      </c>
      <c r="Q113" t="s">
        <v>39</v>
      </c>
      <c r="R113" t="s">
        <v>53</v>
      </c>
      <c r="S113" t="s">
        <v>59</v>
      </c>
      <c r="T113" s="1">
        <v>500</v>
      </c>
      <c r="U113" t="s">
        <v>38</v>
      </c>
      <c r="V113" t="s">
        <v>43</v>
      </c>
      <c r="W113" t="s">
        <v>44</v>
      </c>
      <c r="X113" t="s">
        <v>61</v>
      </c>
      <c r="Y113" s="1">
        <v>1047</v>
      </c>
      <c r="Z113" s="1">
        <v>629</v>
      </c>
      <c r="AA113" s="1">
        <v>418</v>
      </c>
    </row>
    <row r="114" spans="1:27" x14ac:dyDescent="0.25">
      <c r="A114" s="4">
        <v>113</v>
      </c>
      <c r="B114" t="s">
        <v>0</v>
      </c>
      <c r="C114" s="4">
        <v>35</v>
      </c>
      <c r="D114" t="s">
        <v>56</v>
      </c>
      <c r="E114" t="s">
        <v>47</v>
      </c>
      <c r="F114" t="s">
        <v>48</v>
      </c>
      <c r="G114" s="4">
        <v>17</v>
      </c>
      <c r="H114" t="s">
        <v>57</v>
      </c>
      <c r="I114" t="s">
        <v>33</v>
      </c>
      <c r="J114" s="1">
        <v>13600</v>
      </c>
      <c r="K114" t="s">
        <v>51</v>
      </c>
      <c r="L114" s="4">
        <v>18</v>
      </c>
      <c r="M114" t="s">
        <v>52</v>
      </c>
      <c r="N114" s="4" t="s">
        <v>36</v>
      </c>
      <c r="O114" t="s">
        <v>44</v>
      </c>
      <c r="P114" t="s">
        <v>78</v>
      </c>
      <c r="Q114" t="s">
        <v>39</v>
      </c>
      <c r="R114" t="s">
        <v>40</v>
      </c>
      <c r="S114" t="s">
        <v>76</v>
      </c>
      <c r="T114" s="1">
        <v>500</v>
      </c>
      <c r="U114" t="s">
        <v>38</v>
      </c>
      <c r="V114" t="s">
        <v>43</v>
      </c>
      <c r="W114" t="s">
        <v>44</v>
      </c>
      <c r="X114" t="s">
        <v>61</v>
      </c>
      <c r="Y114" s="1">
        <v>446</v>
      </c>
      <c r="Z114" s="1">
        <v>446</v>
      </c>
      <c r="AA114" s="1">
        <v>0</v>
      </c>
    </row>
    <row r="115" spans="1:27" x14ac:dyDescent="0.25">
      <c r="A115" s="4">
        <v>114</v>
      </c>
      <c r="B115" t="s">
        <v>0</v>
      </c>
      <c r="C115" s="4">
        <v>63</v>
      </c>
      <c r="D115" t="s">
        <v>56</v>
      </c>
      <c r="E115" t="s">
        <v>47</v>
      </c>
      <c r="F115" t="s">
        <v>48</v>
      </c>
      <c r="G115" s="4">
        <v>45</v>
      </c>
      <c r="H115" t="s">
        <v>32</v>
      </c>
      <c r="I115" t="s">
        <v>33</v>
      </c>
      <c r="J115" s="1">
        <v>20000</v>
      </c>
      <c r="K115" t="s">
        <v>51</v>
      </c>
      <c r="L115" s="4">
        <v>18</v>
      </c>
      <c r="M115" t="s">
        <v>52</v>
      </c>
      <c r="N115" s="4" t="s">
        <v>36</v>
      </c>
      <c r="O115" t="s">
        <v>44</v>
      </c>
      <c r="P115" t="s">
        <v>38</v>
      </c>
      <c r="Q115" t="s">
        <v>39</v>
      </c>
      <c r="R115" t="s">
        <v>58</v>
      </c>
      <c r="S115" t="s">
        <v>93</v>
      </c>
      <c r="T115" s="1">
        <v>250</v>
      </c>
      <c r="U115" t="s">
        <v>38</v>
      </c>
      <c r="V115" t="s">
        <v>43</v>
      </c>
      <c r="W115" t="s">
        <v>44</v>
      </c>
      <c r="X115" t="s">
        <v>69</v>
      </c>
      <c r="Y115" s="1">
        <v>487</v>
      </c>
      <c r="Z115" s="1">
        <v>462</v>
      </c>
      <c r="AA115" s="1">
        <v>25</v>
      </c>
    </row>
    <row r="116" spans="1:27" x14ac:dyDescent="0.25">
      <c r="A116" s="4">
        <v>115</v>
      </c>
      <c r="B116" t="s">
        <v>1</v>
      </c>
      <c r="C116" s="4">
        <v>29</v>
      </c>
      <c r="D116" t="s">
        <v>29</v>
      </c>
      <c r="E116" t="s">
        <v>30</v>
      </c>
      <c r="F116" t="s">
        <v>48</v>
      </c>
      <c r="G116" s="4">
        <v>11</v>
      </c>
      <c r="H116" t="s">
        <v>57</v>
      </c>
      <c r="I116" t="s">
        <v>63</v>
      </c>
      <c r="J116" s="1">
        <v>22000</v>
      </c>
      <c r="K116" t="s">
        <v>51</v>
      </c>
      <c r="L116" s="4">
        <v>18</v>
      </c>
      <c r="M116" t="s">
        <v>35</v>
      </c>
      <c r="N116" t="s">
        <v>77</v>
      </c>
      <c r="O116" t="s">
        <v>44</v>
      </c>
      <c r="P116" t="s">
        <v>78</v>
      </c>
      <c r="Q116" t="s">
        <v>39</v>
      </c>
      <c r="R116" t="s">
        <v>40</v>
      </c>
      <c r="S116" t="s">
        <v>73</v>
      </c>
      <c r="T116" s="1">
        <v>500</v>
      </c>
      <c r="U116" t="s">
        <v>42</v>
      </c>
      <c r="V116" t="s">
        <v>43</v>
      </c>
      <c r="W116" t="s">
        <v>44</v>
      </c>
      <c r="X116" t="s">
        <v>61</v>
      </c>
      <c r="Y116" s="1">
        <v>509</v>
      </c>
      <c r="Z116" s="1">
        <v>469</v>
      </c>
      <c r="AA116" s="1">
        <v>40</v>
      </c>
    </row>
    <row r="117" spans="1:27" x14ac:dyDescent="0.25">
      <c r="A117" s="4">
        <v>116</v>
      </c>
      <c r="B117" t="s">
        <v>1</v>
      </c>
      <c r="C117" s="4">
        <v>62</v>
      </c>
      <c r="D117" t="s">
        <v>62</v>
      </c>
      <c r="E117" t="s">
        <v>47</v>
      </c>
      <c r="F117" t="s">
        <v>48</v>
      </c>
      <c r="G117" s="4">
        <v>15</v>
      </c>
      <c r="H117" t="s">
        <v>57</v>
      </c>
      <c r="I117" t="s">
        <v>50</v>
      </c>
      <c r="J117" s="1">
        <v>26400</v>
      </c>
      <c r="K117" t="s">
        <v>51</v>
      </c>
      <c r="L117" s="4">
        <v>1</v>
      </c>
      <c r="M117" t="s">
        <v>52</v>
      </c>
      <c r="N117" s="4" t="s">
        <v>36</v>
      </c>
      <c r="O117" t="s">
        <v>37</v>
      </c>
      <c r="P117" t="s">
        <v>38</v>
      </c>
      <c r="Q117" t="s">
        <v>39</v>
      </c>
      <c r="R117" t="s">
        <v>40</v>
      </c>
      <c r="S117" t="s">
        <v>68</v>
      </c>
      <c r="T117" s="1">
        <v>500</v>
      </c>
      <c r="U117" t="s">
        <v>60</v>
      </c>
      <c r="V117" t="s">
        <v>43</v>
      </c>
      <c r="W117" t="s">
        <v>44</v>
      </c>
      <c r="X117" t="s">
        <v>69</v>
      </c>
      <c r="Y117" s="1">
        <v>530</v>
      </c>
      <c r="Z117" s="1">
        <v>560</v>
      </c>
      <c r="AA117" s="1">
        <v>-30</v>
      </c>
    </row>
    <row r="118" spans="1:27" x14ac:dyDescent="0.25">
      <c r="A118" s="4">
        <v>117</v>
      </c>
      <c r="B118" t="s">
        <v>1</v>
      </c>
      <c r="C118" s="4">
        <v>26</v>
      </c>
      <c r="D118" t="s">
        <v>62</v>
      </c>
      <c r="E118" t="s">
        <v>47</v>
      </c>
      <c r="F118" t="s">
        <v>48</v>
      </c>
      <c r="G118" s="4">
        <v>8</v>
      </c>
      <c r="H118" t="s">
        <v>49</v>
      </c>
      <c r="I118" t="s">
        <v>70</v>
      </c>
      <c r="J118" s="1">
        <v>335900</v>
      </c>
      <c r="K118" s="5" t="s">
        <v>51</v>
      </c>
      <c r="L118" s="4">
        <v>1</v>
      </c>
      <c r="M118" t="s">
        <v>82</v>
      </c>
      <c r="N118" s="4" t="s">
        <v>36</v>
      </c>
      <c r="O118" t="s">
        <v>37</v>
      </c>
      <c r="P118" t="s">
        <v>38</v>
      </c>
      <c r="Q118" t="s">
        <v>39</v>
      </c>
      <c r="R118" t="s">
        <v>40</v>
      </c>
      <c r="S118" t="s">
        <v>73</v>
      </c>
      <c r="T118" s="1">
        <v>500</v>
      </c>
      <c r="U118" t="s">
        <v>38</v>
      </c>
      <c r="V118" t="s">
        <v>43</v>
      </c>
      <c r="W118" t="s">
        <v>44</v>
      </c>
      <c r="X118" t="s">
        <v>45</v>
      </c>
      <c r="Y118" s="1">
        <v>3908</v>
      </c>
      <c r="Z118" s="1">
        <v>1952</v>
      </c>
      <c r="AA118" s="1">
        <v>1956</v>
      </c>
    </row>
    <row r="119" spans="1:27" x14ac:dyDescent="0.25">
      <c r="A119" s="4">
        <v>118</v>
      </c>
      <c r="B119" t="s">
        <v>0</v>
      </c>
      <c r="C119" s="4">
        <v>50</v>
      </c>
      <c r="D119" t="s">
        <v>56</v>
      </c>
      <c r="E119" t="s">
        <v>30</v>
      </c>
      <c r="F119" t="s">
        <v>48</v>
      </c>
      <c r="G119" s="4">
        <v>32</v>
      </c>
      <c r="H119" t="s">
        <v>57</v>
      </c>
      <c r="I119" t="s">
        <v>50</v>
      </c>
      <c r="J119" s="1">
        <v>22500</v>
      </c>
      <c r="K119" t="s">
        <v>51</v>
      </c>
      <c r="L119" s="4">
        <v>4</v>
      </c>
      <c r="M119" t="s">
        <v>52</v>
      </c>
      <c r="N119" s="4" t="s">
        <v>36</v>
      </c>
      <c r="O119" t="s">
        <v>37</v>
      </c>
      <c r="P119" t="s">
        <v>38</v>
      </c>
      <c r="Q119" t="s">
        <v>39</v>
      </c>
      <c r="R119" t="s">
        <v>40</v>
      </c>
      <c r="S119" t="s">
        <v>73</v>
      </c>
      <c r="T119" s="1">
        <v>250</v>
      </c>
      <c r="U119" t="s">
        <v>38</v>
      </c>
      <c r="V119" t="s">
        <v>43</v>
      </c>
      <c r="W119" t="s">
        <v>44</v>
      </c>
      <c r="X119" t="s">
        <v>45</v>
      </c>
      <c r="Y119" s="1">
        <v>491</v>
      </c>
      <c r="Z119" s="1">
        <v>463</v>
      </c>
      <c r="AA119" s="1">
        <v>28</v>
      </c>
    </row>
    <row r="120" spans="1:27" x14ac:dyDescent="0.25">
      <c r="A120" s="4">
        <v>119</v>
      </c>
      <c r="B120" t="s">
        <v>0</v>
      </c>
      <c r="C120" s="4">
        <v>49</v>
      </c>
      <c r="D120" t="s">
        <v>62</v>
      </c>
      <c r="E120" t="s">
        <v>47</v>
      </c>
      <c r="F120" t="s">
        <v>48</v>
      </c>
      <c r="G120" s="4">
        <v>31</v>
      </c>
      <c r="H120" t="s">
        <v>57</v>
      </c>
      <c r="I120" t="s">
        <v>33</v>
      </c>
      <c r="J120" s="1">
        <v>27600</v>
      </c>
      <c r="K120" t="s">
        <v>34</v>
      </c>
      <c r="L120" s="4">
        <v>1</v>
      </c>
      <c r="M120" t="s">
        <v>52</v>
      </c>
      <c r="N120" s="4" t="s">
        <v>36</v>
      </c>
      <c r="O120" t="s">
        <v>37</v>
      </c>
      <c r="P120" t="s">
        <v>38</v>
      </c>
      <c r="Q120" t="s">
        <v>75</v>
      </c>
      <c r="R120" t="s">
        <v>53</v>
      </c>
      <c r="S120" t="s">
        <v>41</v>
      </c>
      <c r="T120" s="1">
        <v>250</v>
      </c>
      <c r="U120" t="s">
        <v>38</v>
      </c>
      <c r="V120" t="s">
        <v>43</v>
      </c>
      <c r="W120" t="s">
        <v>44</v>
      </c>
      <c r="X120" t="s">
        <v>69</v>
      </c>
      <c r="Y120" s="1">
        <v>539</v>
      </c>
      <c r="Z120" s="1">
        <v>478</v>
      </c>
      <c r="AA120" s="1">
        <v>61</v>
      </c>
    </row>
    <row r="121" spans="1:27" x14ac:dyDescent="0.25">
      <c r="A121" s="4">
        <v>120</v>
      </c>
      <c r="B121" t="s">
        <v>1</v>
      </c>
      <c r="C121" s="4">
        <v>44</v>
      </c>
      <c r="D121" t="s">
        <v>56</v>
      </c>
      <c r="E121" t="s">
        <v>47</v>
      </c>
      <c r="F121" t="s">
        <v>48</v>
      </c>
      <c r="G121" s="4">
        <v>26</v>
      </c>
      <c r="H121" t="s">
        <v>57</v>
      </c>
      <c r="I121" t="s">
        <v>33</v>
      </c>
      <c r="J121" s="1">
        <v>86400</v>
      </c>
      <c r="K121" t="s">
        <v>51</v>
      </c>
      <c r="L121" s="4">
        <v>4</v>
      </c>
      <c r="M121" t="s">
        <v>82</v>
      </c>
      <c r="N121" s="4" t="s">
        <v>36</v>
      </c>
      <c r="O121" t="s">
        <v>37</v>
      </c>
      <c r="P121" t="s">
        <v>38</v>
      </c>
      <c r="Q121" t="s">
        <v>39</v>
      </c>
      <c r="R121" t="s">
        <v>58</v>
      </c>
      <c r="S121" t="s">
        <v>73</v>
      </c>
      <c r="T121" s="1">
        <v>250</v>
      </c>
      <c r="U121" t="s">
        <v>38</v>
      </c>
      <c r="V121" t="s">
        <v>43</v>
      </c>
      <c r="W121" t="s">
        <v>44</v>
      </c>
      <c r="X121" t="s">
        <v>66</v>
      </c>
      <c r="Y121" s="1">
        <v>1253</v>
      </c>
      <c r="Z121" s="1">
        <v>691</v>
      </c>
      <c r="AA121" s="1">
        <v>562</v>
      </c>
    </row>
    <row r="122" spans="1:27" x14ac:dyDescent="0.25">
      <c r="A122" s="4">
        <v>121</v>
      </c>
      <c r="B122" t="s">
        <v>1</v>
      </c>
      <c r="C122" s="4">
        <v>25</v>
      </c>
      <c r="D122" t="s">
        <v>62</v>
      </c>
      <c r="E122" t="s">
        <v>30</v>
      </c>
      <c r="F122" t="s">
        <v>48</v>
      </c>
      <c r="G122" s="4">
        <v>7</v>
      </c>
      <c r="H122" t="s">
        <v>57</v>
      </c>
      <c r="I122" t="s">
        <v>33</v>
      </c>
      <c r="J122" s="1">
        <v>67000</v>
      </c>
      <c r="K122" t="s">
        <v>51</v>
      </c>
      <c r="L122" s="4">
        <v>1</v>
      </c>
      <c r="M122" t="s">
        <v>35</v>
      </c>
      <c r="N122" t="s">
        <v>71</v>
      </c>
      <c r="O122" t="s">
        <v>37</v>
      </c>
      <c r="P122" t="s">
        <v>38</v>
      </c>
      <c r="Q122" t="s">
        <v>39</v>
      </c>
      <c r="R122" t="s">
        <v>40</v>
      </c>
      <c r="S122" t="s">
        <v>73</v>
      </c>
      <c r="T122" s="1">
        <v>750</v>
      </c>
      <c r="U122" t="s">
        <v>38</v>
      </c>
      <c r="V122" t="s">
        <v>43</v>
      </c>
      <c r="W122" t="s">
        <v>44</v>
      </c>
      <c r="X122" t="s">
        <v>45</v>
      </c>
      <c r="Y122" s="1">
        <v>972</v>
      </c>
      <c r="Z122" s="1">
        <v>607</v>
      </c>
      <c r="AA122" s="1">
        <v>365</v>
      </c>
    </row>
    <row r="123" spans="1:27" x14ac:dyDescent="0.25">
      <c r="A123" s="4">
        <v>122</v>
      </c>
      <c r="B123" t="s">
        <v>0</v>
      </c>
      <c r="C123" s="4">
        <v>44</v>
      </c>
      <c r="D123" t="s">
        <v>62</v>
      </c>
      <c r="E123" t="s">
        <v>47</v>
      </c>
      <c r="F123" t="s">
        <v>48</v>
      </c>
      <c r="G123" s="4">
        <v>26</v>
      </c>
      <c r="H123" t="s">
        <v>57</v>
      </c>
      <c r="I123" t="s">
        <v>50</v>
      </c>
      <c r="J123" s="1">
        <v>16800</v>
      </c>
      <c r="K123" t="s">
        <v>34</v>
      </c>
      <c r="L123" s="4">
        <v>18</v>
      </c>
      <c r="M123" t="s">
        <v>52</v>
      </c>
      <c r="N123" s="4" t="s">
        <v>36</v>
      </c>
      <c r="O123" t="s">
        <v>44</v>
      </c>
      <c r="P123" t="s">
        <v>42</v>
      </c>
      <c r="Q123" t="s">
        <v>39</v>
      </c>
      <c r="R123" t="s">
        <v>58</v>
      </c>
      <c r="S123" t="s">
        <v>65</v>
      </c>
      <c r="T123" s="1">
        <v>250</v>
      </c>
      <c r="U123" t="s">
        <v>55</v>
      </c>
      <c r="V123" t="s">
        <v>43</v>
      </c>
      <c r="W123" t="s">
        <v>44</v>
      </c>
      <c r="X123" t="s">
        <v>61</v>
      </c>
      <c r="Y123" s="1">
        <v>438</v>
      </c>
      <c r="Z123" s="1">
        <v>448</v>
      </c>
      <c r="AA123" s="1">
        <v>-10</v>
      </c>
    </row>
    <row r="124" spans="1:27" x14ac:dyDescent="0.25">
      <c r="A124" s="4">
        <v>123</v>
      </c>
      <c r="B124" t="s">
        <v>0</v>
      </c>
      <c r="C124" s="4">
        <v>42</v>
      </c>
      <c r="D124" t="s">
        <v>62</v>
      </c>
      <c r="E124" t="s">
        <v>47</v>
      </c>
      <c r="F124" t="s">
        <v>48</v>
      </c>
      <c r="G124" s="4">
        <v>24</v>
      </c>
      <c r="H124" t="s">
        <v>57</v>
      </c>
      <c r="I124" t="s">
        <v>50</v>
      </c>
      <c r="J124" s="1">
        <v>58000</v>
      </c>
      <c r="K124" t="s">
        <v>51</v>
      </c>
      <c r="L124" s="4">
        <v>1</v>
      </c>
      <c r="M124" t="s">
        <v>72</v>
      </c>
      <c r="N124" s="4" t="s">
        <v>36</v>
      </c>
      <c r="O124" t="s">
        <v>37</v>
      </c>
      <c r="P124" t="s">
        <v>38</v>
      </c>
      <c r="Q124" t="s">
        <v>39</v>
      </c>
      <c r="R124" t="s">
        <v>58</v>
      </c>
      <c r="S124" t="s">
        <v>73</v>
      </c>
      <c r="T124" s="1">
        <v>250</v>
      </c>
      <c r="U124" t="s">
        <v>55</v>
      </c>
      <c r="V124" t="s">
        <v>43</v>
      </c>
      <c r="W124" t="s">
        <v>44</v>
      </c>
      <c r="X124" t="s">
        <v>69</v>
      </c>
      <c r="Y124" s="1">
        <v>933</v>
      </c>
      <c r="Z124" s="1">
        <v>595</v>
      </c>
      <c r="AA124" s="1">
        <v>338</v>
      </c>
    </row>
    <row r="125" spans="1:27" x14ac:dyDescent="0.25">
      <c r="A125" s="4">
        <v>124</v>
      </c>
      <c r="B125" t="s">
        <v>0</v>
      </c>
      <c r="C125" s="4">
        <v>36</v>
      </c>
      <c r="D125" t="s">
        <v>56</v>
      </c>
      <c r="E125" t="s">
        <v>30</v>
      </c>
      <c r="F125" t="s">
        <v>48</v>
      </c>
      <c r="G125" s="4">
        <v>18</v>
      </c>
      <c r="H125" t="s">
        <v>57</v>
      </c>
      <c r="I125" t="s">
        <v>50</v>
      </c>
      <c r="J125" s="1">
        <v>47600</v>
      </c>
      <c r="K125" t="s">
        <v>51</v>
      </c>
      <c r="L125" s="4">
        <v>8</v>
      </c>
      <c r="M125" t="s">
        <v>52</v>
      </c>
      <c r="N125" s="4" t="s">
        <v>36</v>
      </c>
      <c r="O125" t="s">
        <v>37</v>
      </c>
      <c r="P125" t="s">
        <v>38</v>
      </c>
      <c r="Q125" t="s">
        <v>86</v>
      </c>
      <c r="R125" t="s">
        <v>53</v>
      </c>
      <c r="S125" t="s">
        <v>41</v>
      </c>
      <c r="T125" s="1">
        <v>500</v>
      </c>
      <c r="U125" t="s">
        <v>38</v>
      </c>
      <c r="V125" t="s">
        <v>43</v>
      </c>
      <c r="W125" t="s">
        <v>44</v>
      </c>
      <c r="X125" t="s">
        <v>45</v>
      </c>
      <c r="Y125" s="1">
        <v>690</v>
      </c>
      <c r="Z125" s="1">
        <v>523</v>
      </c>
      <c r="AA125" s="1">
        <v>167</v>
      </c>
    </row>
    <row r="126" spans="1:27" x14ac:dyDescent="0.25">
      <c r="A126" s="4">
        <v>125</v>
      </c>
      <c r="B126" t="s">
        <v>1</v>
      </c>
      <c r="C126" s="4">
        <v>41</v>
      </c>
      <c r="D126" t="s">
        <v>56</v>
      </c>
      <c r="E126" t="s">
        <v>30</v>
      </c>
      <c r="F126" t="s">
        <v>48</v>
      </c>
      <c r="G126" s="4">
        <v>23</v>
      </c>
      <c r="H126" t="s">
        <v>57</v>
      </c>
      <c r="I126" t="s">
        <v>33</v>
      </c>
      <c r="J126" s="1">
        <v>31000</v>
      </c>
      <c r="K126" t="s">
        <v>51</v>
      </c>
      <c r="L126" s="4">
        <v>9</v>
      </c>
      <c r="M126" t="s">
        <v>35</v>
      </c>
      <c r="N126" t="s">
        <v>77</v>
      </c>
      <c r="O126" t="s">
        <v>44</v>
      </c>
      <c r="P126" t="s">
        <v>38</v>
      </c>
      <c r="Q126" t="s">
        <v>39</v>
      </c>
      <c r="R126" t="s">
        <v>53</v>
      </c>
      <c r="S126" t="s">
        <v>65</v>
      </c>
      <c r="T126" s="1">
        <v>250</v>
      </c>
      <c r="U126" t="s">
        <v>55</v>
      </c>
      <c r="V126" t="s">
        <v>43</v>
      </c>
      <c r="W126" t="s">
        <v>44</v>
      </c>
      <c r="X126" t="s">
        <v>61</v>
      </c>
      <c r="Y126" s="1">
        <v>600</v>
      </c>
      <c r="Z126" s="1">
        <v>496</v>
      </c>
      <c r="AA126" s="1">
        <v>104</v>
      </c>
    </row>
    <row r="127" spans="1:27" x14ac:dyDescent="0.25">
      <c r="A127" s="4">
        <v>126</v>
      </c>
      <c r="B127" t="s">
        <v>1</v>
      </c>
      <c r="C127" s="4">
        <v>26</v>
      </c>
      <c r="D127" t="s">
        <v>56</v>
      </c>
      <c r="E127" t="s">
        <v>47</v>
      </c>
      <c r="F127" t="s">
        <v>48</v>
      </c>
      <c r="G127" s="4">
        <v>8</v>
      </c>
      <c r="H127" t="s">
        <v>57</v>
      </c>
      <c r="I127" t="s">
        <v>33</v>
      </c>
      <c r="J127" s="1">
        <v>20300</v>
      </c>
      <c r="K127" t="s">
        <v>51</v>
      </c>
      <c r="L127" s="4">
        <v>9</v>
      </c>
      <c r="M127" t="s">
        <v>52</v>
      </c>
      <c r="N127" s="4" t="s">
        <v>36</v>
      </c>
      <c r="O127" t="s">
        <v>37</v>
      </c>
      <c r="P127" t="s">
        <v>74</v>
      </c>
      <c r="Q127" t="s">
        <v>39</v>
      </c>
      <c r="R127" t="s">
        <v>40</v>
      </c>
      <c r="S127" t="s">
        <v>76</v>
      </c>
      <c r="T127" s="1">
        <v>1500</v>
      </c>
      <c r="U127" t="s">
        <v>38</v>
      </c>
      <c r="V127" t="s">
        <v>43</v>
      </c>
      <c r="W127" t="s">
        <v>44</v>
      </c>
      <c r="X127" t="s">
        <v>69</v>
      </c>
      <c r="Y127" s="1">
        <v>420</v>
      </c>
      <c r="Z127" s="1">
        <v>442</v>
      </c>
      <c r="AA127" s="1">
        <v>-22</v>
      </c>
    </row>
    <row r="128" spans="1:27" x14ac:dyDescent="0.25">
      <c r="A128" s="4">
        <v>127</v>
      </c>
      <c r="B128" t="s">
        <v>0</v>
      </c>
      <c r="C128" s="4">
        <v>42</v>
      </c>
      <c r="D128" t="s">
        <v>29</v>
      </c>
      <c r="E128" t="s">
        <v>47</v>
      </c>
      <c r="F128" t="s">
        <v>48</v>
      </c>
      <c r="G128" s="4">
        <v>24</v>
      </c>
      <c r="H128" t="s">
        <v>57</v>
      </c>
      <c r="I128" t="s">
        <v>33</v>
      </c>
      <c r="J128" s="1">
        <v>13600</v>
      </c>
      <c r="K128" t="s">
        <v>51</v>
      </c>
      <c r="L128" s="4">
        <v>12</v>
      </c>
      <c r="M128" t="s">
        <v>52</v>
      </c>
      <c r="N128" s="4" t="s">
        <v>36</v>
      </c>
      <c r="O128" t="s">
        <v>44</v>
      </c>
      <c r="P128" t="s">
        <v>78</v>
      </c>
      <c r="Q128" t="s">
        <v>39</v>
      </c>
      <c r="R128" t="s">
        <v>53</v>
      </c>
      <c r="S128" t="s">
        <v>65</v>
      </c>
      <c r="T128" s="1">
        <v>250</v>
      </c>
      <c r="U128" t="s">
        <v>60</v>
      </c>
      <c r="V128" t="s">
        <v>43</v>
      </c>
      <c r="W128" t="s">
        <v>44</v>
      </c>
      <c r="X128" t="s">
        <v>69</v>
      </c>
      <c r="Y128" s="1">
        <v>408</v>
      </c>
      <c r="Z128" s="1">
        <v>439</v>
      </c>
      <c r="AA128" s="1">
        <v>-31</v>
      </c>
    </row>
    <row r="129" spans="1:27" x14ac:dyDescent="0.25">
      <c r="A129" s="4">
        <v>128</v>
      </c>
      <c r="B129" t="s">
        <v>1</v>
      </c>
      <c r="C129" s="4">
        <v>27</v>
      </c>
      <c r="D129" t="s">
        <v>62</v>
      </c>
      <c r="E129" t="s">
        <v>47</v>
      </c>
      <c r="F129" t="s">
        <v>48</v>
      </c>
      <c r="G129" s="4">
        <v>9</v>
      </c>
      <c r="H129" t="s">
        <v>57</v>
      </c>
      <c r="I129" t="s">
        <v>50</v>
      </c>
      <c r="J129" s="1">
        <v>367800</v>
      </c>
      <c r="K129" t="s">
        <v>51</v>
      </c>
      <c r="L129" s="4">
        <v>1</v>
      </c>
      <c r="M129" t="s">
        <v>82</v>
      </c>
      <c r="N129" s="4" t="s">
        <v>36</v>
      </c>
      <c r="O129" t="s">
        <v>44</v>
      </c>
      <c r="P129" t="s">
        <v>38</v>
      </c>
      <c r="Q129" t="s">
        <v>39</v>
      </c>
      <c r="R129" t="s">
        <v>40</v>
      </c>
      <c r="S129" t="s">
        <v>41</v>
      </c>
      <c r="T129" s="1">
        <v>1500</v>
      </c>
      <c r="U129" t="s">
        <v>38</v>
      </c>
      <c r="V129" t="s">
        <v>43</v>
      </c>
      <c r="W129" t="s">
        <v>44</v>
      </c>
      <c r="X129" t="s">
        <v>69</v>
      </c>
      <c r="Y129" s="1">
        <v>3315</v>
      </c>
      <c r="Z129" s="1">
        <v>2307</v>
      </c>
      <c r="AA129" s="1">
        <v>1008</v>
      </c>
    </row>
    <row r="130" spans="1:27" x14ac:dyDescent="0.25">
      <c r="A130" s="4">
        <v>129</v>
      </c>
      <c r="B130" t="s">
        <v>0</v>
      </c>
      <c r="C130" s="4">
        <v>24</v>
      </c>
      <c r="D130" t="s">
        <v>29</v>
      </c>
      <c r="E130" t="s">
        <v>47</v>
      </c>
      <c r="F130" t="s">
        <v>31</v>
      </c>
      <c r="G130" s="4">
        <v>2</v>
      </c>
      <c r="H130" t="s">
        <v>32</v>
      </c>
      <c r="I130" t="s">
        <v>50</v>
      </c>
      <c r="J130" s="1">
        <v>83000</v>
      </c>
      <c r="K130" t="s">
        <v>51</v>
      </c>
      <c r="L130" s="4">
        <v>1</v>
      </c>
      <c r="M130" t="s">
        <v>72</v>
      </c>
      <c r="N130" s="4" t="s">
        <v>36</v>
      </c>
      <c r="O130" t="s">
        <v>37</v>
      </c>
      <c r="P130" t="s">
        <v>38</v>
      </c>
      <c r="Q130" t="s">
        <v>39</v>
      </c>
      <c r="R130" t="s">
        <v>40</v>
      </c>
      <c r="S130" t="s">
        <v>54</v>
      </c>
      <c r="T130" s="1">
        <v>1000</v>
      </c>
      <c r="U130" t="s">
        <v>38</v>
      </c>
      <c r="V130" t="s">
        <v>43</v>
      </c>
      <c r="W130" t="s">
        <v>37</v>
      </c>
      <c r="X130" t="s">
        <v>45</v>
      </c>
      <c r="Y130" s="1">
        <v>2082</v>
      </c>
      <c r="Z130" s="1">
        <v>938</v>
      </c>
      <c r="AA130" s="1">
        <v>1144</v>
      </c>
    </row>
    <row r="131" spans="1:27" x14ac:dyDescent="0.25">
      <c r="A131" s="4">
        <v>130</v>
      </c>
      <c r="B131" t="s">
        <v>1</v>
      </c>
      <c r="C131" s="4">
        <v>65</v>
      </c>
      <c r="D131" t="s">
        <v>62</v>
      </c>
      <c r="E131" t="s">
        <v>47</v>
      </c>
      <c r="F131" t="s">
        <v>48</v>
      </c>
      <c r="G131" s="4">
        <v>10</v>
      </c>
      <c r="H131" t="s">
        <v>57</v>
      </c>
      <c r="I131" t="s">
        <v>70</v>
      </c>
      <c r="J131" s="1">
        <v>42600</v>
      </c>
      <c r="K131" t="s">
        <v>51</v>
      </c>
      <c r="L131" s="4">
        <v>12</v>
      </c>
      <c r="M131" t="s">
        <v>82</v>
      </c>
      <c r="N131" s="4" t="s">
        <v>36</v>
      </c>
      <c r="O131" t="s">
        <v>44</v>
      </c>
      <c r="P131" t="s">
        <v>38</v>
      </c>
      <c r="Q131" t="s">
        <v>39</v>
      </c>
      <c r="R131" t="s">
        <v>40</v>
      </c>
      <c r="S131" t="s">
        <v>73</v>
      </c>
      <c r="T131" s="1">
        <v>250</v>
      </c>
      <c r="U131" t="s">
        <v>38</v>
      </c>
      <c r="V131" t="s">
        <v>43</v>
      </c>
      <c r="W131" t="s">
        <v>44</v>
      </c>
      <c r="X131" t="s">
        <v>66</v>
      </c>
      <c r="Y131" s="1">
        <v>808</v>
      </c>
      <c r="Z131" s="1">
        <v>558</v>
      </c>
      <c r="AA131" s="1">
        <v>250</v>
      </c>
    </row>
    <row r="132" spans="1:27" x14ac:dyDescent="0.25">
      <c r="A132" s="4">
        <v>131</v>
      </c>
      <c r="B132" t="s">
        <v>0</v>
      </c>
      <c r="C132" s="4">
        <v>65</v>
      </c>
      <c r="D132" t="s">
        <v>80</v>
      </c>
      <c r="E132" t="s">
        <v>30</v>
      </c>
      <c r="F132" t="s">
        <v>48</v>
      </c>
      <c r="G132" s="4">
        <v>20</v>
      </c>
      <c r="H132" t="s">
        <v>57</v>
      </c>
      <c r="I132" t="s">
        <v>50</v>
      </c>
      <c r="J132" s="1">
        <v>22500</v>
      </c>
      <c r="K132" t="s">
        <v>51</v>
      </c>
      <c r="L132" s="4">
        <v>4</v>
      </c>
      <c r="M132" t="s">
        <v>52</v>
      </c>
      <c r="N132" s="4" t="s">
        <v>36</v>
      </c>
      <c r="O132" t="s">
        <v>37</v>
      </c>
      <c r="P132" t="s">
        <v>38</v>
      </c>
      <c r="Q132" t="s">
        <v>39</v>
      </c>
      <c r="R132" t="s">
        <v>40</v>
      </c>
      <c r="S132" t="s">
        <v>65</v>
      </c>
      <c r="T132" s="1">
        <v>500</v>
      </c>
      <c r="U132" t="s">
        <v>38</v>
      </c>
      <c r="V132" t="s">
        <v>43</v>
      </c>
      <c r="W132" t="s">
        <v>44</v>
      </c>
      <c r="X132" t="s">
        <v>61</v>
      </c>
      <c r="Y132" s="1">
        <v>593</v>
      </c>
      <c r="Z132" s="1">
        <v>600</v>
      </c>
      <c r="AA132" s="1">
        <v>-7</v>
      </c>
    </row>
    <row r="133" spans="1:27" x14ac:dyDescent="0.25">
      <c r="A133" s="4">
        <v>132</v>
      </c>
      <c r="B133" t="s">
        <v>1</v>
      </c>
      <c r="C133" s="4">
        <v>44</v>
      </c>
      <c r="D133" t="s">
        <v>80</v>
      </c>
      <c r="E133" t="s">
        <v>30</v>
      </c>
      <c r="F133" t="s">
        <v>48</v>
      </c>
      <c r="G133" s="4">
        <v>26</v>
      </c>
      <c r="H133" t="s">
        <v>57</v>
      </c>
      <c r="I133" t="s">
        <v>50</v>
      </c>
      <c r="J133" s="1">
        <v>21100</v>
      </c>
      <c r="K133" t="s">
        <v>51</v>
      </c>
      <c r="L133" s="4">
        <v>4</v>
      </c>
      <c r="M133" t="s">
        <v>52</v>
      </c>
      <c r="N133" s="4" t="s">
        <v>36</v>
      </c>
      <c r="O133" t="s">
        <v>37</v>
      </c>
      <c r="P133" t="s">
        <v>38</v>
      </c>
      <c r="Q133" t="s">
        <v>39</v>
      </c>
      <c r="R133" t="s">
        <v>58</v>
      </c>
      <c r="S133" t="s">
        <v>65</v>
      </c>
      <c r="T133" s="1">
        <v>250</v>
      </c>
      <c r="U133" t="s">
        <v>38</v>
      </c>
      <c r="V133" t="s">
        <v>43</v>
      </c>
      <c r="W133" t="s">
        <v>37</v>
      </c>
      <c r="X133" t="s">
        <v>69</v>
      </c>
      <c r="Y133" s="1">
        <v>478</v>
      </c>
      <c r="Z133" s="1">
        <v>460</v>
      </c>
      <c r="AA133" s="1">
        <v>18</v>
      </c>
    </row>
    <row r="134" spans="1:27" x14ac:dyDescent="0.25">
      <c r="A134" s="4">
        <v>133</v>
      </c>
      <c r="B134" t="s">
        <v>1</v>
      </c>
      <c r="C134" s="4">
        <v>48</v>
      </c>
      <c r="D134" t="s">
        <v>29</v>
      </c>
      <c r="E134" t="s">
        <v>47</v>
      </c>
      <c r="F134" t="s">
        <v>48</v>
      </c>
      <c r="G134" s="4">
        <v>30</v>
      </c>
      <c r="H134" t="s">
        <v>57</v>
      </c>
      <c r="I134" t="s">
        <v>70</v>
      </c>
      <c r="J134" s="1">
        <v>95000</v>
      </c>
      <c r="K134" t="s">
        <v>51</v>
      </c>
      <c r="L134" s="4">
        <v>1</v>
      </c>
      <c r="M134" t="s">
        <v>72</v>
      </c>
      <c r="N134" s="4" t="s">
        <v>36</v>
      </c>
      <c r="O134" t="s">
        <v>37</v>
      </c>
      <c r="P134" t="s">
        <v>38</v>
      </c>
      <c r="Q134" t="s">
        <v>86</v>
      </c>
      <c r="R134" t="s">
        <v>40</v>
      </c>
      <c r="S134" t="s">
        <v>76</v>
      </c>
      <c r="T134" s="1">
        <v>250</v>
      </c>
      <c r="U134" t="s">
        <v>38</v>
      </c>
      <c r="V134" t="s">
        <v>43</v>
      </c>
      <c r="W134" t="s">
        <v>44</v>
      </c>
      <c r="X134" t="s">
        <v>69</v>
      </c>
      <c r="Y134" s="1">
        <v>1349</v>
      </c>
      <c r="Z134" s="1">
        <v>720</v>
      </c>
      <c r="AA134" s="1">
        <v>629</v>
      </c>
    </row>
    <row r="135" spans="1:27" x14ac:dyDescent="0.25">
      <c r="A135" s="4">
        <v>134</v>
      </c>
      <c r="B135" t="s">
        <v>1</v>
      </c>
      <c r="C135" s="4">
        <v>37</v>
      </c>
      <c r="D135" t="s">
        <v>29</v>
      </c>
      <c r="E135" t="s">
        <v>47</v>
      </c>
      <c r="F135" t="s">
        <v>48</v>
      </c>
      <c r="G135" s="4">
        <v>19</v>
      </c>
      <c r="H135" t="s">
        <v>57</v>
      </c>
      <c r="I135" t="s">
        <v>50</v>
      </c>
      <c r="J135" s="1">
        <v>8600</v>
      </c>
      <c r="K135" t="s">
        <v>51</v>
      </c>
      <c r="L135" s="4">
        <v>12</v>
      </c>
      <c r="M135" t="s">
        <v>52</v>
      </c>
      <c r="N135" s="4" t="s">
        <v>36</v>
      </c>
      <c r="O135" t="s">
        <v>44</v>
      </c>
      <c r="P135" t="s">
        <v>78</v>
      </c>
      <c r="Q135" t="s">
        <v>75</v>
      </c>
      <c r="R135" t="s">
        <v>40</v>
      </c>
      <c r="S135" t="s">
        <v>68</v>
      </c>
      <c r="T135" s="1">
        <v>500</v>
      </c>
      <c r="U135" t="s">
        <v>38</v>
      </c>
      <c r="V135" t="s">
        <v>84</v>
      </c>
      <c r="W135" t="s">
        <v>44</v>
      </c>
      <c r="X135" t="s">
        <v>66</v>
      </c>
      <c r="Y135" s="1">
        <v>354</v>
      </c>
      <c r="Z135" s="1">
        <v>423</v>
      </c>
      <c r="AA135" s="1">
        <v>-69</v>
      </c>
    </row>
    <row r="136" spans="1:27" x14ac:dyDescent="0.25">
      <c r="A136" s="4">
        <v>135</v>
      </c>
      <c r="B136" t="s">
        <v>1</v>
      </c>
      <c r="C136" s="4">
        <v>52</v>
      </c>
      <c r="D136" t="s">
        <v>62</v>
      </c>
      <c r="E136" t="s">
        <v>47</v>
      </c>
      <c r="F136" t="s">
        <v>48</v>
      </c>
      <c r="G136" s="4">
        <v>34</v>
      </c>
      <c r="H136" t="s">
        <v>57</v>
      </c>
      <c r="I136" t="s">
        <v>33</v>
      </c>
      <c r="J136" s="1">
        <v>76300</v>
      </c>
      <c r="K136" t="s">
        <v>34</v>
      </c>
      <c r="L136" s="4">
        <v>6</v>
      </c>
      <c r="M136" t="s">
        <v>82</v>
      </c>
      <c r="N136" s="4" t="s">
        <v>36</v>
      </c>
      <c r="O136" t="s">
        <v>37</v>
      </c>
      <c r="P136" t="s">
        <v>38</v>
      </c>
      <c r="Q136" t="s">
        <v>39</v>
      </c>
      <c r="R136" t="s">
        <v>58</v>
      </c>
      <c r="S136" t="s">
        <v>59</v>
      </c>
      <c r="T136" s="1">
        <v>250</v>
      </c>
      <c r="U136" t="s">
        <v>38</v>
      </c>
      <c r="V136" t="s">
        <v>43</v>
      </c>
      <c r="W136" t="s">
        <v>44</v>
      </c>
      <c r="X136" t="s">
        <v>61</v>
      </c>
      <c r="Y136" s="1">
        <v>1225</v>
      </c>
      <c r="Z136" s="1">
        <v>683</v>
      </c>
      <c r="AA136" s="1">
        <v>542</v>
      </c>
    </row>
    <row r="137" spans="1:27" x14ac:dyDescent="0.25">
      <c r="A137" s="4">
        <v>136</v>
      </c>
      <c r="B137" t="s">
        <v>1</v>
      </c>
      <c r="C137" s="4">
        <v>38</v>
      </c>
      <c r="D137" t="s">
        <v>29</v>
      </c>
      <c r="E137" t="s">
        <v>47</v>
      </c>
      <c r="F137" t="s">
        <v>48</v>
      </c>
      <c r="G137" s="4">
        <v>20</v>
      </c>
      <c r="H137" t="s">
        <v>57</v>
      </c>
      <c r="I137" t="s">
        <v>50</v>
      </c>
      <c r="J137" s="1">
        <v>28200</v>
      </c>
      <c r="K137" t="s">
        <v>51</v>
      </c>
      <c r="L137" s="4">
        <v>1</v>
      </c>
      <c r="M137" t="s">
        <v>52</v>
      </c>
      <c r="N137" s="4" t="s">
        <v>36</v>
      </c>
      <c r="O137" t="s">
        <v>44</v>
      </c>
      <c r="P137" t="s">
        <v>38</v>
      </c>
      <c r="Q137" t="s">
        <v>39</v>
      </c>
      <c r="R137" t="s">
        <v>53</v>
      </c>
      <c r="S137" t="s">
        <v>65</v>
      </c>
      <c r="T137" s="1">
        <v>500</v>
      </c>
      <c r="U137" t="s">
        <v>38</v>
      </c>
      <c r="V137" t="s">
        <v>43</v>
      </c>
      <c r="W137" t="s">
        <v>44</v>
      </c>
      <c r="X137" t="s">
        <v>45</v>
      </c>
      <c r="Y137" s="1">
        <v>523</v>
      </c>
      <c r="Z137" s="1">
        <v>473</v>
      </c>
      <c r="AA137" s="1">
        <v>50</v>
      </c>
    </row>
    <row r="138" spans="1:27" x14ac:dyDescent="0.25">
      <c r="A138" s="4">
        <v>137</v>
      </c>
      <c r="B138" t="s">
        <v>0</v>
      </c>
      <c r="C138" s="4">
        <v>35</v>
      </c>
      <c r="D138" t="s">
        <v>62</v>
      </c>
      <c r="E138" t="s">
        <v>47</v>
      </c>
      <c r="F138" t="s">
        <v>48</v>
      </c>
      <c r="G138" s="4">
        <v>17</v>
      </c>
      <c r="H138" t="s">
        <v>57</v>
      </c>
      <c r="I138" t="s">
        <v>33</v>
      </c>
      <c r="J138" s="1">
        <v>21900</v>
      </c>
      <c r="K138" t="s">
        <v>51</v>
      </c>
      <c r="L138" s="4">
        <v>1</v>
      </c>
      <c r="M138" t="s">
        <v>52</v>
      </c>
      <c r="N138" t="s">
        <v>71</v>
      </c>
      <c r="O138" t="s">
        <v>37</v>
      </c>
      <c r="P138" t="s">
        <v>38</v>
      </c>
      <c r="Q138" t="s">
        <v>39</v>
      </c>
      <c r="R138" t="s">
        <v>53</v>
      </c>
      <c r="S138" t="s">
        <v>68</v>
      </c>
      <c r="T138" s="1">
        <v>500</v>
      </c>
      <c r="U138" t="s">
        <v>38</v>
      </c>
      <c r="V138" t="s">
        <v>43</v>
      </c>
      <c r="W138" t="s">
        <v>44</v>
      </c>
      <c r="X138" t="s">
        <v>69</v>
      </c>
      <c r="Y138" s="1">
        <v>488</v>
      </c>
      <c r="Z138" s="1">
        <v>462</v>
      </c>
      <c r="AA138" s="1">
        <v>26</v>
      </c>
    </row>
    <row r="139" spans="1:27" x14ac:dyDescent="0.25">
      <c r="A139" s="4">
        <v>138</v>
      </c>
      <c r="B139" t="s">
        <v>1</v>
      </c>
      <c r="C139" s="4">
        <v>34</v>
      </c>
      <c r="D139" t="s">
        <v>56</v>
      </c>
      <c r="E139" t="s">
        <v>47</v>
      </c>
      <c r="F139" t="s">
        <v>48</v>
      </c>
      <c r="G139" s="4">
        <v>3</v>
      </c>
      <c r="H139" t="s">
        <v>49</v>
      </c>
      <c r="I139" t="s">
        <v>50</v>
      </c>
      <c r="J139" s="1">
        <v>7200</v>
      </c>
      <c r="K139" t="s">
        <v>51</v>
      </c>
      <c r="L139" s="4">
        <v>12</v>
      </c>
      <c r="M139" t="s">
        <v>52</v>
      </c>
      <c r="N139" s="4" t="s">
        <v>36</v>
      </c>
      <c r="O139" t="s">
        <v>44</v>
      </c>
      <c r="P139" t="s">
        <v>38</v>
      </c>
      <c r="Q139" t="s">
        <v>39</v>
      </c>
      <c r="R139" t="s">
        <v>40</v>
      </c>
      <c r="S139" t="s">
        <v>93</v>
      </c>
      <c r="T139" s="1">
        <v>500</v>
      </c>
      <c r="U139" t="s">
        <v>38</v>
      </c>
      <c r="V139" t="s">
        <v>84</v>
      </c>
      <c r="W139" t="s">
        <v>44</v>
      </c>
      <c r="X139" t="s">
        <v>69</v>
      </c>
      <c r="Y139" s="1">
        <v>425</v>
      </c>
      <c r="Z139" s="1">
        <v>444</v>
      </c>
      <c r="AA139" s="1">
        <v>-19</v>
      </c>
    </row>
    <row r="140" spans="1:27" x14ac:dyDescent="0.25">
      <c r="A140" s="4">
        <v>139</v>
      </c>
      <c r="B140" t="s">
        <v>1</v>
      </c>
      <c r="C140" s="4">
        <v>34</v>
      </c>
      <c r="D140" t="s">
        <v>87</v>
      </c>
      <c r="E140" t="s">
        <v>47</v>
      </c>
      <c r="F140" t="s">
        <v>48</v>
      </c>
      <c r="G140" s="4">
        <v>16</v>
      </c>
      <c r="H140" t="s">
        <v>57</v>
      </c>
      <c r="I140" t="s">
        <v>33</v>
      </c>
      <c r="J140" s="1">
        <v>9100</v>
      </c>
      <c r="K140" t="s">
        <v>51</v>
      </c>
      <c r="L140" s="4">
        <v>8</v>
      </c>
      <c r="M140" t="s">
        <v>52</v>
      </c>
      <c r="N140" s="4" t="s">
        <v>36</v>
      </c>
      <c r="O140" t="s">
        <v>37</v>
      </c>
      <c r="P140" t="s">
        <v>38</v>
      </c>
      <c r="Q140" t="s">
        <v>39</v>
      </c>
      <c r="R140" t="s">
        <v>40</v>
      </c>
      <c r="S140" t="s">
        <v>73</v>
      </c>
      <c r="T140" s="1">
        <v>500</v>
      </c>
      <c r="U140" t="s">
        <v>60</v>
      </c>
      <c r="V140" t="s">
        <v>84</v>
      </c>
      <c r="W140" t="s">
        <v>44</v>
      </c>
      <c r="X140" t="s">
        <v>66</v>
      </c>
      <c r="Y140" s="1">
        <v>367</v>
      </c>
      <c r="Z140" s="1">
        <v>426</v>
      </c>
      <c r="AA140" s="1">
        <v>-59</v>
      </c>
    </row>
    <row r="141" spans="1:27" x14ac:dyDescent="0.25">
      <c r="A141" s="4">
        <v>140</v>
      </c>
      <c r="B141" t="s">
        <v>0</v>
      </c>
      <c r="C141" s="4">
        <v>27</v>
      </c>
      <c r="D141" t="s">
        <v>91</v>
      </c>
      <c r="E141" t="s">
        <v>30</v>
      </c>
      <c r="F141" t="s">
        <v>48</v>
      </c>
      <c r="G141" s="4">
        <v>9</v>
      </c>
      <c r="H141" t="s">
        <v>32</v>
      </c>
      <c r="I141" t="s">
        <v>33</v>
      </c>
      <c r="J141" s="1">
        <v>15800</v>
      </c>
      <c r="K141" t="s">
        <v>51</v>
      </c>
      <c r="L141" s="4">
        <v>12</v>
      </c>
      <c r="M141" t="s">
        <v>52</v>
      </c>
      <c r="N141" s="4" t="s">
        <v>36</v>
      </c>
      <c r="O141" t="s">
        <v>44</v>
      </c>
      <c r="P141" t="s">
        <v>38</v>
      </c>
      <c r="Q141" t="s">
        <v>39</v>
      </c>
      <c r="R141" t="s">
        <v>40</v>
      </c>
      <c r="S141" t="s">
        <v>41</v>
      </c>
      <c r="T141" s="1">
        <v>1500</v>
      </c>
      <c r="U141" t="s">
        <v>38</v>
      </c>
      <c r="V141" t="s">
        <v>43</v>
      </c>
      <c r="W141" t="s">
        <v>44</v>
      </c>
      <c r="X141" t="s">
        <v>61</v>
      </c>
      <c r="Y141" s="1">
        <v>389</v>
      </c>
      <c r="Z141" s="1">
        <v>433</v>
      </c>
      <c r="AA141" s="1">
        <v>-44</v>
      </c>
    </row>
    <row r="142" spans="1:27" x14ac:dyDescent="0.25">
      <c r="A142" s="4">
        <v>141</v>
      </c>
      <c r="B142" t="s">
        <v>1</v>
      </c>
      <c r="C142" s="4">
        <v>23</v>
      </c>
      <c r="D142" t="s">
        <v>56</v>
      </c>
      <c r="E142" t="s">
        <v>47</v>
      </c>
      <c r="F142" t="s">
        <v>48</v>
      </c>
      <c r="G142" s="4">
        <v>5</v>
      </c>
      <c r="H142" t="s">
        <v>88</v>
      </c>
      <c r="I142" t="s">
        <v>70</v>
      </c>
      <c r="J142" s="1">
        <v>24400</v>
      </c>
      <c r="K142" t="s">
        <v>51</v>
      </c>
      <c r="L142" s="4">
        <v>4</v>
      </c>
      <c r="M142" t="s">
        <v>52</v>
      </c>
      <c r="N142" s="4" t="s">
        <v>36</v>
      </c>
      <c r="O142" t="s">
        <v>37</v>
      </c>
      <c r="P142" t="s">
        <v>38</v>
      </c>
      <c r="Q142" t="s">
        <v>39</v>
      </c>
      <c r="R142" t="s">
        <v>53</v>
      </c>
      <c r="S142" t="s">
        <v>76</v>
      </c>
      <c r="T142" s="1">
        <v>1500</v>
      </c>
      <c r="U142" t="s">
        <v>38</v>
      </c>
      <c r="V142" t="s">
        <v>43</v>
      </c>
      <c r="W142" t="s">
        <v>44</v>
      </c>
      <c r="X142" t="s">
        <v>45</v>
      </c>
      <c r="Y142" s="1">
        <v>575</v>
      </c>
      <c r="Z142" s="1">
        <v>588</v>
      </c>
      <c r="AA142" s="1">
        <v>-13</v>
      </c>
    </row>
    <row r="143" spans="1:27" x14ac:dyDescent="0.25">
      <c r="A143" s="4">
        <v>142</v>
      </c>
      <c r="B143" t="s">
        <v>1</v>
      </c>
      <c r="C143" s="4">
        <v>62</v>
      </c>
      <c r="D143" t="s">
        <v>56</v>
      </c>
      <c r="E143" t="s">
        <v>47</v>
      </c>
      <c r="F143" t="s">
        <v>48</v>
      </c>
      <c r="G143" s="4">
        <v>44</v>
      </c>
      <c r="H143" t="s">
        <v>57</v>
      </c>
      <c r="I143" t="s">
        <v>70</v>
      </c>
      <c r="J143" s="1">
        <v>14300</v>
      </c>
      <c r="K143" t="s">
        <v>51</v>
      </c>
      <c r="L143" s="4">
        <v>9</v>
      </c>
      <c r="M143" t="s">
        <v>52</v>
      </c>
      <c r="N143" s="4" t="s">
        <v>36</v>
      </c>
      <c r="O143" t="s">
        <v>37</v>
      </c>
      <c r="P143" t="s">
        <v>38</v>
      </c>
      <c r="Q143" t="s">
        <v>75</v>
      </c>
      <c r="R143" t="s">
        <v>53</v>
      </c>
      <c r="S143" t="s">
        <v>93</v>
      </c>
      <c r="T143" s="1">
        <v>250</v>
      </c>
      <c r="U143" t="s">
        <v>42</v>
      </c>
      <c r="V143" t="s">
        <v>43</v>
      </c>
      <c r="W143" t="s">
        <v>44</v>
      </c>
      <c r="X143" t="s">
        <v>61</v>
      </c>
      <c r="Y143" s="1">
        <v>428</v>
      </c>
      <c r="Z143" s="1">
        <v>445</v>
      </c>
      <c r="AA143" s="1">
        <v>-17</v>
      </c>
    </row>
    <row r="144" spans="1:27" x14ac:dyDescent="0.25">
      <c r="A144" s="4">
        <v>143</v>
      </c>
      <c r="B144" t="s">
        <v>1</v>
      </c>
      <c r="C144" s="4">
        <v>41</v>
      </c>
      <c r="D144" t="s">
        <v>56</v>
      </c>
      <c r="E144" t="s">
        <v>30</v>
      </c>
      <c r="F144" t="s">
        <v>31</v>
      </c>
      <c r="G144" s="4">
        <v>2</v>
      </c>
      <c r="H144" t="s">
        <v>32</v>
      </c>
      <c r="I144" t="s">
        <v>50</v>
      </c>
      <c r="J144" s="1">
        <v>49000</v>
      </c>
      <c r="K144" t="s">
        <v>34</v>
      </c>
      <c r="L144" s="4">
        <v>4</v>
      </c>
      <c r="M144" t="s">
        <v>35</v>
      </c>
      <c r="N144" s="4" t="s">
        <v>36</v>
      </c>
      <c r="O144" t="s">
        <v>37</v>
      </c>
      <c r="P144" t="s">
        <v>38</v>
      </c>
      <c r="Q144" t="s">
        <v>90</v>
      </c>
      <c r="R144" t="s">
        <v>40</v>
      </c>
      <c r="S144" t="s">
        <v>73</v>
      </c>
      <c r="T144" s="1">
        <v>1000</v>
      </c>
      <c r="U144" t="s">
        <v>38</v>
      </c>
      <c r="V144" t="s">
        <v>43</v>
      </c>
      <c r="W144" t="s">
        <v>44</v>
      </c>
      <c r="X144" t="s">
        <v>45</v>
      </c>
      <c r="Y144" s="1">
        <v>1255</v>
      </c>
      <c r="Z144" s="1">
        <v>692</v>
      </c>
      <c r="AA144" s="1">
        <v>563</v>
      </c>
    </row>
    <row r="145" spans="1:27" x14ac:dyDescent="0.25">
      <c r="A145" s="4">
        <v>144</v>
      </c>
      <c r="B145" t="s">
        <v>1</v>
      </c>
      <c r="C145" s="4">
        <v>26</v>
      </c>
      <c r="D145" t="s">
        <v>87</v>
      </c>
      <c r="E145" t="s">
        <v>30</v>
      </c>
      <c r="F145" t="s">
        <v>48</v>
      </c>
      <c r="G145" s="4">
        <v>8</v>
      </c>
      <c r="H145" t="s">
        <v>57</v>
      </c>
      <c r="I145" t="s">
        <v>50</v>
      </c>
      <c r="J145" s="1">
        <v>28900</v>
      </c>
      <c r="K145" t="s">
        <v>51</v>
      </c>
      <c r="L145" s="4">
        <v>4</v>
      </c>
      <c r="M145" t="s">
        <v>52</v>
      </c>
      <c r="N145" t="s">
        <v>71</v>
      </c>
      <c r="O145" t="s">
        <v>37</v>
      </c>
      <c r="P145" t="s">
        <v>38</v>
      </c>
      <c r="Q145" t="s">
        <v>86</v>
      </c>
      <c r="R145" t="s">
        <v>40</v>
      </c>
      <c r="S145" t="s">
        <v>76</v>
      </c>
      <c r="T145" s="1">
        <v>500</v>
      </c>
      <c r="U145" t="s">
        <v>38</v>
      </c>
      <c r="V145" t="s">
        <v>43</v>
      </c>
      <c r="W145" t="s">
        <v>44</v>
      </c>
      <c r="X145" t="s">
        <v>61</v>
      </c>
      <c r="Y145" s="1">
        <v>554</v>
      </c>
      <c r="Z145" s="1">
        <v>482</v>
      </c>
      <c r="AA145" s="1">
        <v>72</v>
      </c>
    </row>
    <row r="146" spans="1:27" x14ac:dyDescent="0.25">
      <c r="A146" s="4">
        <v>145</v>
      </c>
      <c r="B146" t="s">
        <v>0</v>
      </c>
      <c r="C146" s="4">
        <v>36</v>
      </c>
      <c r="D146" t="s">
        <v>29</v>
      </c>
      <c r="E146" t="s">
        <v>30</v>
      </c>
      <c r="F146" t="s">
        <v>48</v>
      </c>
      <c r="G146" s="4">
        <v>18</v>
      </c>
      <c r="H146" t="s">
        <v>57</v>
      </c>
      <c r="I146" t="s">
        <v>50</v>
      </c>
      <c r="J146" s="1">
        <v>24400</v>
      </c>
      <c r="K146" t="s">
        <v>51</v>
      </c>
      <c r="L146" s="4">
        <v>4</v>
      </c>
      <c r="M146" t="s">
        <v>52</v>
      </c>
      <c r="N146" s="4" t="s">
        <v>36</v>
      </c>
      <c r="O146" t="s">
        <v>37</v>
      </c>
      <c r="P146" t="s">
        <v>38</v>
      </c>
      <c r="Q146" t="s">
        <v>75</v>
      </c>
      <c r="R146" t="s">
        <v>58</v>
      </c>
      <c r="S146" t="s">
        <v>73</v>
      </c>
      <c r="T146" s="1">
        <v>500</v>
      </c>
      <c r="U146" t="s">
        <v>38</v>
      </c>
      <c r="V146" t="s">
        <v>43</v>
      </c>
      <c r="W146" t="s">
        <v>44</v>
      </c>
      <c r="X146" t="s">
        <v>45</v>
      </c>
      <c r="Y146" s="1">
        <v>490</v>
      </c>
      <c r="Z146" s="1">
        <v>463</v>
      </c>
      <c r="AA146" s="1">
        <v>27</v>
      </c>
    </row>
    <row r="147" spans="1:27" x14ac:dyDescent="0.25">
      <c r="A147" s="4">
        <v>146</v>
      </c>
      <c r="B147" t="s">
        <v>1</v>
      </c>
      <c r="C147" s="4">
        <v>37</v>
      </c>
      <c r="D147" t="s">
        <v>62</v>
      </c>
      <c r="E147" t="s">
        <v>30</v>
      </c>
      <c r="F147" t="s">
        <v>48</v>
      </c>
      <c r="G147" s="4">
        <v>19</v>
      </c>
      <c r="H147" t="s">
        <v>57</v>
      </c>
      <c r="I147" t="s">
        <v>70</v>
      </c>
      <c r="J147" s="1">
        <v>65000</v>
      </c>
      <c r="K147" t="s">
        <v>51</v>
      </c>
      <c r="L147" s="4">
        <v>1</v>
      </c>
      <c r="M147" t="s">
        <v>35</v>
      </c>
      <c r="N147" s="4" t="s">
        <v>36</v>
      </c>
      <c r="O147" t="s">
        <v>44</v>
      </c>
      <c r="P147" t="s">
        <v>38</v>
      </c>
      <c r="Q147" t="s">
        <v>39</v>
      </c>
      <c r="R147" t="s">
        <v>53</v>
      </c>
      <c r="S147" t="s">
        <v>73</v>
      </c>
      <c r="T147" s="1">
        <v>500</v>
      </c>
      <c r="U147" t="s">
        <v>60</v>
      </c>
      <c r="V147" t="s">
        <v>43</v>
      </c>
      <c r="W147" t="s">
        <v>44</v>
      </c>
      <c r="X147" t="s">
        <v>45</v>
      </c>
      <c r="Y147" s="1">
        <v>895</v>
      </c>
      <c r="Z147" s="1">
        <v>584</v>
      </c>
      <c r="AA147" s="1">
        <v>311</v>
      </c>
    </row>
    <row r="148" spans="1:27" x14ac:dyDescent="0.25">
      <c r="A148" s="4">
        <v>147</v>
      </c>
      <c r="B148" t="s">
        <v>0</v>
      </c>
      <c r="C148" s="4">
        <v>39</v>
      </c>
      <c r="D148" t="s">
        <v>62</v>
      </c>
      <c r="E148" t="s">
        <v>30</v>
      </c>
      <c r="F148" t="s">
        <v>48</v>
      </c>
      <c r="G148" s="4">
        <v>21</v>
      </c>
      <c r="H148" t="s">
        <v>57</v>
      </c>
      <c r="I148" t="s">
        <v>63</v>
      </c>
      <c r="J148" s="1">
        <v>40000</v>
      </c>
      <c r="K148" t="s">
        <v>51</v>
      </c>
      <c r="L148" s="4">
        <v>1</v>
      </c>
      <c r="M148" t="s">
        <v>35</v>
      </c>
      <c r="N148" s="4" t="s">
        <v>36</v>
      </c>
      <c r="O148" t="s">
        <v>44</v>
      </c>
      <c r="P148" t="s">
        <v>38</v>
      </c>
      <c r="Q148" t="s">
        <v>39</v>
      </c>
      <c r="R148" t="s">
        <v>58</v>
      </c>
      <c r="S148" t="s">
        <v>68</v>
      </c>
      <c r="T148" s="1">
        <v>500</v>
      </c>
      <c r="U148" t="s">
        <v>38</v>
      </c>
      <c r="V148" t="s">
        <v>43</v>
      </c>
      <c r="W148" t="s">
        <v>44</v>
      </c>
      <c r="X148" t="s">
        <v>69</v>
      </c>
      <c r="Y148" s="1">
        <v>659</v>
      </c>
      <c r="Z148" s="1">
        <v>513</v>
      </c>
      <c r="AA148" s="1">
        <v>146</v>
      </c>
    </row>
    <row r="149" spans="1:27" x14ac:dyDescent="0.25">
      <c r="A149" s="4">
        <v>148</v>
      </c>
      <c r="B149" t="s">
        <v>1</v>
      </c>
      <c r="C149" s="4">
        <v>62</v>
      </c>
      <c r="D149" t="s">
        <v>29</v>
      </c>
      <c r="E149" t="s">
        <v>47</v>
      </c>
      <c r="F149" t="s">
        <v>48</v>
      </c>
      <c r="G149" s="4">
        <v>15</v>
      </c>
      <c r="H149" t="s">
        <v>57</v>
      </c>
      <c r="I149" t="s">
        <v>33</v>
      </c>
      <c r="J149" s="1">
        <v>110000</v>
      </c>
      <c r="K149" t="s">
        <v>51</v>
      </c>
      <c r="L149" s="4">
        <v>1</v>
      </c>
      <c r="M149" t="s">
        <v>82</v>
      </c>
      <c r="N149" s="4" t="s">
        <v>36</v>
      </c>
      <c r="O149" t="s">
        <v>44</v>
      </c>
      <c r="P149" t="s">
        <v>38</v>
      </c>
      <c r="Q149" t="s">
        <v>39</v>
      </c>
      <c r="R149" t="s">
        <v>53</v>
      </c>
      <c r="S149" t="s">
        <v>73</v>
      </c>
      <c r="T149" s="1">
        <v>500</v>
      </c>
      <c r="U149" t="s">
        <v>38</v>
      </c>
      <c r="V149" t="s">
        <v>43</v>
      </c>
      <c r="W149" t="s">
        <v>44</v>
      </c>
      <c r="X149" t="s">
        <v>69</v>
      </c>
      <c r="Y149" s="1">
        <v>1529</v>
      </c>
      <c r="Z149" s="1">
        <v>773</v>
      </c>
      <c r="AA149" s="1">
        <v>756</v>
      </c>
    </row>
    <row r="150" spans="1:27" x14ac:dyDescent="0.25">
      <c r="A150" s="4">
        <v>149</v>
      </c>
      <c r="B150" t="s">
        <v>0</v>
      </c>
      <c r="C150" s="4">
        <v>61</v>
      </c>
      <c r="D150" t="s">
        <v>80</v>
      </c>
      <c r="E150" t="s">
        <v>47</v>
      </c>
      <c r="F150" t="s">
        <v>48</v>
      </c>
      <c r="G150" s="4">
        <v>43</v>
      </c>
      <c r="H150" t="s">
        <v>32</v>
      </c>
      <c r="I150" t="s">
        <v>33</v>
      </c>
      <c r="J150" s="1">
        <v>28200</v>
      </c>
      <c r="K150" t="s">
        <v>51</v>
      </c>
      <c r="L150" s="4">
        <v>2</v>
      </c>
      <c r="M150" t="s">
        <v>52</v>
      </c>
      <c r="N150" s="4" t="s">
        <v>36</v>
      </c>
      <c r="O150" t="s">
        <v>44</v>
      </c>
      <c r="P150" t="s">
        <v>38</v>
      </c>
      <c r="Q150" t="s">
        <v>39</v>
      </c>
      <c r="R150" t="s">
        <v>64</v>
      </c>
      <c r="S150" t="s">
        <v>65</v>
      </c>
      <c r="T150" s="1">
        <v>250</v>
      </c>
      <c r="U150" t="s">
        <v>81</v>
      </c>
      <c r="V150" t="s">
        <v>43</v>
      </c>
      <c r="W150" t="s">
        <v>37</v>
      </c>
      <c r="X150" t="s">
        <v>69</v>
      </c>
      <c r="Y150" s="1">
        <v>571</v>
      </c>
      <c r="Z150" s="1">
        <v>487</v>
      </c>
      <c r="AA150" s="1">
        <v>84</v>
      </c>
    </row>
    <row r="151" spans="1:27" x14ac:dyDescent="0.25">
      <c r="A151" s="4">
        <v>150</v>
      </c>
      <c r="B151" t="s">
        <v>1</v>
      </c>
      <c r="C151" s="4">
        <v>20</v>
      </c>
      <c r="D151" t="s">
        <v>62</v>
      </c>
      <c r="E151" t="s">
        <v>47</v>
      </c>
      <c r="F151" t="s">
        <v>31</v>
      </c>
      <c r="G151" s="4">
        <v>2</v>
      </c>
      <c r="H151" t="s">
        <v>32</v>
      </c>
      <c r="I151" t="s">
        <v>33</v>
      </c>
      <c r="J151" s="1">
        <v>29400</v>
      </c>
      <c r="K151" t="s">
        <v>51</v>
      </c>
      <c r="L151" s="4">
        <v>2</v>
      </c>
      <c r="M151" t="s">
        <v>52</v>
      </c>
      <c r="N151" t="s">
        <v>71</v>
      </c>
      <c r="O151" t="s">
        <v>44</v>
      </c>
      <c r="P151" t="s">
        <v>38</v>
      </c>
      <c r="Q151" t="s">
        <v>39</v>
      </c>
      <c r="R151" t="s">
        <v>53</v>
      </c>
      <c r="S151" t="s">
        <v>73</v>
      </c>
      <c r="T151" s="1">
        <v>1500</v>
      </c>
      <c r="U151" t="s">
        <v>38</v>
      </c>
      <c r="V151" t="s">
        <v>43</v>
      </c>
      <c r="W151" t="s">
        <v>44</v>
      </c>
      <c r="X151" t="s">
        <v>45</v>
      </c>
      <c r="Y151" s="1">
        <v>939</v>
      </c>
      <c r="Z151" s="1">
        <v>697</v>
      </c>
      <c r="AA151" s="1">
        <v>242</v>
      </c>
    </row>
    <row r="152" spans="1:27" x14ac:dyDescent="0.25">
      <c r="A152" s="4">
        <v>151</v>
      </c>
      <c r="B152" t="s">
        <v>1</v>
      </c>
      <c r="C152" s="4">
        <v>31</v>
      </c>
      <c r="D152" t="s">
        <v>80</v>
      </c>
      <c r="E152" t="s">
        <v>30</v>
      </c>
      <c r="F152" t="s">
        <v>48</v>
      </c>
      <c r="G152" s="4">
        <v>13</v>
      </c>
      <c r="H152" t="s">
        <v>57</v>
      </c>
      <c r="I152" t="s">
        <v>63</v>
      </c>
      <c r="J152" s="1">
        <v>33900</v>
      </c>
      <c r="K152" t="s">
        <v>51</v>
      </c>
      <c r="L152" s="4">
        <v>2</v>
      </c>
      <c r="M152" t="s">
        <v>52</v>
      </c>
      <c r="N152" s="4" t="s">
        <v>36</v>
      </c>
      <c r="O152" t="s">
        <v>44</v>
      </c>
      <c r="P152" t="s">
        <v>38</v>
      </c>
      <c r="Q152" t="s">
        <v>39</v>
      </c>
      <c r="R152" t="s">
        <v>40</v>
      </c>
      <c r="S152" t="s">
        <v>73</v>
      </c>
      <c r="T152" s="1">
        <v>500</v>
      </c>
      <c r="U152" t="s">
        <v>38</v>
      </c>
      <c r="V152" t="s">
        <v>43</v>
      </c>
      <c r="W152" t="s">
        <v>37</v>
      </c>
      <c r="X152" t="s">
        <v>45</v>
      </c>
      <c r="Y152" s="1">
        <v>601</v>
      </c>
      <c r="Z152" s="1">
        <v>496</v>
      </c>
      <c r="AA152" s="1">
        <v>105</v>
      </c>
    </row>
    <row r="153" spans="1:27" x14ac:dyDescent="0.25">
      <c r="A153" s="4">
        <v>152</v>
      </c>
      <c r="B153" t="s">
        <v>1</v>
      </c>
      <c r="C153" s="4">
        <v>28</v>
      </c>
      <c r="D153" t="s">
        <v>56</v>
      </c>
      <c r="E153" t="s">
        <v>47</v>
      </c>
      <c r="F153" t="s">
        <v>48</v>
      </c>
      <c r="G153" s="4">
        <v>10</v>
      </c>
      <c r="H153" t="s">
        <v>57</v>
      </c>
      <c r="I153" t="s">
        <v>33</v>
      </c>
      <c r="J153" s="1">
        <v>103200</v>
      </c>
      <c r="K153" t="s">
        <v>51</v>
      </c>
      <c r="L153" s="4">
        <v>4</v>
      </c>
      <c r="M153" t="s">
        <v>82</v>
      </c>
      <c r="N153" s="4" t="s">
        <v>36</v>
      </c>
      <c r="O153" t="s">
        <v>37</v>
      </c>
      <c r="P153" t="s">
        <v>38</v>
      </c>
      <c r="Q153" t="s">
        <v>39</v>
      </c>
      <c r="R153" t="s">
        <v>53</v>
      </c>
      <c r="S153" t="s">
        <v>76</v>
      </c>
      <c r="T153" s="1">
        <v>750</v>
      </c>
      <c r="U153" t="s">
        <v>38</v>
      </c>
      <c r="V153" t="s">
        <v>43</v>
      </c>
      <c r="W153" t="s">
        <v>44</v>
      </c>
      <c r="X153" t="s">
        <v>69</v>
      </c>
      <c r="Y153" s="1">
        <v>1345</v>
      </c>
      <c r="Z153" s="1">
        <v>718</v>
      </c>
      <c r="AA153" s="1">
        <v>627</v>
      </c>
    </row>
    <row r="154" spans="1:27" x14ac:dyDescent="0.25">
      <c r="A154" s="4">
        <v>153</v>
      </c>
      <c r="B154" t="s">
        <v>1</v>
      </c>
      <c r="C154" s="4">
        <v>22</v>
      </c>
      <c r="D154" t="s">
        <v>80</v>
      </c>
      <c r="E154" t="s">
        <v>47</v>
      </c>
      <c r="F154" t="s">
        <v>48</v>
      </c>
      <c r="G154" s="4">
        <v>4</v>
      </c>
      <c r="H154" t="s">
        <v>88</v>
      </c>
      <c r="I154" t="s">
        <v>50</v>
      </c>
      <c r="J154" s="1">
        <v>32000</v>
      </c>
      <c r="K154" t="s">
        <v>51</v>
      </c>
      <c r="L154" s="4">
        <v>2</v>
      </c>
      <c r="M154" t="s">
        <v>52</v>
      </c>
      <c r="N154" s="4" t="s">
        <v>36</v>
      </c>
      <c r="O154" t="s">
        <v>44</v>
      </c>
      <c r="P154" t="s">
        <v>38</v>
      </c>
      <c r="Q154" t="s">
        <v>75</v>
      </c>
      <c r="R154" t="s">
        <v>58</v>
      </c>
      <c r="S154" t="s">
        <v>59</v>
      </c>
      <c r="T154" s="1">
        <v>1000</v>
      </c>
      <c r="U154" t="s">
        <v>38</v>
      </c>
      <c r="V154" t="s">
        <v>43</v>
      </c>
      <c r="W154" t="s">
        <v>44</v>
      </c>
      <c r="X154" t="s">
        <v>45</v>
      </c>
      <c r="Y154" s="1">
        <v>801</v>
      </c>
      <c r="Z154" s="1">
        <v>656</v>
      </c>
      <c r="AA154" s="1">
        <v>145</v>
      </c>
    </row>
    <row r="155" spans="1:27" x14ac:dyDescent="0.25">
      <c r="A155" s="4">
        <v>154</v>
      </c>
      <c r="B155" t="s">
        <v>1</v>
      </c>
      <c r="C155" s="4">
        <v>36</v>
      </c>
      <c r="D155" t="s">
        <v>56</v>
      </c>
      <c r="E155" t="s">
        <v>47</v>
      </c>
      <c r="F155" t="s">
        <v>48</v>
      </c>
      <c r="G155" s="4">
        <v>10</v>
      </c>
      <c r="H155" t="s">
        <v>57</v>
      </c>
      <c r="I155" t="s">
        <v>33</v>
      </c>
      <c r="J155" s="1">
        <v>35800</v>
      </c>
      <c r="K155" t="s">
        <v>51</v>
      </c>
      <c r="L155" s="4">
        <v>2</v>
      </c>
      <c r="M155" t="s">
        <v>52</v>
      </c>
      <c r="N155" s="4" t="s">
        <v>36</v>
      </c>
      <c r="O155" t="s">
        <v>44</v>
      </c>
      <c r="P155" t="s">
        <v>38</v>
      </c>
      <c r="Q155" t="s">
        <v>39</v>
      </c>
      <c r="R155" t="s">
        <v>40</v>
      </c>
      <c r="S155" t="s">
        <v>76</v>
      </c>
      <c r="T155" s="1">
        <v>500</v>
      </c>
      <c r="U155" t="s">
        <v>38</v>
      </c>
      <c r="V155" t="s">
        <v>43</v>
      </c>
      <c r="W155" t="s">
        <v>44</v>
      </c>
      <c r="X155" t="s">
        <v>69</v>
      </c>
      <c r="Y155" s="1">
        <v>588</v>
      </c>
      <c r="Z155" s="1">
        <v>492</v>
      </c>
      <c r="AA155" s="1">
        <v>96</v>
      </c>
    </row>
    <row r="156" spans="1:27" x14ac:dyDescent="0.25">
      <c r="A156" s="4">
        <v>155</v>
      </c>
      <c r="B156" t="s">
        <v>0</v>
      </c>
      <c r="C156" s="4">
        <v>48</v>
      </c>
      <c r="D156" t="s">
        <v>56</v>
      </c>
      <c r="E156" t="s">
        <v>47</v>
      </c>
      <c r="F156" t="s">
        <v>48</v>
      </c>
      <c r="G156" s="4">
        <v>30</v>
      </c>
      <c r="H156" t="s">
        <v>57</v>
      </c>
      <c r="I156" t="s">
        <v>50</v>
      </c>
      <c r="J156" s="1">
        <v>240200</v>
      </c>
      <c r="K156" t="s">
        <v>51</v>
      </c>
      <c r="L156" s="4">
        <v>9</v>
      </c>
      <c r="M156" t="s">
        <v>82</v>
      </c>
      <c r="N156" s="4" t="s">
        <v>36</v>
      </c>
      <c r="O156" t="s">
        <v>37</v>
      </c>
      <c r="P156" t="s">
        <v>38</v>
      </c>
      <c r="Q156" t="s">
        <v>39</v>
      </c>
      <c r="R156" t="s">
        <v>58</v>
      </c>
      <c r="S156" t="s">
        <v>65</v>
      </c>
      <c r="T156" s="1">
        <v>1500</v>
      </c>
      <c r="U156" t="s">
        <v>38</v>
      </c>
      <c r="V156" t="s">
        <v>43</v>
      </c>
      <c r="W156" t="s">
        <v>37</v>
      </c>
      <c r="X156" t="s">
        <v>69</v>
      </c>
      <c r="Y156" s="1">
        <v>2082</v>
      </c>
      <c r="Z156" s="1">
        <v>939</v>
      </c>
      <c r="AA156" s="1">
        <v>1143</v>
      </c>
    </row>
    <row r="157" spans="1:27" x14ac:dyDescent="0.25">
      <c r="A157" s="4">
        <v>156</v>
      </c>
      <c r="B157" t="s">
        <v>0</v>
      </c>
      <c r="C157" s="4">
        <v>47</v>
      </c>
      <c r="D157" t="s">
        <v>56</v>
      </c>
      <c r="E157" t="s">
        <v>47</v>
      </c>
      <c r="F157" t="s">
        <v>48</v>
      </c>
      <c r="G157" s="4">
        <v>29</v>
      </c>
      <c r="H157" t="s">
        <v>57</v>
      </c>
      <c r="I157" t="s">
        <v>50</v>
      </c>
      <c r="J157" s="1">
        <v>58000</v>
      </c>
      <c r="K157" t="s">
        <v>51</v>
      </c>
      <c r="L157" s="4">
        <v>2</v>
      </c>
      <c r="M157" t="s">
        <v>72</v>
      </c>
      <c r="N157" s="4" t="s">
        <v>36</v>
      </c>
      <c r="O157" t="s">
        <v>44</v>
      </c>
      <c r="P157" t="s">
        <v>38</v>
      </c>
      <c r="Q157" t="s">
        <v>39</v>
      </c>
      <c r="R157" t="s">
        <v>40</v>
      </c>
      <c r="S157" t="s">
        <v>76</v>
      </c>
      <c r="T157" s="1">
        <v>250</v>
      </c>
      <c r="U157" t="s">
        <v>55</v>
      </c>
      <c r="V157" t="s">
        <v>43</v>
      </c>
      <c r="W157" t="s">
        <v>44</v>
      </c>
      <c r="X157" t="s">
        <v>69</v>
      </c>
      <c r="Y157" s="1">
        <v>933</v>
      </c>
      <c r="Z157" s="1">
        <v>595</v>
      </c>
      <c r="AA157" s="1">
        <v>338</v>
      </c>
    </row>
    <row r="158" spans="1:27" x14ac:dyDescent="0.25">
      <c r="A158" s="4">
        <v>157</v>
      </c>
      <c r="B158" t="s">
        <v>1</v>
      </c>
      <c r="C158" s="4">
        <v>51</v>
      </c>
      <c r="D158" t="s">
        <v>62</v>
      </c>
      <c r="E158" t="s">
        <v>47</v>
      </c>
      <c r="F158" t="s">
        <v>48</v>
      </c>
      <c r="G158" s="4">
        <v>33</v>
      </c>
      <c r="H158" t="s">
        <v>57</v>
      </c>
      <c r="I158" t="s">
        <v>33</v>
      </c>
      <c r="J158" s="1">
        <v>35200</v>
      </c>
      <c r="K158" t="s">
        <v>51</v>
      </c>
      <c r="L158" s="4">
        <v>1</v>
      </c>
      <c r="M158" t="s">
        <v>52</v>
      </c>
      <c r="N158" t="s">
        <v>85</v>
      </c>
      <c r="O158" t="s">
        <v>37</v>
      </c>
      <c r="P158" t="s">
        <v>38</v>
      </c>
      <c r="Q158" t="s">
        <v>39</v>
      </c>
      <c r="R158" t="s">
        <v>40</v>
      </c>
      <c r="S158" t="s">
        <v>65</v>
      </c>
      <c r="T158" s="1">
        <v>250</v>
      </c>
      <c r="U158" t="s">
        <v>38</v>
      </c>
      <c r="V158" t="s">
        <v>43</v>
      </c>
      <c r="W158" t="s">
        <v>44</v>
      </c>
      <c r="X158" t="s">
        <v>45</v>
      </c>
      <c r="Y158" s="1">
        <v>644</v>
      </c>
      <c r="Z158" s="1">
        <v>509</v>
      </c>
      <c r="AA158" s="1">
        <v>135</v>
      </c>
    </row>
    <row r="159" spans="1:27" x14ac:dyDescent="0.25">
      <c r="A159" s="4">
        <v>158</v>
      </c>
      <c r="B159" t="s">
        <v>1</v>
      </c>
      <c r="C159" s="4">
        <v>48</v>
      </c>
      <c r="D159" t="s">
        <v>56</v>
      </c>
      <c r="E159" t="s">
        <v>30</v>
      </c>
      <c r="F159" t="s">
        <v>48</v>
      </c>
      <c r="G159" s="4">
        <v>30</v>
      </c>
      <c r="H159" t="s">
        <v>57</v>
      </c>
      <c r="I159" t="s">
        <v>33</v>
      </c>
      <c r="J159" s="1">
        <v>95000</v>
      </c>
      <c r="K159" t="s">
        <v>51</v>
      </c>
      <c r="L159" s="4">
        <v>2</v>
      </c>
      <c r="M159" t="s">
        <v>35</v>
      </c>
      <c r="N159" s="4" t="s">
        <v>36</v>
      </c>
      <c r="O159" t="s">
        <v>44</v>
      </c>
      <c r="P159" t="s">
        <v>38</v>
      </c>
      <c r="Q159" t="s">
        <v>39</v>
      </c>
      <c r="R159" t="s">
        <v>40</v>
      </c>
      <c r="S159" t="s">
        <v>65</v>
      </c>
      <c r="T159" s="1">
        <v>250</v>
      </c>
      <c r="U159" t="s">
        <v>42</v>
      </c>
      <c r="V159" t="s">
        <v>43</v>
      </c>
      <c r="W159" t="s">
        <v>44</v>
      </c>
      <c r="X159" t="s">
        <v>45</v>
      </c>
      <c r="Y159" s="1">
        <v>1260</v>
      </c>
      <c r="Z159" s="1">
        <v>693</v>
      </c>
      <c r="AA159" s="1">
        <v>567</v>
      </c>
    </row>
    <row r="160" spans="1:27" x14ac:dyDescent="0.25">
      <c r="A160" s="4">
        <v>159</v>
      </c>
      <c r="B160" t="s">
        <v>0</v>
      </c>
      <c r="C160" s="4">
        <v>30</v>
      </c>
      <c r="D160" t="s">
        <v>62</v>
      </c>
      <c r="E160" t="s">
        <v>30</v>
      </c>
      <c r="F160" t="s">
        <v>48</v>
      </c>
      <c r="G160" s="4">
        <v>12</v>
      </c>
      <c r="H160" t="s">
        <v>57</v>
      </c>
      <c r="I160" t="s">
        <v>50</v>
      </c>
      <c r="J160" s="1">
        <v>48300</v>
      </c>
      <c r="K160" t="s">
        <v>51</v>
      </c>
      <c r="L160" s="4">
        <v>9</v>
      </c>
      <c r="M160" t="s">
        <v>52</v>
      </c>
      <c r="N160" s="4" t="s">
        <v>36</v>
      </c>
      <c r="O160" t="s">
        <v>44</v>
      </c>
      <c r="P160" t="s">
        <v>38</v>
      </c>
      <c r="Q160" t="s">
        <v>39</v>
      </c>
      <c r="R160" t="s">
        <v>40</v>
      </c>
      <c r="S160" t="s">
        <v>54</v>
      </c>
      <c r="T160" s="1">
        <v>500</v>
      </c>
      <c r="U160" t="s">
        <v>38</v>
      </c>
      <c r="V160" t="s">
        <v>43</v>
      </c>
      <c r="W160" t="s">
        <v>44</v>
      </c>
      <c r="X160" t="s">
        <v>66</v>
      </c>
      <c r="Y160" s="1">
        <v>737</v>
      </c>
      <c r="Z160" s="1">
        <v>537</v>
      </c>
      <c r="AA160" s="1">
        <v>200</v>
      </c>
    </row>
    <row r="161" spans="1:27" x14ac:dyDescent="0.25">
      <c r="A161" s="4">
        <v>160</v>
      </c>
      <c r="B161" t="s">
        <v>0</v>
      </c>
      <c r="C161" s="4">
        <v>40</v>
      </c>
      <c r="D161" t="s">
        <v>80</v>
      </c>
      <c r="E161" t="s">
        <v>47</v>
      </c>
      <c r="F161" t="s">
        <v>48</v>
      </c>
      <c r="G161" s="4">
        <v>22</v>
      </c>
      <c r="H161" t="s">
        <v>57</v>
      </c>
      <c r="I161" t="s">
        <v>50</v>
      </c>
      <c r="J161" s="1">
        <v>18700</v>
      </c>
      <c r="K161" t="s">
        <v>51</v>
      </c>
      <c r="L161" s="4">
        <v>2</v>
      </c>
      <c r="M161" t="s">
        <v>52</v>
      </c>
      <c r="N161" s="4" t="s">
        <v>36</v>
      </c>
      <c r="O161" t="s">
        <v>44</v>
      </c>
      <c r="P161" t="s">
        <v>38</v>
      </c>
      <c r="Q161" t="s">
        <v>39</v>
      </c>
      <c r="R161" t="s">
        <v>40</v>
      </c>
      <c r="S161" t="s">
        <v>41</v>
      </c>
      <c r="T161" s="1">
        <v>250</v>
      </c>
      <c r="U161" t="s">
        <v>38</v>
      </c>
      <c r="V161" t="s">
        <v>43</v>
      </c>
      <c r="W161" t="s">
        <v>44</v>
      </c>
      <c r="X161" t="s">
        <v>69</v>
      </c>
      <c r="Y161" s="1">
        <v>453</v>
      </c>
      <c r="Z161" s="1">
        <v>453</v>
      </c>
      <c r="AA161" s="1">
        <v>0</v>
      </c>
    </row>
    <row r="162" spans="1:27" x14ac:dyDescent="0.25">
      <c r="A162" s="4">
        <v>161</v>
      </c>
      <c r="B162" t="s">
        <v>0</v>
      </c>
      <c r="C162" s="4">
        <v>29</v>
      </c>
      <c r="D162" t="s">
        <v>62</v>
      </c>
      <c r="E162" t="s">
        <v>47</v>
      </c>
      <c r="F162" t="s">
        <v>48</v>
      </c>
      <c r="G162" s="4">
        <v>11</v>
      </c>
      <c r="H162" t="s">
        <v>57</v>
      </c>
      <c r="I162" t="s">
        <v>33</v>
      </c>
      <c r="J162" s="1">
        <v>14700</v>
      </c>
      <c r="K162" t="s">
        <v>51</v>
      </c>
      <c r="L162" s="4">
        <v>12</v>
      </c>
      <c r="M162" t="s">
        <v>52</v>
      </c>
      <c r="N162" s="4" t="s">
        <v>36</v>
      </c>
      <c r="O162" t="s">
        <v>44</v>
      </c>
      <c r="P162" t="s">
        <v>38</v>
      </c>
      <c r="Q162" t="s">
        <v>39</v>
      </c>
      <c r="R162" t="s">
        <v>40</v>
      </c>
      <c r="S162" t="s">
        <v>73</v>
      </c>
      <c r="T162" s="1">
        <v>750</v>
      </c>
      <c r="U162" t="s">
        <v>38</v>
      </c>
      <c r="V162" t="s">
        <v>84</v>
      </c>
      <c r="W162" t="s">
        <v>44</v>
      </c>
      <c r="X162" t="s">
        <v>61</v>
      </c>
      <c r="Y162" s="1">
        <v>407</v>
      </c>
      <c r="Z162" s="1">
        <v>438</v>
      </c>
      <c r="AA162" s="1">
        <v>-31</v>
      </c>
    </row>
    <row r="163" spans="1:27" x14ac:dyDescent="0.25">
      <c r="A163" s="4">
        <v>162</v>
      </c>
      <c r="B163" t="s">
        <v>1</v>
      </c>
      <c r="C163" s="4">
        <v>35</v>
      </c>
      <c r="D163" t="s">
        <v>29</v>
      </c>
      <c r="E163" t="s">
        <v>30</v>
      </c>
      <c r="F163" t="s">
        <v>48</v>
      </c>
      <c r="G163" s="4">
        <v>17</v>
      </c>
      <c r="H163" t="s">
        <v>57</v>
      </c>
      <c r="I163" t="s">
        <v>33</v>
      </c>
      <c r="J163" s="1">
        <v>26300</v>
      </c>
      <c r="K163" t="s">
        <v>51</v>
      </c>
      <c r="L163" s="4">
        <v>1</v>
      </c>
      <c r="M163" t="s">
        <v>52</v>
      </c>
      <c r="N163" s="4" t="s">
        <v>36</v>
      </c>
      <c r="O163" t="s">
        <v>37</v>
      </c>
      <c r="P163" t="s">
        <v>38</v>
      </c>
      <c r="Q163" t="s">
        <v>39</v>
      </c>
      <c r="R163" t="s">
        <v>40</v>
      </c>
      <c r="S163" t="s">
        <v>41</v>
      </c>
      <c r="T163" s="1">
        <v>500</v>
      </c>
      <c r="U163" t="s">
        <v>38</v>
      </c>
      <c r="V163" t="s">
        <v>43</v>
      </c>
      <c r="W163" t="s">
        <v>44</v>
      </c>
      <c r="X163" t="s">
        <v>61</v>
      </c>
      <c r="Y163" s="1">
        <v>529</v>
      </c>
      <c r="Z163" s="1">
        <v>475</v>
      </c>
      <c r="AA163" s="1">
        <v>54</v>
      </c>
    </row>
    <row r="164" spans="1:27" x14ac:dyDescent="0.25">
      <c r="A164" s="4">
        <v>163</v>
      </c>
      <c r="B164" t="s">
        <v>0</v>
      </c>
      <c r="C164" s="4">
        <v>61</v>
      </c>
      <c r="D164" t="s">
        <v>62</v>
      </c>
      <c r="E164" t="s">
        <v>47</v>
      </c>
      <c r="F164" t="s">
        <v>48</v>
      </c>
      <c r="G164" s="4">
        <v>43</v>
      </c>
      <c r="H164" t="s">
        <v>32</v>
      </c>
      <c r="I164" t="s">
        <v>50</v>
      </c>
      <c r="J164" s="1">
        <v>16800</v>
      </c>
      <c r="K164" t="s">
        <v>51</v>
      </c>
      <c r="L164" s="4">
        <v>12</v>
      </c>
      <c r="M164" t="s">
        <v>52</v>
      </c>
      <c r="N164" s="4" t="s">
        <v>36</v>
      </c>
      <c r="O164" t="s">
        <v>44</v>
      </c>
      <c r="P164" t="s">
        <v>38</v>
      </c>
      <c r="Q164" t="s">
        <v>39</v>
      </c>
      <c r="R164" t="s">
        <v>40</v>
      </c>
      <c r="S164" t="s">
        <v>73</v>
      </c>
      <c r="T164" s="1">
        <v>250</v>
      </c>
      <c r="U164" t="s">
        <v>38</v>
      </c>
      <c r="V164" t="s">
        <v>43</v>
      </c>
      <c r="W164" t="s">
        <v>44</v>
      </c>
      <c r="X164" t="s">
        <v>69</v>
      </c>
      <c r="Y164" s="1">
        <v>452</v>
      </c>
      <c r="Z164" s="1">
        <v>452</v>
      </c>
      <c r="AA164" s="1">
        <v>0</v>
      </c>
    </row>
    <row r="165" spans="1:27" x14ac:dyDescent="0.25">
      <c r="A165" s="4">
        <v>164</v>
      </c>
      <c r="B165" t="s">
        <v>1</v>
      </c>
      <c r="C165" s="4">
        <v>38</v>
      </c>
      <c r="D165" t="s">
        <v>83</v>
      </c>
      <c r="E165" t="s">
        <v>47</v>
      </c>
      <c r="F165" t="s">
        <v>48</v>
      </c>
      <c r="G165" s="4">
        <v>20</v>
      </c>
      <c r="H165" t="s">
        <v>57</v>
      </c>
      <c r="I165" t="s">
        <v>33</v>
      </c>
      <c r="J165" s="1">
        <v>19600</v>
      </c>
      <c r="K165" t="s">
        <v>51</v>
      </c>
      <c r="L165" s="4">
        <v>4</v>
      </c>
      <c r="M165" t="s">
        <v>52</v>
      </c>
      <c r="N165" s="4" t="s">
        <v>36</v>
      </c>
      <c r="O165" t="s">
        <v>37</v>
      </c>
      <c r="P165" t="s">
        <v>38</v>
      </c>
      <c r="Q165" t="s">
        <v>75</v>
      </c>
      <c r="R165" t="s">
        <v>53</v>
      </c>
      <c r="S165" t="s">
        <v>68</v>
      </c>
      <c r="T165" s="1">
        <v>500</v>
      </c>
      <c r="U165" t="s">
        <v>38</v>
      </c>
      <c r="V165" t="s">
        <v>43</v>
      </c>
      <c r="W165" t="s">
        <v>44</v>
      </c>
      <c r="X165" t="s">
        <v>61</v>
      </c>
      <c r="Y165" s="1">
        <v>449</v>
      </c>
      <c r="Z165" s="1">
        <v>449</v>
      </c>
      <c r="AA165" s="1">
        <v>0</v>
      </c>
    </row>
    <row r="166" spans="1:27" x14ac:dyDescent="0.25">
      <c r="A166" s="4">
        <v>165</v>
      </c>
      <c r="B166" t="s">
        <v>1</v>
      </c>
      <c r="C166" s="4">
        <v>40</v>
      </c>
      <c r="D166" t="s">
        <v>56</v>
      </c>
      <c r="E166" t="s">
        <v>47</v>
      </c>
      <c r="F166" t="s">
        <v>48</v>
      </c>
      <c r="G166" s="4">
        <v>22</v>
      </c>
      <c r="H166" t="s">
        <v>57</v>
      </c>
      <c r="I166" t="s">
        <v>33</v>
      </c>
      <c r="J166" s="1">
        <v>160000</v>
      </c>
      <c r="K166" t="s">
        <v>51</v>
      </c>
      <c r="L166" s="4">
        <v>1</v>
      </c>
      <c r="M166" t="s">
        <v>82</v>
      </c>
      <c r="N166" s="4" t="s">
        <v>36</v>
      </c>
      <c r="O166" t="s">
        <v>37</v>
      </c>
      <c r="P166" t="s">
        <v>38</v>
      </c>
      <c r="Q166" t="s">
        <v>39</v>
      </c>
      <c r="R166" t="s">
        <v>40</v>
      </c>
      <c r="S166" t="s">
        <v>76</v>
      </c>
      <c r="T166" s="1">
        <v>1000</v>
      </c>
      <c r="U166" t="s">
        <v>38</v>
      </c>
      <c r="V166" t="s">
        <v>43</v>
      </c>
      <c r="W166" t="s">
        <v>44</v>
      </c>
      <c r="X166" t="s">
        <v>69</v>
      </c>
      <c r="Y166" s="1">
        <v>1631</v>
      </c>
      <c r="Z166" s="1">
        <v>804</v>
      </c>
      <c r="AA166" s="1">
        <v>827</v>
      </c>
    </row>
    <row r="167" spans="1:27" x14ac:dyDescent="0.25">
      <c r="A167" s="4">
        <v>166</v>
      </c>
      <c r="B167" t="s">
        <v>0</v>
      </c>
      <c r="C167" s="4">
        <v>32</v>
      </c>
      <c r="D167" t="s">
        <v>91</v>
      </c>
      <c r="E167" t="s">
        <v>47</v>
      </c>
      <c r="F167" t="s">
        <v>48</v>
      </c>
      <c r="G167" s="4">
        <v>14</v>
      </c>
      <c r="H167" t="s">
        <v>57</v>
      </c>
      <c r="I167" t="s">
        <v>50</v>
      </c>
      <c r="J167" s="1">
        <v>13600</v>
      </c>
      <c r="K167" t="s">
        <v>51</v>
      </c>
      <c r="L167" s="4">
        <v>2</v>
      </c>
      <c r="M167" t="s">
        <v>52</v>
      </c>
      <c r="N167" s="4" t="s">
        <v>36</v>
      </c>
      <c r="O167" t="s">
        <v>44</v>
      </c>
      <c r="P167" t="s">
        <v>38</v>
      </c>
      <c r="Q167" t="s">
        <v>39</v>
      </c>
      <c r="R167" t="s">
        <v>40</v>
      </c>
      <c r="S167" t="s">
        <v>73</v>
      </c>
      <c r="T167" s="1">
        <v>500</v>
      </c>
      <c r="U167" t="s">
        <v>60</v>
      </c>
      <c r="V167" t="s">
        <v>43</v>
      </c>
      <c r="W167" t="s">
        <v>44</v>
      </c>
      <c r="X167" t="s">
        <v>69</v>
      </c>
      <c r="Y167" s="1">
        <v>409</v>
      </c>
      <c r="Z167" s="1">
        <v>439</v>
      </c>
      <c r="AA167" s="1">
        <v>-30</v>
      </c>
    </row>
    <row r="168" spans="1:27" x14ac:dyDescent="0.25">
      <c r="A168" s="4">
        <v>167</v>
      </c>
      <c r="B168" t="s">
        <v>1</v>
      </c>
      <c r="C168" s="4">
        <v>32</v>
      </c>
      <c r="D168" t="s">
        <v>56</v>
      </c>
      <c r="E168" t="s">
        <v>47</v>
      </c>
      <c r="F168" t="s">
        <v>48</v>
      </c>
      <c r="G168" s="4">
        <v>14</v>
      </c>
      <c r="H168" t="s">
        <v>92</v>
      </c>
      <c r="I168" t="s">
        <v>63</v>
      </c>
      <c r="J168" s="1">
        <v>46000</v>
      </c>
      <c r="K168" t="s">
        <v>51</v>
      </c>
      <c r="L168" s="4">
        <v>12</v>
      </c>
      <c r="M168" t="s">
        <v>82</v>
      </c>
      <c r="N168" s="4" t="s">
        <v>36</v>
      </c>
      <c r="O168" t="s">
        <v>44</v>
      </c>
      <c r="P168" t="s">
        <v>38</v>
      </c>
      <c r="Q168" t="s">
        <v>39</v>
      </c>
      <c r="R168" t="s">
        <v>40</v>
      </c>
      <c r="S168" t="s">
        <v>41</v>
      </c>
      <c r="T168" s="1">
        <v>500</v>
      </c>
      <c r="U168" t="s">
        <v>38</v>
      </c>
      <c r="V168" t="s">
        <v>43</v>
      </c>
      <c r="W168" t="s">
        <v>44</v>
      </c>
      <c r="X168" t="s">
        <v>69</v>
      </c>
      <c r="Y168" s="1">
        <v>877</v>
      </c>
      <c r="Z168" s="1">
        <v>579</v>
      </c>
      <c r="AA168" s="1">
        <v>298</v>
      </c>
    </row>
    <row r="169" spans="1:27" x14ac:dyDescent="0.25">
      <c r="A169" s="4">
        <v>168</v>
      </c>
      <c r="B169" t="s">
        <v>1</v>
      </c>
      <c r="C169" s="4">
        <v>68</v>
      </c>
      <c r="D169" t="s">
        <v>29</v>
      </c>
      <c r="E169" t="s">
        <v>47</v>
      </c>
      <c r="F169" t="s">
        <v>48</v>
      </c>
      <c r="G169" s="4">
        <v>15</v>
      </c>
      <c r="H169" t="s">
        <v>32</v>
      </c>
      <c r="I169" t="s">
        <v>33</v>
      </c>
      <c r="J169" s="1">
        <v>6500</v>
      </c>
      <c r="K169" t="s">
        <v>51</v>
      </c>
      <c r="L169" s="4">
        <v>12</v>
      </c>
      <c r="M169" t="s">
        <v>52</v>
      </c>
      <c r="N169" s="4" t="s">
        <v>36</v>
      </c>
      <c r="O169" t="s">
        <v>44</v>
      </c>
      <c r="P169" t="s">
        <v>38</v>
      </c>
      <c r="Q169" t="s">
        <v>39</v>
      </c>
      <c r="R169" t="s">
        <v>53</v>
      </c>
      <c r="S169" t="s">
        <v>68</v>
      </c>
      <c r="T169" s="1">
        <v>750</v>
      </c>
      <c r="U169" t="s">
        <v>38</v>
      </c>
      <c r="V169" t="s">
        <v>84</v>
      </c>
      <c r="W169" t="s">
        <v>44</v>
      </c>
      <c r="X169" t="s">
        <v>45</v>
      </c>
      <c r="Y169" s="1">
        <v>356</v>
      </c>
      <c r="Z169" s="1">
        <v>400</v>
      </c>
      <c r="AA169" s="1">
        <v>-44</v>
      </c>
    </row>
    <row r="170" spans="1:27" x14ac:dyDescent="0.25">
      <c r="A170" s="4">
        <v>169</v>
      </c>
      <c r="B170" t="s">
        <v>1</v>
      </c>
      <c r="C170" s="4">
        <v>39</v>
      </c>
      <c r="D170" t="s">
        <v>62</v>
      </c>
      <c r="E170" t="s">
        <v>30</v>
      </c>
      <c r="F170" t="s">
        <v>31</v>
      </c>
      <c r="G170" s="4">
        <v>2</v>
      </c>
      <c r="H170" t="s">
        <v>32</v>
      </c>
      <c r="I170" t="s">
        <v>33</v>
      </c>
      <c r="J170" s="1">
        <v>31000</v>
      </c>
      <c r="K170" t="s">
        <v>51</v>
      </c>
      <c r="L170" s="4">
        <v>1</v>
      </c>
      <c r="M170" t="s">
        <v>35</v>
      </c>
      <c r="N170" t="s">
        <v>77</v>
      </c>
      <c r="O170" t="s">
        <v>37</v>
      </c>
      <c r="P170" t="s">
        <v>38</v>
      </c>
      <c r="Q170" t="s">
        <v>39</v>
      </c>
      <c r="R170" t="s">
        <v>40</v>
      </c>
      <c r="S170" t="s">
        <v>73</v>
      </c>
      <c r="T170" s="1">
        <v>1000</v>
      </c>
      <c r="U170" t="s">
        <v>38</v>
      </c>
      <c r="V170" t="s">
        <v>43</v>
      </c>
      <c r="W170" t="s">
        <v>44</v>
      </c>
      <c r="X170" t="s">
        <v>69</v>
      </c>
      <c r="Y170" s="1">
        <v>897</v>
      </c>
      <c r="Z170" s="1">
        <v>585</v>
      </c>
      <c r="AA170" s="1">
        <v>312</v>
      </c>
    </row>
    <row r="171" spans="1:27" x14ac:dyDescent="0.25">
      <c r="A171" s="4">
        <v>170</v>
      </c>
      <c r="B171" t="s">
        <v>0</v>
      </c>
      <c r="C171" s="4">
        <v>58</v>
      </c>
      <c r="D171" t="s">
        <v>29</v>
      </c>
      <c r="E171" t="s">
        <v>47</v>
      </c>
      <c r="F171" t="s">
        <v>48</v>
      </c>
      <c r="G171" s="4">
        <v>6</v>
      </c>
      <c r="H171" t="s">
        <v>49</v>
      </c>
      <c r="I171" t="s">
        <v>50</v>
      </c>
      <c r="J171" s="1">
        <v>22800</v>
      </c>
      <c r="K171" t="s">
        <v>51</v>
      </c>
      <c r="L171" s="4">
        <v>1</v>
      </c>
      <c r="M171" t="s">
        <v>52</v>
      </c>
      <c r="N171" s="4" t="s">
        <v>36</v>
      </c>
      <c r="O171" t="s">
        <v>37</v>
      </c>
      <c r="P171" t="s">
        <v>38</v>
      </c>
      <c r="Q171" t="s">
        <v>39</v>
      </c>
      <c r="R171" t="s">
        <v>40</v>
      </c>
      <c r="S171" t="s">
        <v>93</v>
      </c>
      <c r="T171" s="1">
        <v>500</v>
      </c>
      <c r="U171" t="s">
        <v>38</v>
      </c>
      <c r="V171" t="s">
        <v>43</v>
      </c>
      <c r="W171" t="s">
        <v>37</v>
      </c>
      <c r="X171" t="s">
        <v>66</v>
      </c>
      <c r="Y171" s="1">
        <v>542</v>
      </c>
      <c r="Z171" s="1">
        <v>479</v>
      </c>
      <c r="AA171" s="1">
        <v>63</v>
      </c>
    </row>
    <row r="172" spans="1:27" x14ac:dyDescent="0.25">
      <c r="A172" s="4">
        <v>171</v>
      </c>
      <c r="B172" t="s">
        <v>1</v>
      </c>
      <c r="C172" s="4">
        <v>47</v>
      </c>
      <c r="D172" t="s">
        <v>91</v>
      </c>
      <c r="E172" t="s">
        <v>30</v>
      </c>
      <c r="F172" t="s">
        <v>48</v>
      </c>
      <c r="G172" s="4">
        <v>29</v>
      </c>
      <c r="H172" t="s">
        <v>49</v>
      </c>
      <c r="I172" t="s">
        <v>33</v>
      </c>
      <c r="J172" s="1">
        <v>27600</v>
      </c>
      <c r="K172" t="s">
        <v>34</v>
      </c>
      <c r="L172" s="4">
        <v>2</v>
      </c>
      <c r="M172" t="s">
        <v>52</v>
      </c>
      <c r="N172" s="4" t="s">
        <v>36</v>
      </c>
      <c r="O172" t="s">
        <v>44</v>
      </c>
      <c r="P172" t="s">
        <v>38</v>
      </c>
      <c r="Q172" t="s">
        <v>39</v>
      </c>
      <c r="R172" t="s">
        <v>58</v>
      </c>
      <c r="S172" t="s">
        <v>68</v>
      </c>
      <c r="T172" s="1">
        <v>500</v>
      </c>
      <c r="U172" t="s">
        <v>55</v>
      </c>
      <c r="V172" t="s">
        <v>43</v>
      </c>
      <c r="W172" t="s">
        <v>44</v>
      </c>
      <c r="X172" t="s">
        <v>66</v>
      </c>
      <c r="Y172" s="1">
        <v>569</v>
      </c>
      <c r="Z172" s="1">
        <v>487</v>
      </c>
      <c r="AA172" s="1">
        <v>82</v>
      </c>
    </row>
    <row r="173" spans="1:27" x14ac:dyDescent="0.25">
      <c r="A173" s="4">
        <v>172</v>
      </c>
      <c r="B173" t="s">
        <v>1</v>
      </c>
      <c r="C173" s="4">
        <v>50</v>
      </c>
      <c r="D173" t="s">
        <v>87</v>
      </c>
      <c r="E173" t="s">
        <v>30</v>
      </c>
      <c r="F173" t="s">
        <v>31</v>
      </c>
      <c r="G173" s="4">
        <v>2</v>
      </c>
      <c r="H173" t="s">
        <v>32</v>
      </c>
      <c r="I173" t="s">
        <v>50</v>
      </c>
      <c r="J173" s="1">
        <v>5100</v>
      </c>
      <c r="K173" t="s">
        <v>51</v>
      </c>
      <c r="L173" s="4">
        <v>12</v>
      </c>
      <c r="M173" t="s">
        <v>52</v>
      </c>
      <c r="N173" s="4" t="s">
        <v>36</v>
      </c>
      <c r="O173" t="s">
        <v>44</v>
      </c>
      <c r="P173" t="s">
        <v>38</v>
      </c>
      <c r="Q173" t="s">
        <v>39</v>
      </c>
      <c r="R173" t="s">
        <v>53</v>
      </c>
      <c r="S173" t="s">
        <v>41</v>
      </c>
      <c r="T173" s="1">
        <v>1000</v>
      </c>
      <c r="U173" t="s">
        <v>42</v>
      </c>
      <c r="V173" t="s">
        <v>84</v>
      </c>
      <c r="W173" t="s">
        <v>44</v>
      </c>
      <c r="X173" t="s">
        <v>45</v>
      </c>
      <c r="Y173" s="1">
        <v>373</v>
      </c>
      <c r="Z173" s="1">
        <v>428</v>
      </c>
      <c r="AA173" s="1">
        <v>-55</v>
      </c>
    </row>
    <row r="174" spans="1:27" x14ac:dyDescent="0.25">
      <c r="A174" s="4">
        <v>173</v>
      </c>
      <c r="B174" t="s">
        <v>1</v>
      </c>
      <c r="C174" s="4">
        <v>24</v>
      </c>
      <c r="D174" t="s">
        <v>29</v>
      </c>
      <c r="E174" t="s">
        <v>47</v>
      </c>
      <c r="F174" t="s">
        <v>48</v>
      </c>
      <c r="G174" s="4">
        <v>6</v>
      </c>
      <c r="H174" t="s">
        <v>57</v>
      </c>
      <c r="I174" t="s">
        <v>50</v>
      </c>
      <c r="J174" s="1">
        <v>70000</v>
      </c>
      <c r="K174" t="s">
        <v>34</v>
      </c>
      <c r="L174" s="4">
        <v>2</v>
      </c>
      <c r="M174" t="s">
        <v>35</v>
      </c>
      <c r="N174" s="4" t="s">
        <v>36</v>
      </c>
      <c r="O174" t="s">
        <v>44</v>
      </c>
      <c r="P174" t="s">
        <v>38</v>
      </c>
      <c r="Q174" t="s">
        <v>39</v>
      </c>
      <c r="R174" t="s">
        <v>40</v>
      </c>
      <c r="S174" t="s">
        <v>65</v>
      </c>
      <c r="T174" s="1">
        <v>750</v>
      </c>
      <c r="U174" t="s">
        <v>38</v>
      </c>
      <c r="V174" t="s">
        <v>43</v>
      </c>
      <c r="W174" t="s">
        <v>44</v>
      </c>
      <c r="X174" t="s">
        <v>61</v>
      </c>
      <c r="Y174" s="1">
        <v>1003</v>
      </c>
      <c r="Z174" s="1">
        <v>616</v>
      </c>
      <c r="AA174" s="1">
        <v>387</v>
      </c>
    </row>
    <row r="175" spans="1:27" x14ac:dyDescent="0.25">
      <c r="A175" s="4">
        <v>174</v>
      </c>
      <c r="B175" t="s">
        <v>1</v>
      </c>
      <c r="C175" s="4">
        <v>30</v>
      </c>
      <c r="D175" t="s">
        <v>62</v>
      </c>
      <c r="E175" t="s">
        <v>47</v>
      </c>
      <c r="F175" t="s">
        <v>48</v>
      </c>
      <c r="G175" s="4">
        <v>12</v>
      </c>
      <c r="H175" t="s">
        <v>32</v>
      </c>
      <c r="I175" t="s">
        <v>33</v>
      </c>
      <c r="J175" s="1">
        <v>29800</v>
      </c>
      <c r="K175" t="s">
        <v>51</v>
      </c>
      <c r="L175" s="4">
        <v>4</v>
      </c>
      <c r="M175" t="s">
        <v>52</v>
      </c>
      <c r="N175" t="s">
        <v>71</v>
      </c>
      <c r="O175" t="s">
        <v>37</v>
      </c>
      <c r="P175" t="s">
        <v>38</v>
      </c>
      <c r="Q175" t="s">
        <v>75</v>
      </c>
      <c r="R175" t="s">
        <v>40</v>
      </c>
      <c r="S175" t="s">
        <v>41</v>
      </c>
      <c r="T175" s="1">
        <v>750</v>
      </c>
      <c r="U175" t="s">
        <v>60</v>
      </c>
      <c r="V175" t="s">
        <v>43</v>
      </c>
      <c r="W175" t="s">
        <v>44</v>
      </c>
      <c r="X175" t="s">
        <v>69</v>
      </c>
      <c r="Y175" s="1">
        <v>628</v>
      </c>
      <c r="Z175" s="1">
        <v>504</v>
      </c>
      <c r="AA175" s="1">
        <v>124</v>
      </c>
    </row>
    <row r="176" spans="1:27" x14ac:dyDescent="0.25">
      <c r="A176" s="4">
        <v>175</v>
      </c>
      <c r="B176" t="s">
        <v>1</v>
      </c>
      <c r="C176" s="4">
        <v>31</v>
      </c>
      <c r="D176" t="s">
        <v>62</v>
      </c>
      <c r="E176" t="s">
        <v>30</v>
      </c>
      <c r="F176" t="s">
        <v>48</v>
      </c>
      <c r="G176" s="4">
        <v>13</v>
      </c>
      <c r="H176" t="s">
        <v>57</v>
      </c>
      <c r="I176" t="s">
        <v>33</v>
      </c>
      <c r="J176" s="1">
        <v>15500</v>
      </c>
      <c r="K176" t="s">
        <v>51</v>
      </c>
      <c r="L176" s="4">
        <v>1</v>
      </c>
      <c r="M176" t="s">
        <v>52</v>
      </c>
      <c r="N176" t="s">
        <v>71</v>
      </c>
      <c r="O176" t="s">
        <v>37</v>
      </c>
      <c r="P176" t="s">
        <v>38</v>
      </c>
      <c r="Q176" t="s">
        <v>39</v>
      </c>
      <c r="R176" t="s">
        <v>40</v>
      </c>
      <c r="S176" t="s">
        <v>41</v>
      </c>
      <c r="T176" s="1">
        <v>500</v>
      </c>
      <c r="U176" t="s">
        <v>81</v>
      </c>
      <c r="V176" t="s">
        <v>43</v>
      </c>
      <c r="W176" t="s">
        <v>44</v>
      </c>
      <c r="X176" t="s">
        <v>45</v>
      </c>
      <c r="Y176" s="1">
        <v>427</v>
      </c>
      <c r="Z176" s="1">
        <v>444</v>
      </c>
      <c r="AA176" s="1">
        <v>-17</v>
      </c>
    </row>
    <row r="177" spans="1:27" x14ac:dyDescent="0.25">
      <c r="A177" s="4">
        <v>176</v>
      </c>
      <c r="B177" t="s">
        <v>1</v>
      </c>
      <c r="C177" s="4">
        <v>37</v>
      </c>
      <c r="D177" t="s">
        <v>56</v>
      </c>
      <c r="E177" t="s">
        <v>47</v>
      </c>
      <c r="F177" t="s">
        <v>48</v>
      </c>
      <c r="G177" s="4">
        <v>19</v>
      </c>
      <c r="H177" t="s">
        <v>57</v>
      </c>
      <c r="I177" t="s">
        <v>33</v>
      </c>
      <c r="J177" s="1">
        <v>7900</v>
      </c>
      <c r="K177" t="s">
        <v>51</v>
      </c>
      <c r="L177" s="4">
        <v>12</v>
      </c>
      <c r="M177" t="s">
        <v>52</v>
      </c>
      <c r="N177" s="4" t="s">
        <v>36</v>
      </c>
      <c r="O177" t="s">
        <v>44</v>
      </c>
      <c r="P177" t="s">
        <v>38</v>
      </c>
      <c r="Q177" t="s">
        <v>39</v>
      </c>
      <c r="R177" t="s">
        <v>53</v>
      </c>
      <c r="S177" t="s">
        <v>68</v>
      </c>
      <c r="T177" s="1">
        <v>500</v>
      </c>
      <c r="U177" t="s">
        <v>38</v>
      </c>
      <c r="V177" t="s">
        <v>84</v>
      </c>
      <c r="W177" t="s">
        <v>44</v>
      </c>
      <c r="X177" t="s">
        <v>66</v>
      </c>
      <c r="Y177" s="1">
        <v>348</v>
      </c>
      <c r="Z177" s="1">
        <v>421</v>
      </c>
      <c r="AA177" s="1">
        <v>-73</v>
      </c>
    </row>
    <row r="178" spans="1:27" x14ac:dyDescent="0.25">
      <c r="A178" s="4">
        <v>177</v>
      </c>
      <c r="B178" t="s">
        <v>0</v>
      </c>
      <c r="C178" s="4">
        <v>44</v>
      </c>
      <c r="D178" t="s">
        <v>62</v>
      </c>
      <c r="E178" t="s">
        <v>30</v>
      </c>
      <c r="F178" t="s">
        <v>48</v>
      </c>
      <c r="G178" s="4">
        <v>26</v>
      </c>
      <c r="H178" t="s">
        <v>57</v>
      </c>
      <c r="I178" t="s">
        <v>50</v>
      </c>
      <c r="J178" s="1">
        <v>40000</v>
      </c>
      <c r="K178" t="s">
        <v>51</v>
      </c>
      <c r="L178" s="4">
        <v>5</v>
      </c>
      <c r="M178" t="s">
        <v>35</v>
      </c>
      <c r="N178" t="s">
        <v>71</v>
      </c>
      <c r="O178" t="s">
        <v>37</v>
      </c>
      <c r="P178" t="s">
        <v>38</v>
      </c>
      <c r="Q178" t="s">
        <v>39</v>
      </c>
      <c r="R178" t="s">
        <v>58</v>
      </c>
      <c r="S178" t="s">
        <v>54</v>
      </c>
      <c r="T178" s="1">
        <v>250</v>
      </c>
      <c r="U178" t="s">
        <v>55</v>
      </c>
      <c r="V178" t="s">
        <v>43</v>
      </c>
      <c r="W178" t="s">
        <v>44</v>
      </c>
      <c r="X178" t="s">
        <v>45</v>
      </c>
      <c r="Y178" s="1">
        <v>693</v>
      </c>
      <c r="Z178" s="1">
        <v>524</v>
      </c>
      <c r="AA178" s="1">
        <v>169</v>
      </c>
    </row>
    <row r="179" spans="1:27" x14ac:dyDescent="0.25">
      <c r="A179" s="4">
        <v>178</v>
      </c>
      <c r="B179" t="s">
        <v>1</v>
      </c>
      <c r="C179" s="4">
        <v>41</v>
      </c>
      <c r="D179" t="s">
        <v>62</v>
      </c>
      <c r="E179" t="s">
        <v>47</v>
      </c>
      <c r="F179" t="s">
        <v>48</v>
      </c>
      <c r="G179" s="4">
        <v>5</v>
      </c>
      <c r="H179" t="s">
        <v>67</v>
      </c>
      <c r="I179" t="s">
        <v>33</v>
      </c>
      <c r="J179" s="1">
        <v>33400</v>
      </c>
      <c r="K179" t="s">
        <v>51</v>
      </c>
      <c r="L179" s="4">
        <v>1</v>
      </c>
      <c r="M179" t="s">
        <v>52</v>
      </c>
      <c r="N179" t="s">
        <v>71</v>
      </c>
      <c r="O179" t="s">
        <v>37</v>
      </c>
      <c r="P179" t="s">
        <v>38</v>
      </c>
      <c r="Q179" t="s">
        <v>39</v>
      </c>
      <c r="R179" t="s">
        <v>40</v>
      </c>
      <c r="S179" t="s">
        <v>65</v>
      </c>
      <c r="T179" s="1">
        <v>500</v>
      </c>
      <c r="U179" t="s">
        <v>38</v>
      </c>
      <c r="V179" t="s">
        <v>43</v>
      </c>
      <c r="W179" t="s">
        <v>44</v>
      </c>
      <c r="X179" t="s">
        <v>69</v>
      </c>
      <c r="Y179" s="1">
        <v>665</v>
      </c>
      <c r="Z179" s="1">
        <v>515</v>
      </c>
      <c r="AA179" s="1">
        <v>150</v>
      </c>
    </row>
    <row r="180" spans="1:27" x14ac:dyDescent="0.25">
      <c r="A180" s="4">
        <v>179</v>
      </c>
      <c r="B180" t="s">
        <v>1</v>
      </c>
      <c r="C180" s="4">
        <v>46</v>
      </c>
      <c r="D180" t="s">
        <v>56</v>
      </c>
      <c r="E180" t="s">
        <v>47</v>
      </c>
      <c r="F180" t="s">
        <v>48</v>
      </c>
      <c r="G180" s="4">
        <v>28</v>
      </c>
      <c r="H180" t="s">
        <v>57</v>
      </c>
      <c r="I180" t="s">
        <v>70</v>
      </c>
      <c r="J180" s="1">
        <v>9300</v>
      </c>
      <c r="K180" t="s">
        <v>51</v>
      </c>
      <c r="L180" s="4">
        <v>12</v>
      </c>
      <c r="M180" t="s">
        <v>52</v>
      </c>
      <c r="N180" s="4" t="s">
        <v>36</v>
      </c>
      <c r="O180" t="s">
        <v>44</v>
      </c>
      <c r="P180" t="s">
        <v>38</v>
      </c>
      <c r="Q180" t="s">
        <v>90</v>
      </c>
      <c r="R180" t="s">
        <v>58</v>
      </c>
      <c r="S180" t="s">
        <v>68</v>
      </c>
      <c r="T180" s="1">
        <v>250</v>
      </c>
      <c r="U180" t="s">
        <v>55</v>
      </c>
      <c r="V180" t="s">
        <v>84</v>
      </c>
      <c r="W180" t="s">
        <v>44</v>
      </c>
      <c r="X180" t="s">
        <v>61</v>
      </c>
      <c r="Y180" s="1">
        <v>368</v>
      </c>
      <c r="Z180" s="1">
        <v>427</v>
      </c>
      <c r="AA180" s="1">
        <v>-59</v>
      </c>
    </row>
    <row r="181" spans="1:27" x14ac:dyDescent="0.25">
      <c r="A181" s="4">
        <v>180</v>
      </c>
      <c r="B181" t="s">
        <v>1</v>
      </c>
      <c r="C181" s="4">
        <v>57</v>
      </c>
      <c r="D181" t="s">
        <v>62</v>
      </c>
      <c r="E181" t="s">
        <v>30</v>
      </c>
      <c r="F181" t="s">
        <v>48</v>
      </c>
      <c r="G181" s="4">
        <v>39</v>
      </c>
      <c r="H181" t="s">
        <v>57</v>
      </c>
      <c r="I181" t="s">
        <v>33</v>
      </c>
      <c r="J181" s="1">
        <v>19600</v>
      </c>
      <c r="K181" t="s">
        <v>51</v>
      </c>
      <c r="L181" s="4">
        <v>4</v>
      </c>
      <c r="M181" t="s">
        <v>52</v>
      </c>
      <c r="N181" s="4" t="s">
        <v>36</v>
      </c>
      <c r="O181" t="s">
        <v>37</v>
      </c>
      <c r="P181" t="s">
        <v>74</v>
      </c>
      <c r="Q181" t="s">
        <v>39</v>
      </c>
      <c r="R181" t="s">
        <v>40</v>
      </c>
      <c r="S181" t="s">
        <v>54</v>
      </c>
      <c r="T181" s="1">
        <v>250</v>
      </c>
      <c r="U181" t="s">
        <v>38</v>
      </c>
      <c r="V181" t="s">
        <v>43</v>
      </c>
      <c r="W181" t="s">
        <v>44</v>
      </c>
      <c r="X181" t="s">
        <v>61</v>
      </c>
      <c r="Y181" s="1">
        <v>483</v>
      </c>
      <c r="Z181" s="1">
        <v>461</v>
      </c>
      <c r="AA181" s="1">
        <v>22</v>
      </c>
    </row>
    <row r="182" spans="1:27" x14ac:dyDescent="0.25">
      <c r="A182" s="4">
        <v>181</v>
      </c>
      <c r="B182" t="s">
        <v>1</v>
      </c>
      <c r="C182" s="4">
        <v>61</v>
      </c>
      <c r="D182" t="s">
        <v>87</v>
      </c>
      <c r="E182" t="s">
        <v>47</v>
      </c>
      <c r="F182" t="s">
        <v>48</v>
      </c>
      <c r="G182" s="4">
        <v>43</v>
      </c>
      <c r="H182" t="s">
        <v>57</v>
      </c>
      <c r="I182" t="s">
        <v>50</v>
      </c>
      <c r="J182" s="1">
        <v>83000</v>
      </c>
      <c r="K182" t="s">
        <v>51</v>
      </c>
      <c r="L182" s="4">
        <v>9</v>
      </c>
      <c r="M182" t="s">
        <v>72</v>
      </c>
      <c r="N182" s="4" t="s">
        <v>36</v>
      </c>
      <c r="O182" t="s">
        <v>37</v>
      </c>
      <c r="P182" t="s">
        <v>38</v>
      </c>
      <c r="Q182" t="s">
        <v>39</v>
      </c>
      <c r="R182" t="s">
        <v>64</v>
      </c>
      <c r="S182" t="s">
        <v>93</v>
      </c>
      <c r="T182" s="1">
        <v>250</v>
      </c>
      <c r="U182" t="s">
        <v>55</v>
      </c>
      <c r="V182" t="s">
        <v>43</v>
      </c>
      <c r="W182" t="s">
        <v>44</v>
      </c>
      <c r="X182" t="s">
        <v>69</v>
      </c>
      <c r="Y182" s="1">
        <v>1308</v>
      </c>
      <c r="Z182" s="1">
        <v>1200</v>
      </c>
      <c r="AA182" s="1">
        <v>108</v>
      </c>
    </row>
    <row r="183" spans="1:27" x14ac:dyDescent="0.25">
      <c r="A183" s="4">
        <v>182</v>
      </c>
      <c r="B183" t="s">
        <v>1</v>
      </c>
      <c r="C183" s="4">
        <v>58</v>
      </c>
      <c r="D183" t="s">
        <v>87</v>
      </c>
      <c r="E183" t="s">
        <v>47</v>
      </c>
      <c r="F183" t="s">
        <v>48</v>
      </c>
      <c r="G183" s="4">
        <v>40</v>
      </c>
      <c r="H183" t="s">
        <v>57</v>
      </c>
      <c r="I183" t="s">
        <v>70</v>
      </c>
      <c r="J183" s="1">
        <v>90000</v>
      </c>
      <c r="K183" t="s">
        <v>51</v>
      </c>
      <c r="L183" s="4">
        <v>2</v>
      </c>
      <c r="M183" t="s">
        <v>82</v>
      </c>
      <c r="N183" s="4" t="s">
        <v>36</v>
      </c>
      <c r="O183" t="s">
        <v>44</v>
      </c>
      <c r="P183" t="s">
        <v>38</v>
      </c>
      <c r="Q183" t="s">
        <v>39</v>
      </c>
      <c r="R183" t="s">
        <v>64</v>
      </c>
      <c r="S183" t="s">
        <v>54</v>
      </c>
      <c r="T183" s="1">
        <v>250</v>
      </c>
      <c r="U183" t="s">
        <v>38</v>
      </c>
      <c r="V183" t="s">
        <v>43</v>
      </c>
      <c r="W183" t="s">
        <v>44</v>
      </c>
      <c r="X183" t="s">
        <v>45</v>
      </c>
      <c r="Y183" s="1">
        <v>1394</v>
      </c>
      <c r="Z183" s="1">
        <v>1033</v>
      </c>
      <c r="AA183" s="1">
        <v>361</v>
      </c>
    </row>
    <row r="184" spans="1:27" x14ac:dyDescent="0.25">
      <c r="A184" s="4">
        <v>183</v>
      </c>
      <c r="B184" t="s">
        <v>1</v>
      </c>
      <c r="C184" s="4">
        <v>49</v>
      </c>
      <c r="D184" t="s">
        <v>62</v>
      </c>
      <c r="E184" t="s">
        <v>30</v>
      </c>
      <c r="F184" t="s">
        <v>48</v>
      </c>
      <c r="G184" s="4">
        <v>31</v>
      </c>
      <c r="H184" t="s">
        <v>57</v>
      </c>
      <c r="I184" t="s">
        <v>70</v>
      </c>
      <c r="J184" s="1">
        <v>26000</v>
      </c>
      <c r="K184" t="s">
        <v>51</v>
      </c>
      <c r="L184" s="4">
        <v>2</v>
      </c>
      <c r="M184" t="s">
        <v>52</v>
      </c>
      <c r="N184" s="4" t="s">
        <v>36</v>
      </c>
      <c r="O184" t="s">
        <v>44</v>
      </c>
      <c r="P184" t="s">
        <v>38</v>
      </c>
      <c r="Q184" t="s">
        <v>39</v>
      </c>
      <c r="R184" t="s">
        <v>58</v>
      </c>
      <c r="S184" t="s">
        <v>65</v>
      </c>
      <c r="T184" s="1">
        <v>250</v>
      </c>
      <c r="U184" t="s">
        <v>38</v>
      </c>
      <c r="V184" t="s">
        <v>43</v>
      </c>
      <c r="W184" t="s">
        <v>44</v>
      </c>
      <c r="X184" t="s">
        <v>69</v>
      </c>
      <c r="Y184" s="1">
        <v>524</v>
      </c>
      <c r="Z184" s="1">
        <v>473</v>
      </c>
      <c r="AA184" s="1">
        <v>51</v>
      </c>
    </row>
    <row r="185" spans="1:27" x14ac:dyDescent="0.25">
      <c r="A185" s="4">
        <v>184</v>
      </c>
      <c r="B185" t="s">
        <v>0</v>
      </c>
      <c r="C185" s="4">
        <v>30</v>
      </c>
      <c r="D185" t="s">
        <v>56</v>
      </c>
      <c r="E185" t="s">
        <v>47</v>
      </c>
      <c r="F185" t="s">
        <v>48</v>
      </c>
      <c r="G185" s="4">
        <v>12</v>
      </c>
      <c r="H185" t="s">
        <v>57</v>
      </c>
      <c r="I185" t="s">
        <v>70</v>
      </c>
      <c r="J185" s="1">
        <v>42700</v>
      </c>
      <c r="K185" t="s">
        <v>51</v>
      </c>
      <c r="L185" s="4">
        <v>4</v>
      </c>
      <c r="M185" t="s">
        <v>52</v>
      </c>
      <c r="N185" t="s">
        <v>71</v>
      </c>
      <c r="O185" t="s">
        <v>37</v>
      </c>
      <c r="P185" t="s">
        <v>38</v>
      </c>
      <c r="Q185" t="s">
        <v>39</v>
      </c>
      <c r="R185" t="s">
        <v>40</v>
      </c>
      <c r="S185" t="s">
        <v>73</v>
      </c>
      <c r="T185" s="1">
        <v>500</v>
      </c>
      <c r="U185" t="s">
        <v>38</v>
      </c>
      <c r="V185" t="s">
        <v>43</v>
      </c>
      <c r="W185" t="s">
        <v>37</v>
      </c>
      <c r="X185" t="s">
        <v>69</v>
      </c>
      <c r="Y185" s="1">
        <v>684</v>
      </c>
      <c r="Z185" s="1">
        <v>521</v>
      </c>
      <c r="AA185" s="1">
        <v>163</v>
      </c>
    </row>
    <row r="186" spans="1:27" x14ac:dyDescent="0.25">
      <c r="A186" s="4">
        <v>185</v>
      </c>
      <c r="B186" t="s">
        <v>0</v>
      </c>
      <c r="C186" s="4">
        <v>55</v>
      </c>
      <c r="D186" t="s">
        <v>56</v>
      </c>
      <c r="E186" t="s">
        <v>47</v>
      </c>
      <c r="F186" t="s">
        <v>48</v>
      </c>
      <c r="G186" s="4">
        <v>37</v>
      </c>
      <c r="H186" t="s">
        <v>57</v>
      </c>
      <c r="I186" t="s">
        <v>50</v>
      </c>
      <c r="J186" s="1">
        <v>22500</v>
      </c>
      <c r="K186" t="s">
        <v>51</v>
      </c>
      <c r="L186" s="4">
        <v>2</v>
      </c>
      <c r="M186" t="s">
        <v>52</v>
      </c>
      <c r="N186" s="4" t="s">
        <v>36</v>
      </c>
      <c r="O186" t="s">
        <v>44</v>
      </c>
      <c r="P186" t="s">
        <v>38</v>
      </c>
      <c r="Q186" t="s">
        <v>39</v>
      </c>
      <c r="R186" t="s">
        <v>64</v>
      </c>
      <c r="S186" t="s">
        <v>59</v>
      </c>
      <c r="T186" s="1">
        <v>250</v>
      </c>
      <c r="U186" t="s">
        <v>38</v>
      </c>
      <c r="V186" t="s">
        <v>43</v>
      </c>
      <c r="W186" t="s">
        <v>37</v>
      </c>
      <c r="X186" t="s">
        <v>45</v>
      </c>
      <c r="Y186" s="1">
        <v>513</v>
      </c>
      <c r="Z186" s="1">
        <v>470</v>
      </c>
      <c r="AA186" s="1">
        <v>43</v>
      </c>
    </row>
    <row r="187" spans="1:27" x14ac:dyDescent="0.25">
      <c r="A187" s="4">
        <v>186</v>
      </c>
      <c r="B187" t="s">
        <v>1</v>
      </c>
      <c r="C187" s="4">
        <v>32</v>
      </c>
      <c r="D187" t="s">
        <v>87</v>
      </c>
      <c r="E187" t="s">
        <v>47</v>
      </c>
      <c r="F187" t="s">
        <v>48</v>
      </c>
      <c r="G187" s="4">
        <v>14</v>
      </c>
      <c r="H187" t="s">
        <v>57</v>
      </c>
      <c r="I187" t="s">
        <v>63</v>
      </c>
      <c r="J187" s="1">
        <v>26300</v>
      </c>
      <c r="K187" t="s">
        <v>51</v>
      </c>
      <c r="L187" s="4">
        <v>4</v>
      </c>
      <c r="M187" t="s">
        <v>52</v>
      </c>
      <c r="N187" s="4" t="s">
        <v>36</v>
      </c>
      <c r="O187" t="s">
        <v>37</v>
      </c>
      <c r="P187" t="s">
        <v>38</v>
      </c>
      <c r="Q187" t="s">
        <v>39</v>
      </c>
      <c r="R187" t="s">
        <v>58</v>
      </c>
      <c r="S187" t="s">
        <v>65</v>
      </c>
      <c r="T187" s="1">
        <v>500</v>
      </c>
      <c r="U187" t="s">
        <v>55</v>
      </c>
      <c r="V187" t="s">
        <v>43</v>
      </c>
      <c r="W187" t="s">
        <v>44</v>
      </c>
      <c r="X187" t="s">
        <v>45</v>
      </c>
      <c r="Y187" s="1">
        <v>529</v>
      </c>
      <c r="Z187" s="1">
        <v>475</v>
      </c>
      <c r="AA187" s="1">
        <v>54</v>
      </c>
    </row>
    <row r="188" spans="1:27" x14ac:dyDescent="0.25">
      <c r="A188" s="4">
        <v>187</v>
      </c>
      <c r="B188" t="s">
        <v>0</v>
      </c>
      <c r="C188" s="4">
        <v>29</v>
      </c>
      <c r="D188" t="s">
        <v>80</v>
      </c>
      <c r="E188" t="s">
        <v>47</v>
      </c>
      <c r="F188" t="s">
        <v>48</v>
      </c>
      <c r="G188" s="4">
        <v>11</v>
      </c>
      <c r="H188" t="s">
        <v>57</v>
      </c>
      <c r="I188" t="s">
        <v>33</v>
      </c>
      <c r="J188" s="1">
        <v>33900</v>
      </c>
      <c r="K188" t="s">
        <v>51</v>
      </c>
      <c r="L188" s="4">
        <v>3</v>
      </c>
      <c r="M188" t="s">
        <v>52</v>
      </c>
      <c r="N188" s="4" t="s">
        <v>36</v>
      </c>
      <c r="O188" t="s">
        <v>44</v>
      </c>
      <c r="P188" t="s">
        <v>38</v>
      </c>
      <c r="Q188" t="s">
        <v>39</v>
      </c>
      <c r="R188" t="s">
        <v>64</v>
      </c>
      <c r="S188" t="s">
        <v>73</v>
      </c>
      <c r="T188" s="1">
        <v>500</v>
      </c>
      <c r="U188" t="s">
        <v>60</v>
      </c>
      <c r="V188" t="s">
        <v>43</v>
      </c>
      <c r="W188" t="s">
        <v>44</v>
      </c>
      <c r="X188" t="s">
        <v>45</v>
      </c>
      <c r="Y188" s="1">
        <v>601</v>
      </c>
      <c r="Z188" s="1">
        <v>496</v>
      </c>
      <c r="AA188" s="1">
        <v>105</v>
      </c>
    </row>
    <row r="189" spans="1:27" x14ac:dyDescent="0.25">
      <c r="A189" s="4">
        <v>188</v>
      </c>
      <c r="B189" t="s">
        <v>0</v>
      </c>
      <c r="C189" s="4">
        <v>47</v>
      </c>
      <c r="D189" t="s">
        <v>29</v>
      </c>
      <c r="E189" t="s">
        <v>47</v>
      </c>
      <c r="F189" t="s">
        <v>48</v>
      </c>
      <c r="G189" s="4">
        <v>29</v>
      </c>
      <c r="H189" t="s">
        <v>57</v>
      </c>
      <c r="I189" t="s">
        <v>33</v>
      </c>
      <c r="J189" s="1">
        <v>49000</v>
      </c>
      <c r="K189" t="s">
        <v>51</v>
      </c>
      <c r="L189" s="4">
        <v>9</v>
      </c>
      <c r="M189" t="s">
        <v>52</v>
      </c>
      <c r="N189" s="4" t="s">
        <v>36</v>
      </c>
      <c r="O189" t="s">
        <v>37</v>
      </c>
      <c r="P189" t="s">
        <v>38</v>
      </c>
      <c r="Q189" t="s">
        <v>39</v>
      </c>
      <c r="R189" t="s">
        <v>40</v>
      </c>
      <c r="S189" t="s">
        <v>68</v>
      </c>
      <c r="T189" s="1">
        <v>250</v>
      </c>
      <c r="U189" t="s">
        <v>38</v>
      </c>
      <c r="V189" t="s">
        <v>43</v>
      </c>
      <c r="W189" t="s">
        <v>44</v>
      </c>
      <c r="X189" t="s">
        <v>69</v>
      </c>
      <c r="Y189" s="1">
        <v>740</v>
      </c>
      <c r="Z189" s="1">
        <v>538</v>
      </c>
      <c r="AA189" s="1">
        <v>202</v>
      </c>
    </row>
    <row r="190" spans="1:27" x14ac:dyDescent="0.25">
      <c r="A190" s="4">
        <v>189</v>
      </c>
      <c r="B190" t="s">
        <v>1</v>
      </c>
      <c r="C190" s="4">
        <v>32</v>
      </c>
      <c r="D190" t="s">
        <v>56</v>
      </c>
      <c r="E190" t="s">
        <v>30</v>
      </c>
      <c r="F190" t="s">
        <v>31</v>
      </c>
      <c r="G190" s="4">
        <v>1</v>
      </c>
      <c r="H190" t="s">
        <v>32</v>
      </c>
      <c r="I190" t="s">
        <v>50</v>
      </c>
      <c r="J190" s="1">
        <v>4000</v>
      </c>
      <c r="K190" t="s">
        <v>51</v>
      </c>
      <c r="L190" s="4">
        <v>16</v>
      </c>
      <c r="M190" t="s">
        <v>35</v>
      </c>
      <c r="N190" t="s">
        <v>77</v>
      </c>
      <c r="O190" t="s">
        <v>44</v>
      </c>
      <c r="P190" t="s">
        <v>78</v>
      </c>
      <c r="Q190" t="s">
        <v>39</v>
      </c>
      <c r="R190" t="s">
        <v>40</v>
      </c>
      <c r="S190" t="s">
        <v>73</v>
      </c>
      <c r="T190" s="1">
        <v>1500</v>
      </c>
      <c r="U190" t="s">
        <v>42</v>
      </c>
      <c r="V190" t="s">
        <v>84</v>
      </c>
      <c r="W190" t="s">
        <v>44</v>
      </c>
      <c r="X190" t="s">
        <v>66</v>
      </c>
      <c r="Y190" s="1">
        <v>382</v>
      </c>
      <c r="Z190" s="1">
        <v>431</v>
      </c>
      <c r="AA190" s="1">
        <v>-49</v>
      </c>
    </row>
    <row r="191" spans="1:27" x14ac:dyDescent="0.25">
      <c r="A191" s="4">
        <v>190</v>
      </c>
      <c r="B191" t="s">
        <v>1</v>
      </c>
      <c r="C191" s="4">
        <v>44</v>
      </c>
      <c r="D191" t="s">
        <v>87</v>
      </c>
      <c r="E191" t="s">
        <v>30</v>
      </c>
      <c r="F191" t="s">
        <v>48</v>
      </c>
      <c r="G191" s="4">
        <v>26</v>
      </c>
      <c r="H191" t="s">
        <v>57</v>
      </c>
      <c r="I191" t="s">
        <v>33</v>
      </c>
      <c r="J191" s="1">
        <v>19000</v>
      </c>
      <c r="K191" t="s">
        <v>51</v>
      </c>
      <c r="L191" s="4">
        <v>9</v>
      </c>
      <c r="M191" t="s">
        <v>35</v>
      </c>
      <c r="N191" t="s">
        <v>77</v>
      </c>
      <c r="O191" t="s">
        <v>37</v>
      </c>
      <c r="P191" t="s">
        <v>38</v>
      </c>
      <c r="Q191" t="s">
        <v>75</v>
      </c>
      <c r="R191" t="s">
        <v>58</v>
      </c>
      <c r="S191" t="s">
        <v>68</v>
      </c>
      <c r="T191" s="1">
        <v>250</v>
      </c>
      <c r="U191" t="s">
        <v>38</v>
      </c>
      <c r="V191" t="s">
        <v>43</v>
      </c>
      <c r="W191" t="s">
        <v>37</v>
      </c>
      <c r="X191" t="s">
        <v>45</v>
      </c>
      <c r="Y191" s="1">
        <v>476</v>
      </c>
      <c r="Z191" s="1">
        <v>459</v>
      </c>
      <c r="AA191" s="1">
        <v>17</v>
      </c>
    </row>
    <row r="192" spans="1:27" x14ac:dyDescent="0.25">
      <c r="A192" s="4">
        <v>191</v>
      </c>
      <c r="B192" t="s">
        <v>1</v>
      </c>
      <c r="C192" s="4">
        <v>34</v>
      </c>
      <c r="D192" t="s">
        <v>46</v>
      </c>
      <c r="E192" t="s">
        <v>47</v>
      </c>
      <c r="F192" t="s">
        <v>48</v>
      </c>
      <c r="G192" s="4">
        <v>16</v>
      </c>
      <c r="H192" t="s">
        <v>57</v>
      </c>
      <c r="I192" t="s">
        <v>50</v>
      </c>
      <c r="J192" s="1">
        <v>63700</v>
      </c>
      <c r="K192" t="s">
        <v>51</v>
      </c>
      <c r="L192" s="4">
        <v>4</v>
      </c>
      <c r="M192" t="s">
        <v>72</v>
      </c>
      <c r="N192" s="4" t="s">
        <v>36</v>
      </c>
      <c r="O192" t="s">
        <v>37</v>
      </c>
      <c r="P192" t="s">
        <v>38</v>
      </c>
      <c r="Q192" t="s">
        <v>39</v>
      </c>
      <c r="R192" t="s">
        <v>64</v>
      </c>
      <c r="S192" t="s">
        <v>54</v>
      </c>
      <c r="T192" s="1">
        <v>750</v>
      </c>
      <c r="U192" t="s">
        <v>81</v>
      </c>
      <c r="V192" t="s">
        <v>43</v>
      </c>
      <c r="W192" t="s">
        <v>37</v>
      </c>
      <c r="X192" t="s">
        <v>69</v>
      </c>
      <c r="Y192" s="1">
        <v>938</v>
      </c>
      <c r="Z192" s="1">
        <v>650</v>
      </c>
      <c r="AA192" s="1">
        <v>288</v>
      </c>
    </row>
    <row r="193" spans="1:27" x14ac:dyDescent="0.25">
      <c r="A193" s="4">
        <v>192</v>
      </c>
      <c r="B193" t="s">
        <v>1</v>
      </c>
      <c r="C193" s="4">
        <v>38</v>
      </c>
      <c r="D193" t="s">
        <v>80</v>
      </c>
      <c r="E193" t="s">
        <v>30</v>
      </c>
      <c r="F193" t="s">
        <v>48</v>
      </c>
      <c r="G193" s="4">
        <v>20</v>
      </c>
      <c r="H193" t="s">
        <v>57</v>
      </c>
      <c r="I193" t="s">
        <v>33</v>
      </c>
      <c r="J193" s="1">
        <v>21100</v>
      </c>
      <c r="K193" t="s">
        <v>51</v>
      </c>
      <c r="L193" s="4">
        <v>4</v>
      </c>
      <c r="M193" t="s">
        <v>52</v>
      </c>
      <c r="N193" s="4" t="s">
        <v>36</v>
      </c>
      <c r="O193" t="s">
        <v>37</v>
      </c>
      <c r="P193" t="s">
        <v>38</v>
      </c>
      <c r="Q193" t="s">
        <v>39</v>
      </c>
      <c r="R193" t="s">
        <v>40</v>
      </c>
      <c r="S193" t="s">
        <v>54</v>
      </c>
      <c r="T193" s="1">
        <v>500</v>
      </c>
      <c r="U193" t="s">
        <v>38</v>
      </c>
      <c r="V193" t="s">
        <v>43</v>
      </c>
      <c r="W193" t="s">
        <v>44</v>
      </c>
      <c r="X193" t="s">
        <v>69</v>
      </c>
      <c r="Y193" s="1">
        <v>455</v>
      </c>
      <c r="Z193" s="1">
        <v>455</v>
      </c>
      <c r="AA193" s="1">
        <v>0</v>
      </c>
    </row>
    <row r="194" spans="1:27" x14ac:dyDescent="0.25">
      <c r="A194" s="4">
        <v>193</v>
      </c>
      <c r="B194" t="s">
        <v>0</v>
      </c>
      <c r="C194" s="4">
        <v>42</v>
      </c>
      <c r="D194" t="s">
        <v>56</v>
      </c>
      <c r="E194" t="s">
        <v>47</v>
      </c>
      <c r="F194" t="s">
        <v>48</v>
      </c>
      <c r="G194" s="4">
        <v>24</v>
      </c>
      <c r="H194" t="s">
        <v>57</v>
      </c>
      <c r="I194" t="s">
        <v>33</v>
      </c>
      <c r="J194" s="1">
        <v>26300</v>
      </c>
      <c r="K194" t="s">
        <v>51</v>
      </c>
      <c r="L194" s="4">
        <v>4</v>
      </c>
      <c r="M194" t="s">
        <v>52</v>
      </c>
      <c r="N194" s="4" t="s">
        <v>36</v>
      </c>
      <c r="O194" t="s">
        <v>37</v>
      </c>
      <c r="P194" t="s">
        <v>38</v>
      </c>
      <c r="Q194" t="s">
        <v>39</v>
      </c>
      <c r="R194" t="s">
        <v>40</v>
      </c>
      <c r="S194" t="s">
        <v>73</v>
      </c>
      <c r="T194" s="1">
        <v>250</v>
      </c>
      <c r="U194" t="s">
        <v>55</v>
      </c>
      <c r="V194" t="s">
        <v>43</v>
      </c>
      <c r="W194" t="s">
        <v>44</v>
      </c>
      <c r="X194" t="s">
        <v>45</v>
      </c>
      <c r="Y194" s="1">
        <v>527</v>
      </c>
      <c r="Z194" s="1">
        <v>474</v>
      </c>
      <c r="AA194" s="1">
        <v>53</v>
      </c>
    </row>
    <row r="195" spans="1:27" x14ac:dyDescent="0.25">
      <c r="A195" s="4">
        <v>194</v>
      </c>
      <c r="B195" t="s">
        <v>1</v>
      </c>
      <c r="C195" s="4">
        <v>30</v>
      </c>
      <c r="D195" t="s">
        <v>62</v>
      </c>
      <c r="E195" t="s">
        <v>47</v>
      </c>
      <c r="F195" t="s">
        <v>31</v>
      </c>
      <c r="G195" s="4">
        <v>1</v>
      </c>
      <c r="H195" t="s">
        <v>32</v>
      </c>
      <c r="I195" t="s">
        <v>70</v>
      </c>
      <c r="J195" s="1">
        <v>17000</v>
      </c>
      <c r="K195" t="s">
        <v>51</v>
      </c>
      <c r="L195" s="4">
        <v>9</v>
      </c>
      <c r="M195" t="s">
        <v>35</v>
      </c>
      <c r="N195" s="4" t="s">
        <v>36</v>
      </c>
      <c r="O195" t="s">
        <v>37</v>
      </c>
      <c r="P195" t="s">
        <v>38</v>
      </c>
      <c r="Q195" t="s">
        <v>75</v>
      </c>
      <c r="R195" t="s">
        <v>58</v>
      </c>
      <c r="S195" t="s">
        <v>54</v>
      </c>
      <c r="T195" s="1">
        <v>1500</v>
      </c>
      <c r="U195" t="s">
        <v>42</v>
      </c>
      <c r="V195" t="s">
        <v>43</v>
      </c>
      <c r="W195" t="s">
        <v>44</v>
      </c>
      <c r="X195" t="s">
        <v>45</v>
      </c>
      <c r="Y195" s="1">
        <v>712</v>
      </c>
      <c r="Z195" s="1">
        <v>529</v>
      </c>
      <c r="AA195" s="1">
        <v>183</v>
      </c>
    </row>
    <row r="196" spans="1:27" x14ac:dyDescent="0.25">
      <c r="A196" s="4">
        <v>195</v>
      </c>
      <c r="B196" t="s">
        <v>1</v>
      </c>
      <c r="C196" s="4">
        <v>29</v>
      </c>
      <c r="D196" t="s">
        <v>29</v>
      </c>
      <c r="E196" t="s">
        <v>30</v>
      </c>
      <c r="F196" t="s">
        <v>48</v>
      </c>
      <c r="G196" s="4">
        <v>11</v>
      </c>
      <c r="H196" t="s">
        <v>57</v>
      </c>
      <c r="I196" t="s">
        <v>33</v>
      </c>
      <c r="J196" s="1">
        <v>13200</v>
      </c>
      <c r="K196" t="s">
        <v>51</v>
      </c>
      <c r="L196" s="4">
        <v>12</v>
      </c>
      <c r="M196" t="s">
        <v>52</v>
      </c>
      <c r="N196" s="4" t="s">
        <v>36</v>
      </c>
      <c r="O196" t="s">
        <v>44</v>
      </c>
      <c r="P196" t="s">
        <v>38</v>
      </c>
      <c r="Q196" t="s">
        <v>90</v>
      </c>
      <c r="R196" t="s">
        <v>40</v>
      </c>
      <c r="S196" t="s">
        <v>59</v>
      </c>
      <c r="T196" s="1">
        <v>500</v>
      </c>
      <c r="U196" t="s">
        <v>38</v>
      </c>
      <c r="V196" t="s">
        <v>43</v>
      </c>
      <c r="W196" t="s">
        <v>44</v>
      </c>
      <c r="X196" t="s">
        <v>61</v>
      </c>
      <c r="Y196" s="1">
        <v>405</v>
      </c>
      <c r="Z196" s="1">
        <v>438</v>
      </c>
      <c r="AA196" s="1">
        <v>-33</v>
      </c>
    </row>
    <row r="197" spans="1:27" x14ac:dyDescent="0.25">
      <c r="A197" s="4">
        <v>196</v>
      </c>
      <c r="B197" t="s">
        <v>0</v>
      </c>
      <c r="C197" s="4">
        <v>38</v>
      </c>
      <c r="D197" t="s">
        <v>91</v>
      </c>
      <c r="E197" t="s">
        <v>47</v>
      </c>
      <c r="F197" t="s">
        <v>48</v>
      </c>
      <c r="G197" s="4">
        <v>20</v>
      </c>
      <c r="H197" t="s">
        <v>57</v>
      </c>
      <c r="I197" t="s">
        <v>70</v>
      </c>
      <c r="J197" s="1">
        <v>42000</v>
      </c>
      <c r="K197" t="s">
        <v>51</v>
      </c>
      <c r="L197" s="4">
        <v>6</v>
      </c>
      <c r="M197" t="s">
        <v>52</v>
      </c>
      <c r="N197" s="4" t="s">
        <v>36</v>
      </c>
      <c r="O197" t="s">
        <v>37</v>
      </c>
      <c r="P197" t="s">
        <v>38</v>
      </c>
      <c r="Q197" t="s">
        <v>39</v>
      </c>
      <c r="R197" t="s">
        <v>53</v>
      </c>
      <c r="S197" t="s">
        <v>41</v>
      </c>
      <c r="T197" s="1">
        <v>500</v>
      </c>
      <c r="U197" t="s">
        <v>38</v>
      </c>
      <c r="V197" t="s">
        <v>43</v>
      </c>
      <c r="W197" t="s">
        <v>44</v>
      </c>
      <c r="X197" t="s">
        <v>45</v>
      </c>
      <c r="Y197" s="1">
        <v>642</v>
      </c>
      <c r="Z197" s="1">
        <v>508</v>
      </c>
      <c r="AA197" s="1">
        <v>134</v>
      </c>
    </row>
    <row r="198" spans="1:27" x14ac:dyDescent="0.25">
      <c r="A198" s="4">
        <v>197</v>
      </c>
      <c r="B198" t="s">
        <v>0</v>
      </c>
      <c r="C198" s="4">
        <v>32</v>
      </c>
      <c r="D198" t="s">
        <v>80</v>
      </c>
      <c r="E198" t="s">
        <v>47</v>
      </c>
      <c r="F198" t="s">
        <v>48</v>
      </c>
      <c r="G198" s="4">
        <v>14</v>
      </c>
      <c r="H198" t="s">
        <v>57</v>
      </c>
      <c r="I198" t="s">
        <v>33</v>
      </c>
      <c r="J198" s="1">
        <v>40600</v>
      </c>
      <c r="K198" t="s">
        <v>51</v>
      </c>
      <c r="L198" s="4">
        <v>6</v>
      </c>
      <c r="M198" t="s">
        <v>52</v>
      </c>
      <c r="N198" s="4" t="s">
        <v>36</v>
      </c>
      <c r="O198" t="s">
        <v>37</v>
      </c>
      <c r="P198" t="s">
        <v>38</v>
      </c>
      <c r="Q198" t="s">
        <v>39</v>
      </c>
      <c r="R198" t="s">
        <v>40</v>
      </c>
      <c r="S198" t="s">
        <v>65</v>
      </c>
      <c r="T198" s="1">
        <v>500</v>
      </c>
      <c r="U198" t="s">
        <v>81</v>
      </c>
      <c r="V198" t="s">
        <v>43</v>
      </c>
      <c r="W198" t="s">
        <v>44</v>
      </c>
      <c r="X198" t="s">
        <v>45</v>
      </c>
      <c r="Y198" s="1">
        <v>664</v>
      </c>
      <c r="Z198" s="1">
        <v>515</v>
      </c>
      <c r="AA198" s="1">
        <v>149</v>
      </c>
    </row>
    <row r="199" spans="1:27" x14ac:dyDescent="0.25">
      <c r="A199" s="4">
        <v>198</v>
      </c>
      <c r="B199" t="s">
        <v>0</v>
      </c>
      <c r="C199" s="4">
        <v>55</v>
      </c>
      <c r="D199" t="s">
        <v>29</v>
      </c>
      <c r="E199" t="s">
        <v>47</v>
      </c>
      <c r="F199" t="s">
        <v>48</v>
      </c>
      <c r="G199" s="4">
        <v>37</v>
      </c>
      <c r="H199" t="s">
        <v>57</v>
      </c>
      <c r="I199" t="s">
        <v>50</v>
      </c>
      <c r="J199" s="1">
        <v>11100</v>
      </c>
      <c r="K199" t="s">
        <v>51</v>
      </c>
      <c r="L199" s="4">
        <v>13</v>
      </c>
      <c r="M199" t="s">
        <v>52</v>
      </c>
      <c r="N199" t="s">
        <v>77</v>
      </c>
      <c r="O199" t="s">
        <v>44</v>
      </c>
      <c r="P199" t="s">
        <v>38</v>
      </c>
      <c r="Q199" t="s">
        <v>39</v>
      </c>
      <c r="R199" t="s">
        <v>40</v>
      </c>
      <c r="S199" t="s">
        <v>93</v>
      </c>
      <c r="T199" s="1">
        <v>250</v>
      </c>
      <c r="U199" t="s">
        <v>60</v>
      </c>
      <c r="V199" t="s">
        <v>84</v>
      </c>
      <c r="W199" t="s">
        <v>37</v>
      </c>
      <c r="X199" t="s">
        <v>61</v>
      </c>
      <c r="Y199" s="1">
        <v>395</v>
      </c>
      <c r="Z199" s="1">
        <v>435</v>
      </c>
      <c r="AA199" s="1">
        <v>-40</v>
      </c>
    </row>
    <row r="200" spans="1:27" x14ac:dyDescent="0.25">
      <c r="A200" s="4">
        <v>199</v>
      </c>
      <c r="B200" t="s">
        <v>1</v>
      </c>
      <c r="C200" s="4">
        <v>47</v>
      </c>
      <c r="D200" t="s">
        <v>62</v>
      </c>
      <c r="E200" t="s">
        <v>47</v>
      </c>
      <c r="F200" t="s">
        <v>48</v>
      </c>
      <c r="G200" s="4">
        <v>29</v>
      </c>
      <c r="H200" t="s">
        <v>57</v>
      </c>
      <c r="I200" t="s">
        <v>50</v>
      </c>
      <c r="J200" s="1">
        <v>18700</v>
      </c>
      <c r="K200" t="s">
        <v>51</v>
      </c>
      <c r="L200" s="4">
        <v>6</v>
      </c>
      <c r="M200" t="s">
        <v>52</v>
      </c>
      <c r="N200" t="s">
        <v>77</v>
      </c>
      <c r="O200" t="s">
        <v>37</v>
      </c>
      <c r="P200" t="s">
        <v>38</v>
      </c>
      <c r="Q200" t="s">
        <v>39</v>
      </c>
      <c r="R200" t="s">
        <v>40</v>
      </c>
      <c r="S200" t="s">
        <v>54</v>
      </c>
      <c r="T200" s="1">
        <v>250</v>
      </c>
      <c r="U200" t="s">
        <v>38</v>
      </c>
      <c r="V200" t="s">
        <v>43</v>
      </c>
      <c r="W200" t="s">
        <v>44</v>
      </c>
      <c r="X200" t="s">
        <v>61</v>
      </c>
      <c r="Y200" s="1">
        <v>453</v>
      </c>
      <c r="Z200" s="1">
        <v>453</v>
      </c>
      <c r="AA200" s="1">
        <v>0</v>
      </c>
    </row>
    <row r="201" spans="1:27" x14ac:dyDescent="0.25">
      <c r="A201" s="4">
        <v>200</v>
      </c>
      <c r="B201" t="s">
        <v>1</v>
      </c>
      <c r="C201" s="4">
        <v>40</v>
      </c>
      <c r="D201" t="s">
        <v>87</v>
      </c>
      <c r="E201" t="s">
        <v>30</v>
      </c>
      <c r="F201" t="s">
        <v>48</v>
      </c>
      <c r="G201" s="4">
        <v>22</v>
      </c>
      <c r="H201" t="s">
        <v>57</v>
      </c>
      <c r="I201" t="s">
        <v>70</v>
      </c>
      <c r="J201" s="1">
        <v>26000</v>
      </c>
      <c r="K201" t="s">
        <v>51</v>
      </c>
      <c r="L201" s="4">
        <v>5</v>
      </c>
      <c r="M201" t="s">
        <v>52</v>
      </c>
      <c r="N201" s="4" t="s">
        <v>36</v>
      </c>
      <c r="O201" t="s">
        <v>37</v>
      </c>
      <c r="P201" t="s">
        <v>38</v>
      </c>
      <c r="Q201" t="s">
        <v>39</v>
      </c>
      <c r="R201" t="s">
        <v>53</v>
      </c>
      <c r="S201" t="s">
        <v>68</v>
      </c>
      <c r="T201" s="1">
        <v>250</v>
      </c>
      <c r="U201" t="s">
        <v>38</v>
      </c>
      <c r="V201" t="s">
        <v>43</v>
      </c>
      <c r="W201" t="s">
        <v>44</v>
      </c>
      <c r="X201" t="s">
        <v>45</v>
      </c>
      <c r="Y201" s="1">
        <v>524</v>
      </c>
      <c r="Z201" s="1">
        <v>473</v>
      </c>
      <c r="AA201" s="1">
        <v>51</v>
      </c>
    </row>
    <row r="202" spans="1:27" x14ac:dyDescent="0.25">
      <c r="A202" s="4">
        <v>201</v>
      </c>
      <c r="B202" t="s">
        <v>1</v>
      </c>
      <c r="C202" s="4">
        <v>37</v>
      </c>
      <c r="D202" t="s">
        <v>56</v>
      </c>
      <c r="E202" t="s">
        <v>47</v>
      </c>
      <c r="F202" t="s">
        <v>48</v>
      </c>
      <c r="G202" s="4">
        <v>9</v>
      </c>
      <c r="H202" t="s">
        <v>57</v>
      </c>
      <c r="I202" t="s">
        <v>33</v>
      </c>
      <c r="J202" s="1">
        <v>59000</v>
      </c>
      <c r="K202" t="s">
        <v>51</v>
      </c>
      <c r="L202" s="4">
        <v>1</v>
      </c>
      <c r="M202" t="s">
        <v>72</v>
      </c>
      <c r="N202" t="s">
        <v>71</v>
      </c>
      <c r="O202" t="s">
        <v>37</v>
      </c>
      <c r="P202" t="s">
        <v>38</v>
      </c>
      <c r="Q202" t="s">
        <v>86</v>
      </c>
      <c r="R202" t="s">
        <v>40</v>
      </c>
      <c r="S202" t="s">
        <v>76</v>
      </c>
      <c r="T202" s="1">
        <v>500</v>
      </c>
      <c r="U202" t="s">
        <v>60</v>
      </c>
      <c r="V202" t="s">
        <v>43</v>
      </c>
      <c r="W202" t="s">
        <v>44</v>
      </c>
      <c r="X202" t="s">
        <v>69</v>
      </c>
      <c r="Y202" s="1">
        <v>889</v>
      </c>
      <c r="Z202" s="1">
        <v>582</v>
      </c>
      <c r="AA202" s="1">
        <v>307</v>
      </c>
    </row>
    <row r="203" spans="1:27" x14ac:dyDescent="0.25">
      <c r="A203" s="4">
        <v>202</v>
      </c>
      <c r="B203" t="s">
        <v>0</v>
      </c>
      <c r="C203" s="4">
        <v>43</v>
      </c>
      <c r="D203" t="s">
        <v>56</v>
      </c>
      <c r="E203" t="s">
        <v>30</v>
      </c>
      <c r="F203" t="s">
        <v>48</v>
      </c>
      <c r="G203" s="4">
        <v>25</v>
      </c>
      <c r="H203" t="s">
        <v>57</v>
      </c>
      <c r="I203" t="s">
        <v>33</v>
      </c>
      <c r="J203" s="1">
        <v>18700</v>
      </c>
      <c r="K203" t="s">
        <v>51</v>
      </c>
      <c r="L203" s="4">
        <v>13</v>
      </c>
      <c r="M203" t="s">
        <v>52</v>
      </c>
      <c r="N203" s="4" t="s">
        <v>36</v>
      </c>
      <c r="O203" t="s">
        <v>44</v>
      </c>
      <c r="P203" t="s">
        <v>38</v>
      </c>
      <c r="Q203" t="s">
        <v>39</v>
      </c>
      <c r="R203" t="s">
        <v>58</v>
      </c>
      <c r="S203" t="s">
        <v>73</v>
      </c>
      <c r="T203" s="1">
        <v>250</v>
      </c>
      <c r="U203" t="s">
        <v>38</v>
      </c>
      <c r="V203" t="s">
        <v>43</v>
      </c>
      <c r="W203" t="s">
        <v>44</v>
      </c>
      <c r="X203" t="s">
        <v>69</v>
      </c>
      <c r="Y203" s="1">
        <v>453</v>
      </c>
      <c r="Z203" s="1">
        <v>453</v>
      </c>
      <c r="AA203" s="1">
        <v>0</v>
      </c>
    </row>
    <row r="204" spans="1:27" x14ac:dyDescent="0.25">
      <c r="A204" s="4">
        <v>203</v>
      </c>
      <c r="B204" t="s">
        <v>0</v>
      </c>
      <c r="C204" s="4">
        <v>32</v>
      </c>
      <c r="D204" t="s">
        <v>56</v>
      </c>
      <c r="E204" t="s">
        <v>47</v>
      </c>
      <c r="F204" t="s">
        <v>48</v>
      </c>
      <c r="G204" s="4">
        <v>14</v>
      </c>
      <c r="H204" t="s">
        <v>57</v>
      </c>
      <c r="I204" t="s">
        <v>33</v>
      </c>
      <c r="J204" s="1">
        <v>140000</v>
      </c>
      <c r="K204" t="s">
        <v>34</v>
      </c>
      <c r="L204" s="4">
        <v>1</v>
      </c>
      <c r="M204" t="s">
        <v>82</v>
      </c>
      <c r="N204" t="s">
        <v>71</v>
      </c>
      <c r="O204" t="s">
        <v>37</v>
      </c>
      <c r="P204" t="s">
        <v>38</v>
      </c>
      <c r="Q204" t="s">
        <v>39</v>
      </c>
      <c r="R204" t="s">
        <v>40</v>
      </c>
      <c r="S204" t="s">
        <v>76</v>
      </c>
      <c r="T204" s="1">
        <v>1500</v>
      </c>
      <c r="U204" t="s">
        <v>38</v>
      </c>
      <c r="V204" t="s">
        <v>43</v>
      </c>
      <c r="W204" t="s">
        <v>44</v>
      </c>
      <c r="X204" t="s">
        <v>45</v>
      </c>
      <c r="Y204" s="1">
        <v>1436</v>
      </c>
      <c r="Z204" s="1">
        <v>745</v>
      </c>
      <c r="AA204" s="1">
        <v>691</v>
      </c>
    </row>
    <row r="205" spans="1:27" x14ac:dyDescent="0.25">
      <c r="A205" s="4">
        <v>204</v>
      </c>
      <c r="B205" t="s">
        <v>0</v>
      </c>
      <c r="C205" s="4">
        <v>31</v>
      </c>
      <c r="D205" t="s">
        <v>62</v>
      </c>
      <c r="E205" t="s">
        <v>47</v>
      </c>
      <c r="F205" t="s">
        <v>48</v>
      </c>
      <c r="G205" s="4">
        <v>13</v>
      </c>
      <c r="H205" t="s">
        <v>57</v>
      </c>
      <c r="I205" t="s">
        <v>33</v>
      </c>
      <c r="J205" s="1">
        <v>63300</v>
      </c>
      <c r="K205" t="s">
        <v>51</v>
      </c>
      <c r="L205" s="4">
        <v>4</v>
      </c>
      <c r="M205" t="s">
        <v>82</v>
      </c>
      <c r="N205" s="4" t="s">
        <v>36</v>
      </c>
      <c r="O205" t="s">
        <v>37</v>
      </c>
      <c r="P205" t="s">
        <v>38</v>
      </c>
      <c r="Q205" t="s">
        <v>39</v>
      </c>
      <c r="R205" t="s">
        <v>40</v>
      </c>
      <c r="S205" t="s">
        <v>73</v>
      </c>
      <c r="T205" s="1">
        <v>500</v>
      </c>
      <c r="U205" t="s">
        <v>38</v>
      </c>
      <c r="V205" t="s">
        <v>43</v>
      </c>
      <c r="W205" t="s">
        <v>44</v>
      </c>
      <c r="X205" t="s">
        <v>66</v>
      </c>
      <c r="Y205" s="1">
        <v>999</v>
      </c>
      <c r="Z205" s="1">
        <v>615</v>
      </c>
      <c r="AA205" s="1">
        <v>384</v>
      </c>
    </row>
    <row r="206" spans="1:27" x14ac:dyDescent="0.25">
      <c r="A206" s="4">
        <v>205</v>
      </c>
      <c r="B206" t="s">
        <v>1</v>
      </c>
      <c r="C206" s="4">
        <v>44</v>
      </c>
      <c r="D206" t="s">
        <v>80</v>
      </c>
      <c r="E206" t="s">
        <v>47</v>
      </c>
      <c r="F206" t="s">
        <v>48</v>
      </c>
      <c r="G206" s="4">
        <v>26</v>
      </c>
      <c r="H206" t="s">
        <v>57</v>
      </c>
      <c r="I206" t="s">
        <v>33</v>
      </c>
      <c r="J206" s="1">
        <v>7900</v>
      </c>
      <c r="K206" t="s">
        <v>51</v>
      </c>
      <c r="L206" s="4">
        <v>13</v>
      </c>
      <c r="M206" t="s">
        <v>52</v>
      </c>
      <c r="N206" s="4" t="s">
        <v>36</v>
      </c>
      <c r="O206" t="s">
        <v>44</v>
      </c>
      <c r="P206" t="s">
        <v>38</v>
      </c>
      <c r="Q206" t="s">
        <v>39</v>
      </c>
      <c r="R206" t="s">
        <v>53</v>
      </c>
      <c r="S206" t="s">
        <v>73</v>
      </c>
      <c r="T206" s="1">
        <v>250</v>
      </c>
      <c r="U206" t="s">
        <v>42</v>
      </c>
      <c r="V206" t="s">
        <v>84</v>
      </c>
      <c r="W206" t="s">
        <v>44</v>
      </c>
      <c r="X206" t="s">
        <v>66</v>
      </c>
      <c r="Y206" s="1">
        <v>355</v>
      </c>
      <c r="Z206" s="1">
        <v>423</v>
      </c>
      <c r="AA206" s="1">
        <v>-68</v>
      </c>
    </row>
    <row r="207" spans="1:27" x14ac:dyDescent="0.25">
      <c r="A207" s="4">
        <v>206</v>
      </c>
      <c r="B207" t="s">
        <v>1</v>
      </c>
      <c r="C207" s="4">
        <v>39</v>
      </c>
      <c r="D207" t="s">
        <v>62</v>
      </c>
      <c r="E207" t="s">
        <v>30</v>
      </c>
      <c r="F207" t="s">
        <v>48</v>
      </c>
      <c r="G207" s="4">
        <v>21</v>
      </c>
      <c r="H207" t="s">
        <v>57</v>
      </c>
      <c r="I207" t="s">
        <v>70</v>
      </c>
      <c r="J207" s="1">
        <v>59200</v>
      </c>
      <c r="K207" t="s">
        <v>34</v>
      </c>
      <c r="L207" s="4">
        <v>1</v>
      </c>
      <c r="M207" t="s">
        <v>35</v>
      </c>
      <c r="N207" s="4" t="s">
        <v>36</v>
      </c>
      <c r="O207" t="s">
        <v>37</v>
      </c>
      <c r="P207" t="s">
        <v>38</v>
      </c>
      <c r="Q207" t="s">
        <v>39</v>
      </c>
      <c r="R207" t="s">
        <v>53</v>
      </c>
      <c r="S207" t="s">
        <v>59</v>
      </c>
      <c r="T207" s="1">
        <v>500</v>
      </c>
      <c r="U207" t="s">
        <v>38</v>
      </c>
      <c r="V207" t="s">
        <v>43</v>
      </c>
      <c r="W207" t="s">
        <v>44</v>
      </c>
      <c r="X207" t="s">
        <v>69</v>
      </c>
      <c r="Y207" s="1">
        <v>840</v>
      </c>
      <c r="Z207" s="1">
        <v>568</v>
      </c>
      <c r="AA207" s="1">
        <v>272</v>
      </c>
    </row>
    <row r="208" spans="1:27" x14ac:dyDescent="0.25">
      <c r="A208" s="4">
        <v>207</v>
      </c>
      <c r="B208" t="s">
        <v>1</v>
      </c>
      <c r="C208" s="4">
        <v>41</v>
      </c>
      <c r="D208" t="s">
        <v>56</v>
      </c>
      <c r="E208" t="s">
        <v>47</v>
      </c>
      <c r="F208" t="s">
        <v>48</v>
      </c>
      <c r="G208" s="4">
        <v>23</v>
      </c>
      <c r="H208" t="s">
        <v>57</v>
      </c>
      <c r="I208" t="s">
        <v>33</v>
      </c>
      <c r="J208" s="1">
        <v>6500</v>
      </c>
      <c r="K208" t="s">
        <v>51</v>
      </c>
      <c r="L208" s="4">
        <v>13</v>
      </c>
      <c r="M208" t="s">
        <v>52</v>
      </c>
      <c r="N208" s="4" t="s">
        <v>36</v>
      </c>
      <c r="O208" t="s">
        <v>44</v>
      </c>
      <c r="P208" t="s">
        <v>38</v>
      </c>
      <c r="Q208" t="s">
        <v>75</v>
      </c>
      <c r="R208" t="s">
        <v>53</v>
      </c>
      <c r="S208" t="s">
        <v>73</v>
      </c>
      <c r="T208" s="1">
        <v>250</v>
      </c>
      <c r="U208" t="s">
        <v>38</v>
      </c>
      <c r="V208" t="s">
        <v>84</v>
      </c>
      <c r="W208" t="s">
        <v>37</v>
      </c>
      <c r="X208" t="s">
        <v>61</v>
      </c>
      <c r="Y208" s="1">
        <v>341</v>
      </c>
      <c r="Z208" s="1">
        <v>419</v>
      </c>
      <c r="AA208" s="1">
        <v>-78</v>
      </c>
    </row>
    <row r="209" spans="1:27" x14ac:dyDescent="0.25">
      <c r="A209" s="4">
        <v>208</v>
      </c>
      <c r="B209" t="s">
        <v>1</v>
      </c>
      <c r="C209" s="4">
        <v>30</v>
      </c>
      <c r="D209" t="s">
        <v>29</v>
      </c>
      <c r="E209" t="s">
        <v>47</v>
      </c>
      <c r="F209" t="s">
        <v>48</v>
      </c>
      <c r="G209" s="4">
        <v>12</v>
      </c>
      <c r="H209" t="s">
        <v>57</v>
      </c>
      <c r="I209" t="s">
        <v>33</v>
      </c>
      <c r="J209" s="1">
        <v>32500</v>
      </c>
      <c r="K209" t="s">
        <v>51</v>
      </c>
      <c r="L209" s="4">
        <v>13</v>
      </c>
      <c r="M209" t="s">
        <v>52</v>
      </c>
      <c r="N209" t="s">
        <v>71</v>
      </c>
      <c r="O209" t="s">
        <v>44</v>
      </c>
      <c r="P209" t="s">
        <v>38</v>
      </c>
      <c r="Q209" t="s">
        <v>39</v>
      </c>
      <c r="R209" t="s">
        <v>40</v>
      </c>
      <c r="S209" t="s">
        <v>54</v>
      </c>
      <c r="T209" s="1">
        <v>500</v>
      </c>
      <c r="U209" t="s">
        <v>60</v>
      </c>
      <c r="V209" t="s">
        <v>43</v>
      </c>
      <c r="W209" t="s">
        <v>44</v>
      </c>
      <c r="X209" t="s">
        <v>69</v>
      </c>
      <c r="Y209" s="1">
        <v>588</v>
      </c>
      <c r="Z209" s="1">
        <v>492</v>
      </c>
      <c r="AA209" s="1">
        <v>96</v>
      </c>
    </row>
    <row r="210" spans="1:27" x14ac:dyDescent="0.25">
      <c r="A210" s="4">
        <v>209</v>
      </c>
      <c r="B210" t="s">
        <v>1</v>
      </c>
      <c r="C210" s="4">
        <v>58</v>
      </c>
      <c r="D210" t="s">
        <v>56</v>
      </c>
      <c r="E210" t="s">
        <v>47</v>
      </c>
      <c r="F210" t="s">
        <v>48</v>
      </c>
      <c r="G210" s="4">
        <v>40</v>
      </c>
      <c r="H210" t="s">
        <v>57</v>
      </c>
      <c r="I210" t="s">
        <v>50</v>
      </c>
      <c r="J210" s="1">
        <v>125000</v>
      </c>
      <c r="K210" t="s">
        <v>34</v>
      </c>
      <c r="L210" s="4">
        <v>1</v>
      </c>
      <c r="M210" t="s">
        <v>72</v>
      </c>
      <c r="N210" s="4" t="s">
        <v>36</v>
      </c>
      <c r="O210" t="s">
        <v>37</v>
      </c>
      <c r="P210" t="s">
        <v>74</v>
      </c>
      <c r="Q210" t="s">
        <v>86</v>
      </c>
      <c r="R210" t="s">
        <v>40</v>
      </c>
      <c r="S210" t="s">
        <v>73</v>
      </c>
      <c r="T210" s="1">
        <v>250</v>
      </c>
      <c r="U210" t="s">
        <v>38</v>
      </c>
      <c r="V210" t="s">
        <v>43</v>
      </c>
      <c r="W210" t="s">
        <v>37</v>
      </c>
      <c r="X210" t="s">
        <v>69</v>
      </c>
      <c r="Y210" s="1">
        <v>1828</v>
      </c>
      <c r="Z210" s="1">
        <v>862</v>
      </c>
      <c r="AA210" s="1">
        <v>966</v>
      </c>
    </row>
    <row r="211" spans="1:27" x14ac:dyDescent="0.25">
      <c r="A211" s="4">
        <v>210</v>
      </c>
      <c r="B211" t="s">
        <v>1</v>
      </c>
      <c r="C211" s="4">
        <v>55</v>
      </c>
      <c r="D211" t="s">
        <v>56</v>
      </c>
      <c r="E211" t="s">
        <v>47</v>
      </c>
      <c r="F211" t="s">
        <v>48</v>
      </c>
      <c r="G211" s="4">
        <v>37</v>
      </c>
      <c r="H211" t="s">
        <v>57</v>
      </c>
      <c r="I211" t="s">
        <v>50</v>
      </c>
      <c r="J211" s="1">
        <v>248000</v>
      </c>
      <c r="K211" t="s">
        <v>51</v>
      </c>
      <c r="L211" s="4">
        <v>1</v>
      </c>
      <c r="M211" t="s">
        <v>72</v>
      </c>
      <c r="N211" s="4" t="s">
        <v>36</v>
      </c>
      <c r="O211" t="s">
        <v>37</v>
      </c>
      <c r="P211" t="s">
        <v>38</v>
      </c>
      <c r="Q211" t="s">
        <v>39</v>
      </c>
      <c r="R211" t="s">
        <v>64</v>
      </c>
      <c r="S211" t="s">
        <v>54</v>
      </c>
      <c r="T211" s="1">
        <v>500</v>
      </c>
      <c r="U211" t="s">
        <v>38</v>
      </c>
      <c r="V211" t="s">
        <v>43</v>
      </c>
      <c r="W211" t="s">
        <v>44</v>
      </c>
      <c r="X211" t="s">
        <v>45</v>
      </c>
      <c r="Y211" s="1">
        <v>3094</v>
      </c>
      <c r="Z211" s="1">
        <v>2800</v>
      </c>
      <c r="AA211" s="1">
        <v>294</v>
      </c>
    </row>
    <row r="212" spans="1:27" x14ac:dyDescent="0.25">
      <c r="A212" s="4">
        <v>211</v>
      </c>
      <c r="B212" t="s">
        <v>1</v>
      </c>
      <c r="C212" s="4">
        <v>60</v>
      </c>
      <c r="D212" t="s">
        <v>62</v>
      </c>
      <c r="E212" t="s">
        <v>47</v>
      </c>
      <c r="F212" t="s">
        <v>48</v>
      </c>
      <c r="G212" s="4">
        <v>42</v>
      </c>
      <c r="H212" t="s">
        <v>57</v>
      </c>
      <c r="I212" t="s">
        <v>33</v>
      </c>
      <c r="J212" s="1">
        <v>36100</v>
      </c>
      <c r="K212" t="s">
        <v>51</v>
      </c>
      <c r="L212" s="4">
        <v>1</v>
      </c>
      <c r="M212" t="s">
        <v>52</v>
      </c>
      <c r="N212" t="s">
        <v>85</v>
      </c>
      <c r="O212" t="s">
        <v>37</v>
      </c>
      <c r="P212" t="s">
        <v>38</v>
      </c>
      <c r="Q212" t="s">
        <v>39</v>
      </c>
      <c r="R212" t="s">
        <v>64</v>
      </c>
      <c r="S212" t="s">
        <v>54</v>
      </c>
      <c r="T212" s="1">
        <v>250</v>
      </c>
      <c r="U212" t="s">
        <v>55</v>
      </c>
      <c r="V212" t="s">
        <v>43</v>
      </c>
      <c r="W212" t="s">
        <v>44</v>
      </c>
      <c r="X212" t="s">
        <v>69</v>
      </c>
      <c r="Y212" s="1">
        <v>653</v>
      </c>
      <c r="Z212" s="1">
        <v>512</v>
      </c>
      <c r="AA212" s="1">
        <v>141</v>
      </c>
    </row>
    <row r="213" spans="1:27" x14ac:dyDescent="0.25">
      <c r="A213" s="4">
        <v>212</v>
      </c>
      <c r="B213" t="s">
        <v>0</v>
      </c>
      <c r="C213" s="4">
        <v>29</v>
      </c>
      <c r="D213" t="s">
        <v>91</v>
      </c>
      <c r="E213" t="s">
        <v>47</v>
      </c>
      <c r="F213" t="s">
        <v>48</v>
      </c>
      <c r="G213" s="4">
        <v>8</v>
      </c>
      <c r="H213" t="s">
        <v>49</v>
      </c>
      <c r="I213" t="s">
        <v>33</v>
      </c>
      <c r="J213" s="1">
        <v>55000</v>
      </c>
      <c r="K213" t="s">
        <v>51</v>
      </c>
      <c r="L213" s="4">
        <v>3</v>
      </c>
      <c r="M213" t="s">
        <v>72</v>
      </c>
      <c r="N213" t="s">
        <v>71</v>
      </c>
      <c r="O213" t="s">
        <v>44</v>
      </c>
      <c r="P213" t="s">
        <v>38</v>
      </c>
      <c r="Q213" t="s">
        <v>39</v>
      </c>
      <c r="R213" t="s">
        <v>40</v>
      </c>
      <c r="S213" t="s">
        <v>54</v>
      </c>
      <c r="T213" s="1">
        <v>500</v>
      </c>
      <c r="U213" t="s">
        <v>60</v>
      </c>
      <c r="V213" t="s">
        <v>43</v>
      </c>
      <c r="W213" t="s">
        <v>44</v>
      </c>
      <c r="X213" t="s">
        <v>69</v>
      </c>
      <c r="Y213" s="1">
        <v>2100</v>
      </c>
      <c r="Z213" s="1">
        <v>627</v>
      </c>
      <c r="AA213" s="1">
        <v>1473</v>
      </c>
    </row>
    <row r="214" spans="1:27" x14ac:dyDescent="0.25">
      <c r="A214" s="4">
        <v>213</v>
      </c>
      <c r="B214" t="s">
        <v>0</v>
      </c>
      <c r="C214" s="4">
        <v>42</v>
      </c>
      <c r="D214" t="s">
        <v>56</v>
      </c>
      <c r="E214" t="s">
        <v>47</v>
      </c>
      <c r="F214" t="s">
        <v>48</v>
      </c>
      <c r="G214" s="4">
        <v>24</v>
      </c>
      <c r="H214" t="s">
        <v>57</v>
      </c>
      <c r="I214" t="s">
        <v>33</v>
      </c>
      <c r="J214" s="1">
        <v>67000</v>
      </c>
      <c r="K214" t="s">
        <v>51</v>
      </c>
      <c r="L214" s="4">
        <v>3</v>
      </c>
      <c r="M214" t="s">
        <v>72</v>
      </c>
      <c r="N214" s="4" t="s">
        <v>36</v>
      </c>
      <c r="O214" t="s">
        <v>44</v>
      </c>
      <c r="P214" t="s">
        <v>38</v>
      </c>
      <c r="Q214" t="s">
        <v>39</v>
      </c>
      <c r="R214" t="s">
        <v>58</v>
      </c>
      <c r="S214" t="s">
        <v>41</v>
      </c>
      <c r="T214" s="1">
        <v>250</v>
      </c>
      <c r="U214" t="s">
        <v>60</v>
      </c>
      <c r="V214" t="s">
        <v>43</v>
      </c>
      <c r="W214" t="s">
        <v>44</v>
      </c>
      <c r="X214" t="s">
        <v>69</v>
      </c>
      <c r="Y214" s="1">
        <v>1034</v>
      </c>
      <c r="Z214" s="1">
        <v>626</v>
      </c>
      <c r="AA214" s="1">
        <v>408</v>
      </c>
    </row>
    <row r="215" spans="1:27" x14ac:dyDescent="0.25">
      <c r="A215" s="4">
        <v>214</v>
      </c>
      <c r="B215" t="s">
        <v>1</v>
      </c>
      <c r="C215" s="4">
        <v>41</v>
      </c>
      <c r="D215" t="s">
        <v>62</v>
      </c>
      <c r="E215" t="s">
        <v>47</v>
      </c>
      <c r="F215" t="s">
        <v>48</v>
      </c>
      <c r="G215" s="4">
        <v>23</v>
      </c>
      <c r="H215" t="s">
        <v>57</v>
      </c>
      <c r="I215" t="s">
        <v>33</v>
      </c>
      <c r="J215" s="1">
        <v>76300</v>
      </c>
      <c r="K215" t="s">
        <v>51</v>
      </c>
      <c r="L215" s="4">
        <v>4</v>
      </c>
      <c r="M215" t="s">
        <v>72</v>
      </c>
      <c r="N215" s="4" t="s">
        <v>36</v>
      </c>
      <c r="O215" t="s">
        <v>37</v>
      </c>
      <c r="P215" t="s">
        <v>38</v>
      </c>
      <c r="Q215" t="s">
        <v>39</v>
      </c>
      <c r="R215" t="s">
        <v>40</v>
      </c>
      <c r="S215" t="s">
        <v>65</v>
      </c>
      <c r="T215" s="1">
        <v>250</v>
      </c>
      <c r="U215" t="s">
        <v>60</v>
      </c>
      <c r="V215" t="s">
        <v>43</v>
      </c>
      <c r="W215" t="s">
        <v>44</v>
      </c>
      <c r="X215" t="s">
        <v>45</v>
      </c>
      <c r="Y215" s="1">
        <v>1139</v>
      </c>
      <c r="Z215" s="1">
        <v>657</v>
      </c>
      <c r="AA215" s="1">
        <v>482</v>
      </c>
    </row>
    <row r="216" spans="1:27" x14ac:dyDescent="0.25">
      <c r="A216" s="4">
        <v>215</v>
      </c>
      <c r="B216" t="s">
        <v>1</v>
      </c>
      <c r="C216" s="4">
        <v>35</v>
      </c>
      <c r="D216" t="s">
        <v>62</v>
      </c>
      <c r="E216" t="s">
        <v>47</v>
      </c>
      <c r="F216" t="s">
        <v>48</v>
      </c>
      <c r="G216" s="4">
        <v>17</v>
      </c>
      <c r="H216" t="s">
        <v>57</v>
      </c>
      <c r="I216" t="s">
        <v>33</v>
      </c>
      <c r="J216" s="1">
        <v>29600</v>
      </c>
      <c r="K216" t="s">
        <v>34</v>
      </c>
      <c r="L216" s="4">
        <v>1</v>
      </c>
      <c r="M216" t="s">
        <v>52</v>
      </c>
      <c r="N216" s="4" t="s">
        <v>36</v>
      </c>
      <c r="O216" t="s">
        <v>37</v>
      </c>
      <c r="P216" t="s">
        <v>38</v>
      </c>
      <c r="Q216" t="s">
        <v>39</v>
      </c>
      <c r="R216" t="s">
        <v>53</v>
      </c>
      <c r="S216" t="s">
        <v>65</v>
      </c>
      <c r="T216" s="1">
        <v>500</v>
      </c>
      <c r="U216" t="s">
        <v>38</v>
      </c>
      <c r="V216" t="s">
        <v>43</v>
      </c>
      <c r="W216" t="s">
        <v>37</v>
      </c>
      <c r="X216" t="s">
        <v>45</v>
      </c>
      <c r="Y216" s="1">
        <v>560</v>
      </c>
      <c r="Z216" s="1">
        <v>484</v>
      </c>
      <c r="AA216" s="1">
        <v>76</v>
      </c>
    </row>
    <row r="217" spans="1:27" x14ac:dyDescent="0.25">
      <c r="A217" s="4">
        <v>216</v>
      </c>
      <c r="B217" t="s">
        <v>1</v>
      </c>
      <c r="C217" s="4">
        <v>24</v>
      </c>
      <c r="D217" t="s">
        <v>56</v>
      </c>
      <c r="E217" t="s">
        <v>47</v>
      </c>
      <c r="F217" t="s">
        <v>48</v>
      </c>
      <c r="G217" s="4">
        <v>6</v>
      </c>
      <c r="H217" t="s">
        <v>57</v>
      </c>
      <c r="I217" t="s">
        <v>50</v>
      </c>
      <c r="J217" s="1">
        <v>304000</v>
      </c>
      <c r="K217" s="5" t="s">
        <v>51</v>
      </c>
      <c r="L217" s="4">
        <v>1</v>
      </c>
      <c r="M217" t="s">
        <v>82</v>
      </c>
      <c r="N217" s="4" t="s">
        <v>36</v>
      </c>
      <c r="O217" t="s">
        <v>37</v>
      </c>
      <c r="P217" t="s">
        <v>38</v>
      </c>
      <c r="Q217" t="s">
        <v>39</v>
      </c>
      <c r="R217" t="s">
        <v>40</v>
      </c>
      <c r="S217" t="s">
        <v>68</v>
      </c>
      <c r="T217" s="1">
        <v>1500</v>
      </c>
      <c r="U217" t="s">
        <v>38</v>
      </c>
      <c r="V217" t="s">
        <v>43</v>
      </c>
      <c r="W217" t="s">
        <v>37</v>
      </c>
      <c r="X217" t="s">
        <v>45</v>
      </c>
      <c r="Y217" s="1">
        <v>3017</v>
      </c>
      <c r="Z217" s="1">
        <v>1218</v>
      </c>
      <c r="AA217" s="1">
        <v>1799</v>
      </c>
    </row>
    <row r="218" spans="1:27" x14ac:dyDescent="0.25">
      <c r="A218" s="4">
        <v>217</v>
      </c>
      <c r="B218" t="s">
        <v>1</v>
      </c>
      <c r="C218" s="4">
        <v>39</v>
      </c>
      <c r="D218" t="s">
        <v>56</v>
      </c>
      <c r="E218" t="s">
        <v>47</v>
      </c>
      <c r="F218" t="s">
        <v>48</v>
      </c>
      <c r="G218" s="4">
        <v>6</v>
      </c>
      <c r="H218" t="s">
        <v>57</v>
      </c>
      <c r="I218" t="s">
        <v>50</v>
      </c>
      <c r="J218" s="1">
        <v>16300</v>
      </c>
      <c r="K218" t="s">
        <v>51</v>
      </c>
      <c r="L218" s="4">
        <v>9</v>
      </c>
      <c r="M218" t="s">
        <v>52</v>
      </c>
      <c r="N218" s="4" t="s">
        <v>36</v>
      </c>
      <c r="O218" t="s">
        <v>37</v>
      </c>
      <c r="P218" t="s">
        <v>38</v>
      </c>
      <c r="Q218" t="s">
        <v>90</v>
      </c>
      <c r="R218" t="s">
        <v>40</v>
      </c>
      <c r="S218" t="s">
        <v>41</v>
      </c>
      <c r="T218" s="1">
        <v>500</v>
      </c>
      <c r="U218" t="s">
        <v>55</v>
      </c>
      <c r="V218" t="s">
        <v>43</v>
      </c>
      <c r="W218" t="s">
        <v>44</v>
      </c>
      <c r="X218" t="s">
        <v>61</v>
      </c>
      <c r="Y218" s="1">
        <v>421</v>
      </c>
      <c r="Z218" s="1">
        <v>442</v>
      </c>
      <c r="AA218" s="1">
        <v>-21</v>
      </c>
    </row>
    <row r="219" spans="1:27" x14ac:dyDescent="0.25">
      <c r="A219" s="4">
        <v>218</v>
      </c>
      <c r="B219" t="s">
        <v>0</v>
      </c>
      <c r="C219" s="4">
        <v>38</v>
      </c>
      <c r="D219" t="s">
        <v>56</v>
      </c>
      <c r="E219" t="s">
        <v>47</v>
      </c>
      <c r="F219" t="s">
        <v>48</v>
      </c>
      <c r="G219" s="4">
        <v>20</v>
      </c>
      <c r="H219" t="s">
        <v>57</v>
      </c>
      <c r="I219" t="s">
        <v>33</v>
      </c>
      <c r="J219" s="1">
        <v>31000</v>
      </c>
      <c r="K219" t="s">
        <v>51</v>
      </c>
      <c r="L219" s="4">
        <v>2</v>
      </c>
      <c r="M219" t="s">
        <v>35</v>
      </c>
      <c r="N219" t="s">
        <v>71</v>
      </c>
      <c r="O219" t="s">
        <v>37</v>
      </c>
      <c r="P219" t="s">
        <v>38</v>
      </c>
      <c r="Q219" t="s">
        <v>39</v>
      </c>
      <c r="R219" t="s">
        <v>53</v>
      </c>
      <c r="S219" t="s">
        <v>65</v>
      </c>
      <c r="T219" s="1">
        <v>500</v>
      </c>
      <c r="U219" t="s">
        <v>38</v>
      </c>
      <c r="V219" t="s">
        <v>43</v>
      </c>
      <c r="W219" t="s">
        <v>44</v>
      </c>
      <c r="X219" t="s">
        <v>69</v>
      </c>
      <c r="Y219" s="1">
        <v>574</v>
      </c>
      <c r="Z219" s="1">
        <v>488</v>
      </c>
      <c r="AA219" s="1">
        <v>86</v>
      </c>
    </row>
    <row r="220" spans="1:27" x14ac:dyDescent="0.25">
      <c r="A220" s="4">
        <v>219</v>
      </c>
      <c r="B220" t="s">
        <v>0</v>
      </c>
      <c r="C220" s="4">
        <v>37</v>
      </c>
      <c r="D220" t="s">
        <v>29</v>
      </c>
      <c r="E220" t="s">
        <v>47</v>
      </c>
      <c r="F220" t="s">
        <v>48</v>
      </c>
      <c r="G220" s="4">
        <v>19</v>
      </c>
      <c r="H220" t="s">
        <v>57</v>
      </c>
      <c r="I220" t="s">
        <v>33</v>
      </c>
      <c r="J220" s="1">
        <v>152000</v>
      </c>
      <c r="K220" t="s">
        <v>51</v>
      </c>
      <c r="L220" s="4">
        <v>3</v>
      </c>
      <c r="M220" t="s">
        <v>82</v>
      </c>
      <c r="N220" s="4" t="s">
        <v>36</v>
      </c>
      <c r="O220" t="s">
        <v>44</v>
      </c>
      <c r="P220" t="s">
        <v>38</v>
      </c>
      <c r="Q220" t="s">
        <v>39</v>
      </c>
      <c r="R220" t="s">
        <v>58</v>
      </c>
      <c r="S220" t="s">
        <v>68</v>
      </c>
      <c r="T220" s="1">
        <v>1500</v>
      </c>
      <c r="U220" t="s">
        <v>60</v>
      </c>
      <c r="V220" t="s">
        <v>43</v>
      </c>
      <c r="W220" t="s">
        <v>44</v>
      </c>
      <c r="X220" t="s">
        <v>69</v>
      </c>
      <c r="Y220" s="1">
        <v>1421</v>
      </c>
      <c r="Z220" s="1">
        <v>741</v>
      </c>
      <c r="AA220" s="1">
        <v>680</v>
      </c>
    </row>
    <row r="221" spans="1:27" x14ac:dyDescent="0.25">
      <c r="A221" s="4">
        <v>220</v>
      </c>
      <c r="B221" t="s">
        <v>0</v>
      </c>
      <c r="C221" s="4">
        <v>47</v>
      </c>
      <c r="D221" t="s">
        <v>80</v>
      </c>
      <c r="E221" t="s">
        <v>47</v>
      </c>
      <c r="F221" t="s">
        <v>48</v>
      </c>
      <c r="G221" s="4">
        <v>29</v>
      </c>
      <c r="H221" t="s">
        <v>57</v>
      </c>
      <c r="I221" t="s">
        <v>33</v>
      </c>
      <c r="J221" s="1">
        <v>56000</v>
      </c>
      <c r="K221" t="s">
        <v>51</v>
      </c>
      <c r="L221" s="4">
        <v>4</v>
      </c>
      <c r="M221" t="s">
        <v>35</v>
      </c>
      <c r="N221" t="s">
        <v>77</v>
      </c>
      <c r="O221" t="s">
        <v>37</v>
      </c>
      <c r="P221" t="s">
        <v>38</v>
      </c>
      <c r="Q221" t="s">
        <v>39</v>
      </c>
      <c r="R221" t="s">
        <v>58</v>
      </c>
      <c r="S221" t="s">
        <v>54</v>
      </c>
      <c r="T221" s="1">
        <v>250</v>
      </c>
      <c r="U221" t="s">
        <v>38</v>
      </c>
      <c r="V221" t="s">
        <v>43</v>
      </c>
      <c r="W221" t="s">
        <v>37</v>
      </c>
      <c r="X221" t="s">
        <v>45</v>
      </c>
      <c r="Y221" s="1">
        <v>858</v>
      </c>
      <c r="Z221" s="1">
        <v>573</v>
      </c>
      <c r="AA221" s="1">
        <v>285</v>
      </c>
    </row>
    <row r="222" spans="1:27" x14ac:dyDescent="0.25">
      <c r="A222" s="4">
        <v>221</v>
      </c>
      <c r="B222" t="s">
        <v>0</v>
      </c>
      <c r="C222" s="4">
        <v>38</v>
      </c>
      <c r="D222" t="s">
        <v>29</v>
      </c>
      <c r="E222" t="s">
        <v>30</v>
      </c>
      <c r="F222" t="s">
        <v>48</v>
      </c>
      <c r="G222" s="4">
        <v>20</v>
      </c>
      <c r="H222" t="s">
        <v>57</v>
      </c>
      <c r="I222" t="s">
        <v>33</v>
      </c>
      <c r="J222" s="1">
        <v>72000</v>
      </c>
      <c r="K222" t="s">
        <v>51</v>
      </c>
      <c r="L222" s="4">
        <v>2</v>
      </c>
      <c r="M222" t="s">
        <v>35</v>
      </c>
      <c r="N222" t="s">
        <v>71</v>
      </c>
      <c r="O222" t="s">
        <v>37</v>
      </c>
      <c r="P222" t="s">
        <v>42</v>
      </c>
      <c r="Q222" t="s">
        <v>39</v>
      </c>
      <c r="R222" t="s">
        <v>58</v>
      </c>
      <c r="S222" t="s">
        <v>54</v>
      </c>
      <c r="T222" s="1">
        <v>500</v>
      </c>
      <c r="U222" t="s">
        <v>38</v>
      </c>
      <c r="V222" t="s">
        <v>43</v>
      </c>
      <c r="W222" t="s">
        <v>37</v>
      </c>
      <c r="X222" t="s">
        <v>69</v>
      </c>
      <c r="Y222" s="1">
        <v>961</v>
      </c>
      <c r="Z222" s="1">
        <v>604</v>
      </c>
      <c r="AA222" s="1">
        <v>357</v>
      </c>
    </row>
    <row r="223" spans="1:27" x14ac:dyDescent="0.25">
      <c r="A223" s="4">
        <v>222</v>
      </c>
      <c r="B223" t="s">
        <v>1</v>
      </c>
      <c r="C223" s="4">
        <v>41</v>
      </c>
      <c r="D223" t="s">
        <v>46</v>
      </c>
      <c r="E223" t="s">
        <v>47</v>
      </c>
      <c r="F223" t="s">
        <v>48</v>
      </c>
      <c r="G223" s="4">
        <v>23</v>
      </c>
      <c r="H223" t="s">
        <v>57</v>
      </c>
      <c r="I223" t="s">
        <v>70</v>
      </c>
      <c r="J223" s="1">
        <v>13600</v>
      </c>
      <c r="K223" t="s">
        <v>51</v>
      </c>
      <c r="L223" s="4">
        <v>3</v>
      </c>
      <c r="M223" t="s">
        <v>52</v>
      </c>
      <c r="N223" s="4" t="s">
        <v>36</v>
      </c>
      <c r="O223" t="s">
        <v>44</v>
      </c>
      <c r="P223" t="s">
        <v>38</v>
      </c>
      <c r="Q223" t="s">
        <v>39</v>
      </c>
      <c r="R223" t="s">
        <v>64</v>
      </c>
      <c r="S223" t="s">
        <v>54</v>
      </c>
      <c r="T223" s="1">
        <v>250</v>
      </c>
      <c r="U223" t="s">
        <v>81</v>
      </c>
      <c r="V223" t="s">
        <v>84</v>
      </c>
      <c r="W223" t="s">
        <v>37</v>
      </c>
      <c r="X223" t="s">
        <v>69</v>
      </c>
      <c r="Y223" s="1">
        <v>408</v>
      </c>
      <c r="Z223" s="1">
        <v>439</v>
      </c>
      <c r="AA223" s="1">
        <v>-31</v>
      </c>
    </row>
    <row r="224" spans="1:27" x14ac:dyDescent="0.25">
      <c r="A224" s="4">
        <v>223</v>
      </c>
      <c r="B224" t="s">
        <v>0</v>
      </c>
      <c r="C224" s="4">
        <v>41</v>
      </c>
      <c r="D224" t="s">
        <v>56</v>
      </c>
      <c r="E224" t="s">
        <v>47</v>
      </c>
      <c r="F224" t="s">
        <v>48</v>
      </c>
      <c r="G224" s="4">
        <v>23</v>
      </c>
      <c r="H224" t="s">
        <v>57</v>
      </c>
      <c r="I224" t="s">
        <v>70</v>
      </c>
      <c r="J224" s="1">
        <v>402000</v>
      </c>
      <c r="K224" t="s">
        <v>51</v>
      </c>
      <c r="L224" s="4">
        <v>3</v>
      </c>
      <c r="M224" t="s">
        <v>72</v>
      </c>
      <c r="N224" s="4" t="s">
        <v>36</v>
      </c>
      <c r="O224" t="s">
        <v>44</v>
      </c>
      <c r="P224" t="s">
        <v>38</v>
      </c>
      <c r="Q224" t="s">
        <v>39</v>
      </c>
      <c r="R224" t="s">
        <v>40</v>
      </c>
      <c r="S224" t="s">
        <v>73</v>
      </c>
      <c r="T224" s="1">
        <v>1500</v>
      </c>
      <c r="U224" t="s">
        <v>38</v>
      </c>
      <c r="V224" t="s">
        <v>43</v>
      </c>
      <c r="W224" t="s">
        <v>44</v>
      </c>
      <c r="X224" t="s">
        <v>69</v>
      </c>
      <c r="Y224" s="1">
        <v>3523</v>
      </c>
      <c r="Z224" s="1">
        <v>2569</v>
      </c>
      <c r="AA224" s="1">
        <v>954</v>
      </c>
    </row>
    <row r="225" spans="1:27" x14ac:dyDescent="0.25">
      <c r="A225" s="4">
        <v>224</v>
      </c>
      <c r="B225" t="s">
        <v>1</v>
      </c>
      <c r="C225" s="4">
        <v>38</v>
      </c>
      <c r="D225" t="s">
        <v>56</v>
      </c>
      <c r="E225" t="s">
        <v>30</v>
      </c>
      <c r="F225" t="s">
        <v>48</v>
      </c>
      <c r="G225" s="4">
        <v>20</v>
      </c>
      <c r="H225" t="s">
        <v>57</v>
      </c>
      <c r="I225" t="s">
        <v>63</v>
      </c>
      <c r="J225" s="1">
        <v>76000</v>
      </c>
      <c r="K225" t="s">
        <v>51</v>
      </c>
      <c r="L225" s="4">
        <v>2</v>
      </c>
      <c r="M225" t="s">
        <v>35</v>
      </c>
      <c r="N225" t="s">
        <v>71</v>
      </c>
      <c r="O225" t="s">
        <v>37</v>
      </c>
      <c r="P225" t="s">
        <v>38</v>
      </c>
      <c r="Q225" t="s">
        <v>39</v>
      </c>
      <c r="R225" t="s">
        <v>58</v>
      </c>
      <c r="S225" t="s">
        <v>76</v>
      </c>
      <c r="T225" s="1">
        <v>500</v>
      </c>
      <c r="U225" t="s">
        <v>38</v>
      </c>
      <c r="V225" t="s">
        <v>43</v>
      </c>
      <c r="W225" t="s">
        <v>44</v>
      </c>
      <c r="X225" t="s">
        <v>45</v>
      </c>
      <c r="Y225" s="1">
        <v>999</v>
      </c>
      <c r="Z225" s="1">
        <v>615</v>
      </c>
      <c r="AA225" s="1">
        <v>384</v>
      </c>
    </row>
    <row r="226" spans="1:27" x14ac:dyDescent="0.25">
      <c r="A226" s="4">
        <v>225</v>
      </c>
      <c r="B226" t="s">
        <v>1</v>
      </c>
      <c r="C226" s="4">
        <v>29</v>
      </c>
      <c r="D226" t="s">
        <v>80</v>
      </c>
      <c r="E226" t="s">
        <v>47</v>
      </c>
      <c r="F226" t="s">
        <v>48</v>
      </c>
      <c r="G226" s="4">
        <v>11</v>
      </c>
      <c r="H226" t="s">
        <v>57</v>
      </c>
      <c r="I226" t="s">
        <v>33</v>
      </c>
      <c r="J226" s="1">
        <v>57800</v>
      </c>
      <c r="K226" t="s">
        <v>34</v>
      </c>
      <c r="L226" s="4">
        <v>3</v>
      </c>
      <c r="M226" t="s">
        <v>52</v>
      </c>
      <c r="N226" t="s">
        <v>71</v>
      </c>
      <c r="O226" t="s">
        <v>44</v>
      </c>
      <c r="P226" t="s">
        <v>38</v>
      </c>
      <c r="Q226" t="s">
        <v>39</v>
      </c>
      <c r="R226" t="s">
        <v>40</v>
      </c>
      <c r="S226" t="s">
        <v>73</v>
      </c>
      <c r="T226" s="1">
        <v>500</v>
      </c>
      <c r="U226" t="s">
        <v>60</v>
      </c>
      <c r="V226" t="s">
        <v>43</v>
      </c>
      <c r="W226" t="s">
        <v>44</v>
      </c>
      <c r="X226" t="s">
        <v>45</v>
      </c>
      <c r="Y226" s="1">
        <v>827</v>
      </c>
      <c r="Z226" s="1">
        <v>564</v>
      </c>
      <c r="AA226" s="1">
        <v>263</v>
      </c>
    </row>
    <row r="227" spans="1:27" x14ac:dyDescent="0.25">
      <c r="A227" s="4">
        <v>226</v>
      </c>
      <c r="B227" t="s">
        <v>1</v>
      </c>
      <c r="C227" s="4">
        <v>38</v>
      </c>
      <c r="D227" t="s">
        <v>46</v>
      </c>
      <c r="E227" t="s">
        <v>47</v>
      </c>
      <c r="F227" t="s">
        <v>48</v>
      </c>
      <c r="G227" s="4">
        <v>20</v>
      </c>
      <c r="H227" t="s">
        <v>88</v>
      </c>
      <c r="I227" t="s">
        <v>33</v>
      </c>
      <c r="J227" s="1">
        <v>22800</v>
      </c>
      <c r="K227" t="s">
        <v>51</v>
      </c>
      <c r="L227" s="4">
        <v>4</v>
      </c>
      <c r="M227" t="s">
        <v>52</v>
      </c>
      <c r="N227" s="4" t="s">
        <v>36</v>
      </c>
      <c r="O227" t="s">
        <v>37</v>
      </c>
      <c r="P227" t="s">
        <v>38</v>
      </c>
      <c r="Q227" t="s">
        <v>39</v>
      </c>
      <c r="R227" t="s">
        <v>53</v>
      </c>
      <c r="S227" t="s">
        <v>59</v>
      </c>
      <c r="T227" s="1">
        <v>500</v>
      </c>
      <c r="U227" t="s">
        <v>81</v>
      </c>
      <c r="V227" t="s">
        <v>43</v>
      </c>
      <c r="W227" t="s">
        <v>44</v>
      </c>
      <c r="X227" t="s">
        <v>45</v>
      </c>
      <c r="Y227" s="1">
        <v>532</v>
      </c>
      <c r="Z227" s="1">
        <v>476</v>
      </c>
      <c r="AA227" s="1">
        <v>56</v>
      </c>
    </row>
    <row r="228" spans="1:27" x14ac:dyDescent="0.25">
      <c r="A228" s="4">
        <v>227</v>
      </c>
      <c r="B228" t="s">
        <v>1</v>
      </c>
      <c r="C228" s="4">
        <v>61</v>
      </c>
      <c r="D228" t="s">
        <v>56</v>
      </c>
      <c r="E228" t="s">
        <v>47</v>
      </c>
      <c r="F228" t="s">
        <v>48</v>
      </c>
      <c r="G228" s="4">
        <v>15</v>
      </c>
      <c r="H228" t="s">
        <v>57</v>
      </c>
      <c r="I228" t="s">
        <v>33</v>
      </c>
      <c r="J228" s="1">
        <v>62000</v>
      </c>
      <c r="K228" t="s">
        <v>51</v>
      </c>
      <c r="L228" s="4">
        <v>3</v>
      </c>
      <c r="M228" t="s">
        <v>82</v>
      </c>
      <c r="N228" s="4" t="s">
        <v>36</v>
      </c>
      <c r="O228" t="s">
        <v>44</v>
      </c>
      <c r="P228" t="s">
        <v>38</v>
      </c>
      <c r="Q228" t="s">
        <v>39</v>
      </c>
      <c r="R228" t="s">
        <v>53</v>
      </c>
      <c r="S228" t="s">
        <v>59</v>
      </c>
      <c r="T228" s="1">
        <v>500</v>
      </c>
      <c r="U228" t="s">
        <v>55</v>
      </c>
      <c r="V228" t="s">
        <v>43</v>
      </c>
      <c r="W228" t="s">
        <v>44</v>
      </c>
      <c r="X228" t="s">
        <v>45</v>
      </c>
      <c r="Y228" s="1">
        <v>984</v>
      </c>
      <c r="Z228" s="1">
        <v>611</v>
      </c>
      <c r="AA228" s="1">
        <v>373</v>
      </c>
    </row>
    <row r="229" spans="1:27" x14ac:dyDescent="0.25">
      <c r="A229" s="4">
        <v>228</v>
      </c>
      <c r="B229" t="s">
        <v>0</v>
      </c>
      <c r="C229" s="4">
        <v>26</v>
      </c>
      <c r="D229" t="s">
        <v>29</v>
      </c>
      <c r="E229" t="s">
        <v>47</v>
      </c>
      <c r="F229" t="s">
        <v>48</v>
      </c>
      <c r="G229" s="4">
        <v>8</v>
      </c>
      <c r="H229" t="s">
        <v>88</v>
      </c>
      <c r="I229" t="s">
        <v>33</v>
      </c>
      <c r="J229" s="1">
        <v>16800</v>
      </c>
      <c r="K229" t="s">
        <v>34</v>
      </c>
      <c r="L229" s="4">
        <v>2</v>
      </c>
      <c r="M229" t="s">
        <v>52</v>
      </c>
      <c r="N229" s="4" t="s">
        <v>36</v>
      </c>
      <c r="O229" t="s">
        <v>37</v>
      </c>
      <c r="P229" t="s">
        <v>42</v>
      </c>
      <c r="Q229" t="s">
        <v>39</v>
      </c>
      <c r="R229" t="s">
        <v>40</v>
      </c>
      <c r="S229" t="s">
        <v>54</v>
      </c>
      <c r="T229" s="1">
        <v>500</v>
      </c>
      <c r="U229" t="s">
        <v>60</v>
      </c>
      <c r="V229" t="s">
        <v>43</v>
      </c>
      <c r="W229" t="s">
        <v>44</v>
      </c>
      <c r="X229" t="s">
        <v>69</v>
      </c>
      <c r="Y229" s="1">
        <v>485</v>
      </c>
      <c r="Z229" s="1">
        <v>461</v>
      </c>
      <c r="AA229" s="1">
        <v>24</v>
      </c>
    </row>
    <row r="230" spans="1:27" x14ac:dyDescent="0.25">
      <c r="A230" s="4">
        <v>229</v>
      </c>
      <c r="B230" t="s">
        <v>1</v>
      </c>
      <c r="C230" s="4">
        <v>25</v>
      </c>
      <c r="D230" t="s">
        <v>91</v>
      </c>
      <c r="E230" t="s">
        <v>30</v>
      </c>
      <c r="F230" t="s">
        <v>31</v>
      </c>
      <c r="G230" s="4">
        <v>1</v>
      </c>
      <c r="H230" t="s">
        <v>32</v>
      </c>
      <c r="I230" t="s">
        <v>70</v>
      </c>
      <c r="J230" s="1">
        <v>25000</v>
      </c>
      <c r="K230" t="s">
        <v>51</v>
      </c>
      <c r="L230" s="4">
        <v>9</v>
      </c>
      <c r="M230" t="s">
        <v>35</v>
      </c>
      <c r="N230" s="4" t="s">
        <v>36</v>
      </c>
      <c r="O230" t="s">
        <v>37</v>
      </c>
      <c r="P230" t="s">
        <v>38</v>
      </c>
      <c r="Q230" t="s">
        <v>39</v>
      </c>
      <c r="R230" t="s">
        <v>40</v>
      </c>
      <c r="S230" t="s">
        <v>65</v>
      </c>
      <c r="T230" s="1">
        <v>1500</v>
      </c>
      <c r="U230" t="s">
        <v>38</v>
      </c>
      <c r="V230" t="s">
        <v>84</v>
      </c>
      <c r="W230" t="s">
        <v>44</v>
      </c>
      <c r="X230" t="s">
        <v>69</v>
      </c>
      <c r="Y230" s="1">
        <v>973</v>
      </c>
      <c r="Z230" s="1">
        <v>607</v>
      </c>
      <c r="AA230" s="1">
        <v>366</v>
      </c>
    </row>
    <row r="231" spans="1:27" x14ac:dyDescent="0.25">
      <c r="A231" s="4">
        <v>230</v>
      </c>
      <c r="B231" t="s">
        <v>1</v>
      </c>
      <c r="C231" s="4">
        <v>62</v>
      </c>
      <c r="D231" t="s">
        <v>87</v>
      </c>
      <c r="E231" t="s">
        <v>47</v>
      </c>
      <c r="F231" t="s">
        <v>48</v>
      </c>
      <c r="G231" s="4">
        <v>44</v>
      </c>
      <c r="H231" t="s">
        <v>57</v>
      </c>
      <c r="I231" t="s">
        <v>70</v>
      </c>
      <c r="J231" s="1">
        <v>16800</v>
      </c>
      <c r="K231" t="s">
        <v>51</v>
      </c>
      <c r="L231" s="4">
        <v>5</v>
      </c>
      <c r="M231" t="s">
        <v>52</v>
      </c>
      <c r="N231" t="s">
        <v>77</v>
      </c>
      <c r="O231" t="s">
        <v>37</v>
      </c>
      <c r="P231" t="s">
        <v>38</v>
      </c>
      <c r="Q231" t="s">
        <v>39</v>
      </c>
      <c r="R231" t="s">
        <v>40</v>
      </c>
      <c r="S231" t="s">
        <v>65</v>
      </c>
      <c r="T231" s="1">
        <v>250</v>
      </c>
      <c r="U231" t="s">
        <v>38</v>
      </c>
      <c r="V231" t="s">
        <v>43</v>
      </c>
      <c r="W231" t="s">
        <v>44</v>
      </c>
      <c r="X231" t="s">
        <v>61</v>
      </c>
      <c r="Y231" s="1">
        <v>452</v>
      </c>
      <c r="Z231" s="1">
        <v>452</v>
      </c>
      <c r="AA231" s="1">
        <v>0</v>
      </c>
    </row>
    <row r="232" spans="1:27" x14ac:dyDescent="0.25">
      <c r="A232" s="4">
        <v>231</v>
      </c>
      <c r="B232" t="s">
        <v>1</v>
      </c>
      <c r="C232" s="4">
        <v>42</v>
      </c>
      <c r="D232" t="s">
        <v>56</v>
      </c>
      <c r="E232" t="s">
        <v>47</v>
      </c>
      <c r="F232" t="s">
        <v>48</v>
      </c>
      <c r="G232" s="4">
        <v>24</v>
      </c>
      <c r="H232" t="s">
        <v>57</v>
      </c>
      <c r="I232" t="s">
        <v>50</v>
      </c>
      <c r="J232" s="1">
        <v>40000</v>
      </c>
      <c r="K232" t="s">
        <v>51</v>
      </c>
      <c r="L232" s="4">
        <v>9</v>
      </c>
      <c r="M232" t="s">
        <v>35</v>
      </c>
      <c r="N232" t="s">
        <v>77</v>
      </c>
      <c r="O232" t="s">
        <v>37</v>
      </c>
      <c r="P232" t="s">
        <v>38</v>
      </c>
      <c r="Q232" t="s">
        <v>86</v>
      </c>
      <c r="R232" t="s">
        <v>40</v>
      </c>
      <c r="S232" t="s">
        <v>65</v>
      </c>
      <c r="T232" s="1">
        <v>250</v>
      </c>
      <c r="U232" t="s">
        <v>60</v>
      </c>
      <c r="V232" t="s">
        <v>43</v>
      </c>
      <c r="W232" t="s">
        <v>44</v>
      </c>
      <c r="X232" t="s">
        <v>45</v>
      </c>
      <c r="Y232" s="1">
        <v>693</v>
      </c>
      <c r="Z232" s="1">
        <v>524</v>
      </c>
      <c r="AA232" s="1">
        <v>169</v>
      </c>
    </row>
    <row r="233" spans="1:27" x14ac:dyDescent="0.25">
      <c r="A233" s="4">
        <v>232</v>
      </c>
      <c r="B233" t="s">
        <v>0</v>
      </c>
      <c r="C233" s="4">
        <v>31</v>
      </c>
      <c r="D233" t="s">
        <v>91</v>
      </c>
      <c r="E233" t="s">
        <v>30</v>
      </c>
      <c r="F233" t="s">
        <v>48</v>
      </c>
      <c r="G233" s="4">
        <v>9</v>
      </c>
      <c r="H233" t="s">
        <v>32</v>
      </c>
      <c r="I233" t="s">
        <v>33</v>
      </c>
      <c r="J233" s="1">
        <v>76000</v>
      </c>
      <c r="K233" t="s">
        <v>51</v>
      </c>
      <c r="L233" s="4">
        <v>5</v>
      </c>
      <c r="M233" t="s">
        <v>72</v>
      </c>
      <c r="N233" s="4" t="s">
        <v>36</v>
      </c>
      <c r="O233" t="s">
        <v>37</v>
      </c>
      <c r="P233" t="s">
        <v>38</v>
      </c>
      <c r="Q233" t="s">
        <v>39</v>
      </c>
      <c r="R233" t="s">
        <v>58</v>
      </c>
      <c r="S233" t="s">
        <v>76</v>
      </c>
      <c r="T233" s="1">
        <v>500</v>
      </c>
      <c r="U233" t="s">
        <v>38</v>
      </c>
      <c r="V233" t="s">
        <v>43</v>
      </c>
      <c r="W233" t="s">
        <v>44</v>
      </c>
      <c r="X233" t="s">
        <v>45</v>
      </c>
      <c r="Y233" s="1">
        <v>1143</v>
      </c>
      <c r="Z233" s="1">
        <v>658</v>
      </c>
      <c r="AA233" s="1">
        <v>485</v>
      </c>
    </row>
    <row r="234" spans="1:27" x14ac:dyDescent="0.25">
      <c r="A234" s="4">
        <v>233</v>
      </c>
      <c r="B234" t="s">
        <v>1</v>
      </c>
      <c r="C234" s="4">
        <v>33</v>
      </c>
      <c r="D234" t="s">
        <v>62</v>
      </c>
      <c r="E234" t="s">
        <v>30</v>
      </c>
      <c r="F234" t="s">
        <v>48</v>
      </c>
      <c r="G234" s="4">
        <v>15</v>
      </c>
      <c r="H234" t="s">
        <v>32</v>
      </c>
      <c r="I234" t="s">
        <v>50</v>
      </c>
      <c r="J234" s="1">
        <v>5800</v>
      </c>
      <c r="K234" t="s">
        <v>51</v>
      </c>
      <c r="L234" s="4">
        <v>13</v>
      </c>
      <c r="M234" t="s">
        <v>52</v>
      </c>
      <c r="N234" s="4" t="s">
        <v>36</v>
      </c>
      <c r="O234" t="s">
        <v>44</v>
      </c>
      <c r="P234" t="s">
        <v>42</v>
      </c>
      <c r="Q234" t="s">
        <v>90</v>
      </c>
      <c r="R234" t="s">
        <v>40</v>
      </c>
      <c r="S234" t="s">
        <v>68</v>
      </c>
      <c r="T234" s="1">
        <v>1000</v>
      </c>
      <c r="U234" t="s">
        <v>42</v>
      </c>
      <c r="V234" t="s">
        <v>84</v>
      </c>
      <c r="W234" t="s">
        <v>44</v>
      </c>
      <c r="X234" t="s">
        <v>66</v>
      </c>
      <c r="Y234" s="1">
        <v>341</v>
      </c>
      <c r="Z234" s="1">
        <v>419</v>
      </c>
      <c r="AA234" s="1">
        <v>-78</v>
      </c>
    </row>
    <row r="235" spans="1:27" x14ac:dyDescent="0.25">
      <c r="A235" s="4">
        <v>234</v>
      </c>
      <c r="B235" t="s">
        <v>0</v>
      </c>
      <c r="C235" s="4">
        <v>21</v>
      </c>
      <c r="D235" t="s">
        <v>83</v>
      </c>
      <c r="E235" t="s">
        <v>47</v>
      </c>
      <c r="F235" t="s">
        <v>48</v>
      </c>
      <c r="G235" s="4">
        <v>3</v>
      </c>
      <c r="H235" t="s">
        <v>32</v>
      </c>
      <c r="I235" t="s">
        <v>33</v>
      </c>
      <c r="J235" s="1">
        <v>28000</v>
      </c>
      <c r="K235" t="s">
        <v>51</v>
      </c>
      <c r="L235" s="4">
        <v>5</v>
      </c>
      <c r="M235" t="s">
        <v>52</v>
      </c>
      <c r="N235" t="s">
        <v>71</v>
      </c>
      <c r="O235" t="s">
        <v>37</v>
      </c>
      <c r="P235" t="s">
        <v>38</v>
      </c>
      <c r="Q235" t="s">
        <v>39</v>
      </c>
      <c r="R235" t="s">
        <v>53</v>
      </c>
      <c r="S235" t="s">
        <v>73</v>
      </c>
      <c r="T235" s="1">
        <v>1500</v>
      </c>
      <c r="U235" t="s">
        <v>42</v>
      </c>
      <c r="V235" t="s">
        <v>43</v>
      </c>
      <c r="W235" t="s">
        <v>37</v>
      </c>
      <c r="X235" t="s">
        <v>61</v>
      </c>
      <c r="Y235" s="1">
        <v>779</v>
      </c>
      <c r="Z235" s="1">
        <v>649</v>
      </c>
      <c r="AA235" s="1">
        <v>130</v>
      </c>
    </row>
    <row r="236" spans="1:27" x14ac:dyDescent="0.25">
      <c r="A236" s="4">
        <v>235</v>
      </c>
      <c r="B236" t="s">
        <v>0</v>
      </c>
      <c r="C236" s="4">
        <v>50</v>
      </c>
      <c r="D236" t="s">
        <v>62</v>
      </c>
      <c r="E236" t="s">
        <v>47</v>
      </c>
      <c r="F236" t="s">
        <v>48</v>
      </c>
      <c r="G236" s="4">
        <v>32</v>
      </c>
      <c r="H236" t="s">
        <v>57</v>
      </c>
      <c r="I236" t="s">
        <v>33</v>
      </c>
      <c r="J236" s="1">
        <v>13000</v>
      </c>
      <c r="K236" t="s">
        <v>51</v>
      </c>
      <c r="L236" s="4">
        <v>13</v>
      </c>
      <c r="M236" t="s">
        <v>35</v>
      </c>
      <c r="N236" t="s">
        <v>77</v>
      </c>
      <c r="O236" t="s">
        <v>44</v>
      </c>
      <c r="P236" t="s">
        <v>38</v>
      </c>
      <c r="Q236" t="s">
        <v>39</v>
      </c>
      <c r="R236" t="s">
        <v>58</v>
      </c>
      <c r="S236" t="s">
        <v>41</v>
      </c>
      <c r="T236" s="1">
        <v>250</v>
      </c>
      <c r="U236" t="s">
        <v>38</v>
      </c>
      <c r="V236" t="s">
        <v>43</v>
      </c>
      <c r="W236" t="s">
        <v>44</v>
      </c>
      <c r="X236" t="s">
        <v>69</v>
      </c>
      <c r="Y236" s="1">
        <v>415</v>
      </c>
      <c r="Z236" s="1">
        <v>441</v>
      </c>
      <c r="AA236" s="1">
        <v>-26</v>
      </c>
    </row>
    <row r="237" spans="1:27" x14ac:dyDescent="0.25">
      <c r="A237" s="4">
        <v>236</v>
      </c>
      <c r="B237" t="s">
        <v>0</v>
      </c>
      <c r="C237" s="4">
        <v>36</v>
      </c>
      <c r="D237" t="s">
        <v>80</v>
      </c>
      <c r="E237" t="s">
        <v>47</v>
      </c>
      <c r="F237" t="s">
        <v>48</v>
      </c>
      <c r="G237" s="4">
        <v>18</v>
      </c>
      <c r="H237" t="s">
        <v>49</v>
      </c>
      <c r="I237" t="s">
        <v>33</v>
      </c>
      <c r="J237" s="1">
        <v>33900</v>
      </c>
      <c r="K237" t="s">
        <v>51</v>
      </c>
      <c r="L237" s="4">
        <v>5</v>
      </c>
      <c r="M237" t="s">
        <v>52</v>
      </c>
      <c r="N237" s="4" t="s">
        <v>36</v>
      </c>
      <c r="O237" t="s">
        <v>37</v>
      </c>
      <c r="P237" t="s">
        <v>38</v>
      </c>
      <c r="Q237" t="s">
        <v>39</v>
      </c>
      <c r="R237" t="s">
        <v>53</v>
      </c>
      <c r="S237" t="s">
        <v>73</v>
      </c>
      <c r="T237" s="1">
        <v>500</v>
      </c>
      <c r="U237" t="s">
        <v>55</v>
      </c>
      <c r="V237" t="s">
        <v>43</v>
      </c>
      <c r="W237" t="s">
        <v>37</v>
      </c>
      <c r="X237" t="s">
        <v>45</v>
      </c>
      <c r="Y237" s="1">
        <v>634</v>
      </c>
      <c r="Z237" s="1">
        <v>506</v>
      </c>
      <c r="AA237" s="1">
        <v>128</v>
      </c>
    </row>
    <row r="238" spans="1:27" x14ac:dyDescent="0.25">
      <c r="A238" s="4">
        <v>237</v>
      </c>
      <c r="B238" t="s">
        <v>0</v>
      </c>
      <c r="C238" s="4">
        <v>41</v>
      </c>
      <c r="D238" t="s">
        <v>29</v>
      </c>
      <c r="E238" t="s">
        <v>47</v>
      </c>
      <c r="F238" t="s">
        <v>48</v>
      </c>
      <c r="G238" s="4">
        <v>23</v>
      </c>
      <c r="H238" t="s">
        <v>57</v>
      </c>
      <c r="I238" t="s">
        <v>33</v>
      </c>
      <c r="J238" s="1">
        <v>39900</v>
      </c>
      <c r="K238" t="s">
        <v>51</v>
      </c>
      <c r="L238" s="4">
        <v>5</v>
      </c>
      <c r="M238" t="s">
        <v>52</v>
      </c>
      <c r="N238" s="4" t="s">
        <v>36</v>
      </c>
      <c r="O238" t="s">
        <v>37</v>
      </c>
      <c r="P238" t="s">
        <v>74</v>
      </c>
      <c r="Q238" t="s">
        <v>39</v>
      </c>
      <c r="R238" t="s">
        <v>53</v>
      </c>
      <c r="S238" t="s">
        <v>65</v>
      </c>
      <c r="T238" s="1">
        <v>250</v>
      </c>
      <c r="U238" t="s">
        <v>38</v>
      </c>
      <c r="V238" t="s">
        <v>43</v>
      </c>
      <c r="W238" t="s">
        <v>37</v>
      </c>
      <c r="X238" t="s">
        <v>69</v>
      </c>
      <c r="Y238" s="1">
        <v>655</v>
      </c>
      <c r="Z238" s="1">
        <v>512</v>
      </c>
      <c r="AA238" s="1">
        <v>143</v>
      </c>
    </row>
    <row r="239" spans="1:27" x14ac:dyDescent="0.25">
      <c r="A239" s="4">
        <v>238</v>
      </c>
      <c r="B239" t="s">
        <v>1</v>
      </c>
      <c r="C239" s="4">
        <v>27</v>
      </c>
      <c r="D239" t="s">
        <v>56</v>
      </c>
      <c r="E239" t="s">
        <v>47</v>
      </c>
      <c r="F239" t="s">
        <v>48</v>
      </c>
      <c r="G239" s="4">
        <v>9</v>
      </c>
      <c r="H239" t="s">
        <v>57</v>
      </c>
      <c r="I239" t="s">
        <v>33</v>
      </c>
      <c r="J239" s="1">
        <v>10300</v>
      </c>
      <c r="K239" t="s">
        <v>51</v>
      </c>
      <c r="L239" s="4">
        <v>10</v>
      </c>
      <c r="M239" t="s">
        <v>52</v>
      </c>
      <c r="N239" s="4" t="s">
        <v>36</v>
      </c>
      <c r="O239" t="s">
        <v>37</v>
      </c>
      <c r="P239" t="s">
        <v>38</v>
      </c>
      <c r="Q239" t="s">
        <v>39</v>
      </c>
      <c r="R239" t="s">
        <v>40</v>
      </c>
      <c r="S239" t="s">
        <v>73</v>
      </c>
      <c r="T239" s="1">
        <v>500</v>
      </c>
      <c r="U239" t="s">
        <v>42</v>
      </c>
      <c r="V239" t="s">
        <v>43</v>
      </c>
      <c r="W239" t="s">
        <v>44</v>
      </c>
      <c r="X239" t="s">
        <v>66</v>
      </c>
      <c r="Y239" s="1">
        <v>378</v>
      </c>
      <c r="Z239" s="1">
        <v>430</v>
      </c>
      <c r="AA239" s="1">
        <v>-52</v>
      </c>
    </row>
    <row r="240" spans="1:27" x14ac:dyDescent="0.25">
      <c r="A240" s="4">
        <v>239</v>
      </c>
      <c r="B240" t="s">
        <v>1</v>
      </c>
      <c r="C240" s="4">
        <v>42</v>
      </c>
      <c r="D240" t="s">
        <v>56</v>
      </c>
      <c r="E240" t="s">
        <v>47</v>
      </c>
      <c r="F240" t="s">
        <v>48</v>
      </c>
      <c r="G240" s="4">
        <v>24</v>
      </c>
      <c r="H240" t="s">
        <v>92</v>
      </c>
      <c r="I240" t="s">
        <v>50</v>
      </c>
      <c r="J240" s="1">
        <v>7200</v>
      </c>
      <c r="K240" t="s">
        <v>51</v>
      </c>
      <c r="L240" s="4">
        <v>13</v>
      </c>
      <c r="M240" t="s">
        <v>52</v>
      </c>
      <c r="N240" s="4" t="s">
        <v>36</v>
      </c>
      <c r="O240" t="s">
        <v>44</v>
      </c>
      <c r="P240" t="s">
        <v>38</v>
      </c>
      <c r="Q240" t="s">
        <v>90</v>
      </c>
      <c r="R240" t="s">
        <v>53</v>
      </c>
      <c r="S240" t="s">
        <v>76</v>
      </c>
      <c r="T240" s="1">
        <v>250</v>
      </c>
      <c r="U240" t="s">
        <v>60</v>
      </c>
      <c r="V240" t="s">
        <v>84</v>
      </c>
      <c r="W240" t="s">
        <v>37</v>
      </c>
      <c r="X240" t="s">
        <v>61</v>
      </c>
      <c r="Y240" s="1">
        <v>358</v>
      </c>
      <c r="Z240" s="1">
        <v>424</v>
      </c>
      <c r="AA240" s="1">
        <v>-66</v>
      </c>
    </row>
    <row r="241" spans="1:27" x14ac:dyDescent="0.25">
      <c r="A241" s="4">
        <v>240</v>
      </c>
      <c r="B241" t="s">
        <v>1</v>
      </c>
      <c r="C241" s="4">
        <v>28</v>
      </c>
      <c r="D241" t="s">
        <v>80</v>
      </c>
      <c r="E241" t="s">
        <v>47</v>
      </c>
      <c r="F241" t="s">
        <v>48</v>
      </c>
      <c r="G241" s="4">
        <v>8</v>
      </c>
      <c r="H241" t="s">
        <v>92</v>
      </c>
      <c r="I241" t="s">
        <v>50</v>
      </c>
      <c r="J241" s="1">
        <v>24300</v>
      </c>
      <c r="K241" t="s">
        <v>51</v>
      </c>
      <c r="L241" s="4">
        <v>3</v>
      </c>
      <c r="M241" t="s">
        <v>52</v>
      </c>
      <c r="N241" s="4" t="s">
        <v>36</v>
      </c>
      <c r="O241" t="s">
        <v>44</v>
      </c>
      <c r="P241" t="s">
        <v>38</v>
      </c>
      <c r="Q241" t="s">
        <v>39</v>
      </c>
      <c r="R241" t="s">
        <v>64</v>
      </c>
      <c r="S241" t="s">
        <v>54</v>
      </c>
      <c r="T241" s="1">
        <v>1500</v>
      </c>
      <c r="U241" t="s">
        <v>81</v>
      </c>
      <c r="V241" t="s">
        <v>43</v>
      </c>
      <c r="W241" t="s">
        <v>44</v>
      </c>
      <c r="X241" t="s">
        <v>45</v>
      </c>
      <c r="Y241" s="1">
        <v>471</v>
      </c>
      <c r="Z241" s="1">
        <v>458</v>
      </c>
      <c r="AA241" s="1">
        <v>13</v>
      </c>
    </row>
    <row r="242" spans="1:27" x14ac:dyDescent="0.25">
      <c r="A242" s="4">
        <v>241</v>
      </c>
      <c r="B242" t="s">
        <v>1</v>
      </c>
      <c r="C242" s="4">
        <v>46</v>
      </c>
      <c r="D242" t="s">
        <v>62</v>
      </c>
      <c r="E242" t="s">
        <v>47</v>
      </c>
      <c r="F242" t="s">
        <v>48</v>
      </c>
      <c r="G242" s="4">
        <v>28</v>
      </c>
      <c r="H242" t="s">
        <v>57</v>
      </c>
      <c r="I242" t="s">
        <v>50</v>
      </c>
      <c r="J242" s="1">
        <v>95000</v>
      </c>
      <c r="K242" t="s">
        <v>51</v>
      </c>
      <c r="L242" s="4">
        <v>14</v>
      </c>
      <c r="M242" t="s">
        <v>82</v>
      </c>
      <c r="N242" s="4" t="s">
        <v>36</v>
      </c>
      <c r="O242" t="s">
        <v>44</v>
      </c>
      <c r="P242" t="s">
        <v>74</v>
      </c>
      <c r="Q242" t="s">
        <v>39</v>
      </c>
      <c r="R242" t="s">
        <v>40</v>
      </c>
      <c r="S242" t="s">
        <v>73</v>
      </c>
      <c r="T242" s="1">
        <v>1000</v>
      </c>
      <c r="U242" t="s">
        <v>55</v>
      </c>
      <c r="V242" t="s">
        <v>43</v>
      </c>
      <c r="W242" t="s">
        <v>44</v>
      </c>
      <c r="X242" t="s">
        <v>45</v>
      </c>
      <c r="Y242" s="1">
        <v>1082</v>
      </c>
      <c r="Z242" s="1">
        <v>640</v>
      </c>
      <c r="AA242" s="1">
        <v>442</v>
      </c>
    </row>
    <row r="243" spans="1:27" x14ac:dyDescent="0.25">
      <c r="A243" s="4">
        <v>242</v>
      </c>
      <c r="B243" t="s">
        <v>0</v>
      </c>
      <c r="C243" s="4">
        <v>32</v>
      </c>
      <c r="D243" t="s">
        <v>80</v>
      </c>
      <c r="E243" t="s">
        <v>47</v>
      </c>
      <c r="F243" t="s">
        <v>48</v>
      </c>
      <c r="G243" s="4">
        <v>14</v>
      </c>
      <c r="H243" t="s">
        <v>57</v>
      </c>
      <c r="I243" t="s">
        <v>50</v>
      </c>
      <c r="J243" s="1">
        <v>74200</v>
      </c>
      <c r="K243" t="s">
        <v>51</v>
      </c>
      <c r="L243" s="4">
        <v>5</v>
      </c>
      <c r="M243" t="s">
        <v>72</v>
      </c>
      <c r="N243" s="4" t="s">
        <v>36</v>
      </c>
      <c r="O243" t="s">
        <v>37</v>
      </c>
      <c r="P243" t="s">
        <v>38</v>
      </c>
      <c r="Q243" t="s">
        <v>39</v>
      </c>
      <c r="R243" t="s">
        <v>40</v>
      </c>
      <c r="S243" t="s">
        <v>68</v>
      </c>
      <c r="T243" s="1">
        <v>500</v>
      </c>
      <c r="U243" t="s">
        <v>38</v>
      </c>
      <c r="V243" t="s">
        <v>43</v>
      </c>
      <c r="W243" t="s">
        <v>44</v>
      </c>
      <c r="X243" t="s">
        <v>69</v>
      </c>
      <c r="Y243" s="1">
        <v>1122</v>
      </c>
      <c r="Z243" s="1">
        <v>652</v>
      </c>
      <c r="AA243" s="1">
        <v>470</v>
      </c>
    </row>
    <row r="244" spans="1:27" x14ac:dyDescent="0.25">
      <c r="A244" s="4">
        <v>243</v>
      </c>
      <c r="B244" t="s">
        <v>1</v>
      </c>
      <c r="C244" s="4">
        <v>40</v>
      </c>
      <c r="D244" t="s">
        <v>62</v>
      </c>
      <c r="E244" t="s">
        <v>30</v>
      </c>
      <c r="F244" t="s">
        <v>48</v>
      </c>
      <c r="G244" s="4">
        <v>22</v>
      </c>
      <c r="H244" t="s">
        <v>57</v>
      </c>
      <c r="I244" t="s">
        <v>70</v>
      </c>
      <c r="J244" s="1">
        <v>19000</v>
      </c>
      <c r="K244" t="s">
        <v>51</v>
      </c>
      <c r="L244" s="4">
        <v>10</v>
      </c>
      <c r="M244" t="s">
        <v>35</v>
      </c>
      <c r="N244" s="4" t="s">
        <v>36</v>
      </c>
      <c r="O244" t="s">
        <v>37</v>
      </c>
      <c r="P244" t="s">
        <v>38</v>
      </c>
      <c r="Q244" t="s">
        <v>39</v>
      </c>
      <c r="R244" t="s">
        <v>53</v>
      </c>
      <c r="S244" t="s">
        <v>76</v>
      </c>
      <c r="T244" s="1">
        <v>250</v>
      </c>
      <c r="U244" t="s">
        <v>55</v>
      </c>
      <c r="V244" t="s">
        <v>43</v>
      </c>
      <c r="W244" t="s">
        <v>44</v>
      </c>
      <c r="X244" t="s">
        <v>45</v>
      </c>
      <c r="Y244" s="1">
        <v>476</v>
      </c>
      <c r="Z244" s="1">
        <v>459</v>
      </c>
      <c r="AA244" s="1">
        <v>17</v>
      </c>
    </row>
    <row r="245" spans="1:27" x14ac:dyDescent="0.25">
      <c r="A245" s="4">
        <v>244</v>
      </c>
      <c r="B245" t="s">
        <v>0</v>
      </c>
      <c r="C245" s="4">
        <v>39</v>
      </c>
      <c r="D245" t="s">
        <v>83</v>
      </c>
      <c r="E245" t="s">
        <v>47</v>
      </c>
      <c r="F245" t="s">
        <v>48</v>
      </c>
      <c r="G245" s="4">
        <v>21</v>
      </c>
      <c r="H245" t="s">
        <v>67</v>
      </c>
      <c r="I245" t="s">
        <v>70</v>
      </c>
      <c r="J245" s="1">
        <v>42700</v>
      </c>
      <c r="K245" t="s">
        <v>51</v>
      </c>
      <c r="L245" s="4">
        <v>6</v>
      </c>
      <c r="M245" t="s">
        <v>52</v>
      </c>
      <c r="N245" s="4" t="s">
        <v>36</v>
      </c>
      <c r="O245" t="s">
        <v>44</v>
      </c>
      <c r="P245" t="s">
        <v>38</v>
      </c>
      <c r="Q245" t="s">
        <v>39</v>
      </c>
      <c r="R245" t="s">
        <v>58</v>
      </c>
      <c r="S245" t="s">
        <v>54</v>
      </c>
      <c r="T245" s="1">
        <v>500</v>
      </c>
      <c r="U245" t="s">
        <v>55</v>
      </c>
      <c r="V245" t="s">
        <v>43</v>
      </c>
      <c r="W245" t="s">
        <v>44</v>
      </c>
      <c r="X245" t="s">
        <v>69</v>
      </c>
      <c r="Y245" s="1">
        <v>674</v>
      </c>
      <c r="Z245" s="1">
        <v>518</v>
      </c>
      <c r="AA245" s="1">
        <v>156</v>
      </c>
    </row>
    <row r="246" spans="1:27" x14ac:dyDescent="0.25">
      <c r="A246" s="4">
        <v>245</v>
      </c>
      <c r="B246" t="s">
        <v>0</v>
      </c>
      <c r="C246" s="4">
        <v>30</v>
      </c>
      <c r="D246" t="s">
        <v>29</v>
      </c>
      <c r="E246" t="s">
        <v>47</v>
      </c>
      <c r="F246" t="s">
        <v>48</v>
      </c>
      <c r="G246" s="4">
        <v>12</v>
      </c>
      <c r="H246" t="s">
        <v>57</v>
      </c>
      <c r="I246" t="s">
        <v>50</v>
      </c>
      <c r="J246" s="1">
        <v>143000</v>
      </c>
      <c r="K246" t="s">
        <v>51</v>
      </c>
      <c r="L246" s="4">
        <v>2</v>
      </c>
      <c r="M246" t="s">
        <v>82</v>
      </c>
      <c r="N246" s="4" t="s">
        <v>36</v>
      </c>
      <c r="O246" t="s">
        <v>37</v>
      </c>
      <c r="P246" t="s">
        <v>42</v>
      </c>
      <c r="Q246" t="s">
        <v>39</v>
      </c>
      <c r="R246" t="s">
        <v>40</v>
      </c>
      <c r="S246" t="s">
        <v>41</v>
      </c>
      <c r="T246" s="1">
        <v>750</v>
      </c>
      <c r="U246" t="s">
        <v>38</v>
      </c>
      <c r="V246" t="s">
        <v>43</v>
      </c>
      <c r="W246" t="s">
        <v>44</v>
      </c>
      <c r="X246" t="s">
        <v>45</v>
      </c>
      <c r="Y246" s="1">
        <v>1755</v>
      </c>
      <c r="Z246" s="1">
        <v>841</v>
      </c>
      <c r="AA246" s="1">
        <v>914</v>
      </c>
    </row>
    <row r="247" spans="1:27" x14ac:dyDescent="0.25">
      <c r="A247" s="4">
        <v>246</v>
      </c>
      <c r="B247" t="s">
        <v>0</v>
      </c>
      <c r="C247" s="4">
        <v>33</v>
      </c>
      <c r="D247" t="s">
        <v>87</v>
      </c>
      <c r="E247" t="s">
        <v>47</v>
      </c>
      <c r="F247" t="s">
        <v>48</v>
      </c>
      <c r="G247" s="4">
        <v>15</v>
      </c>
      <c r="H247" t="s">
        <v>57</v>
      </c>
      <c r="I247" t="s">
        <v>33</v>
      </c>
      <c r="J247" s="1">
        <v>28900</v>
      </c>
      <c r="K247" t="s">
        <v>51</v>
      </c>
      <c r="L247" s="4">
        <v>6</v>
      </c>
      <c r="M247" t="s">
        <v>52</v>
      </c>
      <c r="N247" t="s">
        <v>71</v>
      </c>
      <c r="O247" t="s">
        <v>44</v>
      </c>
      <c r="P247" t="s">
        <v>38</v>
      </c>
      <c r="Q247" t="s">
        <v>39</v>
      </c>
      <c r="R247" t="s">
        <v>40</v>
      </c>
      <c r="S247" t="s">
        <v>59</v>
      </c>
      <c r="T247" s="1">
        <v>500</v>
      </c>
      <c r="U247" t="s">
        <v>38</v>
      </c>
      <c r="V247" t="s">
        <v>43</v>
      </c>
      <c r="W247" t="s">
        <v>44</v>
      </c>
      <c r="X247" t="s">
        <v>69</v>
      </c>
      <c r="Y247" s="1">
        <v>554</v>
      </c>
      <c r="Z247" s="1">
        <v>482</v>
      </c>
      <c r="AA247" s="1">
        <v>72</v>
      </c>
    </row>
    <row r="248" spans="1:27" x14ac:dyDescent="0.25">
      <c r="A248" s="4">
        <v>247</v>
      </c>
      <c r="B248" t="s">
        <v>0</v>
      </c>
      <c r="C248" s="4">
        <v>27</v>
      </c>
      <c r="D248" t="s">
        <v>56</v>
      </c>
      <c r="E248" t="s">
        <v>30</v>
      </c>
      <c r="F248" t="s">
        <v>48</v>
      </c>
      <c r="G248" s="4">
        <v>9</v>
      </c>
      <c r="H248" t="s">
        <v>32</v>
      </c>
      <c r="I248" t="s">
        <v>70</v>
      </c>
      <c r="J248" s="1">
        <v>49000</v>
      </c>
      <c r="K248" t="s">
        <v>51</v>
      </c>
      <c r="L248" s="4">
        <v>2</v>
      </c>
      <c r="M248" t="s">
        <v>35</v>
      </c>
      <c r="N248" s="4" t="s">
        <v>36</v>
      </c>
      <c r="O248" t="s">
        <v>37</v>
      </c>
      <c r="P248" t="s">
        <v>38</v>
      </c>
      <c r="Q248" t="s">
        <v>39</v>
      </c>
      <c r="R248" t="s">
        <v>40</v>
      </c>
      <c r="S248" t="s">
        <v>59</v>
      </c>
      <c r="T248" s="1">
        <v>1000</v>
      </c>
      <c r="U248" t="s">
        <v>38</v>
      </c>
      <c r="V248" t="s">
        <v>43</v>
      </c>
      <c r="W248" t="s">
        <v>44</v>
      </c>
      <c r="X248" t="s">
        <v>66</v>
      </c>
      <c r="Y248" s="1">
        <v>697</v>
      </c>
      <c r="Z248" s="1">
        <v>525</v>
      </c>
      <c r="AA248" s="1">
        <v>172</v>
      </c>
    </row>
    <row r="249" spans="1:27" x14ac:dyDescent="0.25">
      <c r="A249" s="4">
        <v>248</v>
      </c>
      <c r="B249" t="s">
        <v>0</v>
      </c>
      <c r="C249" s="4">
        <v>37</v>
      </c>
      <c r="D249" t="s">
        <v>56</v>
      </c>
      <c r="E249" t="s">
        <v>47</v>
      </c>
      <c r="F249" t="s">
        <v>48</v>
      </c>
      <c r="G249" s="4">
        <v>19</v>
      </c>
      <c r="H249" t="s">
        <v>57</v>
      </c>
      <c r="I249" t="s">
        <v>50</v>
      </c>
      <c r="J249" s="1">
        <v>74200</v>
      </c>
      <c r="K249" t="s">
        <v>51</v>
      </c>
      <c r="L249" s="4">
        <v>6</v>
      </c>
      <c r="M249" t="s">
        <v>35</v>
      </c>
      <c r="N249" s="4" t="s">
        <v>36</v>
      </c>
      <c r="O249" t="s">
        <v>44</v>
      </c>
      <c r="P249" t="s">
        <v>38</v>
      </c>
      <c r="Q249" t="s">
        <v>39</v>
      </c>
      <c r="R249" t="s">
        <v>53</v>
      </c>
      <c r="S249" t="s">
        <v>76</v>
      </c>
      <c r="T249" s="1">
        <v>500</v>
      </c>
      <c r="U249" t="s">
        <v>38</v>
      </c>
      <c r="V249" t="s">
        <v>43</v>
      </c>
      <c r="W249" t="s">
        <v>44</v>
      </c>
      <c r="X249" t="s">
        <v>45</v>
      </c>
      <c r="Y249" s="1">
        <v>982</v>
      </c>
      <c r="Z249" s="1">
        <v>610</v>
      </c>
      <c r="AA249" s="1">
        <v>372</v>
      </c>
    </row>
    <row r="250" spans="1:27" x14ac:dyDescent="0.25">
      <c r="A250" s="4">
        <v>249</v>
      </c>
      <c r="B250" t="s">
        <v>1</v>
      </c>
      <c r="C250" s="4">
        <v>56</v>
      </c>
      <c r="D250" t="s">
        <v>80</v>
      </c>
      <c r="E250" t="s">
        <v>30</v>
      </c>
      <c r="F250" t="s">
        <v>48</v>
      </c>
      <c r="G250" s="4">
        <v>38</v>
      </c>
      <c r="H250" t="s">
        <v>32</v>
      </c>
      <c r="I250" t="s">
        <v>70</v>
      </c>
      <c r="J250" s="1">
        <v>69000</v>
      </c>
      <c r="K250" t="s">
        <v>51</v>
      </c>
      <c r="L250" s="4">
        <v>2</v>
      </c>
      <c r="M250" t="s">
        <v>72</v>
      </c>
      <c r="N250" s="4" t="s">
        <v>36</v>
      </c>
      <c r="O250" t="s">
        <v>37</v>
      </c>
      <c r="P250" t="s">
        <v>38</v>
      </c>
      <c r="Q250" t="s">
        <v>39</v>
      </c>
      <c r="R250" t="s">
        <v>64</v>
      </c>
      <c r="S250" t="s">
        <v>59</v>
      </c>
      <c r="T250" s="1">
        <v>750</v>
      </c>
      <c r="U250" t="s">
        <v>38</v>
      </c>
      <c r="V250" t="s">
        <v>43</v>
      </c>
      <c r="W250" t="s">
        <v>44</v>
      </c>
      <c r="X250" t="s">
        <v>69</v>
      </c>
      <c r="Y250" s="1">
        <v>1246</v>
      </c>
      <c r="Z250" s="1">
        <v>989</v>
      </c>
      <c r="AA250" s="1">
        <v>257</v>
      </c>
    </row>
    <row r="251" spans="1:27" x14ac:dyDescent="0.25">
      <c r="A251" s="4">
        <v>250</v>
      </c>
      <c r="B251" t="s">
        <v>1</v>
      </c>
      <c r="C251" s="4">
        <v>30</v>
      </c>
      <c r="D251" t="s">
        <v>80</v>
      </c>
      <c r="E251" t="s">
        <v>30</v>
      </c>
      <c r="F251" t="s">
        <v>48</v>
      </c>
      <c r="G251" s="4">
        <v>12</v>
      </c>
      <c r="H251" t="s">
        <v>57</v>
      </c>
      <c r="I251" t="s">
        <v>50</v>
      </c>
      <c r="J251" s="1">
        <v>15300</v>
      </c>
      <c r="K251" t="s">
        <v>51</v>
      </c>
      <c r="L251" s="4">
        <v>6</v>
      </c>
      <c r="M251" t="s">
        <v>52</v>
      </c>
      <c r="N251" s="4" t="s">
        <v>36</v>
      </c>
      <c r="O251" t="s">
        <v>44</v>
      </c>
      <c r="P251" t="s">
        <v>38</v>
      </c>
      <c r="Q251" t="s">
        <v>39</v>
      </c>
      <c r="R251" t="s">
        <v>40</v>
      </c>
      <c r="S251" t="s">
        <v>54</v>
      </c>
      <c r="T251" s="1">
        <v>500</v>
      </c>
      <c r="U251" t="s">
        <v>60</v>
      </c>
      <c r="V251" t="s">
        <v>43</v>
      </c>
      <c r="W251" t="s">
        <v>37</v>
      </c>
      <c r="X251" t="s">
        <v>61</v>
      </c>
      <c r="Y251" s="1">
        <v>425</v>
      </c>
      <c r="Z251" s="1">
        <v>444</v>
      </c>
      <c r="AA251" s="1">
        <v>-19</v>
      </c>
    </row>
    <row r="252" spans="1:27" x14ac:dyDescent="0.25">
      <c r="A252" s="4">
        <v>251</v>
      </c>
      <c r="B252" t="s">
        <v>0</v>
      </c>
      <c r="C252" s="4">
        <v>36</v>
      </c>
      <c r="D252" t="s">
        <v>87</v>
      </c>
      <c r="E252" t="s">
        <v>47</v>
      </c>
      <c r="F252" t="s">
        <v>48</v>
      </c>
      <c r="G252" s="4">
        <v>18</v>
      </c>
      <c r="H252" t="s">
        <v>57</v>
      </c>
      <c r="I252" t="s">
        <v>33</v>
      </c>
      <c r="J252" s="1">
        <v>41300</v>
      </c>
      <c r="K252" t="s">
        <v>51</v>
      </c>
      <c r="L252" s="4">
        <v>6</v>
      </c>
      <c r="M252" t="s">
        <v>52</v>
      </c>
      <c r="N252" s="4" t="s">
        <v>36</v>
      </c>
      <c r="O252" t="s">
        <v>44</v>
      </c>
      <c r="P252" t="s">
        <v>38</v>
      </c>
      <c r="Q252" t="s">
        <v>39</v>
      </c>
      <c r="R252" t="s">
        <v>53</v>
      </c>
      <c r="S252" t="s">
        <v>76</v>
      </c>
      <c r="T252" s="1">
        <v>500</v>
      </c>
      <c r="U252" t="s">
        <v>81</v>
      </c>
      <c r="V252" t="s">
        <v>43</v>
      </c>
      <c r="W252" t="s">
        <v>44</v>
      </c>
      <c r="X252" t="s">
        <v>61</v>
      </c>
      <c r="Y252" s="1">
        <v>635</v>
      </c>
      <c r="Z252" s="1">
        <v>507</v>
      </c>
      <c r="AA252" s="1">
        <v>128</v>
      </c>
    </row>
    <row r="253" spans="1:27" x14ac:dyDescent="0.25">
      <c r="A253" s="4">
        <v>252</v>
      </c>
      <c r="B253" t="s">
        <v>0</v>
      </c>
      <c r="C253" s="4">
        <v>32</v>
      </c>
      <c r="D253" t="s">
        <v>91</v>
      </c>
      <c r="E253" t="s">
        <v>47</v>
      </c>
      <c r="F253" t="s">
        <v>48</v>
      </c>
      <c r="G253" s="4">
        <v>14</v>
      </c>
      <c r="H253" t="s">
        <v>57</v>
      </c>
      <c r="I253" t="s">
        <v>70</v>
      </c>
      <c r="J253" s="1">
        <v>81990</v>
      </c>
      <c r="K253" t="s">
        <v>51</v>
      </c>
      <c r="L253" s="4">
        <v>6</v>
      </c>
      <c r="M253" t="s">
        <v>72</v>
      </c>
      <c r="N253" s="4" t="s">
        <v>36</v>
      </c>
      <c r="O253" t="s">
        <v>37</v>
      </c>
      <c r="P253" t="s">
        <v>38</v>
      </c>
      <c r="Q253" t="s">
        <v>39</v>
      </c>
      <c r="R253" t="s">
        <v>40</v>
      </c>
      <c r="S253" t="s">
        <v>41</v>
      </c>
      <c r="T253" s="1">
        <v>500</v>
      </c>
      <c r="U253" t="s">
        <v>38</v>
      </c>
      <c r="V253" t="s">
        <v>43</v>
      </c>
      <c r="W253" t="s">
        <v>44</v>
      </c>
      <c r="X253" t="s">
        <v>69</v>
      </c>
      <c r="Y253" s="1">
        <v>1211</v>
      </c>
      <c r="Z253" s="1">
        <v>678</v>
      </c>
      <c r="AA253" s="1">
        <v>533</v>
      </c>
    </row>
    <row r="254" spans="1:27" x14ac:dyDescent="0.25">
      <c r="A254" s="4">
        <v>253</v>
      </c>
      <c r="B254" t="s">
        <v>1</v>
      </c>
      <c r="C254" s="4">
        <v>44</v>
      </c>
      <c r="D254" t="s">
        <v>56</v>
      </c>
      <c r="E254" t="s">
        <v>47</v>
      </c>
      <c r="F254" t="s">
        <v>48</v>
      </c>
      <c r="G254" s="4">
        <v>3</v>
      </c>
      <c r="H254" t="s">
        <v>49</v>
      </c>
      <c r="I254" t="s">
        <v>33</v>
      </c>
      <c r="J254" s="1">
        <v>63300</v>
      </c>
      <c r="K254" t="s">
        <v>51</v>
      </c>
      <c r="L254" s="4">
        <v>7</v>
      </c>
      <c r="M254" t="s">
        <v>72</v>
      </c>
      <c r="N254" s="4" t="s">
        <v>36</v>
      </c>
      <c r="O254" t="s">
        <v>44</v>
      </c>
      <c r="P254" t="s">
        <v>38</v>
      </c>
      <c r="Q254" t="s">
        <v>39</v>
      </c>
      <c r="R254" t="s">
        <v>40</v>
      </c>
      <c r="S254" t="s">
        <v>73</v>
      </c>
      <c r="T254" s="1">
        <v>750</v>
      </c>
      <c r="U254" t="s">
        <v>55</v>
      </c>
      <c r="V254" t="s">
        <v>43</v>
      </c>
      <c r="W254" t="s">
        <v>37</v>
      </c>
      <c r="X254" t="s">
        <v>69</v>
      </c>
      <c r="Y254" s="1">
        <v>1542</v>
      </c>
      <c r="Z254" s="1">
        <v>777</v>
      </c>
      <c r="AA254" s="1">
        <v>765</v>
      </c>
    </row>
    <row r="255" spans="1:27" x14ac:dyDescent="0.25">
      <c r="A255" s="4">
        <v>254</v>
      </c>
      <c r="B255" t="s">
        <v>1</v>
      </c>
      <c r="C255" s="4">
        <v>48</v>
      </c>
      <c r="D255" t="s">
        <v>46</v>
      </c>
      <c r="E255" t="s">
        <v>47</v>
      </c>
      <c r="F255" t="s">
        <v>48</v>
      </c>
      <c r="G255" s="4">
        <v>30</v>
      </c>
      <c r="H255" t="s">
        <v>57</v>
      </c>
      <c r="I255" t="s">
        <v>70</v>
      </c>
      <c r="J255" s="1">
        <v>322300</v>
      </c>
      <c r="K255" t="s">
        <v>34</v>
      </c>
      <c r="L255" s="4">
        <v>6</v>
      </c>
      <c r="M255" t="s">
        <v>82</v>
      </c>
      <c r="N255" s="4" t="s">
        <v>36</v>
      </c>
      <c r="O255" t="s">
        <v>37</v>
      </c>
      <c r="P255" t="s">
        <v>38</v>
      </c>
      <c r="Q255" t="s">
        <v>39</v>
      </c>
      <c r="R255" t="s">
        <v>58</v>
      </c>
      <c r="S255" t="s">
        <v>41</v>
      </c>
      <c r="T255" s="1">
        <v>1500</v>
      </c>
      <c r="U255" t="s">
        <v>38</v>
      </c>
      <c r="V255" t="s">
        <v>43</v>
      </c>
      <c r="W255" t="s">
        <v>44</v>
      </c>
      <c r="X255" t="s">
        <v>45</v>
      </c>
      <c r="Y255" s="1">
        <v>2698</v>
      </c>
      <c r="Z255" s="1">
        <v>1122</v>
      </c>
      <c r="AA255" s="1">
        <v>1576</v>
      </c>
    </row>
    <row r="256" spans="1:27" x14ac:dyDescent="0.25">
      <c r="A256" s="4">
        <v>255</v>
      </c>
      <c r="B256" t="s">
        <v>1</v>
      </c>
      <c r="C256" s="4">
        <v>39</v>
      </c>
      <c r="D256" t="s">
        <v>29</v>
      </c>
      <c r="E256" t="s">
        <v>47</v>
      </c>
      <c r="F256" t="s">
        <v>48</v>
      </c>
      <c r="G256" s="4">
        <v>21</v>
      </c>
      <c r="H256" t="s">
        <v>57</v>
      </c>
      <c r="I256" t="s">
        <v>70</v>
      </c>
      <c r="J256" s="1">
        <v>13700</v>
      </c>
      <c r="K256" t="s">
        <v>51</v>
      </c>
      <c r="L256" s="4">
        <v>2</v>
      </c>
      <c r="M256" t="s">
        <v>52</v>
      </c>
      <c r="N256" t="s">
        <v>71</v>
      </c>
      <c r="O256" t="s">
        <v>37</v>
      </c>
      <c r="P256" t="s">
        <v>38</v>
      </c>
      <c r="Q256" t="s">
        <v>75</v>
      </c>
      <c r="R256" t="s">
        <v>53</v>
      </c>
      <c r="S256" t="s">
        <v>68</v>
      </c>
      <c r="T256" s="1">
        <v>500</v>
      </c>
      <c r="U256" t="s">
        <v>55</v>
      </c>
      <c r="V256" t="s">
        <v>43</v>
      </c>
      <c r="W256" t="s">
        <v>44</v>
      </c>
      <c r="X256" t="s">
        <v>69</v>
      </c>
      <c r="Y256" s="1">
        <v>398</v>
      </c>
      <c r="Z256" s="1">
        <v>436</v>
      </c>
      <c r="AA256" s="1">
        <v>-38</v>
      </c>
    </row>
    <row r="257" spans="1:27" x14ac:dyDescent="0.25">
      <c r="A257" s="4">
        <v>256</v>
      </c>
      <c r="B257" t="s">
        <v>0</v>
      </c>
      <c r="C257" s="4">
        <v>31</v>
      </c>
      <c r="D257" t="s">
        <v>87</v>
      </c>
      <c r="E257" t="s">
        <v>30</v>
      </c>
      <c r="F257" t="s">
        <v>48</v>
      </c>
      <c r="G257" s="4">
        <v>13</v>
      </c>
      <c r="H257" t="s">
        <v>57</v>
      </c>
      <c r="I257" t="s">
        <v>33</v>
      </c>
      <c r="J257" s="1">
        <v>75900</v>
      </c>
      <c r="K257" t="s">
        <v>51</v>
      </c>
      <c r="L257" s="4">
        <v>7</v>
      </c>
      <c r="M257" t="s">
        <v>35</v>
      </c>
      <c r="N257" s="4" t="s">
        <v>36</v>
      </c>
      <c r="O257" t="s">
        <v>44</v>
      </c>
      <c r="P257" t="s">
        <v>38</v>
      </c>
      <c r="Q257" t="s">
        <v>39</v>
      </c>
      <c r="R257" t="s">
        <v>40</v>
      </c>
      <c r="S257" t="s">
        <v>54</v>
      </c>
      <c r="T257" s="1">
        <v>500</v>
      </c>
      <c r="U257" t="s">
        <v>81</v>
      </c>
      <c r="V257" t="s">
        <v>43</v>
      </c>
      <c r="W257" t="s">
        <v>44</v>
      </c>
      <c r="X257" t="s">
        <v>45</v>
      </c>
      <c r="Y257" s="1">
        <v>1070</v>
      </c>
      <c r="Z257" s="1">
        <v>636</v>
      </c>
      <c r="AA257" s="1">
        <v>434</v>
      </c>
    </row>
    <row r="258" spans="1:27" x14ac:dyDescent="0.25">
      <c r="A258" s="4">
        <v>257</v>
      </c>
      <c r="B258" t="s">
        <v>1</v>
      </c>
      <c r="C258" s="4">
        <v>39</v>
      </c>
      <c r="D258" t="s">
        <v>62</v>
      </c>
      <c r="E258" t="s">
        <v>47</v>
      </c>
      <c r="F258" t="s">
        <v>48</v>
      </c>
      <c r="G258" s="4">
        <v>21</v>
      </c>
      <c r="H258" t="s">
        <v>57</v>
      </c>
      <c r="I258" t="s">
        <v>70</v>
      </c>
      <c r="J258" s="1">
        <v>33000</v>
      </c>
      <c r="K258" t="s">
        <v>51</v>
      </c>
      <c r="L258" s="4">
        <v>7</v>
      </c>
      <c r="M258" t="s">
        <v>35</v>
      </c>
      <c r="N258" s="4" t="s">
        <v>36</v>
      </c>
      <c r="O258" t="s">
        <v>44</v>
      </c>
      <c r="P258" t="s">
        <v>38</v>
      </c>
      <c r="Q258" t="s">
        <v>39</v>
      </c>
      <c r="R258" t="s">
        <v>64</v>
      </c>
      <c r="S258" t="s">
        <v>54</v>
      </c>
      <c r="T258" s="1">
        <v>500</v>
      </c>
      <c r="U258" t="s">
        <v>38</v>
      </c>
      <c r="V258" t="s">
        <v>43</v>
      </c>
      <c r="W258" t="s">
        <v>37</v>
      </c>
      <c r="X258" t="s">
        <v>45</v>
      </c>
      <c r="Y258" s="1">
        <v>593</v>
      </c>
      <c r="Z258" s="1">
        <v>494</v>
      </c>
      <c r="AA258" s="1">
        <v>99</v>
      </c>
    </row>
    <row r="259" spans="1:27" x14ac:dyDescent="0.25">
      <c r="A259" s="4">
        <v>258</v>
      </c>
      <c r="B259" t="s">
        <v>1</v>
      </c>
      <c r="C259" s="4">
        <v>62</v>
      </c>
      <c r="D259" t="s">
        <v>56</v>
      </c>
      <c r="E259" t="s">
        <v>30</v>
      </c>
      <c r="F259" t="s">
        <v>48</v>
      </c>
      <c r="G259" s="4">
        <v>44</v>
      </c>
      <c r="H259" t="s">
        <v>57</v>
      </c>
      <c r="I259" t="s">
        <v>70</v>
      </c>
      <c r="J259" s="1">
        <v>22000</v>
      </c>
      <c r="K259" t="s">
        <v>51</v>
      </c>
      <c r="L259" s="4">
        <v>7</v>
      </c>
      <c r="M259" t="s">
        <v>35</v>
      </c>
      <c r="N259" t="s">
        <v>77</v>
      </c>
      <c r="O259" t="s">
        <v>44</v>
      </c>
      <c r="P259" t="s">
        <v>38</v>
      </c>
      <c r="Q259" t="s">
        <v>39</v>
      </c>
      <c r="R259" t="s">
        <v>64</v>
      </c>
      <c r="S259" t="s">
        <v>59</v>
      </c>
      <c r="T259" s="1">
        <v>250</v>
      </c>
      <c r="U259" t="s">
        <v>55</v>
      </c>
      <c r="V259" t="s">
        <v>43</v>
      </c>
      <c r="W259" t="s">
        <v>44</v>
      </c>
      <c r="X259" t="s">
        <v>69</v>
      </c>
      <c r="Y259" s="1">
        <v>530</v>
      </c>
      <c r="Z259" s="1">
        <v>475</v>
      </c>
      <c r="AA259" s="1">
        <v>55</v>
      </c>
    </row>
    <row r="260" spans="1:27" x14ac:dyDescent="0.25">
      <c r="A260" s="4">
        <v>259</v>
      </c>
      <c r="B260" t="s">
        <v>1</v>
      </c>
      <c r="C260" s="4">
        <v>21</v>
      </c>
      <c r="D260" t="s">
        <v>80</v>
      </c>
      <c r="E260" t="s">
        <v>47</v>
      </c>
      <c r="F260" t="s">
        <v>48</v>
      </c>
      <c r="G260" s="4">
        <v>3</v>
      </c>
      <c r="H260" t="s">
        <v>49</v>
      </c>
      <c r="I260" t="s">
        <v>33</v>
      </c>
      <c r="J260" s="1">
        <v>63200</v>
      </c>
      <c r="K260" t="s">
        <v>51</v>
      </c>
      <c r="L260" s="4">
        <v>8</v>
      </c>
      <c r="M260" t="s">
        <v>82</v>
      </c>
      <c r="N260" s="4" t="s">
        <v>36</v>
      </c>
      <c r="O260" t="s">
        <v>44</v>
      </c>
      <c r="P260" t="s">
        <v>38</v>
      </c>
      <c r="Q260" t="s">
        <v>39</v>
      </c>
      <c r="R260" t="s">
        <v>40</v>
      </c>
      <c r="S260" t="s">
        <v>65</v>
      </c>
      <c r="T260" s="1">
        <v>1500</v>
      </c>
      <c r="U260" t="s">
        <v>38</v>
      </c>
      <c r="V260" t="s">
        <v>43</v>
      </c>
      <c r="W260" t="s">
        <v>44</v>
      </c>
      <c r="X260" t="s">
        <v>69</v>
      </c>
      <c r="Y260" s="1">
        <v>1489</v>
      </c>
      <c r="Z260" s="1">
        <v>761</v>
      </c>
      <c r="AA260" s="1">
        <v>728</v>
      </c>
    </row>
    <row r="261" spans="1:27" x14ac:dyDescent="0.25">
      <c r="A261" s="4">
        <v>260</v>
      </c>
      <c r="B261" t="s">
        <v>1</v>
      </c>
      <c r="C261" s="4">
        <v>62</v>
      </c>
      <c r="D261" t="s">
        <v>62</v>
      </c>
      <c r="E261" t="s">
        <v>47</v>
      </c>
      <c r="F261" t="s">
        <v>48</v>
      </c>
      <c r="G261" s="4">
        <v>44</v>
      </c>
      <c r="H261" t="s">
        <v>57</v>
      </c>
      <c r="I261" t="s">
        <v>33</v>
      </c>
      <c r="J261" s="1">
        <v>248000</v>
      </c>
      <c r="K261" t="s">
        <v>51</v>
      </c>
      <c r="L261" s="4">
        <v>2</v>
      </c>
      <c r="M261" t="s">
        <v>82</v>
      </c>
      <c r="N261" s="4" t="s">
        <v>36</v>
      </c>
      <c r="O261" t="s">
        <v>37</v>
      </c>
      <c r="P261" t="s">
        <v>38</v>
      </c>
      <c r="Q261" t="s">
        <v>39</v>
      </c>
      <c r="R261" t="s">
        <v>64</v>
      </c>
      <c r="S261" t="s">
        <v>93</v>
      </c>
      <c r="T261" s="1">
        <v>1000</v>
      </c>
      <c r="U261" t="s">
        <v>38</v>
      </c>
      <c r="V261" t="s">
        <v>43</v>
      </c>
      <c r="W261" t="s">
        <v>44</v>
      </c>
      <c r="X261" t="s">
        <v>45</v>
      </c>
      <c r="Y261" s="1">
        <v>2583</v>
      </c>
      <c r="Z261" s="1">
        <v>2300</v>
      </c>
      <c r="AA261" s="1">
        <v>283</v>
      </c>
    </row>
    <row r="262" spans="1:27" x14ac:dyDescent="0.25">
      <c r="A262" s="4">
        <v>261</v>
      </c>
      <c r="B262" t="s">
        <v>1</v>
      </c>
      <c r="C262" s="4">
        <v>34</v>
      </c>
      <c r="D262" t="s">
        <v>56</v>
      </c>
      <c r="E262" t="s">
        <v>47</v>
      </c>
      <c r="F262" t="s">
        <v>48</v>
      </c>
      <c r="G262" s="4">
        <v>16</v>
      </c>
      <c r="H262" t="s">
        <v>57</v>
      </c>
      <c r="I262" t="s">
        <v>33</v>
      </c>
      <c r="J262" s="1">
        <v>59600</v>
      </c>
      <c r="K262" t="s">
        <v>51</v>
      </c>
      <c r="L262" s="4">
        <v>8</v>
      </c>
      <c r="M262" t="s">
        <v>82</v>
      </c>
      <c r="N262" s="4" t="s">
        <v>36</v>
      </c>
      <c r="O262" t="s">
        <v>44</v>
      </c>
      <c r="P262" t="s">
        <v>38</v>
      </c>
      <c r="Q262" t="s">
        <v>39</v>
      </c>
      <c r="R262" t="s">
        <v>40</v>
      </c>
      <c r="S262" t="s">
        <v>65</v>
      </c>
      <c r="T262" s="1">
        <v>500</v>
      </c>
      <c r="U262" t="s">
        <v>38</v>
      </c>
      <c r="V262" t="s">
        <v>43</v>
      </c>
      <c r="W262" t="s">
        <v>37</v>
      </c>
      <c r="X262" t="s">
        <v>45</v>
      </c>
      <c r="Y262" s="1">
        <v>957</v>
      </c>
      <c r="Z262" s="1">
        <v>602</v>
      </c>
      <c r="AA262" s="1">
        <v>355</v>
      </c>
    </row>
    <row r="263" spans="1:27" x14ac:dyDescent="0.25">
      <c r="A263" s="4">
        <v>262</v>
      </c>
      <c r="B263" t="s">
        <v>1</v>
      </c>
      <c r="C263" s="4">
        <v>35</v>
      </c>
      <c r="D263" t="s">
        <v>87</v>
      </c>
      <c r="E263" t="s">
        <v>47</v>
      </c>
      <c r="F263" t="s">
        <v>48</v>
      </c>
      <c r="G263" s="4">
        <v>6</v>
      </c>
      <c r="H263" t="s">
        <v>57</v>
      </c>
      <c r="I263" t="s">
        <v>50</v>
      </c>
      <c r="J263" s="1">
        <v>15100</v>
      </c>
      <c r="K263" t="s">
        <v>51</v>
      </c>
      <c r="L263" s="4">
        <v>5</v>
      </c>
      <c r="M263" t="s">
        <v>52</v>
      </c>
      <c r="N263" s="4" t="s">
        <v>36</v>
      </c>
      <c r="O263" t="s">
        <v>37</v>
      </c>
      <c r="P263" t="s">
        <v>38</v>
      </c>
      <c r="Q263" t="s">
        <v>75</v>
      </c>
      <c r="R263" t="s">
        <v>40</v>
      </c>
      <c r="S263" t="s">
        <v>41</v>
      </c>
      <c r="T263" s="1">
        <v>500</v>
      </c>
      <c r="U263" t="s">
        <v>81</v>
      </c>
      <c r="V263" t="s">
        <v>43</v>
      </c>
      <c r="W263" t="s">
        <v>37</v>
      </c>
      <c r="X263" t="s">
        <v>69</v>
      </c>
      <c r="Y263" s="1">
        <v>423</v>
      </c>
      <c r="Z263" s="1">
        <v>443</v>
      </c>
      <c r="AA263" s="1">
        <v>-20</v>
      </c>
    </row>
    <row r="264" spans="1:27" x14ac:dyDescent="0.25">
      <c r="A264" s="4">
        <v>263</v>
      </c>
      <c r="B264" t="s">
        <v>1</v>
      </c>
      <c r="C264" s="4">
        <v>41</v>
      </c>
      <c r="D264" t="s">
        <v>62</v>
      </c>
      <c r="E264" t="s">
        <v>47</v>
      </c>
      <c r="F264" t="s">
        <v>48</v>
      </c>
      <c r="G264" s="4">
        <v>23</v>
      </c>
      <c r="H264" t="s">
        <v>57</v>
      </c>
      <c r="I264" t="s">
        <v>33</v>
      </c>
      <c r="J264" s="1">
        <v>185000</v>
      </c>
      <c r="K264" t="s">
        <v>51</v>
      </c>
      <c r="L264" s="4">
        <v>2</v>
      </c>
      <c r="M264" t="s">
        <v>72</v>
      </c>
      <c r="N264" s="4" t="s">
        <v>36</v>
      </c>
      <c r="O264" t="s">
        <v>37</v>
      </c>
      <c r="P264" t="s">
        <v>38</v>
      </c>
      <c r="Q264" t="s">
        <v>39</v>
      </c>
      <c r="R264" t="s">
        <v>40</v>
      </c>
      <c r="S264" t="s">
        <v>54</v>
      </c>
      <c r="T264" s="1">
        <v>250</v>
      </c>
      <c r="U264" t="s">
        <v>60</v>
      </c>
      <c r="V264" t="s">
        <v>43</v>
      </c>
      <c r="W264" t="s">
        <v>44</v>
      </c>
      <c r="X264" t="s">
        <v>69</v>
      </c>
      <c r="Y264" s="1">
        <v>2362</v>
      </c>
      <c r="Z264" s="1">
        <v>1022</v>
      </c>
      <c r="AA264" s="1">
        <v>1340</v>
      </c>
    </row>
    <row r="265" spans="1:27" x14ac:dyDescent="0.25">
      <c r="A265" s="4">
        <v>264</v>
      </c>
      <c r="B265" t="s">
        <v>0</v>
      </c>
      <c r="C265" s="4">
        <v>45</v>
      </c>
      <c r="D265" t="s">
        <v>29</v>
      </c>
      <c r="E265" t="s">
        <v>47</v>
      </c>
      <c r="F265" t="s">
        <v>48</v>
      </c>
      <c r="G265" s="4">
        <v>27</v>
      </c>
      <c r="H265" t="s">
        <v>57</v>
      </c>
      <c r="I265" t="s">
        <v>33</v>
      </c>
      <c r="J265" s="1">
        <v>59000</v>
      </c>
      <c r="K265" t="s">
        <v>51</v>
      </c>
      <c r="L265" s="4">
        <v>2</v>
      </c>
      <c r="M265" t="s">
        <v>72</v>
      </c>
      <c r="N265" s="4" t="s">
        <v>36</v>
      </c>
      <c r="O265" t="s">
        <v>37</v>
      </c>
      <c r="P265" t="s">
        <v>38</v>
      </c>
      <c r="Q265" t="s">
        <v>39</v>
      </c>
      <c r="R265" t="s">
        <v>40</v>
      </c>
      <c r="S265" t="s">
        <v>65</v>
      </c>
      <c r="T265" s="1">
        <v>250</v>
      </c>
      <c r="U265" t="s">
        <v>38</v>
      </c>
      <c r="V265" t="s">
        <v>43</v>
      </c>
      <c r="W265" t="s">
        <v>44</v>
      </c>
      <c r="X265" t="s">
        <v>45</v>
      </c>
      <c r="Y265" s="1">
        <v>944</v>
      </c>
      <c r="Z265" s="1">
        <v>599</v>
      </c>
      <c r="AA265" s="1">
        <v>345</v>
      </c>
    </row>
    <row r="266" spans="1:27" x14ac:dyDescent="0.25">
      <c r="A266" s="4">
        <v>265</v>
      </c>
      <c r="B266" t="s">
        <v>1</v>
      </c>
      <c r="C266" s="4">
        <v>54</v>
      </c>
      <c r="D266" t="s">
        <v>56</v>
      </c>
      <c r="E266" t="s">
        <v>47</v>
      </c>
      <c r="F266" t="s">
        <v>48</v>
      </c>
      <c r="G266" s="4">
        <v>36</v>
      </c>
      <c r="H266" t="s">
        <v>57</v>
      </c>
      <c r="I266" t="s">
        <v>33</v>
      </c>
      <c r="J266" s="1">
        <v>153000</v>
      </c>
      <c r="K266" t="s">
        <v>51</v>
      </c>
      <c r="L266" s="4">
        <v>8</v>
      </c>
      <c r="M266" t="s">
        <v>72</v>
      </c>
      <c r="N266" s="4" t="s">
        <v>36</v>
      </c>
      <c r="O266" t="s">
        <v>44</v>
      </c>
      <c r="P266" t="s">
        <v>38</v>
      </c>
      <c r="Q266" t="s">
        <v>39</v>
      </c>
      <c r="R266" t="s">
        <v>53</v>
      </c>
      <c r="S266" t="s">
        <v>68</v>
      </c>
      <c r="T266" s="1">
        <v>250</v>
      </c>
      <c r="U266" t="s">
        <v>38</v>
      </c>
      <c r="V266" t="s">
        <v>43</v>
      </c>
      <c r="W266" t="s">
        <v>44</v>
      </c>
      <c r="X266" t="s">
        <v>69</v>
      </c>
      <c r="Y266" s="1">
        <v>2174</v>
      </c>
      <c r="Z266" s="1">
        <v>966</v>
      </c>
      <c r="AA266" s="1">
        <v>1208</v>
      </c>
    </row>
    <row r="267" spans="1:27" x14ac:dyDescent="0.25">
      <c r="A267" s="4">
        <v>266</v>
      </c>
      <c r="B267" t="s">
        <v>1</v>
      </c>
      <c r="C267" s="4">
        <v>51</v>
      </c>
      <c r="D267" t="s">
        <v>56</v>
      </c>
      <c r="E267" t="s">
        <v>47</v>
      </c>
      <c r="F267" t="s">
        <v>48</v>
      </c>
      <c r="G267" s="4">
        <v>33</v>
      </c>
      <c r="H267" t="s">
        <v>57</v>
      </c>
      <c r="I267" t="s">
        <v>50</v>
      </c>
      <c r="J267" s="1">
        <v>60000</v>
      </c>
      <c r="K267" t="s">
        <v>51</v>
      </c>
      <c r="L267" s="4">
        <v>8</v>
      </c>
      <c r="M267" t="s">
        <v>72</v>
      </c>
      <c r="N267" s="4" t="s">
        <v>36</v>
      </c>
      <c r="O267" t="s">
        <v>44</v>
      </c>
      <c r="P267" t="s">
        <v>38</v>
      </c>
      <c r="Q267" t="s">
        <v>39</v>
      </c>
      <c r="R267" t="s">
        <v>53</v>
      </c>
      <c r="S267" t="s">
        <v>76</v>
      </c>
      <c r="T267" s="1">
        <v>250</v>
      </c>
      <c r="U267" t="s">
        <v>38</v>
      </c>
      <c r="V267" t="s">
        <v>43</v>
      </c>
      <c r="W267" t="s">
        <v>44</v>
      </c>
      <c r="X267" t="s">
        <v>45</v>
      </c>
      <c r="Y267" s="1">
        <v>1023</v>
      </c>
      <c r="Z267" s="1">
        <v>622</v>
      </c>
      <c r="AA267" s="1">
        <v>401</v>
      </c>
    </row>
    <row r="268" spans="1:27" x14ac:dyDescent="0.25">
      <c r="A268" s="4">
        <v>267</v>
      </c>
      <c r="B268" t="s">
        <v>1</v>
      </c>
      <c r="C268" s="4">
        <v>52</v>
      </c>
      <c r="D268" t="s">
        <v>56</v>
      </c>
      <c r="E268" t="s">
        <v>30</v>
      </c>
      <c r="F268" t="s">
        <v>48</v>
      </c>
      <c r="G268" s="4">
        <v>34</v>
      </c>
      <c r="H268" t="s">
        <v>67</v>
      </c>
      <c r="I268" t="s">
        <v>50</v>
      </c>
      <c r="J268" s="1">
        <v>90000</v>
      </c>
      <c r="K268" t="s">
        <v>34</v>
      </c>
      <c r="L268" s="4">
        <v>2</v>
      </c>
      <c r="M268" t="s">
        <v>35</v>
      </c>
      <c r="N268" s="4" t="s">
        <v>36</v>
      </c>
      <c r="O268" t="s">
        <v>37</v>
      </c>
      <c r="P268" t="s">
        <v>38</v>
      </c>
      <c r="Q268" t="s">
        <v>39</v>
      </c>
      <c r="R268" t="s">
        <v>53</v>
      </c>
      <c r="S268" t="s">
        <v>41</v>
      </c>
      <c r="T268" s="1">
        <v>1500</v>
      </c>
      <c r="U268" t="s">
        <v>60</v>
      </c>
      <c r="V268" t="s">
        <v>43</v>
      </c>
      <c r="W268" t="s">
        <v>44</v>
      </c>
      <c r="X268" t="s">
        <v>45</v>
      </c>
      <c r="Y268" s="1">
        <v>1010</v>
      </c>
      <c r="Z268" s="1">
        <v>618</v>
      </c>
      <c r="AA268" s="1">
        <v>392</v>
      </c>
    </row>
    <row r="269" spans="1:27" x14ac:dyDescent="0.25">
      <c r="A269" s="4">
        <v>268</v>
      </c>
      <c r="B269" t="s">
        <v>1</v>
      </c>
      <c r="C269" s="4">
        <v>29</v>
      </c>
      <c r="D269" t="s">
        <v>56</v>
      </c>
      <c r="E269" t="s">
        <v>47</v>
      </c>
      <c r="F269" t="s">
        <v>48</v>
      </c>
      <c r="G269" s="4">
        <v>11</v>
      </c>
      <c r="H269" t="s">
        <v>88</v>
      </c>
      <c r="I269" t="s">
        <v>70</v>
      </c>
      <c r="J269" s="1">
        <v>18300</v>
      </c>
      <c r="K269" t="s">
        <v>51</v>
      </c>
      <c r="L269" s="4">
        <v>9</v>
      </c>
      <c r="M269" t="s">
        <v>52</v>
      </c>
      <c r="N269" s="4" t="s">
        <v>36</v>
      </c>
      <c r="O269" t="s">
        <v>44</v>
      </c>
      <c r="P269" t="s">
        <v>38</v>
      </c>
      <c r="Q269" t="s">
        <v>39</v>
      </c>
      <c r="R269" t="s">
        <v>53</v>
      </c>
      <c r="S269" t="s">
        <v>76</v>
      </c>
      <c r="T269" s="1">
        <v>500</v>
      </c>
      <c r="U269" t="s">
        <v>60</v>
      </c>
      <c r="V269" t="s">
        <v>43</v>
      </c>
      <c r="W269" t="s">
        <v>44</v>
      </c>
      <c r="X269" t="s">
        <v>45</v>
      </c>
      <c r="Y269" s="1">
        <v>503</v>
      </c>
      <c r="Z269" s="1">
        <v>467</v>
      </c>
      <c r="AA269" s="1">
        <v>36</v>
      </c>
    </row>
    <row r="270" spans="1:27" x14ac:dyDescent="0.25">
      <c r="A270" s="4">
        <v>269</v>
      </c>
      <c r="B270" t="s">
        <v>0</v>
      </c>
      <c r="C270" s="4">
        <v>44</v>
      </c>
      <c r="D270" t="s">
        <v>87</v>
      </c>
      <c r="E270" t="s">
        <v>47</v>
      </c>
      <c r="F270" t="s">
        <v>48</v>
      </c>
      <c r="G270" s="4">
        <v>26</v>
      </c>
      <c r="H270" t="s">
        <v>57</v>
      </c>
      <c r="I270" t="s">
        <v>33</v>
      </c>
      <c r="J270" s="1">
        <v>79500</v>
      </c>
      <c r="K270" t="s">
        <v>51</v>
      </c>
      <c r="L270" s="4">
        <v>5</v>
      </c>
      <c r="M270" t="s">
        <v>72</v>
      </c>
      <c r="N270" s="4" t="s">
        <v>36</v>
      </c>
      <c r="O270" t="s">
        <v>37</v>
      </c>
      <c r="P270" t="s">
        <v>38</v>
      </c>
      <c r="Q270" t="s">
        <v>39</v>
      </c>
      <c r="R270" t="s">
        <v>58</v>
      </c>
      <c r="S270" t="s">
        <v>65</v>
      </c>
      <c r="T270" s="1">
        <v>750</v>
      </c>
      <c r="U270" t="s">
        <v>38</v>
      </c>
      <c r="V270" t="s">
        <v>43</v>
      </c>
      <c r="W270" t="s">
        <v>44</v>
      </c>
      <c r="X270" t="s">
        <v>45</v>
      </c>
      <c r="Y270" s="1">
        <v>1026</v>
      </c>
      <c r="Z270" s="1">
        <v>623</v>
      </c>
      <c r="AA270" s="1">
        <v>403</v>
      </c>
    </row>
    <row r="271" spans="1:27" x14ac:dyDescent="0.25">
      <c r="A271" s="4">
        <v>270</v>
      </c>
      <c r="B271" t="s">
        <v>1</v>
      </c>
      <c r="C271" s="4">
        <v>40</v>
      </c>
      <c r="D271" t="s">
        <v>56</v>
      </c>
      <c r="E271" t="s">
        <v>47</v>
      </c>
      <c r="F271" t="s">
        <v>48</v>
      </c>
      <c r="G271" s="4">
        <v>22</v>
      </c>
      <c r="H271" t="s">
        <v>57</v>
      </c>
      <c r="I271" t="s">
        <v>33</v>
      </c>
      <c r="J271" s="1">
        <v>71000</v>
      </c>
      <c r="K271" t="s">
        <v>34</v>
      </c>
      <c r="L271" s="4">
        <v>10</v>
      </c>
      <c r="M271" t="s">
        <v>72</v>
      </c>
      <c r="N271" s="4" t="s">
        <v>36</v>
      </c>
      <c r="O271" t="s">
        <v>37</v>
      </c>
      <c r="P271" t="s">
        <v>74</v>
      </c>
      <c r="Q271" t="s">
        <v>39</v>
      </c>
      <c r="R271" t="s">
        <v>53</v>
      </c>
      <c r="S271" t="s">
        <v>76</v>
      </c>
      <c r="T271" s="1">
        <v>250</v>
      </c>
      <c r="U271" t="s">
        <v>60</v>
      </c>
      <c r="V271" t="s">
        <v>43</v>
      </c>
      <c r="W271" t="s">
        <v>44</v>
      </c>
      <c r="X271" t="s">
        <v>45</v>
      </c>
      <c r="Y271" s="1">
        <v>1079</v>
      </c>
      <c r="Z271" s="1">
        <v>639</v>
      </c>
      <c r="AA271" s="1">
        <v>440</v>
      </c>
    </row>
    <row r="272" spans="1:27" x14ac:dyDescent="0.25">
      <c r="A272" s="4">
        <v>271</v>
      </c>
      <c r="B272" t="s">
        <v>0</v>
      </c>
      <c r="C272" s="4">
        <v>41</v>
      </c>
      <c r="D272" t="s">
        <v>29</v>
      </c>
      <c r="E272" t="s">
        <v>47</v>
      </c>
      <c r="F272" t="s">
        <v>48</v>
      </c>
      <c r="G272" s="4">
        <v>23</v>
      </c>
      <c r="H272" t="s">
        <v>57</v>
      </c>
      <c r="I272" t="s">
        <v>33</v>
      </c>
      <c r="J272" s="1">
        <v>344300</v>
      </c>
      <c r="K272" t="s">
        <v>51</v>
      </c>
      <c r="L272" s="4">
        <v>3</v>
      </c>
      <c r="M272" t="s">
        <v>72</v>
      </c>
      <c r="N272" s="4" t="s">
        <v>36</v>
      </c>
      <c r="O272" t="s">
        <v>44</v>
      </c>
      <c r="P272" t="s">
        <v>38</v>
      </c>
      <c r="Q272" t="s">
        <v>86</v>
      </c>
      <c r="R272" t="s">
        <v>40</v>
      </c>
      <c r="S272" t="s">
        <v>54</v>
      </c>
      <c r="T272" s="1">
        <v>1500</v>
      </c>
      <c r="U272" t="s">
        <v>38</v>
      </c>
      <c r="V272" t="s">
        <v>43</v>
      </c>
      <c r="W272" t="s">
        <v>37</v>
      </c>
      <c r="X272" t="s">
        <v>45</v>
      </c>
      <c r="Y272" s="1">
        <v>2863</v>
      </c>
      <c r="Z272" s="1">
        <v>2172</v>
      </c>
      <c r="AA272" s="1">
        <v>691</v>
      </c>
    </row>
    <row r="273" spans="1:27" x14ac:dyDescent="0.25">
      <c r="A273" s="4">
        <v>272</v>
      </c>
      <c r="B273" t="s">
        <v>1</v>
      </c>
      <c r="C273" s="4">
        <v>31</v>
      </c>
      <c r="D273" t="s">
        <v>29</v>
      </c>
      <c r="E273" t="s">
        <v>47</v>
      </c>
      <c r="F273" t="s">
        <v>48</v>
      </c>
      <c r="G273" s="4">
        <v>13</v>
      </c>
      <c r="H273" t="s">
        <v>57</v>
      </c>
      <c r="I273" t="s">
        <v>50</v>
      </c>
      <c r="J273" s="1">
        <v>125000</v>
      </c>
      <c r="K273" t="s">
        <v>51</v>
      </c>
      <c r="L273" s="4">
        <v>3</v>
      </c>
      <c r="M273" t="s">
        <v>82</v>
      </c>
      <c r="N273" s="4" t="s">
        <v>36</v>
      </c>
      <c r="O273" t="s">
        <v>44</v>
      </c>
      <c r="P273" t="s">
        <v>38</v>
      </c>
      <c r="Q273" t="s">
        <v>39</v>
      </c>
      <c r="R273" t="s">
        <v>64</v>
      </c>
      <c r="S273" t="s">
        <v>54</v>
      </c>
      <c r="T273" s="1">
        <v>1000</v>
      </c>
      <c r="U273" t="s">
        <v>38</v>
      </c>
      <c r="V273" t="s">
        <v>43</v>
      </c>
      <c r="W273" t="s">
        <v>44</v>
      </c>
      <c r="X273" t="s">
        <v>45</v>
      </c>
      <c r="Y273" s="1">
        <v>1441</v>
      </c>
      <c r="Z273" s="1">
        <v>1147</v>
      </c>
      <c r="AA273" s="1">
        <v>294</v>
      </c>
    </row>
    <row r="274" spans="1:27" x14ac:dyDescent="0.25">
      <c r="A274" s="4">
        <v>273</v>
      </c>
      <c r="B274" t="s">
        <v>0</v>
      </c>
      <c r="C274" s="4">
        <v>38</v>
      </c>
      <c r="D274" t="s">
        <v>56</v>
      </c>
      <c r="E274" t="s">
        <v>47</v>
      </c>
      <c r="F274" t="s">
        <v>48</v>
      </c>
      <c r="G274" s="4">
        <v>20</v>
      </c>
      <c r="H274" t="s">
        <v>57</v>
      </c>
      <c r="I274" t="s">
        <v>33</v>
      </c>
      <c r="J274" s="1">
        <v>40200</v>
      </c>
      <c r="K274" t="s">
        <v>51</v>
      </c>
      <c r="L274" s="4">
        <v>3</v>
      </c>
      <c r="M274" t="s">
        <v>52</v>
      </c>
      <c r="N274" s="4" t="s">
        <v>36</v>
      </c>
      <c r="O274" t="s">
        <v>44</v>
      </c>
      <c r="P274" t="s">
        <v>38</v>
      </c>
      <c r="Q274" t="s">
        <v>39</v>
      </c>
      <c r="R274" t="s">
        <v>53</v>
      </c>
      <c r="S274" t="s">
        <v>73</v>
      </c>
      <c r="T274" s="1">
        <v>500</v>
      </c>
      <c r="U274" t="s">
        <v>60</v>
      </c>
      <c r="V274" t="s">
        <v>43</v>
      </c>
      <c r="W274" t="s">
        <v>44</v>
      </c>
      <c r="X274" t="s">
        <v>66</v>
      </c>
      <c r="Y274" s="1">
        <v>626</v>
      </c>
      <c r="Z274" s="1">
        <v>504</v>
      </c>
      <c r="AA274" s="1">
        <v>122</v>
      </c>
    </row>
    <row r="275" spans="1:27" x14ac:dyDescent="0.25">
      <c r="A275" s="4">
        <v>274</v>
      </c>
      <c r="B275" t="s">
        <v>0</v>
      </c>
      <c r="C275" s="4">
        <v>43</v>
      </c>
      <c r="D275" t="s">
        <v>62</v>
      </c>
      <c r="E275" t="s">
        <v>30</v>
      </c>
      <c r="F275" t="s">
        <v>48</v>
      </c>
      <c r="G275" s="4">
        <v>25</v>
      </c>
      <c r="H275" t="s">
        <v>57</v>
      </c>
      <c r="I275" t="s">
        <v>33</v>
      </c>
      <c r="J275" s="1">
        <v>67000</v>
      </c>
      <c r="K275" t="s">
        <v>51</v>
      </c>
      <c r="L275" s="4">
        <v>2</v>
      </c>
      <c r="M275" t="s">
        <v>35</v>
      </c>
      <c r="N275" s="4" t="s">
        <v>36</v>
      </c>
      <c r="O275" t="s">
        <v>37</v>
      </c>
      <c r="P275" t="s">
        <v>38</v>
      </c>
      <c r="Q275" t="s">
        <v>39</v>
      </c>
      <c r="R275" t="s">
        <v>40</v>
      </c>
      <c r="S275" t="s">
        <v>54</v>
      </c>
      <c r="T275" s="1">
        <v>250</v>
      </c>
      <c r="U275" t="s">
        <v>38</v>
      </c>
      <c r="V275" t="s">
        <v>43</v>
      </c>
      <c r="W275" t="s">
        <v>44</v>
      </c>
      <c r="X275" t="s">
        <v>69</v>
      </c>
      <c r="Y275" s="1">
        <v>972</v>
      </c>
      <c r="Z275" s="1">
        <v>607</v>
      </c>
      <c r="AA275" s="1">
        <v>365</v>
      </c>
    </row>
    <row r="276" spans="1:27" x14ac:dyDescent="0.25">
      <c r="A276" s="4">
        <v>275</v>
      </c>
      <c r="B276" t="s">
        <v>1</v>
      </c>
      <c r="C276" s="4">
        <v>40</v>
      </c>
      <c r="D276" t="s">
        <v>56</v>
      </c>
      <c r="E276" t="s">
        <v>30</v>
      </c>
      <c r="F276" t="s">
        <v>48</v>
      </c>
      <c r="G276" s="4">
        <v>22</v>
      </c>
      <c r="H276" t="s">
        <v>57</v>
      </c>
      <c r="I276" t="s">
        <v>33</v>
      </c>
      <c r="J276" s="1">
        <v>65000</v>
      </c>
      <c r="K276" t="s">
        <v>34</v>
      </c>
      <c r="L276" s="4">
        <v>3</v>
      </c>
      <c r="M276" t="s">
        <v>35</v>
      </c>
      <c r="N276" s="4" t="s">
        <v>36</v>
      </c>
      <c r="O276" t="s">
        <v>44</v>
      </c>
      <c r="P276" t="s">
        <v>38</v>
      </c>
      <c r="Q276" t="s">
        <v>39</v>
      </c>
      <c r="R276" t="s">
        <v>64</v>
      </c>
      <c r="S276" t="s">
        <v>54</v>
      </c>
      <c r="T276" s="1">
        <v>250</v>
      </c>
      <c r="U276" t="s">
        <v>60</v>
      </c>
      <c r="V276" t="s">
        <v>43</v>
      </c>
      <c r="W276" t="s">
        <v>44</v>
      </c>
      <c r="X276" t="s">
        <v>69</v>
      </c>
      <c r="Y276" s="1">
        <v>951</v>
      </c>
      <c r="Z276" s="1">
        <v>851</v>
      </c>
      <c r="AA276" s="1">
        <v>100</v>
      </c>
    </row>
    <row r="277" spans="1:27" x14ac:dyDescent="0.25">
      <c r="A277" s="4">
        <v>276</v>
      </c>
      <c r="B277" t="s">
        <v>0</v>
      </c>
      <c r="C277" s="4">
        <v>41</v>
      </c>
      <c r="D277" t="s">
        <v>56</v>
      </c>
      <c r="E277" t="s">
        <v>47</v>
      </c>
      <c r="F277" t="s">
        <v>48</v>
      </c>
      <c r="G277" s="4">
        <v>23</v>
      </c>
      <c r="H277" t="s">
        <v>57</v>
      </c>
      <c r="I277" t="s">
        <v>33</v>
      </c>
      <c r="J277" s="1">
        <v>22100</v>
      </c>
      <c r="K277" t="s">
        <v>51</v>
      </c>
      <c r="L277" s="4">
        <v>2</v>
      </c>
      <c r="M277" t="s">
        <v>52</v>
      </c>
      <c r="N277" t="s">
        <v>71</v>
      </c>
      <c r="O277" t="s">
        <v>37</v>
      </c>
      <c r="P277" t="s">
        <v>38</v>
      </c>
      <c r="Q277" t="s">
        <v>39</v>
      </c>
      <c r="R277" t="s">
        <v>58</v>
      </c>
      <c r="S277" t="s">
        <v>59</v>
      </c>
      <c r="T277" s="1">
        <v>250</v>
      </c>
      <c r="U277" t="s">
        <v>38</v>
      </c>
      <c r="V277" t="s">
        <v>43</v>
      </c>
      <c r="W277" t="s">
        <v>37</v>
      </c>
      <c r="X277" t="s">
        <v>69</v>
      </c>
      <c r="Y277" s="1">
        <v>488</v>
      </c>
      <c r="Z277" s="1">
        <v>462</v>
      </c>
      <c r="AA277" s="1">
        <v>26</v>
      </c>
    </row>
    <row r="278" spans="1:27" x14ac:dyDescent="0.25">
      <c r="A278" s="4">
        <v>277</v>
      </c>
      <c r="B278" t="s">
        <v>1</v>
      </c>
      <c r="C278" s="4">
        <v>64</v>
      </c>
      <c r="D278" t="s">
        <v>87</v>
      </c>
      <c r="E278" t="s">
        <v>47</v>
      </c>
      <c r="F278" t="s">
        <v>48</v>
      </c>
      <c r="G278" s="4">
        <v>46</v>
      </c>
      <c r="H278" t="s">
        <v>57</v>
      </c>
      <c r="I278" t="s">
        <v>70</v>
      </c>
      <c r="J278" s="1">
        <v>22500</v>
      </c>
      <c r="K278" t="s">
        <v>51</v>
      </c>
      <c r="L278" s="4">
        <v>3</v>
      </c>
      <c r="M278" t="s">
        <v>52</v>
      </c>
      <c r="N278" s="4" t="s">
        <v>36</v>
      </c>
      <c r="O278" t="s">
        <v>44</v>
      </c>
      <c r="P278" t="s">
        <v>38</v>
      </c>
      <c r="Q278" t="s">
        <v>39</v>
      </c>
      <c r="R278" t="s">
        <v>40</v>
      </c>
      <c r="S278" t="s">
        <v>65</v>
      </c>
      <c r="T278" s="1">
        <v>250</v>
      </c>
      <c r="U278" t="s">
        <v>55</v>
      </c>
      <c r="V278" t="s">
        <v>43</v>
      </c>
      <c r="W278" t="s">
        <v>44</v>
      </c>
      <c r="X278" t="s">
        <v>45</v>
      </c>
      <c r="Y278" s="1">
        <v>513</v>
      </c>
      <c r="Z278" s="1">
        <v>470</v>
      </c>
      <c r="AA278" s="1">
        <v>43</v>
      </c>
    </row>
    <row r="279" spans="1:27" x14ac:dyDescent="0.25">
      <c r="A279" s="4">
        <v>278</v>
      </c>
      <c r="B279" t="s">
        <v>0</v>
      </c>
      <c r="C279" s="4">
        <v>40</v>
      </c>
      <c r="D279" t="s">
        <v>87</v>
      </c>
      <c r="E279" t="s">
        <v>47</v>
      </c>
      <c r="F279" t="s">
        <v>48</v>
      </c>
      <c r="G279" s="4">
        <v>22</v>
      </c>
      <c r="H279" t="s">
        <v>57</v>
      </c>
      <c r="I279" t="s">
        <v>70</v>
      </c>
      <c r="J279" s="1">
        <v>37700</v>
      </c>
      <c r="K279" t="s">
        <v>51</v>
      </c>
      <c r="L279" s="4">
        <v>5</v>
      </c>
      <c r="M279" t="s">
        <v>52</v>
      </c>
      <c r="N279" s="4" t="s">
        <v>36</v>
      </c>
      <c r="O279" t="s">
        <v>37</v>
      </c>
      <c r="P279" t="s">
        <v>38</v>
      </c>
      <c r="Q279" t="s">
        <v>39</v>
      </c>
      <c r="R279" t="s">
        <v>40</v>
      </c>
      <c r="S279" t="s">
        <v>73</v>
      </c>
      <c r="T279" s="1">
        <v>250</v>
      </c>
      <c r="U279" t="s">
        <v>55</v>
      </c>
      <c r="V279" t="s">
        <v>43</v>
      </c>
      <c r="W279" t="s">
        <v>44</v>
      </c>
      <c r="X279" t="s">
        <v>45</v>
      </c>
      <c r="Y279" s="1">
        <v>634</v>
      </c>
      <c r="Z279" s="1">
        <v>506</v>
      </c>
      <c r="AA279" s="1">
        <v>128</v>
      </c>
    </row>
    <row r="280" spans="1:27" x14ac:dyDescent="0.25">
      <c r="A280" s="4">
        <v>279</v>
      </c>
      <c r="B280" t="s">
        <v>1</v>
      </c>
      <c r="C280" s="4">
        <v>52</v>
      </c>
      <c r="D280" t="s">
        <v>80</v>
      </c>
      <c r="E280" t="s">
        <v>47</v>
      </c>
      <c r="F280" t="s">
        <v>48</v>
      </c>
      <c r="G280" s="4">
        <v>34</v>
      </c>
      <c r="H280" t="s">
        <v>57</v>
      </c>
      <c r="I280" t="s">
        <v>33</v>
      </c>
      <c r="J280" s="1">
        <v>110000</v>
      </c>
      <c r="K280" t="s">
        <v>34</v>
      </c>
      <c r="L280" s="4">
        <v>2</v>
      </c>
      <c r="M280" t="s">
        <v>72</v>
      </c>
      <c r="N280" s="4" t="s">
        <v>36</v>
      </c>
      <c r="O280" t="s">
        <v>37</v>
      </c>
      <c r="P280" t="s">
        <v>38</v>
      </c>
      <c r="Q280" t="s">
        <v>39</v>
      </c>
      <c r="R280" t="s">
        <v>58</v>
      </c>
      <c r="S280" t="s">
        <v>73</v>
      </c>
      <c r="T280" s="1">
        <v>250</v>
      </c>
      <c r="U280" t="s">
        <v>38</v>
      </c>
      <c r="V280" t="s">
        <v>43</v>
      </c>
      <c r="W280" t="s">
        <v>44</v>
      </c>
      <c r="X280" t="s">
        <v>45</v>
      </c>
      <c r="Y280" s="1">
        <v>1642</v>
      </c>
      <c r="Z280" s="1">
        <v>807</v>
      </c>
      <c r="AA280" s="1">
        <v>835</v>
      </c>
    </row>
    <row r="281" spans="1:27" x14ac:dyDescent="0.25">
      <c r="A281" s="4">
        <v>280</v>
      </c>
      <c r="B281" t="s">
        <v>0</v>
      </c>
      <c r="C281" s="4">
        <v>41</v>
      </c>
      <c r="D281" t="s">
        <v>62</v>
      </c>
      <c r="E281" t="s">
        <v>47</v>
      </c>
      <c r="F281" t="s">
        <v>48</v>
      </c>
      <c r="G281" s="4">
        <v>23</v>
      </c>
      <c r="H281" t="s">
        <v>49</v>
      </c>
      <c r="I281" t="s">
        <v>63</v>
      </c>
      <c r="J281" s="1">
        <v>55000</v>
      </c>
      <c r="K281" t="s">
        <v>51</v>
      </c>
      <c r="L281" s="4">
        <v>2</v>
      </c>
      <c r="M281" t="s">
        <v>72</v>
      </c>
      <c r="N281" t="s">
        <v>71</v>
      </c>
      <c r="O281" t="s">
        <v>37</v>
      </c>
      <c r="P281" t="s">
        <v>38</v>
      </c>
      <c r="Q281" t="s">
        <v>39</v>
      </c>
      <c r="R281" t="s">
        <v>40</v>
      </c>
      <c r="S281" t="s">
        <v>68</v>
      </c>
      <c r="T281" s="1">
        <v>500</v>
      </c>
      <c r="U281" t="s">
        <v>38</v>
      </c>
      <c r="V281" t="s">
        <v>43</v>
      </c>
      <c r="W281" t="s">
        <v>44</v>
      </c>
      <c r="X281" t="s">
        <v>45</v>
      </c>
      <c r="Y281" s="1">
        <v>969</v>
      </c>
      <c r="Z281" s="1">
        <v>606</v>
      </c>
      <c r="AA281" s="1">
        <v>363</v>
      </c>
    </row>
    <row r="282" spans="1:27" x14ac:dyDescent="0.25">
      <c r="A282" s="4">
        <v>281</v>
      </c>
      <c r="B282" t="s">
        <v>1</v>
      </c>
      <c r="C282" s="4">
        <v>38</v>
      </c>
      <c r="D282" t="s">
        <v>56</v>
      </c>
      <c r="E282" t="s">
        <v>47</v>
      </c>
      <c r="F282" t="s">
        <v>48</v>
      </c>
      <c r="G282" s="4">
        <v>20</v>
      </c>
      <c r="H282" t="s">
        <v>57</v>
      </c>
      <c r="I282" t="s">
        <v>33</v>
      </c>
      <c r="J282" s="1">
        <v>12100</v>
      </c>
      <c r="K282" t="s">
        <v>51</v>
      </c>
      <c r="L282" s="4">
        <v>5</v>
      </c>
      <c r="M282" t="s">
        <v>52</v>
      </c>
      <c r="N282" s="4" t="s">
        <v>36</v>
      </c>
      <c r="O282" t="s">
        <v>37</v>
      </c>
      <c r="P282" t="s">
        <v>42</v>
      </c>
      <c r="Q282" t="s">
        <v>75</v>
      </c>
      <c r="R282" t="s">
        <v>53</v>
      </c>
      <c r="S282" t="s">
        <v>41</v>
      </c>
      <c r="T282" s="1">
        <v>500</v>
      </c>
      <c r="U282" t="s">
        <v>38</v>
      </c>
      <c r="V282" t="s">
        <v>43</v>
      </c>
      <c r="W282" t="s">
        <v>44</v>
      </c>
      <c r="X282" t="s">
        <v>66</v>
      </c>
      <c r="Y282" s="1">
        <v>385</v>
      </c>
      <c r="Z282" s="1">
        <v>432</v>
      </c>
      <c r="AA282" s="1">
        <v>-47</v>
      </c>
    </row>
    <row r="283" spans="1:27" x14ac:dyDescent="0.25">
      <c r="A283" s="4">
        <v>282</v>
      </c>
      <c r="B283" t="s">
        <v>0</v>
      </c>
      <c r="C283" s="4">
        <v>69</v>
      </c>
      <c r="D283" t="s">
        <v>62</v>
      </c>
      <c r="E283" t="s">
        <v>47</v>
      </c>
      <c r="F283" t="s">
        <v>48</v>
      </c>
      <c r="G283" s="4">
        <v>51</v>
      </c>
      <c r="H283" t="s">
        <v>32</v>
      </c>
      <c r="I283" t="s">
        <v>70</v>
      </c>
      <c r="J283" s="1">
        <v>29500</v>
      </c>
      <c r="K283" t="s">
        <v>51</v>
      </c>
      <c r="L283" s="4">
        <v>2</v>
      </c>
      <c r="M283" t="s">
        <v>52</v>
      </c>
      <c r="N283" t="s">
        <v>71</v>
      </c>
      <c r="O283" t="s">
        <v>37</v>
      </c>
      <c r="P283" t="s">
        <v>38</v>
      </c>
      <c r="Q283" t="s">
        <v>39</v>
      </c>
      <c r="R283" t="s">
        <v>58</v>
      </c>
      <c r="S283" t="s">
        <v>65</v>
      </c>
      <c r="T283" s="1">
        <v>500</v>
      </c>
      <c r="U283" t="s">
        <v>55</v>
      </c>
      <c r="V283" t="s">
        <v>43</v>
      </c>
      <c r="W283" t="s">
        <v>44</v>
      </c>
      <c r="X283" t="s">
        <v>69</v>
      </c>
      <c r="Y283" s="1">
        <v>619</v>
      </c>
      <c r="Z283" s="1">
        <v>502</v>
      </c>
      <c r="AA283" s="1">
        <v>117</v>
      </c>
    </row>
    <row r="284" spans="1:27" x14ac:dyDescent="0.25">
      <c r="A284" s="4">
        <v>283</v>
      </c>
      <c r="B284" t="s">
        <v>0</v>
      </c>
      <c r="C284" s="4">
        <v>26</v>
      </c>
      <c r="D284" t="s">
        <v>56</v>
      </c>
      <c r="E284" t="s">
        <v>47</v>
      </c>
      <c r="F284" t="s">
        <v>48</v>
      </c>
      <c r="G284" s="4">
        <v>8</v>
      </c>
      <c r="H284" t="s">
        <v>32</v>
      </c>
      <c r="I284" t="s">
        <v>50</v>
      </c>
      <c r="J284" s="1">
        <v>19600</v>
      </c>
      <c r="K284" t="s">
        <v>51</v>
      </c>
      <c r="L284" s="4">
        <v>2</v>
      </c>
      <c r="M284" t="s">
        <v>52</v>
      </c>
      <c r="N284" s="4" t="s">
        <v>36</v>
      </c>
      <c r="O284" t="s">
        <v>37</v>
      </c>
      <c r="P284" t="s">
        <v>38</v>
      </c>
      <c r="Q284" t="s">
        <v>39</v>
      </c>
      <c r="R284" t="s">
        <v>40</v>
      </c>
      <c r="S284" t="s">
        <v>73</v>
      </c>
      <c r="T284" s="1">
        <v>500</v>
      </c>
      <c r="U284" t="s">
        <v>38</v>
      </c>
      <c r="V284" t="s">
        <v>43</v>
      </c>
      <c r="W284" t="s">
        <v>37</v>
      </c>
      <c r="X284" t="s">
        <v>69</v>
      </c>
      <c r="Y284" s="1">
        <v>466</v>
      </c>
      <c r="Z284" s="1">
        <v>456</v>
      </c>
      <c r="AA284" s="1">
        <v>10</v>
      </c>
    </row>
    <row r="285" spans="1:27" x14ac:dyDescent="0.25">
      <c r="A285" s="4">
        <v>284</v>
      </c>
      <c r="B285" t="s">
        <v>1</v>
      </c>
      <c r="C285" s="4">
        <v>26</v>
      </c>
      <c r="D285" t="s">
        <v>62</v>
      </c>
      <c r="E285" t="s">
        <v>30</v>
      </c>
      <c r="F285" t="s">
        <v>48</v>
      </c>
      <c r="G285" s="4">
        <v>8</v>
      </c>
      <c r="H285" t="s">
        <v>57</v>
      </c>
      <c r="I285" t="s">
        <v>63</v>
      </c>
      <c r="J285" s="1">
        <v>80000</v>
      </c>
      <c r="K285" t="s">
        <v>51</v>
      </c>
      <c r="L285" s="4">
        <v>3</v>
      </c>
      <c r="M285" t="s">
        <v>35</v>
      </c>
      <c r="N285" s="4" t="s">
        <v>36</v>
      </c>
      <c r="O285" t="s">
        <v>44</v>
      </c>
      <c r="P285" t="s">
        <v>38</v>
      </c>
      <c r="Q285" t="s">
        <v>39</v>
      </c>
      <c r="R285" t="s">
        <v>40</v>
      </c>
      <c r="S285" t="s">
        <v>68</v>
      </c>
      <c r="T285" s="1">
        <v>500</v>
      </c>
      <c r="U285" t="s">
        <v>38</v>
      </c>
      <c r="V285" t="s">
        <v>43</v>
      </c>
      <c r="W285" t="s">
        <v>44</v>
      </c>
      <c r="X285" t="s">
        <v>69</v>
      </c>
      <c r="Y285" s="1">
        <v>1113</v>
      </c>
      <c r="Z285" s="1">
        <v>649</v>
      </c>
      <c r="AA285" s="1">
        <v>464</v>
      </c>
    </row>
    <row r="286" spans="1:27" x14ac:dyDescent="0.25">
      <c r="A286" s="4">
        <v>285</v>
      </c>
      <c r="B286" t="s">
        <v>1</v>
      </c>
      <c r="C286" s="4">
        <v>45</v>
      </c>
      <c r="D286" t="s">
        <v>29</v>
      </c>
      <c r="E286" t="s">
        <v>30</v>
      </c>
      <c r="F286" t="s">
        <v>48</v>
      </c>
      <c r="G286" s="4">
        <v>27</v>
      </c>
      <c r="H286" t="s">
        <v>57</v>
      </c>
      <c r="I286" t="s">
        <v>70</v>
      </c>
      <c r="J286" s="1">
        <v>92000</v>
      </c>
      <c r="K286" t="s">
        <v>51</v>
      </c>
      <c r="L286" s="4">
        <v>2</v>
      </c>
      <c r="M286" t="s">
        <v>35</v>
      </c>
      <c r="N286" s="4" t="s">
        <v>36</v>
      </c>
      <c r="O286" t="s">
        <v>37</v>
      </c>
      <c r="P286" t="s">
        <v>38</v>
      </c>
      <c r="Q286" t="s">
        <v>39</v>
      </c>
      <c r="R286" t="s">
        <v>58</v>
      </c>
      <c r="S286" t="s">
        <v>73</v>
      </c>
      <c r="T286" s="1">
        <v>250</v>
      </c>
      <c r="U286" t="s">
        <v>60</v>
      </c>
      <c r="V286" t="s">
        <v>43</v>
      </c>
      <c r="W286" t="s">
        <v>37</v>
      </c>
      <c r="X286" t="s">
        <v>45</v>
      </c>
      <c r="Y286" s="1">
        <v>1229</v>
      </c>
      <c r="Z286" s="1">
        <v>684</v>
      </c>
      <c r="AA286" s="1">
        <v>545</v>
      </c>
    </row>
    <row r="287" spans="1:27" x14ac:dyDescent="0.25">
      <c r="A287" s="4">
        <v>286</v>
      </c>
      <c r="B287" t="s">
        <v>0</v>
      </c>
      <c r="C287" s="4">
        <v>26</v>
      </c>
      <c r="D287" t="s">
        <v>83</v>
      </c>
      <c r="E287" t="s">
        <v>47</v>
      </c>
      <c r="F287" t="s">
        <v>48</v>
      </c>
      <c r="G287" s="4">
        <v>8</v>
      </c>
      <c r="H287" t="s">
        <v>32</v>
      </c>
      <c r="I287" t="s">
        <v>70</v>
      </c>
      <c r="J287" s="1">
        <v>28200</v>
      </c>
      <c r="K287" t="s">
        <v>51</v>
      </c>
      <c r="L287" s="4">
        <v>5</v>
      </c>
      <c r="M287" t="s">
        <v>52</v>
      </c>
      <c r="N287" s="4" t="s">
        <v>36</v>
      </c>
      <c r="O287" t="s">
        <v>37</v>
      </c>
      <c r="P287" t="s">
        <v>38</v>
      </c>
      <c r="Q287" t="s">
        <v>39</v>
      </c>
      <c r="R287" t="s">
        <v>40</v>
      </c>
      <c r="S287" t="s">
        <v>76</v>
      </c>
      <c r="T287" s="1">
        <v>500</v>
      </c>
      <c r="U287" t="s">
        <v>38</v>
      </c>
      <c r="V287" t="s">
        <v>43</v>
      </c>
      <c r="W287" t="s">
        <v>44</v>
      </c>
      <c r="X287" t="s">
        <v>69</v>
      </c>
      <c r="Y287" s="1">
        <v>547</v>
      </c>
      <c r="Z287" s="1">
        <v>480</v>
      </c>
      <c r="AA287" s="1">
        <v>67</v>
      </c>
    </row>
    <row r="288" spans="1:27" x14ac:dyDescent="0.25">
      <c r="A288" s="4">
        <v>287</v>
      </c>
      <c r="B288" t="s">
        <v>1</v>
      </c>
      <c r="C288" s="4">
        <v>33</v>
      </c>
      <c r="D288" t="s">
        <v>83</v>
      </c>
      <c r="E288" t="s">
        <v>47</v>
      </c>
      <c r="F288" t="s">
        <v>48</v>
      </c>
      <c r="G288" s="4">
        <v>15</v>
      </c>
      <c r="H288" t="s">
        <v>57</v>
      </c>
      <c r="I288" t="s">
        <v>33</v>
      </c>
      <c r="J288" s="1">
        <v>57000</v>
      </c>
      <c r="K288" t="s">
        <v>51</v>
      </c>
      <c r="L288" s="4">
        <v>4</v>
      </c>
      <c r="M288" t="s">
        <v>35</v>
      </c>
      <c r="N288" s="4" t="s">
        <v>36</v>
      </c>
      <c r="O288" t="s">
        <v>44</v>
      </c>
      <c r="P288" t="s">
        <v>38</v>
      </c>
      <c r="Q288" t="s">
        <v>39</v>
      </c>
      <c r="R288" t="s">
        <v>40</v>
      </c>
      <c r="S288" t="s">
        <v>68</v>
      </c>
      <c r="T288" s="1">
        <v>500</v>
      </c>
      <c r="U288" t="s">
        <v>38</v>
      </c>
      <c r="V288" t="s">
        <v>43</v>
      </c>
      <c r="W288" t="s">
        <v>44</v>
      </c>
      <c r="X288" t="s">
        <v>45</v>
      </c>
      <c r="Y288" s="1">
        <v>873</v>
      </c>
      <c r="Z288" s="1">
        <v>578</v>
      </c>
      <c r="AA288" s="1">
        <v>295</v>
      </c>
    </row>
    <row r="289" spans="1:27" x14ac:dyDescent="0.25">
      <c r="A289" s="4">
        <v>288</v>
      </c>
      <c r="B289" t="s">
        <v>0</v>
      </c>
      <c r="C289" s="4">
        <v>38</v>
      </c>
      <c r="D289" t="s">
        <v>29</v>
      </c>
      <c r="E289" t="s">
        <v>47</v>
      </c>
      <c r="F289" t="s">
        <v>48</v>
      </c>
      <c r="G289" s="4">
        <v>8</v>
      </c>
      <c r="H289" t="s">
        <v>32</v>
      </c>
      <c r="I289" t="s">
        <v>70</v>
      </c>
      <c r="J289" s="1">
        <v>71000</v>
      </c>
      <c r="K289" t="s">
        <v>51</v>
      </c>
      <c r="L289" s="4">
        <v>2</v>
      </c>
      <c r="M289" t="s">
        <v>72</v>
      </c>
      <c r="N289" s="4" t="s">
        <v>36</v>
      </c>
      <c r="O289" t="s">
        <v>37</v>
      </c>
      <c r="P289" t="s">
        <v>38</v>
      </c>
      <c r="Q289" t="s">
        <v>39</v>
      </c>
      <c r="R289" t="s">
        <v>64</v>
      </c>
      <c r="S289" t="s">
        <v>59</v>
      </c>
      <c r="T289" s="1">
        <v>500</v>
      </c>
      <c r="U289" t="s">
        <v>38</v>
      </c>
      <c r="V289" t="s">
        <v>43</v>
      </c>
      <c r="W289" t="s">
        <v>44</v>
      </c>
      <c r="X289" t="s">
        <v>66</v>
      </c>
      <c r="Y289" s="1">
        <v>1013</v>
      </c>
      <c r="Z289" s="1">
        <v>819</v>
      </c>
      <c r="AA289" s="1">
        <v>194</v>
      </c>
    </row>
    <row r="290" spans="1:27" x14ac:dyDescent="0.25">
      <c r="A290" s="4">
        <v>289</v>
      </c>
      <c r="B290" t="s">
        <v>1</v>
      </c>
      <c r="C290" s="4">
        <v>36</v>
      </c>
      <c r="D290" t="s">
        <v>87</v>
      </c>
      <c r="E290" t="s">
        <v>47</v>
      </c>
      <c r="F290" t="s">
        <v>48</v>
      </c>
      <c r="G290" s="4">
        <v>18</v>
      </c>
      <c r="H290" t="s">
        <v>57</v>
      </c>
      <c r="I290" t="s">
        <v>50</v>
      </c>
      <c r="J290" s="1">
        <v>63700</v>
      </c>
      <c r="K290" t="s">
        <v>51</v>
      </c>
      <c r="L290" s="4">
        <v>4</v>
      </c>
      <c r="M290" t="s">
        <v>72</v>
      </c>
      <c r="N290" s="4" t="s">
        <v>36</v>
      </c>
      <c r="O290" t="s">
        <v>44</v>
      </c>
      <c r="P290" t="s">
        <v>38</v>
      </c>
      <c r="Q290" t="s">
        <v>39</v>
      </c>
      <c r="R290" t="s">
        <v>53</v>
      </c>
      <c r="S290" t="s">
        <v>59</v>
      </c>
      <c r="T290" s="1">
        <v>500</v>
      </c>
      <c r="U290" t="s">
        <v>38</v>
      </c>
      <c r="V290" t="s">
        <v>43</v>
      </c>
      <c r="W290" t="s">
        <v>44</v>
      </c>
      <c r="X290" t="s">
        <v>66</v>
      </c>
      <c r="Y290" s="1">
        <v>938</v>
      </c>
      <c r="Z290" s="1">
        <v>597</v>
      </c>
      <c r="AA290" s="1">
        <v>341</v>
      </c>
    </row>
    <row r="291" spans="1:27" x14ac:dyDescent="0.25">
      <c r="A291" s="4">
        <v>290</v>
      </c>
      <c r="B291" t="s">
        <v>1</v>
      </c>
      <c r="C291" s="4">
        <v>36</v>
      </c>
      <c r="D291" t="s">
        <v>62</v>
      </c>
      <c r="E291" t="s">
        <v>47</v>
      </c>
      <c r="F291" t="s">
        <v>48</v>
      </c>
      <c r="G291" s="4">
        <v>18</v>
      </c>
      <c r="H291" t="s">
        <v>57</v>
      </c>
      <c r="I291" t="s">
        <v>33</v>
      </c>
      <c r="J291" s="1">
        <v>13600</v>
      </c>
      <c r="K291" t="s">
        <v>51</v>
      </c>
      <c r="L291" s="4">
        <v>5</v>
      </c>
      <c r="M291" t="s">
        <v>52</v>
      </c>
      <c r="N291" s="4" t="s">
        <v>36</v>
      </c>
      <c r="O291" t="s">
        <v>37</v>
      </c>
      <c r="P291" t="s">
        <v>38</v>
      </c>
      <c r="Q291" t="s">
        <v>39</v>
      </c>
      <c r="R291" t="s">
        <v>40</v>
      </c>
      <c r="S291" t="s">
        <v>41</v>
      </c>
      <c r="T291" s="1">
        <v>500</v>
      </c>
      <c r="U291" t="s">
        <v>42</v>
      </c>
      <c r="V291" t="s">
        <v>43</v>
      </c>
      <c r="W291" t="s">
        <v>44</v>
      </c>
      <c r="X291" t="s">
        <v>45</v>
      </c>
      <c r="Y291" s="1">
        <v>397</v>
      </c>
      <c r="Z291" s="1">
        <v>435</v>
      </c>
      <c r="AA291" s="1">
        <v>-38</v>
      </c>
    </row>
    <row r="292" spans="1:27" x14ac:dyDescent="0.25">
      <c r="A292" s="4">
        <v>291</v>
      </c>
      <c r="B292" t="s">
        <v>0</v>
      </c>
      <c r="C292" s="4">
        <v>45</v>
      </c>
      <c r="D292" t="s">
        <v>80</v>
      </c>
      <c r="E292" t="s">
        <v>30</v>
      </c>
      <c r="F292" t="s">
        <v>48</v>
      </c>
      <c r="G292" s="4">
        <v>27</v>
      </c>
      <c r="H292" t="s">
        <v>57</v>
      </c>
      <c r="I292" t="s">
        <v>70</v>
      </c>
      <c r="J292" s="1">
        <v>20600</v>
      </c>
      <c r="K292" t="s">
        <v>51</v>
      </c>
      <c r="L292" s="4">
        <v>2</v>
      </c>
      <c r="M292" t="s">
        <v>52</v>
      </c>
      <c r="N292" s="4" t="s">
        <v>36</v>
      </c>
      <c r="O292" t="s">
        <v>37</v>
      </c>
      <c r="P292" t="s">
        <v>38</v>
      </c>
      <c r="Q292" t="s">
        <v>39</v>
      </c>
      <c r="R292" t="s">
        <v>58</v>
      </c>
      <c r="S292" t="s">
        <v>54</v>
      </c>
      <c r="T292" s="1">
        <v>250</v>
      </c>
      <c r="U292" t="s">
        <v>81</v>
      </c>
      <c r="V292" t="s">
        <v>43</v>
      </c>
      <c r="W292" t="s">
        <v>44</v>
      </c>
      <c r="X292" t="s">
        <v>69</v>
      </c>
      <c r="Y292" s="1">
        <v>474</v>
      </c>
      <c r="Z292" s="1">
        <v>458</v>
      </c>
      <c r="AA292" s="1">
        <v>16</v>
      </c>
    </row>
    <row r="293" spans="1:27" x14ac:dyDescent="0.25">
      <c r="A293" s="4">
        <v>292</v>
      </c>
      <c r="B293" t="s">
        <v>1</v>
      </c>
      <c r="C293" s="4">
        <v>45</v>
      </c>
      <c r="D293" t="s">
        <v>87</v>
      </c>
      <c r="E293" t="s">
        <v>47</v>
      </c>
      <c r="F293" t="s">
        <v>48</v>
      </c>
      <c r="G293" s="4">
        <v>27</v>
      </c>
      <c r="H293" t="s">
        <v>57</v>
      </c>
      <c r="I293" t="s">
        <v>33</v>
      </c>
      <c r="J293" s="1">
        <v>69600</v>
      </c>
      <c r="K293" t="s">
        <v>34</v>
      </c>
      <c r="L293" s="4">
        <v>4</v>
      </c>
      <c r="M293" t="s">
        <v>82</v>
      </c>
      <c r="N293" s="4" t="s">
        <v>36</v>
      </c>
      <c r="O293" t="s">
        <v>44</v>
      </c>
      <c r="P293" t="s">
        <v>38</v>
      </c>
      <c r="Q293" t="s">
        <v>39</v>
      </c>
      <c r="R293" t="s">
        <v>58</v>
      </c>
      <c r="S293" t="s">
        <v>73</v>
      </c>
      <c r="T293" s="1">
        <v>250</v>
      </c>
      <c r="U293" t="s">
        <v>38</v>
      </c>
      <c r="V293" t="s">
        <v>43</v>
      </c>
      <c r="W293" t="s">
        <v>44</v>
      </c>
      <c r="X293" t="s">
        <v>45</v>
      </c>
      <c r="Y293" s="1">
        <v>1064</v>
      </c>
      <c r="Z293" s="1">
        <v>634</v>
      </c>
      <c r="AA293" s="1">
        <v>430</v>
      </c>
    </row>
    <row r="294" spans="1:27" x14ac:dyDescent="0.25">
      <c r="A294" s="4">
        <v>293</v>
      </c>
      <c r="B294" t="s">
        <v>0</v>
      </c>
      <c r="C294" s="4">
        <v>34</v>
      </c>
      <c r="D294" t="s">
        <v>29</v>
      </c>
      <c r="E294" t="s">
        <v>30</v>
      </c>
      <c r="F294" t="s">
        <v>48</v>
      </c>
      <c r="G294" s="4">
        <v>10</v>
      </c>
      <c r="H294" t="s">
        <v>57</v>
      </c>
      <c r="I294" t="s">
        <v>50</v>
      </c>
      <c r="J294" s="1">
        <v>13600</v>
      </c>
      <c r="K294" t="s">
        <v>51</v>
      </c>
      <c r="L294" s="4">
        <v>10</v>
      </c>
      <c r="M294" t="s">
        <v>52</v>
      </c>
      <c r="N294" s="4" t="s">
        <v>36</v>
      </c>
      <c r="O294" t="s">
        <v>37</v>
      </c>
      <c r="P294" t="s">
        <v>38</v>
      </c>
      <c r="Q294" t="s">
        <v>39</v>
      </c>
      <c r="R294" t="s">
        <v>40</v>
      </c>
      <c r="S294" t="s">
        <v>41</v>
      </c>
      <c r="T294" s="1">
        <v>500</v>
      </c>
      <c r="U294" t="s">
        <v>42</v>
      </c>
      <c r="V294" t="s">
        <v>43</v>
      </c>
      <c r="W294" t="s">
        <v>44</v>
      </c>
      <c r="X294" t="s">
        <v>61</v>
      </c>
      <c r="Y294" s="1">
        <v>409</v>
      </c>
      <c r="Z294" s="1">
        <v>439</v>
      </c>
      <c r="AA294" s="1">
        <v>-30</v>
      </c>
    </row>
    <row r="295" spans="1:27" x14ac:dyDescent="0.25">
      <c r="A295" s="4">
        <v>294</v>
      </c>
      <c r="B295" t="s">
        <v>0</v>
      </c>
      <c r="C295" s="4">
        <v>51</v>
      </c>
      <c r="D295" t="s">
        <v>29</v>
      </c>
      <c r="E295" t="s">
        <v>47</v>
      </c>
      <c r="F295" t="s">
        <v>48</v>
      </c>
      <c r="G295" s="4">
        <v>33</v>
      </c>
      <c r="H295" t="s">
        <v>57</v>
      </c>
      <c r="I295" t="s">
        <v>50</v>
      </c>
      <c r="J295" s="1">
        <v>28200</v>
      </c>
      <c r="K295" t="s">
        <v>51</v>
      </c>
      <c r="L295" s="4">
        <v>9</v>
      </c>
      <c r="M295" t="s">
        <v>52</v>
      </c>
      <c r="N295" s="4" t="s">
        <v>36</v>
      </c>
      <c r="O295" t="s">
        <v>44</v>
      </c>
      <c r="P295" t="s">
        <v>38</v>
      </c>
      <c r="Q295" t="s">
        <v>39</v>
      </c>
      <c r="R295" t="s">
        <v>58</v>
      </c>
      <c r="S295" t="s">
        <v>73</v>
      </c>
      <c r="T295" s="1">
        <v>250</v>
      </c>
      <c r="U295" t="s">
        <v>38</v>
      </c>
      <c r="V295" t="s">
        <v>43</v>
      </c>
      <c r="W295" t="s">
        <v>44</v>
      </c>
      <c r="X295" t="s">
        <v>69</v>
      </c>
      <c r="Y295" s="1">
        <v>571</v>
      </c>
      <c r="Z295" s="1">
        <v>487</v>
      </c>
      <c r="AA295" s="1">
        <v>84</v>
      </c>
    </row>
    <row r="296" spans="1:27" x14ac:dyDescent="0.25">
      <c r="A296" s="4">
        <v>295</v>
      </c>
      <c r="B296" t="s">
        <v>0</v>
      </c>
      <c r="C296" s="4">
        <v>38</v>
      </c>
      <c r="D296" t="s">
        <v>56</v>
      </c>
      <c r="E296" t="s">
        <v>47</v>
      </c>
      <c r="F296" t="s">
        <v>48</v>
      </c>
      <c r="G296" s="4">
        <v>7</v>
      </c>
      <c r="H296" t="s">
        <v>32</v>
      </c>
      <c r="I296" t="s">
        <v>63</v>
      </c>
      <c r="J296" s="1">
        <v>13600</v>
      </c>
      <c r="K296" t="s">
        <v>51</v>
      </c>
      <c r="L296" s="4">
        <v>10</v>
      </c>
      <c r="M296" t="s">
        <v>52</v>
      </c>
      <c r="N296" s="4" t="s">
        <v>36</v>
      </c>
      <c r="O296" t="s">
        <v>44</v>
      </c>
      <c r="P296" t="s">
        <v>38</v>
      </c>
      <c r="Q296" t="s">
        <v>39</v>
      </c>
      <c r="R296" t="s">
        <v>40</v>
      </c>
      <c r="S296" t="s">
        <v>73</v>
      </c>
      <c r="T296" s="1">
        <v>500</v>
      </c>
      <c r="U296" t="s">
        <v>38</v>
      </c>
      <c r="V296" t="s">
        <v>43</v>
      </c>
      <c r="W296" t="s">
        <v>44</v>
      </c>
      <c r="X296" t="s">
        <v>61</v>
      </c>
      <c r="Y296" s="1">
        <v>397</v>
      </c>
      <c r="Z296" s="1">
        <v>435</v>
      </c>
      <c r="AA296" s="1">
        <v>-38</v>
      </c>
    </row>
    <row r="297" spans="1:27" x14ac:dyDescent="0.25">
      <c r="A297" s="4">
        <v>296</v>
      </c>
      <c r="B297" t="s">
        <v>0</v>
      </c>
      <c r="C297" s="4">
        <v>58</v>
      </c>
      <c r="D297" t="s">
        <v>91</v>
      </c>
      <c r="E297" t="s">
        <v>47</v>
      </c>
      <c r="F297" t="s">
        <v>48</v>
      </c>
      <c r="G297" s="4">
        <v>40</v>
      </c>
      <c r="H297" t="s">
        <v>32</v>
      </c>
      <c r="I297" t="s">
        <v>33</v>
      </c>
      <c r="J297" s="1">
        <v>26300</v>
      </c>
      <c r="K297" t="s">
        <v>51</v>
      </c>
      <c r="L297" s="4">
        <v>2</v>
      </c>
      <c r="M297" t="s">
        <v>52</v>
      </c>
      <c r="N297" s="4" t="s">
        <v>36</v>
      </c>
      <c r="O297" t="s">
        <v>37</v>
      </c>
      <c r="P297" t="s">
        <v>38</v>
      </c>
      <c r="Q297" t="s">
        <v>39</v>
      </c>
      <c r="R297" t="s">
        <v>40</v>
      </c>
      <c r="S297" t="s">
        <v>76</v>
      </c>
      <c r="T297" s="1">
        <v>250</v>
      </c>
      <c r="U297" t="s">
        <v>38</v>
      </c>
      <c r="V297" t="s">
        <v>43</v>
      </c>
      <c r="W297" t="s">
        <v>37</v>
      </c>
      <c r="X297" t="s">
        <v>69</v>
      </c>
      <c r="Y297" s="1">
        <v>552</v>
      </c>
      <c r="Z297" s="1">
        <v>482</v>
      </c>
      <c r="AA297" s="1">
        <v>70</v>
      </c>
    </row>
    <row r="298" spans="1:27" x14ac:dyDescent="0.25">
      <c r="A298" s="4">
        <v>297</v>
      </c>
      <c r="B298" t="s">
        <v>1</v>
      </c>
      <c r="C298" s="4">
        <v>54</v>
      </c>
      <c r="D298" t="s">
        <v>62</v>
      </c>
      <c r="E298" t="s">
        <v>47</v>
      </c>
      <c r="F298" t="s">
        <v>48</v>
      </c>
      <c r="G298" s="4">
        <v>5</v>
      </c>
      <c r="H298" t="s">
        <v>67</v>
      </c>
      <c r="I298" t="s">
        <v>70</v>
      </c>
      <c r="J298" s="1">
        <v>13600</v>
      </c>
      <c r="K298" t="s">
        <v>51</v>
      </c>
      <c r="L298" s="4">
        <v>10</v>
      </c>
      <c r="M298" t="s">
        <v>52</v>
      </c>
      <c r="N298" s="4" t="s">
        <v>36</v>
      </c>
      <c r="O298" t="s">
        <v>37</v>
      </c>
      <c r="P298" t="s">
        <v>38</v>
      </c>
      <c r="Q298" t="s">
        <v>39</v>
      </c>
      <c r="R298" t="s">
        <v>40</v>
      </c>
      <c r="S298" t="s">
        <v>68</v>
      </c>
      <c r="T298" s="1">
        <v>500</v>
      </c>
      <c r="U298" t="s">
        <v>38</v>
      </c>
      <c r="V298" t="s">
        <v>43</v>
      </c>
      <c r="W298" t="s">
        <v>44</v>
      </c>
      <c r="X298" t="s">
        <v>69</v>
      </c>
      <c r="Y298" s="1">
        <v>452</v>
      </c>
      <c r="Z298" s="1">
        <v>452</v>
      </c>
      <c r="AA298" s="1">
        <v>0</v>
      </c>
    </row>
    <row r="299" spans="1:27" x14ac:dyDescent="0.25">
      <c r="A299" s="4">
        <v>298</v>
      </c>
      <c r="B299" t="s">
        <v>1</v>
      </c>
      <c r="C299" s="4">
        <v>57</v>
      </c>
      <c r="D299" t="s">
        <v>46</v>
      </c>
      <c r="E299" t="s">
        <v>30</v>
      </c>
      <c r="F299" t="s">
        <v>48</v>
      </c>
      <c r="G299" s="4">
        <v>39</v>
      </c>
      <c r="H299" t="s">
        <v>57</v>
      </c>
      <c r="I299" t="s">
        <v>33</v>
      </c>
      <c r="J299" s="1">
        <v>23900</v>
      </c>
      <c r="K299" t="s">
        <v>51</v>
      </c>
      <c r="L299" s="4">
        <v>5</v>
      </c>
      <c r="M299" t="s">
        <v>52</v>
      </c>
      <c r="N299" t="s">
        <v>77</v>
      </c>
      <c r="O299" t="s">
        <v>37</v>
      </c>
      <c r="P299" t="s">
        <v>38</v>
      </c>
      <c r="Q299" t="s">
        <v>39</v>
      </c>
      <c r="R299" t="s">
        <v>64</v>
      </c>
      <c r="S299" t="s">
        <v>93</v>
      </c>
      <c r="T299" s="1">
        <v>250</v>
      </c>
      <c r="U299" t="s">
        <v>38</v>
      </c>
      <c r="V299" t="s">
        <v>43</v>
      </c>
      <c r="W299" t="s">
        <v>44</v>
      </c>
      <c r="X299" t="s">
        <v>69</v>
      </c>
      <c r="Y299" s="1">
        <v>527</v>
      </c>
      <c r="Z299" s="1">
        <v>474</v>
      </c>
      <c r="AA299" s="1">
        <v>53</v>
      </c>
    </row>
    <row r="300" spans="1:27" x14ac:dyDescent="0.25">
      <c r="A300" s="4">
        <v>299</v>
      </c>
      <c r="B300" t="s">
        <v>1</v>
      </c>
      <c r="C300" s="4">
        <v>43</v>
      </c>
      <c r="D300" t="s">
        <v>62</v>
      </c>
      <c r="E300" t="s">
        <v>47</v>
      </c>
      <c r="F300" t="s">
        <v>48</v>
      </c>
      <c r="G300" s="4">
        <v>25</v>
      </c>
      <c r="H300" t="s">
        <v>57</v>
      </c>
      <c r="I300" t="s">
        <v>33</v>
      </c>
      <c r="J300" s="1">
        <v>90000</v>
      </c>
      <c r="K300" t="s">
        <v>51</v>
      </c>
      <c r="L300" s="4">
        <v>5</v>
      </c>
      <c r="M300" t="s">
        <v>82</v>
      </c>
      <c r="N300" s="4" t="s">
        <v>36</v>
      </c>
      <c r="O300" t="s">
        <v>37</v>
      </c>
      <c r="P300" t="s">
        <v>38</v>
      </c>
      <c r="Q300" t="s">
        <v>39</v>
      </c>
      <c r="R300" t="s">
        <v>40</v>
      </c>
      <c r="S300" t="s">
        <v>73</v>
      </c>
      <c r="T300" s="1">
        <v>1000</v>
      </c>
      <c r="U300" t="s">
        <v>38</v>
      </c>
      <c r="V300" t="s">
        <v>43</v>
      </c>
      <c r="W300" t="s">
        <v>37</v>
      </c>
      <c r="X300" t="s">
        <v>45</v>
      </c>
      <c r="Y300" s="1">
        <v>1040</v>
      </c>
      <c r="Z300" s="1">
        <v>627</v>
      </c>
      <c r="AA300" s="1">
        <v>413</v>
      </c>
    </row>
    <row r="301" spans="1:27" x14ac:dyDescent="0.25">
      <c r="A301" s="4">
        <v>300</v>
      </c>
      <c r="B301" t="s">
        <v>0</v>
      </c>
      <c r="C301" s="4">
        <v>40</v>
      </c>
      <c r="D301" t="s">
        <v>56</v>
      </c>
      <c r="E301" t="s">
        <v>47</v>
      </c>
      <c r="F301" t="s">
        <v>48</v>
      </c>
      <c r="G301" s="4">
        <v>22</v>
      </c>
      <c r="H301" t="s">
        <v>57</v>
      </c>
      <c r="I301" t="s">
        <v>70</v>
      </c>
      <c r="J301" s="1">
        <v>43400</v>
      </c>
      <c r="K301" t="s">
        <v>51</v>
      </c>
      <c r="L301" s="4">
        <v>6</v>
      </c>
      <c r="M301" t="s">
        <v>52</v>
      </c>
      <c r="N301" s="4" t="s">
        <v>36</v>
      </c>
      <c r="O301" t="s">
        <v>37</v>
      </c>
      <c r="P301" t="s">
        <v>38</v>
      </c>
      <c r="Q301" t="s">
        <v>39</v>
      </c>
      <c r="R301" t="s">
        <v>53</v>
      </c>
      <c r="S301" t="s">
        <v>41</v>
      </c>
      <c r="T301" s="1">
        <v>250</v>
      </c>
      <c r="U301" t="s">
        <v>60</v>
      </c>
      <c r="V301" t="s">
        <v>43</v>
      </c>
      <c r="W301" t="s">
        <v>44</v>
      </c>
      <c r="X301" t="s">
        <v>61</v>
      </c>
      <c r="Y301" s="1">
        <v>687</v>
      </c>
      <c r="Z301" s="1">
        <v>522</v>
      </c>
      <c r="AA301" s="1">
        <v>165</v>
      </c>
    </row>
    <row r="302" spans="1:27" x14ac:dyDescent="0.25">
      <c r="A302" s="4">
        <v>301</v>
      </c>
      <c r="B302" t="s">
        <v>0</v>
      </c>
      <c r="C302" s="4">
        <v>45</v>
      </c>
      <c r="D302" t="s">
        <v>62</v>
      </c>
      <c r="E302" t="s">
        <v>30</v>
      </c>
      <c r="F302" t="s">
        <v>48</v>
      </c>
      <c r="G302" s="4">
        <v>27</v>
      </c>
      <c r="H302" t="s">
        <v>57</v>
      </c>
      <c r="I302" t="s">
        <v>33</v>
      </c>
      <c r="J302" s="1">
        <v>44000</v>
      </c>
      <c r="K302" t="s">
        <v>51</v>
      </c>
      <c r="L302" s="4">
        <v>10</v>
      </c>
      <c r="M302" t="s">
        <v>35</v>
      </c>
      <c r="N302" t="s">
        <v>77</v>
      </c>
      <c r="O302" t="s">
        <v>37</v>
      </c>
      <c r="P302" t="s">
        <v>38</v>
      </c>
      <c r="Q302" t="s">
        <v>39</v>
      </c>
      <c r="R302" t="s">
        <v>53</v>
      </c>
      <c r="S302" t="s">
        <v>41</v>
      </c>
      <c r="T302" s="1">
        <v>250</v>
      </c>
      <c r="U302" t="s">
        <v>38</v>
      </c>
      <c r="V302" t="s">
        <v>43</v>
      </c>
      <c r="W302" t="s">
        <v>44</v>
      </c>
      <c r="X302" t="s">
        <v>66</v>
      </c>
      <c r="Y302" s="1">
        <v>734</v>
      </c>
      <c r="Z302" s="1">
        <v>536</v>
      </c>
      <c r="AA302" s="1">
        <v>198</v>
      </c>
    </row>
    <row r="303" spans="1:27" x14ac:dyDescent="0.25">
      <c r="A303" s="4">
        <v>302</v>
      </c>
      <c r="B303" t="s">
        <v>1</v>
      </c>
      <c r="C303" s="4">
        <v>54</v>
      </c>
      <c r="D303" t="s">
        <v>91</v>
      </c>
      <c r="E303" t="s">
        <v>30</v>
      </c>
      <c r="F303" t="s">
        <v>48</v>
      </c>
      <c r="G303" s="4">
        <v>36</v>
      </c>
      <c r="H303" t="s">
        <v>32</v>
      </c>
      <c r="I303" t="s">
        <v>63</v>
      </c>
      <c r="J303" s="1">
        <v>58000</v>
      </c>
      <c r="K303" t="s">
        <v>51</v>
      </c>
      <c r="L303" s="4">
        <v>5</v>
      </c>
      <c r="M303" t="s">
        <v>35</v>
      </c>
      <c r="N303" t="s">
        <v>77</v>
      </c>
      <c r="O303" t="s">
        <v>44</v>
      </c>
      <c r="P303" t="s">
        <v>38</v>
      </c>
      <c r="Q303" t="s">
        <v>39</v>
      </c>
      <c r="R303" t="s">
        <v>64</v>
      </c>
      <c r="S303" t="s">
        <v>59</v>
      </c>
      <c r="T303" s="1">
        <v>750</v>
      </c>
      <c r="U303" t="s">
        <v>38</v>
      </c>
      <c r="V303" t="s">
        <v>43</v>
      </c>
      <c r="W303" t="s">
        <v>44</v>
      </c>
      <c r="X303" t="s">
        <v>69</v>
      </c>
      <c r="Y303" s="1">
        <v>1025</v>
      </c>
      <c r="Z303" s="1">
        <v>823</v>
      </c>
      <c r="AA303" s="1">
        <v>202</v>
      </c>
    </row>
    <row r="304" spans="1:27" x14ac:dyDescent="0.25">
      <c r="A304" s="4">
        <v>303</v>
      </c>
      <c r="B304" t="s">
        <v>1</v>
      </c>
      <c r="C304" s="4">
        <v>43</v>
      </c>
      <c r="D304" t="s">
        <v>56</v>
      </c>
      <c r="E304" t="s">
        <v>30</v>
      </c>
      <c r="F304" t="s">
        <v>48</v>
      </c>
      <c r="G304" s="4">
        <v>25</v>
      </c>
      <c r="H304" t="s">
        <v>57</v>
      </c>
      <c r="I304" t="s">
        <v>33</v>
      </c>
      <c r="J304" s="1">
        <v>42400</v>
      </c>
      <c r="K304" t="s">
        <v>51</v>
      </c>
      <c r="L304" s="4">
        <v>2</v>
      </c>
      <c r="M304" t="s">
        <v>52</v>
      </c>
      <c r="N304" t="s">
        <v>79</v>
      </c>
      <c r="O304" t="s">
        <v>37</v>
      </c>
      <c r="P304" t="s">
        <v>38</v>
      </c>
      <c r="Q304" t="s">
        <v>39</v>
      </c>
      <c r="R304" t="s">
        <v>58</v>
      </c>
      <c r="S304" t="s">
        <v>73</v>
      </c>
      <c r="T304" s="1">
        <v>250</v>
      </c>
      <c r="U304" t="s">
        <v>42</v>
      </c>
      <c r="V304" t="s">
        <v>43</v>
      </c>
      <c r="W304" t="s">
        <v>44</v>
      </c>
      <c r="X304" t="s">
        <v>61</v>
      </c>
      <c r="Y304" s="1">
        <v>678</v>
      </c>
      <c r="Z304" s="1">
        <v>519</v>
      </c>
      <c r="AA304" s="1">
        <v>159</v>
      </c>
    </row>
    <row r="305" spans="1:27" x14ac:dyDescent="0.25">
      <c r="A305" s="4">
        <v>304</v>
      </c>
      <c r="B305" t="s">
        <v>0</v>
      </c>
      <c r="C305" s="4">
        <v>48</v>
      </c>
      <c r="D305" t="s">
        <v>80</v>
      </c>
      <c r="E305" t="s">
        <v>30</v>
      </c>
      <c r="F305" t="s">
        <v>48</v>
      </c>
      <c r="G305" s="4">
        <v>30</v>
      </c>
      <c r="H305" t="s">
        <v>57</v>
      </c>
      <c r="I305" t="s">
        <v>33</v>
      </c>
      <c r="J305" s="1">
        <v>68000</v>
      </c>
      <c r="K305" t="s">
        <v>51</v>
      </c>
      <c r="L305" s="4">
        <v>6</v>
      </c>
      <c r="M305" t="s">
        <v>72</v>
      </c>
      <c r="N305" s="4" t="s">
        <v>36</v>
      </c>
      <c r="O305" t="s">
        <v>44</v>
      </c>
      <c r="P305" t="s">
        <v>38</v>
      </c>
      <c r="Q305" t="s">
        <v>39</v>
      </c>
      <c r="R305" t="s">
        <v>58</v>
      </c>
      <c r="S305" t="s">
        <v>73</v>
      </c>
      <c r="T305" s="1">
        <v>250</v>
      </c>
      <c r="U305" t="s">
        <v>81</v>
      </c>
      <c r="V305" t="s">
        <v>43</v>
      </c>
      <c r="W305" t="s">
        <v>44</v>
      </c>
      <c r="X305" t="s">
        <v>45</v>
      </c>
      <c r="Y305" s="1">
        <v>1046</v>
      </c>
      <c r="Z305" s="1">
        <v>629</v>
      </c>
      <c r="AA305" s="1">
        <v>417</v>
      </c>
    </row>
    <row r="306" spans="1:27" x14ac:dyDescent="0.25">
      <c r="A306" s="4">
        <v>305</v>
      </c>
      <c r="B306" t="s">
        <v>1</v>
      </c>
      <c r="C306" s="4">
        <v>44</v>
      </c>
      <c r="D306" t="s">
        <v>87</v>
      </c>
      <c r="E306" t="s">
        <v>47</v>
      </c>
      <c r="F306" t="s">
        <v>48</v>
      </c>
      <c r="G306" s="4">
        <v>26</v>
      </c>
      <c r="H306" t="s">
        <v>57</v>
      </c>
      <c r="I306" t="s">
        <v>33</v>
      </c>
      <c r="J306" s="1">
        <v>29200</v>
      </c>
      <c r="K306" t="s">
        <v>34</v>
      </c>
      <c r="L306" s="4">
        <v>2</v>
      </c>
      <c r="M306" t="s">
        <v>52</v>
      </c>
      <c r="N306" s="4" t="s">
        <v>36</v>
      </c>
      <c r="O306" t="s">
        <v>37</v>
      </c>
      <c r="P306" t="s">
        <v>38</v>
      </c>
      <c r="Q306" t="s">
        <v>39</v>
      </c>
      <c r="R306" t="s">
        <v>58</v>
      </c>
      <c r="S306" t="s">
        <v>65</v>
      </c>
      <c r="T306" s="1">
        <v>250</v>
      </c>
      <c r="U306" t="s">
        <v>55</v>
      </c>
      <c r="V306" t="s">
        <v>43</v>
      </c>
      <c r="W306" t="s">
        <v>44</v>
      </c>
      <c r="X306" t="s">
        <v>69</v>
      </c>
      <c r="Y306" s="1">
        <v>554</v>
      </c>
      <c r="Z306" s="1">
        <v>482</v>
      </c>
      <c r="AA306" s="1">
        <v>72</v>
      </c>
    </row>
    <row r="307" spans="1:27" x14ac:dyDescent="0.25">
      <c r="A307" s="4">
        <v>306</v>
      </c>
      <c r="B307" t="s">
        <v>0</v>
      </c>
      <c r="C307" s="4">
        <v>57</v>
      </c>
      <c r="D307" t="s">
        <v>29</v>
      </c>
      <c r="E307" t="s">
        <v>47</v>
      </c>
      <c r="F307" t="s">
        <v>48</v>
      </c>
      <c r="G307" s="4">
        <v>39</v>
      </c>
      <c r="H307" t="s">
        <v>32</v>
      </c>
      <c r="I307" t="s">
        <v>33</v>
      </c>
      <c r="J307" s="1">
        <v>44800</v>
      </c>
      <c r="K307" t="s">
        <v>51</v>
      </c>
      <c r="L307" s="4">
        <v>6</v>
      </c>
      <c r="M307" t="s">
        <v>52</v>
      </c>
      <c r="N307" s="4" t="s">
        <v>36</v>
      </c>
      <c r="O307" t="s">
        <v>44</v>
      </c>
      <c r="P307" t="s">
        <v>74</v>
      </c>
      <c r="Q307" t="s">
        <v>39</v>
      </c>
      <c r="R307" t="s">
        <v>64</v>
      </c>
      <c r="S307" t="s">
        <v>59</v>
      </c>
      <c r="T307" s="1">
        <v>250</v>
      </c>
      <c r="U307" t="s">
        <v>55</v>
      </c>
      <c r="V307" t="s">
        <v>43</v>
      </c>
      <c r="W307" t="s">
        <v>44</v>
      </c>
      <c r="X307" t="s">
        <v>45</v>
      </c>
      <c r="Y307" s="1">
        <v>743</v>
      </c>
      <c r="Z307" s="1">
        <v>600</v>
      </c>
      <c r="AA307" s="1">
        <v>143</v>
      </c>
    </row>
    <row r="308" spans="1:27" x14ac:dyDescent="0.25">
      <c r="A308" s="4">
        <v>307</v>
      </c>
      <c r="B308" t="s">
        <v>0</v>
      </c>
      <c r="C308" s="4">
        <v>20</v>
      </c>
      <c r="D308" t="s">
        <v>56</v>
      </c>
      <c r="E308" t="s">
        <v>47</v>
      </c>
      <c r="F308" t="s">
        <v>48</v>
      </c>
      <c r="G308" s="4">
        <v>3</v>
      </c>
      <c r="H308" t="s">
        <v>88</v>
      </c>
      <c r="I308" t="s">
        <v>50</v>
      </c>
      <c r="J308" s="1">
        <v>125000</v>
      </c>
      <c r="K308" t="s">
        <v>51</v>
      </c>
      <c r="L308" s="4">
        <v>2</v>
      </c>
      <c r="M308" t="s">
        <v>82</v>
      </c>
      <c r="N308" t="s">
        <v>71</v>
      </c>
      <c r="O308" t="s">
        <v>37</v>
      </c>
      <c r="P308" t="s">
        <v>38</v>
      </c>
      <c r="Q308" t="s">
        <v>39</v>
      </c>
      <c r="R308" t="s">
        <v>58</v>
      </c>
      <c r="S308" t="s">
        <v>68</v>
      </c>
      <c r="T308" s="1">
        <v>1500</v>
      </c>
      <c r="U308" t="s">
        <v>38</v>
      </c>
      <c r="V308" t="s">
        <v>43</v>
      </c>
      <c r="W308" t="s">
        <v>37</v>
      </c>
      <c r="X308" t="s">
        <v>69</v>
      </c>
      <c r="Y308" s="1">
        <v>2812</v>
      </c>
      <c r="Z308" s="1">
        <v>1790</v>
      </c>
      <c r="AA308" s="1">
        <v>1022</v>
      </c>
    </row>
    <row r="309" spans="1:27" x14ac:dyDescent="0.25">
      <c r="A309" s="4">
        <v>308</v>
      </c>
      <c r="B309" t="s">
        <v>0</v>
      </c>
      <c r="C309" s="4">
        <v>49</v>
      </c>
      <c r="D309" t="s">
        <v>56</v>
      </c>
      <c r="E309" t="s">
        <v>47</v>
      </c>
      <c r="F309" t="s">
        <v>48</v>
      </c>
      <c r="G309" s="4">
        <v>31</v>
      </c>
      <c r="H309" t="s">
        <v>57</v>
      </c>
      <c r="I309" t="s">
        <v>50</v>
      </c>
      <c r="J309" s="1">
        <v>18700</v>
      </c>
      <c r="K309" t="s">
        <v>51</v>
      </c>
      <c r="L309" s="4">
        <v>17</v>
      </c>
      <c r="M309" t="s">
        <v>52</v>
      </c>
      <c r="N309" s="4" t="s">
        <v>36</v>
      </c>
      <c r="O309" t="s">
        <v>44</v>
      </c>
      <c r="P309" t="s">
        <v>38</v>
      </c>
      <c r="Q309" t="s">
        <v>39</v>
      </c>
      <c r="R309" t="s">
        <v>40</v>
      </c>
      <c r="S309" t="s">
        <v>76</v>
      </c>
      <c r="T309" s="1">
        <v>250</v>
      </c>
      <c r="U309" t="s">
        <v>38</v>
      </c>
      <c r="V309" t="s">
        <v>43</v>
      </c>
      <c r="W309" t="s">
        <v>44</v>
      </c>
      <c r="X309" t="s">
        <v>45</v>
      </c>
      <c r="Y309" s="1">
        <v>453</v>
      </c>
      <c r="Z309" s="1">
        <v>453</v>
      </c>
      <c r="AA309" s="1">
        <v>0</v>
      </c>
    </row>
    <row r="310" spans="1:27" x14ac:dyDescent="0.25">
      <c r="A310" s="4">
        <v>309</v>
      </c>
      <c r="B310" t="s">
        <v>1</v>
      </c>
      <c r="C310" s="4">
        <v>39</v>
      </c>
      <c r="D310" t="s">
        <v>46</v>
      </c>
      <c r="E310" t="s">
        <v>47</v>
      </c>
      <c r="F310" t="s">
        <v>48</v>
      </c>
      <c r="G310" s="4">
        <v>21</v>
      </c>
      <c r="H310" t="s">
        <v>57</v>
      </c>
      <c r="I310" t="s">
        <v>70</v>
      </c>
      <c r="J310" s="1">
        <v>63200</v>
      </c>
      <c r="K310" t="s">
        <v>51</v>
      </c>
      <c r="L310" s="4">
        <v>5</v>
      </c>
      <c r="M310" t="s">
        <v>72</v>
      </c>
      <c r="N310" s="4" t="s">
        <v>36</v>
      </c>
      <c r="O310" t="s">
        <v>37</v>
      </c>
      <c r="P310" t="s">
        <v>38</v>
      </c>
      <c r="Q310" t="s">
        <v>39</v>
      </c>
      <c r="R310" t="s">
        <v>53</v>
      </c>
      <c r="S310" t="s">
        <v>59</v>
      </c>
      <c r="T310" s="1">
        <v>500</v>
      </c>
      <c r="U310" t="s">
        <v>38</v>
      </c>
      <c r="V310" t="s">
        <v>43</v>
      </c>
      <c r="W310" t="s">
        <v>44</v>
      </c>
      <c r="X310" t="s">
        <v>69</v>
      </c>
      <c r="Y310" s="1">
        <v>932</v>
      </c>
      <c r="Z310" s="1">
        <v>595</v>
      </c>
      <c r="AA310" s="1">
        <v>337</v>
      </c>
    </row>
    <row r="311" spans="1:27" x14ac:dyDescent="0.25">
      <c r="A311" s="4">
        <v>310</v>
      </c>
      <c r="B311" t="s">
        <v>1</v>
      </c>
      <c r="C311" s="4">
        <v>41</v>
      </c>
      <c r="D311" t="s">
        <v>87</v>
      </c>
      <c r="E311" t="s">
        <v>47</v>
      </c>
      <c r="F311" t="s">
        <v>48</v>
      </c>
      <c r="G311" s="4">
        <v>23</v>
      </c>
      <c r="H311" t="s">
        <v>88</v>
      </c>
      <c r="I311" t="s">
        <v>33</v>
      </c>
      <c r="J311" s="1">
        <v>213000</v>
      </c>
      <c r="K311" t="s">
        <v>51</v>
      </c>
      <c r="L311" s="4">
        <v>2</v>
      </c>
      <c r="M311" t="s">
        <v>72</v>
      </c>
      <c r="N311" s="4" t="s">
        <v>36</v>
      </c>
      <c r="O311" t="s">
        <v>37</v>
      </c>
      <c r="P311" t="s">
        <v>38</v>
      </c>
      <c r="Q311" t="s">
        <v>39</v>
      </c>
      <c r="R311" t="s">
        <v>53</v>
      </c>
      <c r="S311" t="s">
        <v>54</v>
      </c>
      <c r="T311" s="1">
        <v>750</v>
      </c>
      <c r="U311" t="s">
        <v>38</v>
      </c>
      <c r="V311" t="s">
        <v>43</v>
      </c>
      <c r="W311" t="s">
        <v>44</v>
      </c>
      <c r="X311" t="s">
        <v>69</v>
      </c>
      <c r="Y311" s="1">
        <v>2848</v>
      </c>
      <c r="Z311" s="1">
        <v>2167</v>
      </c>
      <c r="AA311" s="1">
        <v>681</v>
      </c>
    </row>
    <row r="312" spans="1:27" x14ac:dyDescent="0.25">
      <c r="A312" s="4">
        <v>311</v>
      </c>
      <c r="B312" t="s">
        <v>1</v>
      </c>
      <c r="C312" s="4">
        <v>37</v>
      </c>
      <c r="D312" t="s">
        <v>83</v>
      </c>
      <c r="E312" t="s">
        <v>47</v>
      </c>
      <c r="F312" t="s">
        <v>48</v>
      </c>
      <c r="G312" s="4">
        <v>4</v>
      </c>
      <c r="H312" t="s">
        <v>92</v>
      </c>
      <c r="I312" t="s">
        <v>50</v>
      </c>
      <c r="J312" s="1">
        <v>8600</v>
      </c>
      <c r="K312" t="s">
        <v>51</v>
      </c>
      <c r="L312" s="4">
        <v>14</v>
      </c>
      <c r="M312" t="s">
        <v>52</v>
      </c>
      <c r="N312" s="4" t="s">
        <v>36</v>
      </c>
      <c r="O312" t="s">
        <v>44</v>
      </c>
      <c r="P312" t="s">
        <v>38</v>
      </c>
      <c r="Q312" t="s">
        <v>39</v>
      </c>
      <c r="R312" t="s">
        <v>40</v>
      </c>
      <c r="S312" t="s">
        <v>41</v>
      </c>
      <c r="T312" s="1">
        <v>500</v>
      </c>
      <c r="U312" t="s">
        <v>42</v>
      </c>
      <c r="V312" t="s">
        <v>84</v>
      </c>
      <c r="W312" t="s">
        <v>37</v>
      </c>
      <c r="X312" t="s">
        <v>61</v>
      </c>
      <c r="Y312" s="1">
        <v>407</v>
      </c>
      <c r="Z312" s="1">
        <v>438</v>
      </c>
      <c r="AA312" s="1">
        <v>-31</v>
      </c>
    </row>
    <row r="313" spans="1:27" x14ac:dyDescent="0.25">
      <c r="A313" s="4">
        <v>312</v>
      </c>
      <c r="B313" t="s">
        <v>0</v>
      </c>
      <c r="C313" s="4">
        <v>65</v>
      </c>
      <c r="D313" t="s">
        <v>56</v>
      </c>
      <c r="E313" t="s">
        <v>47</v>
      </c>
      <c r="F313" t="s">
        <v>48</v>
      </c>
      <c r="G313" s="4">
        <v>47</v>
      </c>
      <c r="H313" t="s">
        <v>32</v>
      </c>
      <c r="I313" t="s">
        <v>33</v>
      </c>
      <c r="J313" s="1">
        <v>38800</v>
      </c>
      <c r="K313" t="s">
        <v>51</v>
      </c>
      <c r="L313" s="4">
        <v>2</v>
      </c>
      <c r="M313" t="s">
        <v>52</v>
      </c>
      <c r="N313" t="s">
        <v>79</v>
      </c>
      <c r="O313" t="s">
        <v>37</v>
      </c>
      <c r="P313" t="s">
        <v>38</v>
      </c>
      <c r="Q313" t="s">
        <v>39</v>
      </c>
      <c r="R313" t="s">
        <v>53</v>
      </c>
      <c r="S313" t="s">
        <v>93</v>
      </c>
      <c r="T313" s="1">
        <v>250</v>
      </c>
      <c r="U313" t="s">
        <v>55</v>
      </c>
      <c r="V313" t="s">
        <v>43</v>
      </c>
      <c r="W313" t="s">
        <v>37</v>
      </c>
      <c r="X313" t="s">
        <v>69</v>
      </c>
      <c r="Y313" s="1">
        <v>681</v>
      </c>
      <c r="Z313" s="1">
        <v>520</v>
      </c>
      <c r="AA313" s="1">
        <v>161</v>
      </c>
    </row>
    <row r="314" spans="1:27" x14ac:dyDescent="0.25">
      <c r="A314" s="4">
        <v>313</v>
      </c>
      <c r="B314" t="s">
        <v>1</v>
      </c>
      <c r="C314" s="4">
        <v>50</v>
      </c>
      <c r="D314" t="s">
        <v>56</v>
      </c>
      <c r="E314" t="s">
        <v>47</v>
      </c>
      <c r="F314" t="s">
        <v>48</v>
      </c>
      <c r="G314" s="4">
        <v>32</v>
      </c>
      <c r="H314" t="s">
        <v>57</v>
      </c>
      <c r="I314" t="s">
        <v>33</v>
      </c>
      <c r="J314" s="1">
        <v>90000</v>
      </c>
      <c r="K314" t="s">
        <v>51</v>
      </c>
      <c r="L314" s="4">
        <v>14</v>
      </c>
      <c r="M314" t="s">
        <v>82</v>
      </c>
      <c r="N314" s="4" t="s">
        <v>36</v>
      </c>
      <c r="O314" t="s">
        <v>44</v>
      </c>
      <c r="P314" t="s">
        <v>38</v>
      </c>
      <c r="Q314" t="s">
        <v>39</v>
      </c>
      <c r="R314" t="s">
        <v>58</v>
      </c>
      <c r="S314" t="s">
        <v>73</v>
      </c>
      <c r="T314" s="1">
        <v>250</v>
      </c>
      <c r="U314" t="s">
        <v>38</v>
      </c>
      <c r="V314" t="s">
        <v>43</v>
      </c>
      <c r="W314" t="s">
        <v>44</v>
      </c>
      <c r="X314" t="s">
        <v>69</v>
      </c>
      <c r="Y314" s="1">
        <v>1293</v>
      </c>
      <c r="Z314" s="1">
        <v>703</v>
      </c>
      <c r="AA314" s="1">
        <v>590</v>
      </c>
    </row>
    <row r="315" spans="1:27" x14ac:dyDescent="0.25">
      <c r="A315" s="4">
        <v>314</v>
      </c>
      <c r="B315" t="s">
        <v>0</v>
      </c>
      <c r="C315" s="4">
        <v>57</v>
      </c>
      <c r="D315" t="s">
        <v>87</v>
      </c>
      <c r="E315" t="s">
        <v>47</v>
      </c>
      <c r="F315" t="s">
        <v>48</v>
      </c>
      <c r="G315" s="4">
        <v>39</v>
      </c>
      <c r="H315" t="s">
        <v>32</v>
      </c>
      <c r="I315" t="s">
        <v>33</v>
      </c>
      <c r="J315" s="1">
        <v>48000</v>
      </c>
      <c r="K315" t="s">
        <v>34</v>
      </c>
      <c r="L315" s="4">
        <v>5</v>
      </c>
      <c r="M315" t="s">
        <v>35</v>
      </c>
      <c r="N315" t="s">
        <v>77</v>
      </c>
      <c r="O315" t="s">
        <v>37</v>
      </c>
      <c r="P315" t="s">
        <v>38</v>
      </c>
      <c r="Q315" t="s">
        <v>39</v>
      </c>
      <c r="R315" t="s">
        <v>40</v>
      </c>
      <c r="S315" t="s">
        <v>68</v>
      </c>
      <c r="T315" s="1">
        <v>250</v>
      </c>
      <c r="U315" t="s">
        <v>38</v>
      </c>
      <c r="V315" t="s">
        <v>43</v>
      </c>
      <c r="W315" t="s">
        <v>44</v>
      </c>
      <c r="X315" t="s">
        <v>69</v>
      </c>
      <c r="Y315" s="1">
        <v>825</v>
      </c>
      <c r="Z315" s="1">
        <v>563</v>
      </c>
      <c r="AA315" s="1">
        <v>262</v>
      </c>
    </row>
    <row r="316" spans="1:27" x14ac:dyDescent="0.25">
      <c r="A316" s="4">
        <v>315</v>
      </c>
      <c r="B316" t="s">
        <v>1</v>
      </c>
      <c r="C316" s="4">
        <v>48</v>
      </c>
      <c r="D316" t="s">
        <v>56</v>
      </c>
      <c r="E316" t="s">
        <v>47</v>
      </c>
      <c r="F316" t="s">
        <v>48</v>
      </c>
      <c r="G316" s="4">
        <v>30</v>
      </c>
      <c r="H316" t="s">
        <v>57</v>
      </c>
      <c r="I316" t="s">
        <v>70</v>
      </c>
      <c r="J316" s="1">
        <v>10600</v>
      </c>
      <c r="K316" t="s">
        <v>51</v>
      </c>
      <c r="L316" s="4">
        <v>7</v>
      </c>
      <c r="M316" t="s">
        <v>52</v>
      </c>
      <c r="N316" s="4" t="s">
        <v>36</v>
      </c>
      <c r="O316" t="s">
        <v>37</v>
      </c>
      <c r="P316" t="s">
        <v>38</v>
      </c>
      <c r="Q316" t="s">
        <v>39</v>
      </c>
      <c r="R316" t="s">
        <v>58</v>
      </c>
      <c r="S316" t="s">
        <v>76</v>
      </c>
      <c r="T316" s="1">
        <v>250</v>
      </c>
      <c r="U316" t="s">
        <v>55</v>
      </c>
      <c r="V316" t="s">
        <v>84</v>
      </c>
      <c r="W316" t="s">
        <v>44</v>
      </c>
      <c r="X316" t="s">
        <v>61</v>
      </c>
      <c r="Y316" s="1">
        <v>380</v>
      </c>
      <c r="Z316" s="1">
        <v>430</v>
      </c>
      <c r="AA316" s="1">
        <v>-50</v>
      </c>
    </row>
    <row r="317" spans="1:27" x14ac:dyDescent="0.25">
      <c r="A317" s="4">
        <v>316</v>
      </c>
      <c r="B317" t="s">
        <v>1</v>
      </c>
      <c r="C317" s="4">
        <v>53</v>
      </c>
      <c r="D317" t="s">
        <v>56</v>
      </c>
      <c r="E317" t="s">
        <v>47</v>
      </c>
      <c r="F317" t="s">
        <v>48</v>
      </c>
      <c r="G317" s="4">
        <v>35</v>
      </c>
      <c r="H317" t="s">
        <v>57</v>
      </c>
      <c r="I317" t="s">
        <v>70</v>
      </c>
      <c r="J317" s="1">
        <v>21300</v>
      </c>
      <c r="K317" t="s">
        <v>51</v>
      </c>
      <c r="L317" s="4">
        <v>5</v>
      </c>
      <c r="M317" t="s">
        <v>52</v>
      </c>
      <c r="N317" s="4" t="s">
        <v>36</v>
      </c>
      <c r="O317" t="s">
        <v>37</v>
      </c>
      <c r="P317" t="s">
        <v>38</v>
      </c>
      <c r="Q317" t="s">
        <v>39</v>
      </c>
      <c r="R317" t="s">
        <v>58</v>
      </c>
      <c r="S317" t="s">
        <v>65</v>
      </c>
      <c r="T317" s="1">
        <v>250</v>
      </c>
      <c r="U317" t="s">
        <v>38</v>
      </c>
      <c r="V317" t="s">
        <v>43</v>
      </c>
      <c r="W317" t="s">
        <v>44</v>
      </c>
      <c r="X317" t="s">
        <v>69</v>
      </c>
      <c r="Y317" s="1">
        <v>500</v>
      </c>
      <c r="Z317" s="1">
        <v>466</v>
      </c>
      <c r="AA317" s="1">
        <v>34</v>
      </c>
    </row>
    <row r="318" spans="1:27" x14ac:dyDescent="0.25">
      <c r="A318" s="4">
        <v>317</v>
      </c>
      <c r="B318" t="s">
        <v>0</v>
      </c>
      <c r="C318" s="4">
        <v>52</v>
      </c>
      <c r="D318" t="s">
        <v>56</v>
      </c>
      <c r="E318" t="s">
        <v>47</v>
      </c>
      <c r="F318" t="s">
        <v>48</v>
      </c>
      <c r="G318" s="4">
        <v>34</v>
      </c>
      <c r="H318" t="s">
        <v>57</v>
      </c>
      <c r="I318" t="s">
        <v>33</v>
      </c>
      <c r="J318" s="1">
        <v>71000</v>
      </c>
      <c r="K318" t="s">
        <v>51</v>
      </c>
      <c r="L318" s="4">
        <v>2</v>
      </c>
      <c r="M318" t="s">
        <v>72</v>
      </c>
      <c r="N318" s="4" t="s">
        <v>36</v>
      </c>
      <c r="O318" t="s">
        <v>37</v>
      </c>
      <c r="P318" t="s">
        <v>74</v>
      </c>
      <c r="Q318" t="s">
        <v>39</v>
      </c>
      <c r="R318" t="s">
        <v>58</v>
      </c>
      <c r="S318" t="s">
        <v>76</v>
      </c>
      <c r="T318" s="1">
        <v>250</v>
      </c>
      <c r="U318" t="s">
        <v>38</v>
      </c>
      <c r="V318" t="s">
        <v>43</v>
      </c>
      <c r="W318" t="s">
        <v>44</v>
      </c>
      <c r="X318" t="s">
        <v>45</v>
      </c>
      <c r="Y318" s="1">
        <v>1159</v>
      </c>
      <c r="Z318" s="1">
        <v>663</v>
      </c>
      <c r="AA318" s="1">
        <v>496</v>
      </c>
    </row>
    <row r="319" spans="1:27" x14ac:dyDescent="0.25">
      <c r="A319" s="4">
        <v>318</v>
      </c>
      <c r="B319" t="s">
        <v>1</v>
      </c>
      <c r="C319" s="4">
        <v>38</v>
      </c>
      <c r="D319" t="s">
        <v>80</v>
      </c>
      <c r="E319" t="s">
        <v>30</v>
      </c>
      <c r="F319" t="s">
        <v>31</v>
      </c>
      <c r="G319" s="4">
        <v>2</v>
      </c>
      <c r="H319" t="s">
        <v>32</v>
      </c>
      <c r="I319" t="s">
        <v>63</v>
      </c>
      <c r="J319" s="1">
        <v>41000</v>
      </c>
      <c r="K319" t="s">
        <v>51</v>
      </c>
      <c r="L319" s="4">
        <v>5</v>
      </c>
      <c r="M319" t="s">
        <v>35</v>
      </c>
      <c r="N319" s="4" t="s">
        <v>36</v>
      </c>
      <c r="O319" t="s">
        <v>37</v>
      </c>
      <c r="P319" t="s">
        <v>38</v>
      </c>
      <c r="Q319" t="s">
        <v>39</v>
      </c>
      <c r="R319" t="s">
        <v>40</v>
      </c>
      <c r="S319" t="s">
        <v>54</v>
      </c>
      <c r="T319" s="1">
        <v>1000</v>
      </c>
      <c r="U319" t="s">
        <v>42</v>
      </c>
      <c r="V319" t="s">
        <v>43</v>
      </c>
      <c r="W319" t="s">
        <v>44</v>
      </c>
      <c r="X319" t="s">
        <v>45</v>
      </c>
      <c r="Y319" s="1">
        <v>1096</v>
      </c>
      <c r="Z319" s="1">
        <v>644</v>
      </c>
      <c r="AA319" s="1">
        <v>452</v>
      </c>
    </row>
    <row r="320" spans="1:27" x14ac:dyDescent="0.25">
      <c r="A320" s="4">
        <v>319</v>
      </c>
      <c r="B320" t="s">
        <v>0</v>
      </c>
      <c r="C320" s="4">
        <v>33</v>
      </c>
      <c r="D320" t="s">
        <v>56</v>
      </c>
      <c r="E320" t="s">
        <v>30</v>
      </c>
      <c r="F320" t="s">
        <v>48</v>
      </c>
      <c r="G320" s="4">
        <v>9</v>
      </c>
      <c r="H320" t="s">
        <v>32</v>
      </c>
      <c r="I320" t="s">
        <v>33</v>
      </c>
      <c r="J320" s="1">
        <v>13200</v>
      </c>
      <c r="K320" t="s">
        <v>51</v>
      </c>
      <c r="L320" s="4">
        <v>14</v>
      </c>
      <c r="M320" t="s">
        <v>52</v>
      </c>
      <c r="N320" t="s">
        <v>77</v>
      </c>
      <c r="O320" t="s">
        <v>44</v>
      </c>
      <c r="P320" t="s">
        <v>78</v>
      </c>
      <c r="Q320" t="s">
        <v>39</v>
      </c>
      <c r="R320" t="s">
        <v>40</v>
      </c>
      <c r="S320" t="s">
        <v>54</v>
      </c>
      <c r="T320" s="1">
        <v>500</v>
      </c>
      <c r="U320" t="s">
        <v>38</v>
      </c>
      <c r="V320" t="s">
        <v>43</v>
      </c>
      <c r="W320" t="s">
        <v>44</v>
      </c>
      <c r="X320" t="s">
        <v>61</v>
      </c>
      <c r="Y320" s="1">
        <v>405</v>
      </c>
      <c r="Z320" s="1">
        <v>438</v>
      </c>
      <c r="AA320" s="1">
        <v>-33</v>
      </c>
    </row>
    <row r="321" spans="1:27" x14ac:dyDescent="0.25">
      <c r="A321" s="4">
        <v>320</v>
      </c>
      <c r="B321" t="s">
        <v>1</v>
      </c>
      <c r="C321" s="4">
        <v>63</v>
      </c>
      <c r="D321" t="s">
        <v>91</v>
      </c>
      <c r="E321" t="s">
        <v>47</v>
      </c>
      <c r="F321" t="s">
        <v>48</v>
      </c>
      <c r="G321" s="4">
        <v>45</v>
      </c>
      <c r="H321" t="s">
        <v>57</v>
      </c>
      <c r="I321" t="s">
        <v>70</v>
      </c>
      <c r="J321" s="1">
        <v>18300</v>
      </c>
      <c r="K321" t="s">
        <v>51</v>
      </c>
      <c r="L321" s="4">
        <v>5</v>
      </c>
      <c r="M321" t="s">
        <v>52</v>
      </c>
      <c r="N321" s="4" t="s">
        <v>36</v>
      </c>
      <c r="O321" t="s">
        <v>37</v>
      </c>
      <c r="P321" t="s">
        <v>38</v>
      </c>
      <c r="Q321" t="s">
        <v>39</v>
      </c>
      <c r="R321" t="s">
        <v>64</v>
      </c>
      <c r="S321" t="s">
        <v>54</v>
      </c>
      <c r="T321" s="1">
        <v>250</v>
      </c>
      <c r="U321" t="s">
        <v>60</v>
      </c>
      <c r="V321" t="s">
        <v>43</v>
      </c>
      <c r="W321" t="s">
        <v>44</v>
      </c>
      <c r="X321" t="s">
        <v>45</v>
      </c>
      <c r="Y321" s="1">
        <v>469</v>
      </c>
      <c r="Z321" s="1">
        <v>457</v>
      </c>
      <c r="AA321" s="1">
        <v>12</v>
      </c>
    </row>
    <row r="322" spans="1:27" x14ac:dyDescent="0.25">
      <c r="A322" s="4">
        <v>321</v>
      </c>
      <c r="B322" t="s">
        <v>0</v>
      </c>
      <c r="C322" s="4">
        <v>51</v>
      </c>
      <c r="D322" t="s">
        <v>56</v>
      </c>
      <c r="E322" t="s">
        <v>47</v>
      </c>
      <c r="F322" t="s">
        <v>48</v>
      </c>
      <c r="G322" s="4">
        <v>33</v>
      </c>
      <c r="H322" t="s">
        <v>57</v>
      </c>
      <c r="I322" t="s">
        <v>50</v>
      </c>
      <c r="J322" s="1">
        <v>83000</v>
      </c>
      <c r="K322" t="s">
        <v>51</v>
      </c>
      <c r="L322" s="4">
        <v>2</v>
      </c>
      <c r="M322" t="s">
        <v>72</v>
      </c>
      <c r="N322" s="4" t="s">
        <v>36</v>
      </c>
      <c r="O322" t="s">
        <v>37</v>
      </c>
      <c r="P322" t="s">
        <v>38</v>
      </c>
      <c r="Q322" t="s">
        <v>39</v>
      </c>
      <c r="R322" t="s">
        <v>40</v>
      </c>
      <c r="S322" t="s">
        <v>68</v>
      </c>
      <c r="T322" s="1">
        <v>250</v>
      </c>
      <c r="U322" t="s">
        <v>38</v>
      </c>
      <c r="V322" t="s">
        <v>43</v>
      </c>
      <c r="W322" t="s">
        <v>44</v>
      </c>
      <c r="X322" t="s">
        <v>69</v>
      </c>
      <c r="Y322" s="1">
        <v>1308</v>
      </c>
      <c r="Z322" s="1">
        <v>707</v>
      </c>
      <c r="AA322" s="1">
        <v>601</v>
      </c>
    </row>
    <row r="323" spans="1:27" x14ac:dyDescent="0.25">
      <c r="A323" s="4">
        <v>322</v>
      </c>
      <c r="B323" t="s">
        <v>0</v>
      </c>
      <c r="C323" s="4">
        <v>43</v>
      </c>
      <c r="D323" t="s">
        <v>56</v>
      </c>
      <c r="E323" t="s">
        <v>30</v>
      </c>
      <c r="F323" t="s">
        <v>48</v>
      </c>
      <c r="G323" s="4">
        <v>25</v>
      </c>
      <c r="H323" t="s">
        <v>57</v>
      </c>
      <c r="I323" t="s">
        <v>33</v>
      </c>
      <c r="J323" s="1">
        <v>75900</v>
      </c>
      <c r="K323" t="s">
        <v>34</v>
      </c>
      <c r="L323" s="4">
        <v>5</v>
      </c>
      <c r="M323" t="s">
        <v>72</v>
      </c>
      <c r="N323" s="4" t="s">
        <v>36</v>
      </c>
      <c r="O323" t="s">
        <v>37</v>
      </c>
      <c r="P323" t="s">
        <v>38</v>
      </c>
      <c r="Q323" t="s">
        <v>39</v>
      </c>
      <c r="R323" t="s">
        <v>40</v>
      </c>
      <c r="S323" t="s">
        <v>73</v>
      </c>
      <c r="T323" s="1">
        <v>250</v>
      </c>
      <c r="U323" t="s">
        <v>38</v>
      </c>
      <c r="V323" t="s">
        <v>43</v>
      </c>
      <c r="W323" t="s">
        <v>44</v>
      </c>
      <c r="X323" t="s">
        <v>45</v>
      </c>
      <c r="Y323" s="1">
        <v>1135</v>
      </c>
      <c r="Z323" s="1">
        <v>656</v>
      </c>
      <c r="AA323" s="1">
        <v>479</v>
      </c>
    </row>
    <row r="324" spans="1:27" x14ac:dyDescent="0.25">
      <c r="A324" s="4">
        <v>323</v>
      </c>
      <c r="B324" t="s">
        <v>1</v>
      </c>
      <c r="C324" s="4">
        <v>44</v>
      </c>
      <c r="D324" t="s">
        <v>62</v>
      </c>
      <c r="E324" t="s">
        <v>47</v>
      </c>
      <c r="F324" t="s">
        <v>48</v>
      </c>
      <c r="G324" s="4">
        <v>26</v>
      </c>
      <c r="H324" t="s">
        <v>57</v>
      </c>
      <c r="I324" t="s">
        <v>70</v>
      </c>
      <c r="J324" s="1">
        <v>265100</v>
      </c>
      <c r="K324" t="s">
        <v>51</v>
      </c>
      <c r="L324" s="4">
        <v>6</v>
      </c>
      <c r="M324" t="s">
        <v>82</v>
      </c>
      <c r="N324" s="4" t="s">
        <v>36</v>
      </c>
      <c r="O324" t="s">
        <v>44</v>
      </c>
      <c r="P324" t="s">
        <v>38</v>
      </c>
      <c r="Q324" t="s">
        <v>39</v>
      </c>
      <c r="R324" t="s">
        <v>58</v>
      </c>
      <c r="S324" t="s">
        <v>54</v>
      </c>
      <c r="T324" s="1">
        <v>250</v>
      </c>
      <c r="U324" t="s">
        <v>38</v>
      </c>
      <c r="V324" t="s">
        <v>43</v>
      </c>
      <c r="W324" t="s">
        <v>44</v>
      </c>
      <c r="X324" t="s">
        <v>69</v>
      </c>
      <c r="Y324" s="1">
        <v>3263</v>
      </c>
      <c r="Z324" s="1">
        <v>2588</v>
      </c>
      <c r="AA324" s="1">
        <v>675</v>
      </c>
    </row>
    <row r="325" spans="1:27" x14ac:dyDescent="0.25">
      <c r="A325" s="4">
        <v>324</v>
      </c>
      <c r="B325" t="s">
        <v>1</v>
      </c>
      <c r="C325" s="4">
        <v>30</v>
      </c>
      <c r="D325" t="s">
        <v>87</v>
      </c>
      <c r="E325" t="s">
        <v>47</v>
      </c>
      <c r="F325" t="s">
        <v>48</v>
      </c>
      <c r="G325" s="4">
        <v>12</v>
      </c>
      <c r="H325" t="s">
        <v>57</v>
      </c>
      <c r="I325" t="s">
        <v>33</v>
      </c>
      <c r="J325" s="1">
        <v>16800</v>
      </c>
      <c r="K325" t="s">
        <v>51</v>
      </c>
      <c r="L325" s="4">
        <v>6</v>
      </c>
      <c r="M325" t="s">
        <v>52</v>
      </c>
      <c r="N325" s="4" t="s">
        <v>36</v>
      </c>
      <c r="O325" t="s">
        <v>44</v>
      </c>
      <c r="P325" t="s">
        <v>38</v>
      </c>
      <c r="Q325" t="s">
        <v>39</v>
      </c>
      <c r="R325" t="s">
        <v>40</v>
      </c>
      <c r="S325" t="s">
        <v>73</v>
      </c>
      <c r="T325" s="1">
        <v>500</v>
      </c>
      <c r="U325" t="s">
        <v>81</v>
      </c>
      <c r="V325" t="s">
        <v>43</v>
      </c>
      <c r="W325" t="s">
        <v>44</v>
      </c>
      <c r="X325" t="s">
        <v>66</v>
      </c>
      <c r="Y325" s="1">
        <v>439</v>
      </c>
      <c r="Z325" s="1">
        <v>439</v>
      </c>
      <c r="AA325" s="1">
        <v>0</v>
      </c>
    </row>
    <row r="326" spans="1:27" x14ac:dyDescent="0.25">
      <c r="A326" s="4">
        <v>325</v>
      </c>
      <c r="B326" t="s">
        <v>0</v>
      </c>
      <c r="C326" s="4">
        <v>42</v>
      </c>
      <c r="D326" t="s">
        <v>87</v>
      </c>
      <c r="E326" t="s">
        <v>47</v>
      </c>
      <c r="F326" t="s">
        <v>48</v>
      </c>
      <c r="G326" s="4">
        <v>24</v>
      </c>
      <c r="H326" t="s">
        <v>57</v>
      </c>
      <c r="I326" t="s">
        <v>50</v>
      </c>
      <c r="J326" s="1">
        <v>46900</v>
      </c>
      <c r="K326" t="s">
        <v>51</v>
      </c>
      <c r="L326" s="4">
        <v>7</v>
      </c>
      <c r="M326" t="s">
        <v>52</v>
      </c>
      <c r="N326" s="4" t="s">
        <v>36</v>
      </c>
      <c r="O326" t="s">
        <v>37</v>
      </c>
      <c r="P326" t="s">
        <v>38</v>
      </c>
      <c r="Q326" t="s">
        <v>39</v>
      </c>
      <c r="R326" t="s">
        <v>53</v>
      </c>
      <c r="S326" t="s">
        <v>41</v>
      </c>
      <c r="T326" s="1">
        <v>250</v>
      </c>
      <c r="U326" t="s">
        <v>60</v>
      </c>
      <c r="V326" t="s">
        <v>43</v>
      </c>
      <c r="W326" t="s">
        <v>44</v>
      </c>
      <c r="X326" t="s">
        <v>69</v>
      </c>
      <c r="Y326" s="1">
        <v>720</v>
      </c>
      <c r="Z326" s="1">
        <v>532</v>
      </c>
      <c r="AA326" s="1">
        <v>188</v>
      </c>
    </row>
    <row r="327" spans="1:27" x14ac:dyDescent="0.25">
      <c r="A327" s="4">
        <v>326</v>
      </c>
      <c r="B327" t="s">
        <v>1</v>
      </c>
      <c r="C327" s="4">
        <v>62</v>
      </c>
      <c r="D327" t="s">
        <v>29</v>
      </c>
      <c r="E327" t="s">
        <v>47</v>
      </c>
      <c r="F327" t="s">
        <v>48</v>
      </c>
      <c r="G327" s="4">
        <v>44</v>
      </c>
      <c r="H327" t="s">
        <v>32</v>
      </c>
      <c r="I327" t="s">
        <v>33</v>
      </c>
      <c r="J327" s="1">
        <v>16800</v>
      </c>
      <c r="K327" t="s">
        <v>51</v>
      </c>
      <c r="L327" s="4">
        <v>10</v>
      </c>
      <c r="M327" t="s">
        <v>52</v>
      </c>
      <c r="N327" s="4" t="s">
        <v>36</v>
      </c>
      <c r="O327" t="s">
        <v>37</v>
      </c>
      <c r="P327" t="s">
        <v>38</v>
      </c>
      <c r="Q327" t="s">
        <v>39</v>
      </c>
      <c r="R327" t="s">
        <v>53</v>
      </c>
      <c r="S327" t="s">
        <v>65</v>
      </c>
      <c r="T327" s="1">
        <v>750</v>
      </c>
      <c r="U327" t="s">
        <v>38</v>
      </c>
      <c r="V327" t="s">
        <v>43</v>
      </c>
      <c r="W327" t="s">
        <v>44</v>
      </c>
      <c r="X327" t="s">
        <v>69</v>
      </c>
      <c r="Y327" s="1">
        <v>476</v>
      </c>
      <c r="Z327" s="1">
        <v>459</v>
      </c>
      <c r="AA327" s="1">
        <v>17</v>
      </c>
    </row>
    <row r="328" spans="1:27" x14ac:dyDescent="0.25">
      <c r="A328" s="4">
        <v>327</v>
      </c>
      <c r="B328" t="s">
        <v>1</v>
      </c>
      <c r="C328" s="4">
        <v>38</v>
      </c>
      <c r="D328" t="s">
        <v>46</v>
      </c>
      <c r="E328" t="s">
        <v>47</v>
      </c>
      <c r="F328" t="s">
        <v>48</v>
      </c>
      <c r="G328" s="4">
        <v>20</v>
      </c>
      <c r="H328" t="s">
        <v>57</v>
      </c>
      <c r="I328" t="s">
        <v>33</v>
      </c>
      <c r="J328" s="1">
        <v>13800</v>
      </c>
      <c r="K328" t="s">
        <v>51</v>
      </c>
      <c r="L328" s="4">
        <v>6</v>
      </c>
      <c r="M328" t="s">
        <v>52</v>
      </c>
      <c r="N328" s="4" t="s">
        <v>36</v>
      </c>
      <c r="O328" t="s">
        <v>37</v>
      </c>
      <c r="P328" t="s">
        <v>38</v>
      </c>
      <c r="Q328" t="s">
        <v>39</v>
      </c>
      <c r="R328" t="s">
        <v>40</v>
      </c>
      <c r="S328" t="s">
        <v>41</v>
      </c>
      <c r="T328" s="1">
        <v>500</v>
      </c>
      <c r="U328" t="s">
        <v>38</v>
      </c>
      <c r="V328" t="s">
        <v>43</v>
      </c>
      <c r="W328" t="s">
        <v>37</v>
      </c>
      <c r="X328" t="s">
        <v>61</v>
      </c>
      <c r="Y328" s="1">
        <v>399</v>
      </c>
      <c r="Z328" s="1">
        <v>436</v>
      </c>
      <c r="AA328" s="1">
        <v>-37</v>
      </c>
    </row>
    <row r="329" spans="1:27" x14ac:dyDescent="0.25">
      <c r="A329" s="4">
        <v>328</v>
      </c>
      <c r="B329" t="s">
        <v>0</v>
      </c>
      <c r="C329" s="4">
        <v>54</v>
      </c>
      <c r="D329" t="s">
        <v>56</v>
      </c>
      <c r="E329" t="s">
        <v>47</v>
      </c>
      <c r="F329" t="s">
        <v>48</v>
      </c>
      <c r="G329" s="4">
        <v>36</v>
      </c>
      <c r="H329" t="s">
        <v>67</v>
      </c>
      <c r="I329" t="s">
        <v>33</v>
      </c>
      <c r="J329" s="1">
        <v>24400</v>
      </c>
      <c r="K329" t="s">
        <v>51</v>
      </c>
      <c r="L329" s="4">
        <v>16</v>
      </c>
      <c r="M329" t="s">
        <v>52</v>
      </c>
      <c r="N329" s="4" t="s">
        <v>36</v>
      </c>
      <c r="O329" t="s">
        <v>44</v>
      </c>
      <c r="P329" t="s">
        <v>38</v>
      </c>
      <c r="Q329" t="s">
        <v>39</v>
      </c>
      <c r="R329" t="s">
        <v>40</v>
      </c>
      <c r="S329" t="s">
        <v>76</v>
      </c>
      <c r="T329" s="1">
        <v>250</v>
      </c>
      <c r="U329" t="s">
        <v>38</v>
      </c>
      <c r="V329" t="s">
        <v>43</v>
      </c>
      <c r="W329" t="s">
        <v>44</v>
      </c>
      <c r="X329" t="s">
        <v>69</v>
      </c>
      <c r="Y329" s="1">
        <v>550</v>
      </c>
      <c r="Z329" s="1">
        <v>481</v>
      </c>
      <c r="AA329" s="1">
        <v>69</v>
      </c>
    </row>
    <row r="330" spans="1:27" x14ac:dyDescent="0.25">
      <c r="A330" s="4">
        <v>329</v>
      </c>
      <c r="B330" t="s">
        <v>1</v>
      </c>
      <c r="C330" s="4">
        <v>52</v>
      </c>
      <c r="D330" t="s">
        <v>87</v>
      </c>
      <c r="E330" t="s">
        <v>47</v>
      </c>
      <c r="F330" t="s">
        <v>48</v>
      </c>
      <c r="G330" s="4">
        <v>34</v>
      </c>
      <c r="H330" t="s">
        <v>57</v>
      </c>
      <c r="I330" t="s">
        <v>50</v>
      </c>
      <c r="J330" s="1">
        <v>70000</v>
      </c>
      <c r="K330" t="s">
        <v>51</v>
      </c>
      <c r="L330" s="4">
        <v>6</v>
      </c>
      <c r="M330" t="s">
        <v>82</v>
      </c>
      <c r="N330" s="4" t="s">
        <v>36</v>
      </c>
      <c r="O330" t="s">
        <v>37</v>
      </c>
      <c r="P330" t="s">
        <v>38</v>
      </c>
      <c r="Q330" t="s">
        <v>39</v>
      </c>
      <c r="R330" t="s">
        <v>53</v>
      </c>
      <c r="S330" t="s">
        <v>41</v>
      </c>
      <c r="T330" s="1">
        <v>250</v>
      </c>
      <c r="U330" t="s">
        <v>38</v>
      </c>
      <c r="V330" t="s">
        <v>43</v>
      </c>
      <c r="W330" t="s">
        <v>44</v>
      </c>
      <c r="X330" t="s">
        <v>66</v>
      </c>
      <c r="Y330" s="1">
        <v>1147</v>
      </c>
      <c r="Z330" s="1">
        <v>659</v>
      </c>
      <c r="AA330" s="1">
        <v>488</v>
      </c>
    </row>
    <row r="331" spans="1:27" x14ac:dyDescent="0.25">
      <c r="A331" s="4">
        <v>330</v>
      </c>
      <c r="B331" t="s">
        <v>1</v>
      </c>
      <c r="C331" s="4">
        <v>38</v>
      </c>
      <c r="D331" t="s">
        <v>62</v>
      </c>
      <c r="E331" t="s">
        <v>47</v>
      </c>
      <c r="F331" t="s">
        <v>48</v>
      </c>
      <c r="G331" s="4">
        <v>20</v>
      </c>
      <c r="H331" t="s">
        <v>57</v>
      </c>
      <c r="I331" t="s">
        <v>50</v>
      </c>
      <c r="J331" s="1">
        <v>16600</v>
      </c>
      <c r="K331" t="s">
        <v>51</v>
      </c>
      <c r="L331" s="4">
        <v>7</v>
      </c>
      <c r="M331" t="s">
        <v>52</v>
      </c>
      <c r="N331" s="4" t="s">
        <v>36</v>
      </c>
      <c r="O331" t="s">
        <v>37</v>
      </c>
      <c r="P331" t="s">
        <v>38</v>
      </c>
      <c r="Q331" t="s">
        <v>39</v>
      </c>
      <c r="R331" t="s">
        <v>53</v>
      </c>
      <c r="S331" t="s">
        <v>65</v>
      </c>
      <c r="T331" s="1">
        <v>500</v>
      </c>
      <c r="U331" t="s">
        <v>60</v>
      </c>
      <c r="V331" t="s">
        <v>84</v>
      </c>
      <c r="W331" t="s">
        <v>44</v>
      </c>
      <c r="X331" t="s">
        <v>61</v>
      </c>
      <c r="Y331" s="1">
        <v>423</v>
      </c>
      <c r="Z331" s="1">
        <v>443</v>
      </c>
      <c r="AA331" s="1">
        <v>-20</v>
      </c>
    </row>
    <row r="332" spans="1:27" x14ac:dyDescent="0.25">
      <c r="A332" s="4">
        <v>331</v>
      </c>
      <c r="B332" t="s">
        <v>1</v>
      </c>
      <c r="C332" s="4">
        <v>55</v>
      </c>
      <c r="D332" t="s">
        <v>83</v>
      </c>
      <c r="E332" t="s">
        <v>47</v>
      </c>
      <c r="F332" t="s">
        <v>48</v>
      </c>
      <c r="G332" s="4">
        <v>37</v>
      </c>
      <c r="H332" t="s">
        <v>57</v>
      </c>
      <c r="I332" t="s">
        <v>50</v>
      </c>
      <c r="J332" s="1">
        <v>40000</v>
      </c>
      <c r="K332" t="s">
        <v>34</v>
      </c>
      <c r="L332" s="4">
        <v>7</v>
      </c>
      <c r="M332" t="s">
        <v>35</v>
      </c>
      <c r="N332" t="s">
        <v>77</v>
      </c>
      <c r="O332" t="s">
        <v>37</v>
      </c>
      <c r="P332" t="s">
        <v>38</v>
      </c>
      <c r="Q332" t="s">
        <v>39</v>
      </c>
      <c r="R332" t="s">
        <v>53</v>
      </c>
      <c r="S332" t="s">
        <v>73</v>
      </c>
      <c r="T332" s="1">
        <v>250</v>
      </c>
      <c r="U332" t="s">
        <v>38</v>
      </c>
      <c r="V332" t="s">
        <v>43</v>
      </c>
      <c r="W332" t="s">
        <v>37</v>
      </c>
      <c r="X332" t="s">
        <v>69</v>
      </c>
      <c r="Y332" s="1">
        <v>734</v>
      </c>
      <c r="Z332" s="1">
        <v>536</v>
      </c>
      <c r="AA332" s="1">
        <v>198</v>
      </c>
    </row>
    <row r="333" spans="1:27" x14ac:dyDescent="0.25">
      <c r="A333" s="4">
        <v>332</v>
      </c>
      <c r="B333" t="s">
        <v>1</v>
      </c>
      <c r="C333" s="4">
        <v>43</v>
      </c>
      <c r="D333" t="s">
        <v>62</v>
      </c>
      <c r="E333" t="s">
        <v>47</v>
      </c>
      <c r="F333" t="s">
        <v>48</v>
      </c>
      <c r="G333" s="4">
        <v>25</v>
      </c>
      <c r="H333" t="s">
        <v>57</v>
      </c>
      <c r="I333" t="s">
        <v>33</v>
      </c>
      <c r="J333" s="1">
        <v>24300</v>
      </c>
      <c r="K333" t="s">
        <v>51</v>
      </c>
      <c r="L333" s="4">
        <v>8</v>
      </c>
      <c r="M333" t="s">
        <v>52</v>
      </c>
      <c r="N333" s="4" t="s">
        <v>36</v>
      </c>
      <c r="O333" t="s">
        <v>37</v>
      </c>
      <c r="P333" t="s">
        <v>38</v>
      </c>
      <c r="Q333" t="s">
        <v>90</v>
      </c>
      <c r="R333" t="s">
        <v>58</v>
      </c>
      <c r="S333" t="s">
        <v>65</v>
      </c>
      <c r="T333" s="1">
        <v>250</v>
      </c>
      <c r="U333" t="s">
        <v>60</v>
      </c>
      <c r="V333" t="s">
        <v>43</v>
      </c>
      <c r="W333" t="s">
        <v>44</v>
      </c>
      <c r="X333" t="s">
        <v>45</v>
      </c>
      <c r="Y333" s="1">
        <v>508</v>
      </c>
      <c r="Z333" s="1">
        <v>469</v>
      </c>
      <c r="AA333" s="1">
        <v>39</v>
      </c>
    </row>
    <row r="334" spans="1:27" x14ac:dyDescent="0.25">
      <c r="A334" s="4">
        <v>333</v>
      </c>
      <c r="B334" t="s">
        <v>1</v>
      </c>
      <c r="C334" s="4">
        <v>25</v>
      </c>
      <c r="D334" t="s">
        <v>62</v>
      </c>
      <c r="E334" t="s">
        <v>47</v>
      </c>
      <c r="F334" t="s">
        <v>48</v>
      </c>
      <c r="G334" s="4">
        <v>7</v>
      </c>
      <c r="H334" t="s">
        <v>57</v>
      </c>
      <c r="I334" t="s">
        <v>50</v>
      </c>
      <c r="J334" s="1">
        <v>13600</v>
      </c>
      <c r="K334" t="s">
        <v>34</v>
      </c>
      <c r="L334" s="4">
        <v>16</v>
      </c>
      <c r="M334" t="s">
        <v>52</v>
      </c>
      <c r="N334" t="s">
        <v>77</v>
      </c>
      <c r="O334" t="s">
        <v>44</v>
      </c>
      <c r="P334" t="s">
        <v>74</v>
      </c>
      <c r="Q334" t="s">
        <v>39</v>
      </c>
      <c r="R334" t="s">
        <v>40</v>
      </c>
      <c r="S334" t="s">
        <v>68</v>
      </c>
      <c r="T334" s="1">
        <v>750</v>
      </c>
      <c r="U334" t="s">
        <v>38</v>
      </c>
      <c r="V334" t="s">
        <v>84</v>
      </c>
      <c r="W334" t="s">
        <v>44</v>
      </c>
      <c r="X334" t="s">
        <v>61</v>
      </c>
      <c r="Y334" s="1">
        <v>408</v>
      </c>
      <c r="Z334" s="1">
        <v>439</v>
      </c>
      <c r="AA334" s="1">
        <v>-31</v>
      </c>
    </row>
    <row r="335" spans="1:27" x14ac:dyDescent="0.25">
      <c r="A335" s="4">
        <v>334</v>
      </c>
      <c r="B335" t="s">
        <v>0</v>
      </c>
      <c r="C335" s="4">
        <v>36</v>
      </c>
      <c r="D335" t="s">
        <v>46</v>
      </c>
      <c r="E335" t="s">
        <v>47</v>
      </c>
      <c r="F335" t="s">
        <v>48</v>
      </c>
      <c r="G335" s="4">
        <v>18</v>
      </c>
      <c r="H335" t="s">
        <v>57</v>
      </c>
      <c r="I335" t="s">
        <v>63</v>
      </c>
      <c r="J335" s="1">
        <v>16800</v>
      </c>
      <c r="K335" t="s">
        <v>51</v>
      </c>
      <c r="L335" s="4">
        <v>2</v>
      </c>
      <c r="M335" t="s">
        <v>52</v>
      </c>
      <c r="N335" s="4" t="s">
        <v>36</v>
      </c>
      <c r="O335" t="s">
        <v>37</v>
      </c>
      <c r="P335" t="s">
        <v>38</v>
      </c>
      <c r="Q335" t="s">
        <v>39</v>
      </c>
      <c r="R335" t="s">
        <v>40</v>
      </c>
      <c r="S335" t="s">
        <v>73</v>
      </c>
      <c r="T335" s="1">
        <v>500</v>
      </c>
      <c r="U335" t="s">
        <v>81</v>
      </c>
      <c r="V335" t="s">
        <v>84</v>
      </c>
      <c r="W335" t="s">
        <v>44</v>
      </c>
      <c r="X335" t="s">
        <v>69</v>
      </c>
      <c r="Y335" s="1">
        <v>425</v>
      </c>
      <c r="Z335" s="1">
        <v>444</v>
      </c>
      <c r="AA335" s="1">
        <v>-19</v>
      </c>
    </row>
    <row r="336" spans="1:27" x14ac:dyDescent="0.25">
      <c r="A336" s="4">
        <v>335</v>
      </c>
      <c r="B336" t="s">
        <v>1</v>
      </c>
      <c r="C336" s="4">
        <v>53</v>
      </c>
      <c r="D336" t="s">
        <v>62</v>
      </c>
      <c r="E336" t="s">
        <v>30</v>
      </c>
      <c r="F336" t="s">
        <v>48</v>
      </c>
      <c r="G336" s="4">
        <v>35</v>
      </c>
      <c r="H336" t="s">
        <v>57</v>
      </c>
      <c r="I336" t="s">
        <v>33</v>
      </c>
      <c r="J336" s="1">
        <v>13000</v>
      </c>
      <c r="K336" t="s">
        <v>51</v>
      </c>
      <c r="L336" s="4">
        <v>17</v>
      </c>
      <c r="M336" t="s">
        <v>35</v>
      </c>
      <c r="N336" t="s">
        <v>77</v>
      </c>
      <c r="O336" t="s">
        <v>44</v>
      </c>
      <c r="P336" t="s">
        <v>42</v>
      </c>
      <c r="Q336" t="s">
        <v>39</v>
      </c>
      <c r="R336" t="s">
        <v>40</v>
      </c>
      <c r="S336" t="s">
        <v>73</v>
      </c>
      <c r="T336" s="1">
        <v>250</v>
      </c>
      <c r="U336" t="s">
        <v>42</v>
      </c>
      <c r="V336" t="s">
        <v>43</v>
      </c>
      <c r="W336" t="s">
        <v>37</v>
      </c>
      <c r="X336" t="s">
        <v>45</v>
      </c>
      <c r="Y336" s="1">
        <v>428</v>
      </c>
      <c r="Z336" s="1">
        <v>445</v>
      </c>
      <c r="AA336" s="1">
        <v>-17</v>
      </c>
    </row>
    <row r="337" spans="1:27" x14ac:dyDescent="0.25">
      <c r="A337" s="4">
        <v>336</v>
      </c>
      <c r="B337" t="s">
        <v>0</v>
      </c>
      <c r="C337" s="4">
        <v>28</v>
      </c>
      <c r="D337" t="s">
        <v>87</v>
      </c>
      <c r="E337" t="s">
        <v>47</v>
      </c>
      <c r="F337" t="s">
        <v>48</v>
      </c>
      <c r="G337" s="4">
        <v>10</v>
      </c>
      <c r="H337" t="s">
        <v>88</v>
      </c>
      <c r="I337" t="s">
        <v>50</v>
      </c>
      <c r="J337" s="1">
        <v>18700</v>
      </c>
      <c r="K337" t="s">
        <v>51</v>
      </c>
      <c r="L337" s="4">
        <v>2</v>
      </c>
      <c r="M337" t="s">
        <v>52</v>
      </c>
      <c r="N337" s="4" t="s">
        <v>36</v>
      </c>
      <c r="O337" t="s">
        <v>37</v>
      </c>
      <c r="P337" t="s">
        <v>38</v>
      </c>
      <c r="Q337" t="s">
        <v>39</v>
      </c>
      <c r="R337" t="s">
        <v>40</v>
      </c>
      <c r="S337" t="s">
        <v>59</v>
      </c>
      <c r="T337" s="1">
        <v>500</v>
      </c>
      <c r="U337" t="s">
        <v>60</v>
      </c>
      <c r="V337" t="s">
        <v>43</v>
      </c>
      <c r="W337" t="s">
        <v>44</v>
      </c>
      <c r="X337" t="s">
        <v>69</v>
      </c>
      <c r="Y337" s="1">
        <v>508</v>
      </c>
      <c r="Z337" s="1">
        <v>468</v>
      </c>
      <c r="AA337" s="1">
        <v>40</v>
      </c>
    </row>
    <row r="338" spans="1:27" x14ac:dyDescent="0.25">
      <c r="A338" s="4">
        <v>337</v>
      </c>
      <c r="B338" t="s">
        <v>1</v>
      </c>
      <c r="C338" s="4">
        <v>32</v>
      </c>
      <c r="D338" t="s">
        <v>56</v>
      </c>
      <c r="E338" t="s">
        <v>47</v>
      </c>
      <c r="F338" t="s">
        <v>48</v>
      </c>
      <c r="G338" s="4">
        <v>14</v>
      </c>
      <c r="H338" t="s">
        <v>57</v>
      </c>
      <c r="I338" t="s">
        <v>50</v>
      </c>
      <c r="J338" s="1">
        <v>8500</v>
      </c>
      <c r="K338" t="s">
        <v>51</v>
      </c>
      <c r="L338" s="4">
        <v>17</v>
      </c>
      <c r="M338" t="s">
        <v>52</v>
      </c>
      <c r="N338" s="4" t="s">
        <v>36</v>
      </c>
      <c r="O338" t="s">
        <v>44</v>
      </c>
      <c r="P338" t="s">
        <v>74</v>
      </c>
      <c r="Q338" t="s">
        <v>90</v>
      </c>
      <c r="R338" t="s">
        <v>40</v>
      </c>
      <c r="S338" t="s">
        <v>68</v>
      </c>
      <c r="T338" s="1">
        <v>1000</v>
      </c>
      <c r="U338" t="s">
        <v>38</v>
      </c>
      <c r="V338" t="s">
        <v>84</v>
      </c>
      <c r="W338" t="s">
        <v>44</v>
      </c>
      <c r="X338" t="s">
        <v>61</v>
      </c>
      <c r="Y338" s="1">
        <v>346</v>
      </c>
      <c r="Z338" s="1">
        <v>420</v>
      </c>
      <c r="AA338" s="1">
        <v>-74</v>
      </c>
    </row>
    <row r="339" spans="1:27" x14ac:dyDescent="0.25">
      <c r="A339" s="4">
        <v>338</v>
      </c>
      <c r="B339" t="s">
        <v>1</v>
      </c>
      <c r="C339" s="4">
        <v>40</v>
      </c>
      <c r="D339" t="s">
        <v>62</v>
      </c>
      <c r="E339" t="s">
        <v>47</v>
      </c>
      <c r="F339" t="s">
        <v>48</v>
      </c>
      <c r="G339" s="4">
        <v>22</v>
      </c>
      <c r="H339" t="s">
        <v>57</v>
      </c>
      <c r="I339" t="s">
        <v>50</v>
      </c>
      <c r="J339" s="1">
        <v>15100</v>
      </c>
      <c r="K339" t="s">
        <v>51</v>
      </c>
      <c r="L339" s="4">
        <v>7</v>
      </c>
      <c r="M339" t="s">
        <v>52</v>
      </c>
      <c r="N339" s="4" t="s">
        <v>36</v>
      </c>
      <c r="O339" t="s">
        <v>37</v>
      </c>
      <c r="P339" t="s">
        <v>38</v>
      </c>
      <c r="Q339" t="s">
        <v>39</v>
      </c>
      <c r="R339" t="s">
        <v>58</v>
      </c>
      <c r="S339" t="s">
        <v>73</v>
      </c>
      <c r="T339" s="1">
        <v>250</v>
      </c>
      <c r="U339" t="s">
        <v>55</v>
      </c>
      <c r="V339" t="s">
        <v>43</v>
      </c>
      <c r="W339" t="s">
        <v>44</v>
      </c>
      <c r="X339" t="s">
        <v>61</v>
      </c>
      <c r="Y339" s="1">
        <v>422</v>
      </c>
      <c r="Z339" s="1">
        <v>443</v>
      </c>
      <c r="AA339" s="1">
        <v>-21</v>
      </c>
    </row>
    <row r="340" spans="1:27" x14ac:dyDescent="0.25">
      <c r="A340" s="4">
        <v>339</v>
      </c>
      <c r="B340" t="s">
        <v>0</v>
      </c>
      <c r="C340" s="4">
        <v>57</v>
      </c>
      <c r="D340" t="s">
        <v>87</v>
      </c>
      <c r="E340" t="s">
        <v>30</v>
      </c>
      <c r="F340" t="s">
        <v>48</v>
      </c>
      <c r="G340" s="4">
        <v>39</v>
      </c>
      <c r="H340" t="s">
        <v>32</v>
      </c>
      <c r="I340" t="s">
        <v>50</v>
      </c>
      <c r="J340" s="1">
        <v>24400</v>
      </c>
      <c r="K340" t="s">
        <v>51</v>
      </c>
      <c r="L340" s="4">
        <v>2</v>
      </c>
      <c r="M340" t="s">
        <v>52</v>
      </c>
      <c r="N340" s="4" t="s">
        <v>36</v>
      </c>
      <c r="O340" t="s">
        <v>37</v>
      </c>
      <c r="P340" t="s">
        <v>38</v>
      </c>
      <c r="Q340" t="s">
        <v>39</v>
      </c>
      <c r="R340" t="s">
        <v>40</v>
      </c>
      <c r="S340" t="s">
        <v>76</v>
      </c>
      <c r="T340" s="1">
        <v>250</v>
      </c>
      <c r="U340" t="s">
        <v>38</v>
      </c>
      <c r="V340" t="s">
        <v>43</v>
      </c>
      <c r="W340" t="s">
        <v>44</v>
      </c>
      <c r="X340" t="s">
        <v>69</v>
      </c>
      <c r="Y340" s="1">
        <v>532</v>
      </c>
      <c r="Z340" s="1">
        <v>476</v>
      </c>
      <c r="AA340" s="1">
        <v>56</v>
      </c>
    </row>
    <row r="341" spans="1:27" x14ac:dyDescent="0.25">
      <c r="A341" s="4">
        <v>340</v>
      </c>
      <c r="B341" t="s">
        <v>0</v>
      </c>
      <c r="C341" s="4">
        <v>27</v>
      </c>
      <c r="D341" t="s">
        <v>62</v>
      </c>
      <c r="E341" t="s">
        <v>47</v>
      </c>
      <c r="F341" t="s">
        <v>48</v>
      </c>
      <c r="G341" s="4">
        <v>9</v>
      </c>
      <c r="H341" t="s">
        <v>32</v>
      </c>
      <c r="I341" t="s">
        <v>33</v>
      </c>
      <c r="J341" s="1">
        <v>26300</v>
      </c>
      <c r="K341" t="s">
        <v>51</v>
      </c>
      <c r="L341" s="4">
        <v>17</v>
      </c>
      <c r="M341" t="s">
        <v>52</v>
      </c>
      <c r="N341" s="4" t="s">
        <v>36</v>
      </c>
      <c r="O341" t="s">
        <v>44</v>
      </c>
      <c r="P341" t="s">
        <v>78</v>
      </c>
      <c r="Q341" t="s">
        <v>39</v>
      </c>
      <c r="R341" t="s">
        <v>58</v>
      </c>
      <c r="S341" t="s">
        <v>54</v>
      </c>
      <c r="T341" s="1">
        <v>750</v>
      </c>
      <c r="U341" t="s">
        <v>38</v>
      </c>
      <c r="V341" t="s">
        <v>43</v>
      </c>
      <c r="W341" t="s">
        <v>44</v>
      </c>
      <c r="X341" t="s">
        <v>61</v>
      </c>
      <c r="Y341" s="1">
        <v>587</v>
      </c>
      <c r="Z341" s="1">
        <v>492</v>
      </c>
      <c r="AA341" s="1">
        <v>95</v>
      </c>
    </row>
    <row r="342" spans="1:27" x14ac:dyDescent="0.25">
      <c r="A342" s="4">
        <v>341</v>
      </c>
      <c r="B342" t="s">
        <v>0</v>
      </c>
      <c r="C342" s="4">
        <v>38</v>
      </c>
      <c r="D342" t="s">
        <v>62</v>
      </c>
      <c r="E342" t="s">
        <v>47</v>
      </c>
      <c r="F342" t="s">
        <v>48</v>
      </c>
      <c r="G342" s="4">
        <v>20</v>
      </c>
      <c r="H342" t="s">
        <v>57</v>
      </c>
      <c r="I342" t="s">
        <v>50</v>
      </c>
      <c r="J342" s="1">
        <v>58000</v>
      </c>
      <c r="K342" t="s">
        <v>51</v>
      </c>
      <c r="L342" s="4">
        <v>2</v>
      </c>
      <c r="M342" t="s">
        <v>35</v>
      </c>
      <c r="N342" s="4" t="s">
        <v>36</v>
      </c>
      <c r="O342" t="s">
        <v>37</v>
      </c>
      <c r="P342" t="s">
        <v>38</v>
      </c>
      <c r="Q342" t="s">
        <v>39</v>
      </c>
      <c r="R342" t="s">
        <v>64</v>
      </c>
      <c r="S342" t="s">
        <v>59</v>
      </c>
      <c r="T342" s="1">
        <v>500</v>
      </c>
      <c r="U342" t="s">
        <v>38</v>
      </c>
      <c r="V342" t="s">
        <v>43</v>
      </c>
      <c r="W342" t="s">
        <v>44</v>
      </c>
      <c r="X342" t="s">
        <v>69</v>
      </c>
      <c r="Y342" s="1">
        <v>829</v>
      </c>
      <c r="Z342" s="1">
        <v>664</v>
      </c>
      <c r="AA342" s="1">
        <v>165</v>
      </c>
    </row>
    <row r="343" spans="1:27" x14ac:dyDescent="0.25">
      <c r="A343" s="4">
        <v>342</v>
      </c>
      <c r="B343" t="s">
        <v>1</v>
      </c>
      <c r="C343" s="4">
        <v>28</v>
      </c>
      <c r="D343" t="s">
        <v>62</v>
      </c>
      <c r="E343" t="s">
        <v>47</v>
      </c>
      <c r="F343" t="s">
        <v>31</v>
      </c>
      <c r="G343" s="4">
        <v>1</v>
      </c>
      <c r="H343" t="s">
        <v>32</v>
      </c>
      <c r="I343" t="s">
        <v>33</v>
      </c>
      <c r="J343" s="1">
        <v>26600</v>
      </c>
      <c r="K343" t="s">
        <v>34</v>
      </c>
      <c r="L343" s="4">
        <v>17</v>
      </c>
      <c r="M343" t="s">
        <v>35</v>
      </c>
      <c r="N343" s="4" t="s">
        <v>36</v>
      </c>
      <c r="O343" t="s">
        <v>44</v>
      </c>
      <c r="P343" t="s">
        <v>78</v>
      </c>
      <c r="Q343" t="s">
        <v>39</v>
      </c>
      <c r="R343" t="s">
        <v>40</v>
      </c>
      <c r="S343" t="s">
        <v>54</v>
      </c>
      <c r="T343" s="1">
        <v>1500</v>
      </c>
      <c r="U343" t="s">
        <v>38</v>
      </c>
      <c r="V343" t="s">
        <v>43</v>
      </c>
      <c r="W343" t="s">
        <v>37</v>
      </c>
      <c r="X343" t="s">
        <v>69</v>
      </c>
      <c r="Y343" s="1">
        <v>956</v>
      </c>
      <c r="Z343" s="1">
        <v>602</v>
      </c>
      <c r="AA343" s="1">
        <v>354</v>
      </c>
    </row>
    <row r="344" spans="1:27" x14ac:dyDescent="0.25">
      <c r="A344" s="4">
        <v>343</v>
      </c>
      <c r="B344" t="s">
        <v>1</v>
      </c>
      <c r="C344" s="4">
        <v>52</v>
      </c>
      <c r="D344" t="s">
        <v>29</v>
      </c>
      <c r="E344" t="s">
        <v>47</v>
      </c>
      <c r="F344" t="s">
        <v>48</v>
      </c>
      <c r="G344" s="4">
        <v>34</v>
      </c>
      <c r="H344" t="s">
        <v>57</v>
      </c>
      <c r="I344" t="s">
        <v>50</v>
      </c>
      <c r="J344" s="1">
        <v>37000</v>
      </c>
      <c r="K344" t="s">
        <v>51</v>
      </c>
      <c r="L344" s="4">
        <v>2</v>
      </c>
      <c r="M344" t="s">
        <v>52</v>
      </c>
      <c r="N344" t="s">
        <v>85</v>
      </c>
      <c r="O344" t="s">
        <v>37</v>
      </c>
      <c r="P344" t="s">
        <v>38</v>
      </c>
      <c r="Q344" t="s">
        <v>39</v>
      </c>
      <c r="R344" t="s">
        <v>58</v>
      </c>
      <c r="S344" t="s">
        <v>59</v>
      </c>
      <c r="T344" s="1">
        <v>250</v>
      </c>
      <c r="U344" t="s">
        <v>55</v>
      </c>
      <c r="V344" t="s">
        <v>43</v>
      </c>
      <c r="W344" t="s">
        <v>37</v>
      </c>
      <c r="X344" t="s">
        <v>69</v>
      </c>
      <c r="Y344" s="1">
        <v>662</v>
      </c>
      <c r="Z344" s="1">
        <v>514</v>
      </c>
      <c r="AA344" s="1">
        <v>148</v>
      </c>
    </row>
    <row r="345" spans="1:27" x14ac:dyDescent="0.25">
      <c r="A345" s="4">
        <v>344</v>
      </c>
      <c r="B345" t="s">
        <v>1</v>
      </c>
      <c r="C345" s="4">
        <v>39</v>
      </c>
      <c r="D345" t="s">
        <v>56</v>
      </c>
      <c r="E345" t="s">
        <v>47</v>
      </c>
      <c r="F345" t="s">
        <v>48</v>
      </c>
      <c r="G345" s="4">
        <v>21</v>
      </c>
      <c r="H345" t="s">
        <v>57</v>
      </c>
      <c r="I345" t="s">
        <v>33</v>
      </c>
      <c r="J345" s="1">
        <v>39100</v>
      </c>
      <c r="K345" t="s">
        <v>51</v>
      </c>
      <c r="L345" s="4">
        <v>10</v>
      </c>
      <c r="M345" t="s">
        <v>52</v>
      </c>
      <c r="N345" s="4" t="s">
        <v>36</v>
      </c>
      <c r="O345" t="s">
        <v>37</v>
      </c>
      <c r="P345" t="s">
        <v>38</v>
      </c>
      <c r="Q345" t="s">
        <v>39</v>
      </c>
      <c r="R345" t="s">
        <v>53</v>
      </c>
      <c r="S345" t="s">
        <v>41</v>
      </c>
      <c r="T345" s="1">
        <v>500</v>
      </c>
      <c r="U345" t="s">
        <v>38</v>
      </c>
      <c r="V345" t="s">
        <v>43</v>
      </c>
      <c r="W345" t="s">
        <v>44</v>
      </c>
      <c r="X345" t="s">
        <v>69</v>
      </c>
      <c r="Y345" s="1">
        <v>617</v>
      </c>
      <c r="Z345" s="1">
        <v>501</v>
      </c>
      <c r="AA345" s="1">
        <v>116</v>
      </c>
    </row>
    <row r="346" spans="1:27" x14ac:dyDescent="0.25">
      <c r="A346" s="4">
        <v>345</v>
      </c>
      <c r="B346" t="s">
        <v>0</v>
      </c>
      <c r="C346" s="4">
        <v>36</v>
      </c>
      <c r="D346" t="s">
        <v>56</v>
      </c>
      <c r="E346" t="s">
        <v>47</v>
      </c>
      <c r="F346" t="s">
        <v>48</v>
      </c>
      <c r="G346" s="4">
        <v>18</v>
      </c>
      <c r="H346" t="s">
        <v>49</v>
      </c>
      <c r="I346" t="s">
        <v>33</v>
      </c>
      <c r="J346" s="1">
        <v>92000</v>
      </c>
      <c r="K346" t="s">
        <v>51</v>
      </c>
      <c r="L346" s="4">
        <v>14</v>
      </c>
      <c r="M346" t="s">
        <v>72</v>
      </c>
      <c r="N346" s="4" t="s">
        <v>36</v>
      </c>
      <c r="O346" t="s">
        <v>44</v>
      </c>
      <c r="P346" t="s">
        <v>38</v>
      </c>
      <c r="Q346" t="s">
        <v>39</v>
      </c>
      <c r="R346" t="s">
        <v>40</v>
      </c>
      <c r="S346" t="s">
        <v>76</v>
      </c>
      <c r="T346" s="1">
        <v>1500</v>
      </c>
      <c r="U346" t="s">
        <v>38</v>
      </c>
      <c r="V346" t="s">
        <v>43</v>
      </c>
      <c r="W346" t="s">
        <v>44</v>
      </c>
      <c r="X346" t="s">
        <v>45</v>
      </c>
      <c r="Y346" s="1">
        <v>1119</v>
      </c>
      <c r="Z346" s="1">
        <v>651</v>
      </c>
      <c r="AA346" s="1">
        <v>468</v>
      </c>
    </row>
    <row r="347" spans="1:27" x14ac:dyDescent="0.25">
      <c r="A347" s="4">
        <v>346</v>
      </c>
      <c r="B347" t="s">
        <v>1</v>
      </c>
      <c r="C347" s="4">
        <v>38</v>
      </c>
      <c r="D347" t="s">
        <v>56</v>
      </c>
      <c r="E347" t="s">
        <v>47</v>
      </c>
      <c r="F347" t="s">
        <v>48</v>
      </c>
      <c r="G347" s="4">
        <v>20</v>
      </c>
      <c r="H347" t="s">
        <v>57</v>
      </c>
      <c r="I347" t="s">
        <v>70</v>
      </c>
      <c r="J347" s="1">
        <v>62000</v>
      </c>
      <c r="K347" t="s">
        <v>51</v>
      </c>
      <c r="L347" s="4">
        <v>2</v>
      </c>
      <c r="M347" t="s">
        <v>72</v>
      </c>
      <c r="N347" s="4" t="s">
        <v>36</v>
      </c>
      <c r="O347" t="s">
        <v>37</v>
      </c>
      <c r="P347" t="s">
        <v>38</v>
      </c>
      <c r="Q347" t="s">
        <v>39</v>
      </c>
      <c r="R347" t="s">
        <v>53</v>
      </c>
      <c r="S347" t="s">
        <v>76</v>
      </c>
      <c r="T347" s="1">
        <v>750</v>
      </c>
      <c r="U347" t="s">
        <v>38</v>
      </c>
      <c r="V347" t="s">
        <v>43</v>
      </c>
      <c r="W347" t="s">
        <v>44</v>
      </c>
      <c r="X347" t="s">
        <v>69</v>
      </c>
      <c r="Y347" s="1">
        <v>862</v>
      </c>
      <c r="Z347" s="1">
        <v>574</v>
      </c>
      <c r="AA347" s="1">
        <v>288</v>
      </c>
    </row>
    <row r="348" spans="1:27" x14ac:dyDescent="0.25">
      <c r="A348" s="4">
        <v>347</v>
      </c>
      <c r="B348" t="s">
        <v>0</v>
      </c>
      <c r="C348" s="4">
        <v>41</v>
      </c>
      <c r="D348" t="s">
        <v>87</v>
      </c>
      <c r="E348" t="s">
        <v>30</v>
      </c>
      <c r="F348" t="s">
        <v>48</v>
      </c>
      <c r="G348" s="4">
        <v>23</v>
      </c>
      <c r="H348" t="s">
        <v>57</v>
      </c>
      <c r="I348" t="s">
        <v>33</v>
      </c>
      <c r="J348" s="1">
        <v>176300</v>
      </c>
      <c r="K348" t="s">
        <v>51</v>
      </c>
      <c r="L348" s="4">
        <v>6</v>
      </c>
      <c r="M348" t="s">
        <v>82</v>
      </c>
      <c r="N348" s="4" t="s">
        <v>36</v>
      </c>
      <c r="O348" t="s">
        <v>37</v>
      </c>
      <c r="P348" t="s">
        <v>38</v>
      </c>
      <c r="Q348" t="s">
        <v>39</v>
      </c>
      <c r="R348" t="s">
        <v>53</v>
      </c>
      <c r="S348" t="s">
        <v>73</v>
      </c>
      <c r="T348" s="1">
        <v>250</v>
      </c>
      <c r="U348" t="s">
        <v>38</v>
      </c>
      <c r="V348" t="s">
        <v>43</v>
      </c>
      <c r="W348" t="s">
        <v>44</v>
      </c>
      <c r="X348" t="s">
        <v>45</v>
      </c>
      <c r="Y348" s="1">
        <v>2264</v>
      </c>
      <c r="Z348" s="1">
        <v>993</v>
      </c>
      <c r="AA348" s="1">
        <v>1271</v>
      </c>
    </row>
    <row r="349" spans="1:27" x14ac:dyDescent="0.25">
      <c r="A349" s="4">
        <v>348</v>
      </c>
      <c r="B349" t="s">
        <v>1</v>
      </c>
      <c r="C349" s="4">
        <v>27</v>
      </c>
      <c r="D349" t="s">
        <v>56</v>
      </c>
      <c r="E349" t="s">
        <v>47</v>
      </c>
      <c r="F349" t="s">
        <v>48</v>
      </c>
      <c r="G349" s="4">
        <v>9</v>
      </c>
      <c r="H349" t="s">
        <v>67</v>
      </c>
      <c r="I349" t="s">
        <v>33</v>
      </c>
      <c r="J349" s="1">
        <v>95000</v>
      </c>
      <c r="K349" t="s">
        <v>51</v>
      </c>
      <c r="L349" s="4">
        <v>2</v>
      </c>
      <c r="M349" t="s">
        <v>82</v>
      </c>
      <c r="N349" s="4" t="s">
        <v>36</v>
      </c>
      <c r="O349" t="s">
        <v>37</v>
      </c>
      <c r="P349" t="s">
        <v>38</v>
      </c>
      <c r="Q349" t="s">
        <v>39</v>
      </c>
      <c r="R349" t="s">
        <v>40</v>
      </c>
      <c r="S349" t="s">
        <v>73</v>
      </c>
      <c r="T349" s="1">
        <v>500</v>
      </c>
      <c r="U349" t="s">
        <v>38</v>
      </c>
      <c r="V349" t="s">
        <v>43</v>
      </c>
      <c r="W349" t="s">
        <v>44</v>
      </c>
      <c r="X349" t="s">
        <v>69</v>
      </c>
      <c r="Y349" s="1">
        <v>1435</v>
      </c>
      <c r="Z349" s="1">
        <v>745</v>
      </c>
      <c r="AA349" s="1">
        <v>690</v>
      </c>
    </row>
    <row r="350" spans="1:27" x14ac:dyDescent="0.25">
      <c r="A350" s="4">
        <v>349</v>
      </c>
      <c r="B350" t="s">
        <v>1</v>
      </c>
      <c r="C350" s="4">
        <v>32</v>
      </c>
      <c r="D350" t="s">
        <v>87</v>
      </c>
      <c r="E350" t="s">
        <v>47</v>
      </c>
      <c r="F350" t="s">
        <v>48</v>
      </c>
      <c r="G350" s="4">
        <v>14</v>
      </c>
      <c r="H350" t="s">
        <v>57</v>
      </c>
      <c r="I350" t="s">
        <v>50</v>
      </c>
      <c r="J350" s="1">
        <v>9300</v>
      </c>
      <c r="K350" t="s">
        <v>34</v>
      </c>
      <c r="L350" s="4">
        <v>15</v>
      </c>
      <c r="M350" t="s">
        <v>52</v>
      </c>
      <c r="N350" s="4" t="s">
        <v>36</v>
      </c>
      <c r="O350" t="s">
        <v>44</v>
      </c>
      <c r="P350" t="s">
        <v>38</v>
      </c>
      <c r="Q350" t="s">
        <v>39</v>
      </c>
      <c r="R350" t="s">
        <v>40</v>
      </c>
      <c r="S350" t="s">
        <v>59</v>
      </c>
      <c r="T350" s="1">
        <v>500</v>
      </c>
      <c r="U350" t="s">
        <v>81</v>
      </c>
      <c r="V350" t="s">
        <v>84</v>
      </c>
      <c r="W350" t="s">
        <v>37</v>
      </c>
      <c r="X350" t="s">
        <v>66</v>
      </c>
      <c r="Y350" s="1">
        <v>368</v>
      </c>
      <c r="Z350" s="1">
        <v>427</v>
      </c>
      <c r="AA350" s="1">
        <v>-59</v>
      </c>
    </row>
    <row r="351" spans="1:27" x14ac:dyDescent="0.25">
      <c r="A351" s="4">
        <v>350</v>
      </c>
      <c r="B351" t="s">
        <v>0</v>
      </c>
      <c r="C351" s="4">
        <v>39</v>
      </c>
      <c r="D351" t="s">
        <v>56</v>
      </c>
      <c r="E351" t="s">
        <v>47</v>
      </c>
      <c r="F351" t="s">
        <v>48</v>
      </c>
      <c r="G351" s="4">
        <v>21</v>
      </c>
      <c r="H351" t="s">
        <v>57</v>
      </c>
      <c r="I351" t="s">
        <v>33</v>
      </c>
      <c r="J351" s="1">
        <v>43300</v>
      </c>
      <c r="K351" t="s">
        <v>51</v>
      </c>
      <c r="L351" s="4">
        <v>3</v>
      </c>
      <c r="M351" t="s">
        <v>52</v>
      </c>
      <c r="N351" t="s">
        <v>71</v>
      </c>
      <c r="O351" t="s">
        <v>37</v>
      </c>
      <c r="P351" t="s">
        <v>38</v>
      </c>
      <c r="Q351" t="s">
        <v>39</v>
      </c>
      <c r="R351" t="s">
        <v>40</v>
      </c>
      <c r="S351" t="s">
        <v>59</v>
      </c>
      <c r="T351" s="1">
        <v>500</v>
      </c>
      <c r="U351" t="s">
        <v>38</v>
      </c>
      <c r="V351" t="s">
        <v>43</v>
      </c>
      <c r="W351" t="s">
        <v>44</v>
      </c>
      <c r="X351" t="s">
        <v>69</v>
      </c>
      <c r="Y351" s="1">
        <v>653</v>
      </c>
      <c r="Z351" s="1">
        <v>512</v>
      </c>
      <c r="AA351" s="1">
        <v>141</v>
      </c>
    </row>
    <row r="352" spans="1:27" x14ac:dyDescent="0.25">
      <c r="A352" s="4">
        <v>351</v>
      </c>
      <c r="B352" t="s">
        <v>1</v>
      </c>
      <c r="C352" s="4">
        <v>51</v>
      </c>
      <c r="D352" t="s">
        <v>62</v>
      </c>
      <c r="E352" t="s">
        <v>47</v>
      </c>
      <c r="F352" t="s">
        <v>48</v>
      </c>
      <c r="G352" s="4">
        <v>33</v>
      </c>
      <c r="H352" t="s">
        <v>57</v>
      </c>
      <c r="I352" t="s">
        <v>50</v>
      </c>
      <c r="J352" s="1">
        <v>95000</v>
      </c>
      <c r="K352" t="s">
        <v>51</v>
      </c>
      <c r="L352" s="4">
        <v>4</v>
      </c>
      <c r="M352" t="s">
        <v>82</v>
      </c>
      <c r="N352" s="4" t="s">
        <v>36</v>
      </c>
      <c r="O352" t="s">
        <v>44</v>
      </c>
      <c r="P352" t="s">
        <v>38</v>
      </c>
      <c r="Q352" t="s">
        <v>39</v>
      </c>
      <c r="R352" t="s">
        <v>58</v>
      </c>
      <c r="S352" t="s">
        <v>73</v>
      </c>
      <c r="T352" s="1">
        <v>250</v>
      </c>
      <c r="U352" t="s">
        <v>38</v>
      </c>
      <c r="V352" t="s">
        <v>43</v>
      </c>
      <c r="W352" t="s">
        <v>44</v>
      </c>
      <c r="X352" t="s">
        <v>45</v>
      </c>
      <c r="Y352" s="1">
        <v>1456</v>
      </c>
      <c r="Z352" s="1">
        <v>752</v>
      </c>
      <c r="AA352" s="1">
        <v>704</v>
      </c>
    </row>
    <row r="353" spans="1:27" x14ac:dyDescent="0.25">
      <c r="A353" s="4">
        <v>352</v>
      </c>
      <c r="B353" t="s">
        <v>1</v>
      </c>
      <c r="C353" s="4">
        <v>42</v>
      </c>
      <c r="D353" t="s">
        <v>87</v>
      </c>
      <c r="E353" t="s">
        <v>47</v>
      </c>
      <c r="F353" t="s">
        <v>48</v>
      </c>
      <c r="G353" s="4">
        <v>24</v>
      </c>
      <c r="H353" t="s">
        <v>57</v>
      </c>
      <c r="I353" t="s">
        <v>70</v>
      </c>
      <c r="J353" s="1">
        <v>18700</v>
      </c>
      <c r="K353" t="s">
        <v>51</v>
      </c>
      <c r="L353" s="4">
        <v>4</v>
      </c>
      <c r="M353" t="s">
        <v>52</v>
      </c>
      <c r="N353" s="4" t="s">
        <v>36</v>
      </c>
      <c r="O353" t="s">
        <v>44</v>
      </c>
      <c r="P353" t="s">
        <v>38</v>
      </c>
      <c r="Q353" t="s">
        <v>75</v>
      </c>
      <c r="R353" t="s">
        <v>40</v>
      </c>
      <c r="S353" t="s">
        <v>41</v>
      </c>
      <c r="T353" s="1">
        <v>250</v>
      </c>
      <c r="U353" t="s">
        <v>55</v>
      </c>
      <c r="V353" t="s">
        <v>43</v>
      </c>
      <c r="W353" t="s">
        <v>44</v>
      </c>
      <c r="X353" t="s">
        <v>61</v>
      </c>
      <c r="Y353" s="1">
        <v>453</v>
      </c>
      <c r="Z353" s="1">
        <v>453</v>
      </c>
      <c r="AA353" s="1">
        <v>0</v>
      </c>
    </row>
    <row r="354" spans="1:27" x14ac:dyDescent="0.25">
      <c r="A354" s="4">
        <v>353</v>
      </c>
      <c r="B354" t="s">
        <v>1</v>
      </c>
      <c r="C354" s="4">
        <v>30</v>
      </c>
      <c r="D354" t="s">
        <v>56</v>
      </c>
      <c r="E354" t="s">
        <v>30</v>
      </c>
      <c r="F354" t="s">
        <v>48</v>
      </c>
      <c r="G354" s="4">
        <v>9</v>
      </c>
      <c r="H354" t="s">
        <v>57</v>
      </c>
      <c r="I354" t="s">
        <v>50</v>
      </c>
      <c r="J354" s="1">
        <v>8300</v>
      </c>
      <c r="K354" t="s">
        <v>51</v>
      </c>
      <c r="L354" s="4">
        <v>10</v>
      </c>
      <c r="M354" t="s">
        <v>52</v>
      </c>
      <c r="N354" s="4" t="s">
        <v>36</v>
      </c>
      <c r="O354" t="s">
        <v>37</v>
      </c>
      <c r="P354" t="s">
        <v>38</v>
      </c>
      <c r="Q354" t="s">
        <v>39</v>
      </c>
      <c r="R354" t="s">
        <v>40</v>
      </c>
      <c r="S354" t="s">
        <v>54</v>
      </c>
      <c r="T354" s="1">
        <v>500</v>
      </c>
      <c r="U354" t="s">
        <v>42</v>
      </c>
      <c r="V354" t="s">
        <v>84</v>
      </c>
      <c r="W354" t="s">
        <v>44</v>
      </c>
      <c r="X354" t="s">
        <v>61</v>
      </c>
      <c r="Y354" s="1">
        <v>359</v>
      </c>
      <c r="Z354" s="1">
        <v>424</v>
      </c>
      <c r="AA354" s="1">
        <v>-65</v>
      </c>
    </row>
    <row r="355" spans="1:27" x14ac:dyDescent="0.25">
      <c r="A355" s="4">
        <v>354</v>
      </c>
      <c r="B355" t="s">
        <v>0</v>
      </c>
      <c r="C355" s="4">
        <v>24</v>
      </c>
      <c r="D355" t="s">
        <v>80</v>
      </c>
      <c r="E355" t="s">
        <v>30</v>
      </c>
      <c r="F355" t="s">
        <v>31</v>
      </c>
      <c r="G355" s="4">
        <v>2</v>
      </c>
      <c r="H355" t="s">
        <v>32</v>
      </c>
      <c r="I355" t="s">
        <v>63</v>
      </c>
      <c r="J355" s="1">
        <v>49000</v>
      </c>
      <c r="K355" t="s">
        <v>34</v>
      </c>
      <c r="L355" s="4">
        <v>6</v>
      </c>
      <c r="M355" t="s">
        <v>35</v>
      </c>
      <c r="N355" t="s">
        <v>71</v>
      </c>
      <c r="O355" t="s">
        <v>37</v>
      </c>
      <c r="P355" t="s">
        <v>38</v>
      </c>
      <c r="Q355" t="s">
        <v>39</v>
      </c>
      <c r="R355" t="s">
        <v>40</v>
      </c>
      <c r="S355" t="s">
        <v>73</v>
      </c>
      <c r="T355" s="1">
        <v>1000</v>
      </c>
      <c r="U355" t="s">
        <v>42</v>
      </c>
      <c r="V355" t="s">
        <v>43</v>
      </c>
      <c r="W355" t="s">
        <v>44</v>
      </c>
      <c r="X355" t="s">
        <v>69</v>
      </c>
      <c r="Y355" s="1">
        <v>1450</v>
      </c>
      <c r="Z355" s="1">
        <v>750</v>
      </c>
      <c r="AA355" s="1">
        <v>700</v>
      </c>
    </row>
    <row r="356" spans="1:27" x14ac:dyDescent="0.25">
      <c r="A356" s="4">
        <v>355</v>
      </c>
      <c r="B356" t="s">
        <v>0</v>
      </c>
      <c r="C356" s="4">
        <v>33</v>
      </c>
      <c r="D356" t="s">
        <v>29</v>
      </c>
      <c r="E356" t="s">
        <v>30</v>
      </c>
      <c r="F356" t="s">
        <v>48</v>
      </c>
      <c r="G356" s="4">
        <v>15</v>
      </c>
      <c r="H356" t="s">
        <v>57</v>
      </c>
      <c r="I356" t="s">
        <v>33</v>
      </c>
      <c r="J356" s="1">
        <v>18700</v>
      </c>
      <c r="K356" t="s">
        <v>51</v>
      </c>
      <c r="L356" s="4">
        <v>10</v>
      </c>
      <c r="M356" t="s">
        <v>52</v>
      </c>
      <c r="N356" s="4" t="s">
        <v>36</v>
      </c>
      <c r="O356" t="s">
        <v>37</v>
      </c>
      <c r="P356" t="s">
        <v>38</v>
      </c>
      <c r="Q356" t="s">
        <v>39</v>
      </c>
      <c r="R356" t="s">
        <v>40</v>
      </c>
      <c r="S356" t="s">
        <v>41</v>
      </c>
      <c r="T356" s="1">
        <v>500</v>
      </c>
      <c r="U356" t="s">
        <v>38</v>
      </c>
      <c r="V356" t="s">
        <v>43</v>
      </c>
      <c r="W356" t="s">
        <v>44</v>
      </c>
      <c r="X356" t="s">
        <v>66</v>
      </c>
      <c r="Y356" s="1">
        <v>453</v>
      </c>
      <c r="Z356" s="1">
        <v>453</v>
      </c>
      <c r="AA356" s="1">
        <v>0</v>
      </c>
    </row>
    <row r="357" spans="1:27" x14ac:dyDescent="0.25">
      <c r="A357" s="4">
        <v>356</v>
      </c>
      <c r="B357" t="s">
        <v>0</v>
      </c>
      <c r="C357" s="4">
        <v>61</v>
      </c>
      <c r="D357" t="s">
        <v>80</v>
      </c>
      <c r="E357" t="s">
        <v>47</v>
      </c>
      <c r="F357" t="s">
        <v>48</v>
      </c>
      <c r="G357" s="4">
        <v>43</v>
      </c>
      <c r="H357" t="s">
        <v>32</v>
      </c>
      <c r="I357" t="s">
        <v>50</v>
      </c>
      <c r="J357" s="1">
        <v>13600</v>
      </c>
      <c r="K357" t="s">
        <v>51</v>
      </c>
      <c r="L357" s="4">
        <v>5</v>
      </c>
      <c r="M357" t="s">
        <v>52</v>
      </c>
      <c r="N357" t="s">
        <v>77</v>
      </c>
      <c r="O357" t="s">
        <v>37</v>
      </c>
      <c r="P357" t="s">
        <v>38</v>
      </c>
      <c r="Q357" t="s">
        <v>39</v>
      </c>
      <c r="R357" t="s">
        <v>58</v>
      </c>
      <c r="S357" t="s">
        <v>54</v>
      </c>
      <c r="T357" s="1">
        <v>250</v>
      </c>
      <c r="U357" t="s">
        <v>55</v>
      </c>
      <c r="V357" t="s">
        <v>43</v>
      </c>
      <c r="W357" t="s">
        <v>44</v>
      </c>
      <c r="X357" t="s">
        <v>69</v>
      </c>
      <c r="Y357" s="1">
        <v>421</v>
      </c>
      <c r="Z357" s="1">
        <v>442</v>
      </c>
      <c r="AA357" s="1">
        <v>-21</v>
      </c>
    </row>
    <row r="358" spans="1:27" x14ac:dyDescent="0.25">
      <c r="A358" s="4">
        <v>357</v>
      </c>
      <c r="B358" t="s">
        <v>0</v>
      </c>
      <c r="C358" s="4">
        <v>37</v>
      </c>
      <c r="D358" t="s">
        <v>80</v>
      </c>
      <c r="E358" t="s">
        <v>47</v>
      </c>
      <c r="F358" t="s">
        <v>48</v>
      </c>
      <c r="G358" s="4">
        <v>19</v>
      </c>
      <c r="H358" t="s">
        <v>57</v>
      </c>
      <c r="I358" t="s">
        <v>33</v>
      </c>
      <c r="J358" s="1">
        <v>35800</v>
      </c>
      <c r="K358" t="s">
        <v>51</v>
      </c>
      <c r="L358" s="4">
        <v>5</v>
      </c>
      <c r="M358" t="s">
        <v>52</v>
      </c>
      <c r="N358" s="4" t="s">
        <v>36</v>
      </c>
      <c r="O358" t="s">
        <v>37</v>
      </c>
      <c r="P358" t="s">
        <v>38</v>
      </c>
      <c r="Q358" t="s">
        <v>39</v>
      </c>
      <c r="R358" t="s">
        <v>53</v>
      </c>
      <c r="S358" t="s">
        <v>65</v>
      </c>
      <c r="T358" s="1">
        <v>500</v>
      </c>
      <c r="U358" t="s">
        <v>38</v>
      </c>
      <c r="V358" t="s">
        <v>43</v>
      </c>
      <c r="W358" t="s">
        <v>44</v>
      </c>
      <c r="X358" t="s">
        <v>69</v>
      </c>
      <c r="Y358" s="1">
        <v>588</v>
      </c>
      <c r="Z358" s="1">
        <v>492</v>
      </c>
      <c r="AA358" s="1">
        <v>96</v>
      </c>
    </row>
    <row r="359" spans="1:27" x14ac:dyDescent="0.25">
      <c r="A359" s="4">
        <v>358</v>
      </c>
      <c r="B359" t="s">
        <v>1</v>
      </c>
      <c r="C359" s="4">
        <v>39</v>
      </c>
      <c r="D359" t="s">
        <v>46</v>
      </c>
      <c r="E359" t="s">
        <v>47</v>
      </c>
      <c r="F359" t="s">
        <v>48</v>
      </c>
      <c r="G359" s="4">
        <v>21</v>
      </c>
      <c r="H359" t="s">
        <v>57</v>
      </c>
      <c r="I359" t="s">
        <v>50</v>
      </c>
      <c r="J359" s="1">
        <v>10600</v>
      </c>
      <c r="K359" t="s">
        <v>51</v>
      </c>
      <c r="L359" s="4">
        <v>5</v>
      </c>
      <c r="M359" t="s">
        <v>52</v>
      </c>
      <c r="N359" s="4" t="s">
        <v>36</v>
      </c>
      <c r="O359" t="s">
        <v>37</v>
      </c>
      <c r="P359" t="s">
        <v>38</v>
      </c>
      <c r="Q359" t="s">
        <v>39</v>
      </c>
      <c r="R359" t="s">
        <v>53</v>
      </c>
      <c r="S359" t="s">
        <v>65</v>
      </c>
      <c r="T359" s="1">
        <v>500</v>
      </c>
      <c r="U359" t="s">
        <v>38</v>
      </c>
      <c r="V359" t="s">
        <v>43</v>
      </c>
      <c r="W359" t="s">
        <v>44</v>
      </c>
      <c r="X359" t="s">
        <v>66</v>
      </c>
      <c r="Y359" s="1">
        <v>372</v>
      </c>
      <c r="Z359" s="1">
        <v>428</v>
      </c>
      <c r="AA359" s="1">
        <v>-56</v>
      </c>
    </row>
    <row r="360" spans="1:27" x14ac:dyDescent="0.25">
      <c r="A360" s="4">
        <v>359</v>
      </c>
      <c r="B360" t="s">
        <v>0</v>
      </c>
      <c r="C360" s="4">
        <v>23</v>
      </c>
      <c r="D360" t="s">
        <v>91</v>
      </c>
      <c r="E360" t="s">
        <v>47</v>
      </c>
      <c r="F360" t="s">
        <v>48</v>
      </c>
      <c r="G360" s="4">
        <v>5</v>
      </c>
      <c r="H360" t="s">
        <v>67</v>
      </c>
      <c r="I360" t="s">
        <v>33</v>
      </c>
      <c r="J360" s="1">
        <v>24400</v>
      </c>
      <c r="K360" t="s">
        <v>51</v>
      </c>
      <c r="L360" s="4">
        <v>5</v>
      </c>
      <c r="M360" t="s">
        <v>52</v>
      </c>
      <c r="N360" s="4" t="s">
        <v>36</v>
      </c>
      <c r="O360" t="s">
        <v>37</v>
      </c>
      <c r="P360" t="s">
        <v>38</v>
      </c>
      <c r="Q360" t="s">
        <v>39</v>
      </c>
      <c r="R360" t="s">
        <v>40</v>
      </c>
      <c r="S360" t="s">
        <v>68</v>
      </c>
      <c r="T360" s="1">
        <v>1500</v>
      </c>
      <c r="U360" t="s">
        <v>38</v>
      </c>
      <c r="V360" t="s">
        <v>43</v>
      </c>
      <c r="W360" t="s">
        <v>44</v>
      </c>
      <c r="X360" t="s">
        <v>66</v>
      </c>
      <c r="Y360" s="1">
        <v>526</v>
      </c>
      <c r="Z360" s="1">
        <v>600</v>
      </c>
      <c r="AA360" s="1">
        <v>-74</v>
      </c>
    </row>
    <row r="361" spans="1:27" x14ac:dyDescent="0.25">
      <c r="A361" s="4">
        <v>360</v>
      </c>
      <c r="B361" t="s">
        <v>0</v>
      </c>
      <c r="C361" s="4">
        <v>55</v>
      </c>
      <c r="D361" t="s">
        <v>29</v>
      </c>
      <c r="E361" t="s">
        <v>47</v>
      </c>
      <c r="F361" t="s">
        <v>48</v>
      </c>
      <c r="G361" s="4">
        <v>37</v>
      </c>
      <c r="H361" t="s">
        <v>57</v>
      </c>
      <c r="I361" t="s">
        <v>33</v>
      </c>
      <c r="J361" s="1">
        <v>52000</v>
      </c>
      <c r="K361" t="s">
        <v>51</v>
      </c>
      <c r="L361" s="4">
        <v>5</v>
      </c>
      <c r="M361" t="s">
        <v>35</v>
      </c>
      <c r="N361" t="s">
        <v>77</v>
      </c>
      <c r="O361" t="s">
        <v>37</v>
      </c>
      <c r="P361" t="s">
        <v>38</v>
      </c>
      <c r="Q361" t="s">
        <v>39</v>
      </c>
      <c r="R361" t="s">
        <v>64</v>
      </c>
      <c r="S361" t="s">
        <v>93</v>
      </c>
      <c r="T361" s="1">
        <v>250</v>
      </c>
      <c r="U361" t="s">
        <v>38</v>
      </c>
      <c r="V361" t="s">
        <v>43</v>
      </c>
      <c r="W361" t="s">
        <v>44</v>
      </c>
      <c r="X361" t="s">
        <v>69</v>
      </c>
      <c r="Y361" s="1">
        <v>870</v>
      </c>
      <c r="Z361" s="1">
        <v>677</v>
      </c>
      <c r="AA361" s="1">
        <v>193</v>
      </c>
    </row>
    <row r="362" spans="1:27" x14ac:dyDescent="0.25">
      <c r="A362" s="4">
        <v>361</v>
      </c>
      <c r="B362" t="s">
        <v>1</v>
      </c>
      <c r="C362" s="4">
        <v>43</v>
      </c>
      <c r="D362" t="s">
        <v>29</v>
      </c>
      <c r="E362" t="s">
        <v>30</v>
      </c>
      <c r="F362" t="s">
        <v>48</v>
      </c>
      <c r="G362" s="4">
        <v>25</v>
      </c>
      <c r="H362" t="s">
        <v>57</v>
      </c>
      <c r="I362" t="s">
        <v>33</v>
      </c>
      <c r="J362" s="1">
        <v>13600</v>
      </c>
      <c r="K362" t="s">
        <v>51</v>
      </c>
      <c r="L362" s="4">
        <v>7</v>
      </c>
      <c r="M362" t="s">
        <v>52</v>
      </c>
      <c r="N362" s="4" t="s">
        <v>36</v>
      </c>
      <c r="O362" t="s">
        <v>37</v>
      </c>
      <c r="P362" t="s">
        <v>38</v>
      </c>
      <c r="Q362" t="s">
        <v>39</v>
      </c>
      <c r="R362" t="s">
        <v>40</v>
      </c>
      <c r="S362" t="s">
        <v>73</v>
      </c>
      <c r="T362" s="1">
        <v>250</v>
      </c>
      <c r="U362" t="s">
        <v>38</v>
      </c>
      <c r="V362" t="s">
        <v>43</v>
      </c>
      <c r="W362" t="s">
        <v>44</v>
      </c>
      <c r="X362" t="s">
        <v>61</v>
      </c>
      <c r="Y362" s="1">
        <v>408</v>
      </c>
      <c r="Z362" s="1">
        <v>439</v>
      </c>
      <c r="AA362" s="1">
        <v>-31</v>
      </c>
    </row>
    <row r="363" spans="1:27" x14ac:dyDescent="0.25">
      <c r="A363" s="4">
        <v>362</v>
      </c>
      <c r="B363" t="s">
        <v>1</v>
      </c>
      <c r="C363" s="4">
        <v>43</v>
      </c>
      <c r="D363" t="s">
        <v>80</v>
      </c>
      <c r="E363" t="s">
        <v>30</v>
      </c>
      <c r="F363" t="s">
        <v>48</v>
      </c>
      <c r="G363" s="4">
        <v>25</v>
      </c>
      <c r="H363" t="s">
        <v>57</v>
      </c>
      <c r="I363" t="s">
        <v>33</v>
      </c>
      <c r="J363" s="1">
        <v>16800</v>
      </c>
      <c r="K363" t="s">
        <v>51</v>
      </c>
      <c r="L363" s="4">
        <v>3</v>
      </c>
      <c r="M363" t="s">
        <v>52</v>
      </c>
      <c r="N363" s="4" t="s">
        <v>36</v>
      </c>
      <c r="O363" t="s">
        <v>37</v>
      </c>
      <c r="P363" t="s">
        <v>38</v>
      </c>
      <c r="Q363" t="s">
        <v>39</v>
      </c>
      <c r="R363" t="s">
        <v>53</v>
      </c>
      <c r="S363" t="s">
        <v>65</v>
      </c>
      <c r="T363" s="1">
        <v>250</v>
      </c>
      <c r="U363" t="s">
        <v>60</v>
      </c>
      <c r="V363" t="s">
        <v>43</v>
      </c>
      <c r="W363" t="s">
        <v>44</v>
      </c>
      <c r="X363" t="s">
        <v>61</v>
      </c>
      <c r="Y363" s="1">
        <v>438</v>
      </c>
      <c r="Z363" s="1">
        <v>448</v>
      </c>
      <c r="AA363" s="1">
        <v>-10</v>
      </c>
    </row>
    <row r="364" spans="1:27" x14ac:dyDescent="0.25">
      <c r="A364" s="4">
        <v>363</v>
      </c>
      <c r="B364" t="s">
        <v>0</v>
      </c>
      <c r="C364" s="4">
        <v>50</v>
      </c>
      <c r="D364" t="s">
        <v>29</v>
      </c>
      <c r="E364" t="s">
        <v>47</v>
      </c>
      <c r="F364" t="s">
        <v>48</v>
      </c>
      <c r="G364" s="4">
        <v>32</v>
      </c>
      <c r="H364" t="s">
        <v>57</v>
      </c>
      <c r="I364" t="s">
        <v>33</v>
      </c>
      <c r="J364" s="1">
        <v>110000</v>
      </c>
      <c r="K364" t="s">
        <v>51</v>
      </c>
      <c r="L364" s="4">
        <v>4</v>
      </c>
      <c r="M364" t="s">
        <v>82</v>
      </c>
      <c r="N364" s="4" t="s">
        <v>36</v>
      </c>
      <c r="O364" t="s">
        <v>44</v>
      </c>
      <c r="P364" t="s">
        <v>38</v>
      </c>
      <c r="Q364" t="s">
        <v>39</v>
      </c>
      <c r="R364" t="s">
        <v>40</v>
      </c>
      <c r="S364" t="s">
        <v>76</v>
      </c>
      <c r="T364" s="1">
        <v>500</v>
      </c>
      <c r="U364" t="s">
        <v>55</v>
      </c>
      <c r="V364" t="s">
        <v>43</v>
      </c>
      <c r="W364" t="s">
        <v>44</v>
      </c>
      <c r="X364" t="s">
        <v>45</v>
      </c>
      <c r="Y364" s="1">
        <v>1415</v>
      </c>
      <c r="Z364" s="1">
        <v>739</v>
      </c>
      <c r="AA364" s="1">
        <v>676</v>
      </c>
    </row>
    <row r="365" spans="1:27" x14ac:dyDescent="0.25">
      <c r="A365" s="4">
        <v>364</v>
      </c>
      <c r="B365" t="s">
        <v>1</v>
      </c>
      <c r="C365" s="4">
        <v>43</v>
      </c>
      <c r="D365" t="s">
        <v>56</v>
      </c>
      <c r="E365" t="s">
        <v>30</v>
      </c>
      <c r="F365" t="s">
        <v>48</v>
      </c>
      <c r="G365" s="4">
        <v>25</v>
      </c>
      <c r="H365" t="s">
        <v>57</v>
      </c>
      <c r="I365" t="s">
        <v>33</v>
      </c>
      <c r="J365" s="1">
        <v>64000</v>
      </c>
      <c r="K365" t="s">
        <v>51</v>
      </c>
      <c r="L365" s="4">
        <v>4</v>
      </c>
      <c r="M365" t="s">
        <v>35</v>
      </c>
      <c r="N365" t="s">
        <v>71</v>
      </c>
      <c r="O365" t="s">
        <v>44</v>
      </c>
      <c r="P365" t="s">
        <v>38</v>
      </c>
      <c r="Q365" t="s">
        <v>39</v>
      </c>
      <c r="R365" t="s">
        <v>40</v>
      </c>
      <c r="S365" t="s">
        <v>54</v>
      </c>
      <c r="T365" s="1">
        <v>250</v>
      </c>
      <c r="U365" t="s">
        <v>38</v>
      </c>
      <c r="V365" t="s">
        <v>43</v>
      </c>
      <c r="W365" t="s">
        <v>37</v>
      </c>
      <c r="X365" t="s">
        <v>45</v>
      </c>
      <c r="Y365" s="1">
        <v>941</v>
      </c>
      <c r="Z365" s="1">
        <v>598</v>
      </c>
      <c r="AA365" s="1">
        <v>343</v>
      </c>
    </row>
    <row r="366" spans="1:27" x14ac:dyDescent="0.25">
      <c r="A366" s="4">
        <v>365</v>
      </c>
      <c r="B366" t="s">
        <v>1</v>
      </c>
      <c r="C366" s="4">
        <v>49</v>
      </c>
      <c r="D366" t="s">
        <v>56</v>
      </c>
      <c r="E366" t="s">
        <v>47</v>
      </c>
      <c r="F366" t="s">
        <v>48</v>
      </c>
      <c r="G366" s="4">
        <v>31</v>
      </c>
      <c r="H366" t="s">
        <v>57</v>
      </c>
      <c r="I366" t="s">
        <v>50</v>
      </c>
      <c r="J366" s="1">
        <v>55800</v>
      </c>
      <c r="K366" t="s">
        <v>51</v>
      </c>
      <c r="L366" s="4">
        <v>4</v>
      </c>
      <c r="M366" t="s">
        <v>82</v>
      </c>
      <c r="N366" s="4" t="s">
        <v>36</v>
      </c>
      <c r="O366" t="s">
        <v>44</v>
      </c>
      <c r="P366" t="s">
        <v>38</v>
      </c>
      <c r="Q366" t="s">
        <v>39</v>
      </c>
      <c r="R366" t="s">
        <v>40</v>
      </c>
      <c r="S366" t="s">
        <v>65</v>
      </c>
      <c r="T366" s="1">
        <v>250</v>
      </c>
      <c r="U366" t="s">
        <v>38</v>
      </c>
      <c r="V366" t="s">
        <v>43</v>
      </c>
      <c r="W366" t="s">
        <v>44</v>
      </c>
      <c r="X366" t="s">
        <v>61</v>
      </c>
      <c r="Y366" s="1">
        <v>908</v>
      </c>
      <c r="Z366" s="1">
        <v>588</v>
      </c>
      <c r="AA366" s="1">
        <v>320</v>
      </c>
    </row>
    <row r="367" spans="1:27" x14ac:dyDescent="0.25">
      <c r="A367" s="4">
        <v>366</v>
      </c>
      <c r="B367" t="s">
        <v>1</v>
      </c>
      <c r="C367" s="4">
        <v>63</v>
      </c>
      <c r="D367" t="s">
        <v>87</v>
      </c>
      <c r="E367" t="s">
        <v>47</v>
      </c>
      <c r="F367" t="s">
        <v>48</v>
      </c>
      <c r="G367" s="4">
        <v>7</v>
      </c>
      <c r="H367" t="s">
        <v>32</v>
      </c>
      <c r="I367" t="s">
        <v>33</v>
      </c>
      <c r="J367" s="1">
        <v>19800</v>
      </c>
      <c r="K367" t="s">
        <v>51</v>
      </c>
      <c r="L367" s="4">
        <v>5</v>
      </c>
      <c r="M367" t="s">
        <v>52</v>
      </c>
      <c r="N367" s="4" t="s">
        <v>36</v>
      </c>
      <c r="O367" t="s">
        <v>44</v>
      </c>
      <c r="P367" t="s">
        <v>38</v>
      </c>
      <c r="Q367" t="s">
        <v>39</v>
      </c>
      <c r="R367" t="s">
        <v>58</v>
      </c>
      <c r="S367" t="s">
        <v>93</v>
      </c>
      <c r="T367" s="1">
        <v>750</v>
      </c>
      <c r="U367" t="s">
        <v>81</v>
      </c>
      <c r="V367" t="s">
        <v>43</v>
      </c>
      <c r="W367" t="s">
        <v>44</v>
      </c>
      <c r="X367" t="s">
        <v>69</v>
      </c>
      <c r="Y367" s="1">
        <v>511</v>
      </c>
      <c r="Z367" s="1">
        <v>469</v>
      </c>
      <c r="AA367" s="1">
        <v>42</v>
      </c>
    </row>
    <row r="368" spans="1:27" x14ac:dyDescent="0.25">
      <c r="A368" s="4">
        <v>367</v>
      </c>
      <c r="B368" t="s">
        <v>1</v>
      </c>
      <c r="C368" s="4">
        <v>33</v>
      </c>
      <c r="D368" t="s">
        <v>46</v>
      </c>
      <c r="E368" t="s">
        <v>47</v>
      </c>
      <c r="F368" t="s">
        <v>48</v>
      </c>
      <c r="G368" s="4">
        <v>15</v>
      </c>
      <c r="H368" t="s">
        <v>57</v>
      </c>
      <c r="I368" t="s">
        <v>70</v>
      </c>
      <c r="J368" s="1">
        <v>31600</v>
      </c>
      <c r="K368" t="s">
        <v>51</v>
      </c>
      <c r="L368" s="4">
        <v>7</v>
      </c>
      <c r="M368" t="s">
        <v>52</v>
      </c>
      <c r="N368" t="s">
        <v>71</v>
      </c>
      <c r="O368" t="s">
        <v>37</v>
      </c>
      <c r="P368" t="s">
        <v>38</v>
      </c>
      <c r="Q368" t="s">
        <v>39</v>
      </c>
      <c r="R368" t="s">
        <v>40</v>
      </c>
      <c r="S368" t="s">
        <v>41</v>
      </c>
      <c r="T368" s="1">
        <v>500</v>
      </c>
      <c r="U368" t="s">
        <v>60</v>
      </c>
      <c r="V368" t="s">
        <v>43</v>
      </c>
      <c r="W368" t="s">
        <v>44</v>
      </c>
      <c r="X368" t="s">
        <v>45</v>
      </c>
      <c r="Y368" s="1">
        <v>579</v>
      </c>
      <c r="Z368" s="1">
        <v>490</v>
      </c>
      <c r="AA368" s="1">
        <v>89</v>
      </c>
    </row>
    <row r="369" spans="1:27" x14ac:dyDescent="0.25">
      <c r="A369" s="4">
        <v>368</v>
      </c>
      <c r="B369" t="s">
        <v>0</v>
      </c>
      <c r="C369" s="4">
        <v>35</v>
      </c>
      <c r="D369" t="s">
        <v>80</v>
      </c>
      <c r="E369" t="s">
        <v>47</v>
      </c>
      <c r="F369" t="s">
        <v>48</v>
      </c>
      <c r="G369" s="4">
        <v>17</v>
      </c>
      <c r="H369" t="s">
        <v>57</v>
      </c>
      <c r="I369" t="s">
        <v>33</v>
      </c>
      <c r="J369" s="1">
        <v>76000</v>
      </c>
      <c r="K369" t="s">
        <v>34</v>
      </c>
      <c r="L369" s="4">
        <v>5</v>
      </c>
      <c r="M369" t="s">
        <v>35</v>
      </c>
      <c r="N369" s="4" t="s">
        <v>36</v>
      </c>
      <c r="O369" t="s">
        <v>44</v>
      </c>
      <c r="P369" t="s">
        <v>38</v>
      </c>
      <c r="Q369" t="s">
        <v>39</v>
      </c>
      <c r="R369" t="s">
        <v>53</v>
      </c>
      <c r="S369" t="s">
        <v>73</v>
      </c>
      <c r="T369" s="1">
        <v>500</v>
      </c>
      <c r="U369" t="s">
        <v>38</v>
      </c>
      <c r="V369" t="s">
        <v>43</v>
      </c>
      <c r="W369" t="s">
        <v>44</v>
      </c>
      <c r="X369" t="s">
        <v>45</v>
      </c>
      <c r="Y369" s="1">
        <v>1071</v>
      </c>
      <c r="Z369" s="1">
        <v>637</v>
      </c>
      <c r="AA369" s="1">
        <v>434</v>
      </c>
    </row>
    <row r="370" spans="1:27" x14ac:dyDescent="0.25">
      <c r="A370" s="4">
        <v>369</v>
      </c>
      <c r="B370" t="s">
        <v>1</v>
      </c>
      <c r="C370" s="4">
        <v>21</v>
      </c>
      <c r="D370" t="s">
        <v>56</v>
      </c>
      <c r="E370" t="s">
        <v>47</v>
      </c>
      <c r="F370" t="s">
        <v>48</v>
      </c>
      <c r="G370" s="4">
        <v>3</v>
      </c>
      <c r="H370" t="s">
        <v>49</v>
      </c>
      <c r="I370" t="s">
        <v>33</v>
      </c>
      <c r="J370" s="1">
        <v>63300</v>
      </c>
      <c r="K370" t="s">
        <v>34</v>
      </c>
      <c r="L370" s="4">
        <v>6</v>
      </c>
      <c r="M370" t="s">
        <v>72</v>
      </c>
      <c r="N370" s="4" t="s">
        <v>36</v>
      </c>
      <c r="O370" t="s">
        <v>37</v>
      </c>
      <c r="P370" t="s">
        <v>38</v>
      </c>
      <c r="Q370" t="s">
        <v>39</v>
      </c>
      <c r="R370" t="s">
        <v>53</v>
      </c>
      <c r="S370" t="s">
        <v>73</v>
      </c>
      <c r="T370" s="1">
        <v>1500</v>
      </c>
      <c r="U370" t="s">
        <v>38</v>
      </c>
      <c r="V370" t="s">
        <v>43</v>
      </c>
      <c r="W370" t="s">
        <v>44</v>
      </c>
      <c r="X370" t="s">
        <v>69</v>
      </c>
      <c r="Y370" s="1">
        <v>1491</v>
      </c>
      <c r="Z370" s="1">
        <v>762</v>
      </c>
      <c r="AA370" s="1">
        <v>729</v>
      </c>
    </row>
    <row r="371" spans="1:27" x14ac:dyDescent="0.25">
      <c r="A371" s="4">
        <v>370</v>
      </c>
      <c r="B371" t="s">
        <v>1</v>
      </c>
      <c r="C371" s="4">
        <v>63</v>
      </c>
      <c r="D371" t="s">
        <v>56</v>
      </c>
      <c r="E371" t="s">
        <v>47</v>
      </c>
      <c r="F371" t="s">
        <v>48</v>
      </c>
      <c r="G371" s="4">
        <v>45</v>
      </c>
      <c r="H371" t="s">
        <v>57</v>
      </c>
      <c r="I371" t="s">
        <v>70</v>
      </c>
      <c r="J371" s="1">
        <v>20600</v>
      </c>
      <c r="K371" t="s">
        <v>51</v>
      </c>
      <c r="L371" s="4">
        <v>3</v>
      </c>
      <c r="M371" t="s">
        <v>52</v>
      </c>
      <c r="N371" s="4" t="s">
        <v>36</v>
      </c>
      <c r="O371" t="s">
        <v>37</v>
      </c>
      <c r="P371" t="s">
        <v>38</v>
      </c>
      <c r="Q371" t="s">
        <v>39</v>
      </c>
      <c r="R371" t="s">
        <v>64</v>
      </c>
      <c r="S371" t="s">
        <v>54</v>
      </c>
      <c r="T371" s="1">
        <v>250</v>
      </c>
      <c r="U371" t="s">
        <v>55</v>
      </c>
      <c r="V371" t="s">
        <v>43</v>
      </c>
      <c r="W371" t="s">
        <v>44</v>
      </c>
      <c r="X371" t="s">
        <v>69</v>
      </c>
      <c r="Y371" s="1">
        <v>493</v>
      </c>
      <c r="Z371" s="1">
        <v>464</v>
      </c>
      <c r="AA371" s="1">
        <v>29</v>
      </c>
    </row>
    <row r="372" spans="1:27" x14ac:dyDescent="0.25">
      <c r="A372" s="4">
        <v>371</v>
      </c>
      <c r="B372" t="s">
        <v>1</v>
      </c>
      <c r="C372" s="4">
        <v>36</v>
      </c>
      <c r="D372" t="s">
        <v>29</v>
      </c>
      <c r="E372" t="s">
        <v>47</v>
      </c>
      <c r="F372" t="s">
        <v>48</v>
      </c>
      <c r="G372" s="4">
        <v>18</v>
      </c>
      <c r="H372" t="s">
        <v>57</v>
      </c>
      <c r="I372" t="s">
        <v>33</v>
      </c>
      <c r="J372" s="1">
        <v>70000</v>
      </c>
      <c r="K372" t="s">
        <v>51</v>
      </c>
      <c r="L372" s="4">
        <v>3</v>
      </c>
      <c r="M372" t="s">
        <v>35</v>
      </c>
      <c r="N372" s="4" t="s">
        <v>36</v>
      </c>
      <c r="O372" t="s">
        <v>37</v>
      </c>
      <c r="P372" t="s">
        <v>38</v>
      </c>
      <c r="Q372" t="s">
        <v>39</v>
      </c>
      <c r="R372" t="s">
        <v>53</v>
      </c>
      <c r="S372" t="s">
        <v>68</v>
      </c>
      <c r="T372" s="1">
        <v>500</v>
      </c>
      <c r="U372" t="s">
        <v>38</v>
      </c>
      <c r="V372" t="s">
        <v>43</v>
      </c>
      <c r="W372" t="s">
        <v>44</v>
      </c>
      <c r="X372" t="s">
        <v>45</v>
      </c>
      <c r="Y372" s="1">
        <v>942</v>
      </c>
      <c r="Z372" s="1">
        <v>598</v>
      </c>
      <c r="AA372" s="1">
        <v>344</v>
      </c>
    </row>
    <row r="373" spans="1:27" x14ac:dyDescent="0.25">
      <c r="A373" s="4">
        <v>372</v>
      </c>
      <c r="B373" t="s">
        <v>1</v>
      </c>
      <c r="C373" s="4">
        <v>28</v>
      </c>
      <c r="D373" t="s">
        <v>87</v>
      </c>
      <c r="E373" t="s">
        <v>30</v>
      </c>
      <c r="F373" t="s">
        <v>48</v>
      </c>
      <c r="G373" s="4">
        <v>10</v>
      </c>
      <c r="H373" t="s">
        <v>57</v>
      </c>
      <c r="I373" t="s">
        <v>33</v>
      </c>
      <c r="J373" s="1">
        <v>33300</v>
      </c>
      <c r="K373" t="s">
        <v>34</v>
      </c>
      <c r="L373" s="4">
        <v>5</v>
      </c>
      <c r="M373" t="s">
        <v>52</v>
      </c>
      <c r="N373" t="s">
        <v>79</v>
      </c>
      <c r="O373" t="s">
        <v>44</v>
      </c>
      <c r="P373" t="s">
        <v>38</v>
      </c>
      <c r="Q373" t="s">
        <v>90</v>
      </c>
      <c r="R373" t="s">
        <v>40</v>
      </c>
      <c r="S373" t="s">
        <v>68</v>
      </c>
      <c r="T373" s="1">
        <v>500</v>
      </c>
      <c r="U373" t="s">
        <v>60</v>
      </c>
      <c r="V373" t="s">
        <v>43</v>
      </c>
      <c r="W373" t="s">
        <v>44</v>
      </c>
      <c r="X373" t="s">
        <v>69</v>
      </c>
      <c r="Y373" s="1">
        <v>595</v>
      </c>
      <c r="Z373" s="1">
        <v>495</v>
      </c>
      <c r="AA373" s="1">
        <v>100</v>
      </c>
    </row>
    <row r="374" spans="1:27" x14ac:dyDescent="0.25">
      <c r="A374" s="4">
        <v>373</v>
      </c>
      <c r="B374" t="s">
        <v>1</v>
      </c>
      <c r="C374" s="4">
        <v>43</v>
      </c>
      <c r="D374" t="s">
        <v>62</v>
      </c>
      <c r="E374" t="s">
        <v>47</v>
      </c>
      <c r="F374" t="s">
        <v>48</v>
      </c>
      <c r="G374" s="4">
        <v>25</v>
      </c>
      <c r="H374" t="s">
        <v>57</v>
      </c>
      <c r="I374" t="s">
        <v>33</v>
      </c>
      <c r="J374" s="1">
        <v>24300</v>
      </c>
      <c r="K374" t="s">
        <v>51</v>
      </c>
      <c r="L374" s="4">
        <v>5</v>
      </c>
      <c r="M374" t="s">
        <v>52</v>
      </c>
      <c r="N374" s="4" t="s">
        <v>36</v>
      </c>
      <c r="O374" t="s">
        <v>37</v>
      </c>
      <c r="P374" t="s">
        <v>38</v>
      </c>
      <c r="Q374" t="s">
        <v>39</v>
      </c>
      <c r="R374" t="s">
        <v>58</v>
      </c>
      <c r="S374" t="s">
        <v>73</v>
      </c>
      <c r="T374" s="1">
        <v>250</v>
      </c>
      <c r="U374" t="s">
        <v>38</v>
      </c>
      <c r="V374" t="s">
        <v>43</v>
      </c>
      <c r="W374" t="s">
        <v>44</v>
      </c>
      <c r="X374" t="s">
        <v>45</v>
      </c>
      <c r="Y374" s="1">
        <v>508</v>
      </c>
      <c r="Z374" s="1">
        <v>469</v>
      </c>
      <c r="AA374" s="1">
        <v>39</v>
      </c>
    </row>
    <row r="375" spans="1:27" x14ac:dyDescent="0.25">
      <c r="A375" s="4">
        <v>374</v>
      </c>
      <c r="B375" t="s">
        <v>1</v>
      </c>
      <c r="C375" s="4">
        <v>44</v>
      </c>
      <c r="D375" t="s">
        <v>80</v>
      </c>
      <c r="E375" t="s">
        <v>47</v>
      </c>
      <c r="F375" t="s">
        <v>48</v>
      </c>
      <c r="G375" s="4">
        <v>26</v>
      </c>
      <c r="H375" t="s">
        <v>57</v>
      </c>
      <c r="I375" t="s">
        <v>33</v>
      </c>
      <c r="J375" s="1">
        <v>22800</v>
      </c>
      <c r="K375" t="s">
        <v>51</v>
      </c>
      <c r="L375" s="4">
        <v>5</v>
      </c>
      <c r="M375" t="s">
        <v>52</v>
      </c>
      <c r="N375" s="4" t="s">
        <v>36</v>
      </c>
      <c r="O375" t="s">
        <v>37</v>
      </c>
      <c r="P375" t="s">
        <v>38</v>
      </c>
      <c r="Q375" t="s">
        <v>39</v>
      </c>
      <c r="R375" t="s">
        <v>53</v>
      </c>
      <c r="S375" t="s">
        <v>65</v>
      </c>
      <c r="T375" s="1">
        <v>250</v>
      </c>
      <c r="U375" t="s">
        <v>38</v>
      </c>
      <c r="V375" t="s">
        <v>43</v>
      </c>
      <c r="W375" t="s">
        <v>44</v>
      </c>
      <c r="X375" t="s">
        <v>69</v>
      </c>
      <c r="Y375" s="1">
        <v>494</v>
      </c>
      <c r="Z375" s="1">
        <v>464</v>
      </c>
      <c r="AA375" s="1">
        <v>30</v>
      </c>
    </row>
    <row r="376" spans="1:27" x14ac:dyDescent="0.25">
      <c r="A376" s="4">
        <v>375</v>
      </c>
      <c r="B376" t="s">
        <v>1</v>
      </c>
      <c r="C376" s="4">
        <v>25</v>
      </c>
      <c r="D376" t="s">
        <v>80</v>
      </c>
      <c r="E376" t="s">
        <v>47</v>
      </c>
      <c r="F376" t="s">
        <v>48</v>
      </c>
      <c r="G376" s="4">
        <v>7</v>
      </c>
      <c r="H376" t="s">
        <v>57</v>
      </c>
      <c r="I376" t="s">
        <v>33</v>
      </c>
      <c r="J376" s="1">
        <v>63000</v>
      </c>
      <c r="K376" t="s">
        <v>51</v>
      </c>
      <c r="L376" s="4">
        <v>8</v>
      </c>
      <c r="M376" t="s">
        <v>82</v>
      </c>
      <c r="N376" s="4" t="s">
        <v>36</v>
      </c>
      <c r="O376" t="s">
        <v>37</v>
      </c>
      <c r="P376" t="s">
        <v>38</v>
      </c>
      <c r="Q376" t="s">
        <v>39</v>
      </c>
      <c r="R376" t="s">
        <v>53</v>
      </c>
      <c r="S376" t="s">
        <v>41</v>
      </c>
      <c r="T376" s="1">
        <v>750</v>
      </c>
      <c r="U376" t="s">
        <v>60</v>
      </c>
      <c r="V376" t="s">
        <v>43</v>
      </c>
      <c r="W376" t="s">
        <v>44</v>
      </c>
      <c r="X376" t="s">
        <v>45</v>
      </c>
      <c r="Y376" s="1">
        <v>989</v>
      </c>
      <c r="Z376" s="1">
        <v>612</v>
      </c>
      <c r="AA376" s="1">
        <v>377</v>
      </c>
    </row>
    <row r="377" spans="1:27" x14ac:dyDescent="0.25">
      <c r="A377" s="4">
        <v>376</v>
      </c>
      <c r="B377" t="s">
        <v>0</v>
      </c>
      <c r="C377" s="4">
        <v>27</v>
      </c>
      <c r="D377" t="s">
        <v>87</v>
      </c>
      <c r="E377" t="s">
        <v>47</v>
      </c>
      <c r="F377" t="s">
        <v>48</v>
      </c>
      <c r="G377" s="4">
        <v>9</v>
      </c>
      <c r="H377" t="s">
        <v>32</v>
      </c>
      <c r="I377" t="s">
        <v>33</v>
      </c>
      <c r="J377" s="1">
        <v>153000</v>
      </c>
      <c r="K377" t="s">
        <v>51</v>
      </c>
      <c r="L377" s="4">
        <v>5</v>
      </c>
      <c r="M377" t="s">
        <v>82</v>
      </c>
      <c r="N377" s="4" t="s">
        <v>36</v>
      </c>
      <c r="O377" t="s">
        <v>44</v>
      </c>
      <c r="P377" t="s">
        <v>38</v>
      </c>
      <c r="Q377" t="s">
        <v>39</v>
      </c>
      <c r="R377" t="s">
        <v>40</v>
      </c>
      <c r="S377" t="s">
        <v>68</v>
      </c>
      <c r="T377" s="1">
        <v>500</v>
      </c>
      <c r="U377" t="s">
        <v>81</v>
      </c>
      <c r="V377" t="s">
        <v>43</v>
      </c>
      <c r="W377" t="s">
        <v>44</v>
      </c>
      <c r="X377" t="s">
        <v>45</v>
      </c>
      <c r="Y377" s="1">
        <v>2016</v>
      </c>
      <c r="Z377" s="1">
        <v>919</v>
      </c>
      <c r="AA377" s="1">
        <v>1097</v>
      </c>
    </row>
    <row r="378" spans="1:27" x14ac:dyDescent="0.25">
      <c r="A378" s="4">
        <v>377</v>
      </c>
      <c r="B378" t="s">
        <v>1</v>
      </c>
      <c r="C378" s="4">
        <v>22</v>
      </c>
      <c r="D378" t="s">
        <v>56</v>
      </c>
      <c r="E378" t="s">
        <v>47</v>
      </c>
      <c r="F378" t="s">
        <v>48</v>
      </c>
      <c r="G378" s="4">
        <v>4</v>
      </c>
      <c r="H378" t="s">
        <v>92</v>
      </c>
      <c r="I378" t="s">
        <v>70</v>
      </c>
      <c r="J378" s="1">
        <v>60000</v>
      </c>
      <c r="K378" t="s">
        <v>51</v>
      </c>
      <c r="L378" s="4">
        <v>3</v>
      </c>
      <c r="M378" t="s">
        <v>72</v>
      </c>
      <c r="N378" s="4" t="s">
        <v>36</v>
      </c>
      <c r="O378" t="s">
        <v>37</v>
      </c>
      <c r="P378" t="s">
        <v>38</v>
      </c>
      <c r="Q378" t="s">
        <v>39</v>
      </c>
      <c r="R378" t="s">
        <v>40</v>
      </c>
      <c r="S378" t="s">
        <v>65</v>
      </c>
      <c r="T378" s="1">
        <v>750</v>
      </c>
      <c r="U378" t="s">
        <v>38</v>
      </c>
      <c r="V378" t="s">
        <v>43</v>
      </c>
      <c r="W378" t="s">
        <v>44</v>
      </c>
      <c r="X378" t="s">
        <v>45</v>
      </c>
      <c r="Y378" s="1">
        <v>1438</v>
      </c>
      <c r="Z378" s="1">
        <v>746</v>
      </c>
      <c r="AA378" s="1">
        <v>692</v>
      </c>
    </row>
    <row r="379" spans="1:27" x14ac:dyDescent="0.25">
      <c r="A379" s="4">
        <v>378</v>
      </c>
      <c r="B379" t="s">
        <v>0</v>
      </c>
      <c r="C379" s="4">
        <v>33</v>
      </c>
      <c r="D379" t="s">
        <v>56</v>
      </c>
      <c r="E379" t="s">
        <v>47</v>
      </c>
      <c r="F379" t="s">
        <v>48</v>
      </c>
      <c r="G379" s="4">
        <v>15</v>
      </c>
      <c r="H379" t="s">
        <v>57</v>
      </c>
      <c r="I379" t="s">
        <v>50</v>
      </c>
      <c r="J379" s="1">
        <v>28200</v>
      </c>
      <c r="K379" t="s">
        <v>51</v>
      </c>
      <c r="L379" s="4">
        <v>17</v>
      </c>
      <c r="M379" t="s">
        <v>52</v>
      </c>
      <c r="N379" s="4" t="s">
        <v>36</v>
      </c>
      <c r="O379" t="s">
        <v>44</v>
      </c>
      <c r="P379" t="s">
        <v>38</v>
      </c>
      <c r="Q379" t="s">
        <v>39</v>
      </c>
      <c r="R379" t="s">
        <v>40</v>
      </c>
      <c r="S379" t="s">
        <v>76</v>
      </c>
      <c r="T379" s="1">
        <v>500</v>
      </c>
      <c r="U379" t="s">
        <v>38</v>
      </c>
      <c r="V379" t="s">
        <v>43</v>
      </c>
      <c r="W379" t="s">
        <v>44</v>
      </c>
      <c r="X379" t="s">
        <v>69</v>
      </c>
      <c r="Y379" s="1">
        <v>547</v>
      </c>
      <c r="Z379" s="1">
        <v>480</v>
      </c>
      <c r="AA379" s="1">
        <v>67</v>
      </c>
    </row>
    <row r="380" spans="1:27" x14ac:dyDescent="0.25">
      <c r="A380" s="4">
        <v>379</v>
      </c>
      <c r="B380" t="s">
        <v>0</v>
      </c>
      <c r="C380" s="4">
        <v>25</v>
      </c>
      <c r="D380" t="s">
        <v>62</v>
      </c>
      <c r="E380" t="s">
        <v>47</v>
      </c>
      <c r="F380" t="s">
        <v>48</v>
      </c>
      <c r="G380" s="4">
        <v>4</v>
      </c>
      <c r="H380" t="s">
        <v>92</v>
      </c>
      <c r="I380" t="s">
        <v>50</v>
      </c>
      <c r="J380" s="1">
        <v>26300</v>
      </c>
      <c r="K380" t="s">
        <v>51</v>
      </c>
      <c r="L380" s="4">
        <v>5</v>
      </c>
      <c r="M380" t="s">
        <v>52</v>
      </c>
      <c r="N380" s="4" t="s">
        <v>36</v>
      </c>
      <c r="O380" t="s">
        <v>37</v>
      </c>
      <c r="P380" t="s">
        <v>38</v>
      </c>
      <c r="Q380" t="s">
        <v>39</v>
      </c>
      <c r="R380" t="s">
        <v>40</v>
      </c>
      <c r="S380" t="s">
        <v>73</v>
      </c>
      <c r="T380" s="1">
        <v>1000</v>
      </c>
      <c r="U380" t="s">
        <v>42</v>
      </c>
      <c r="V380" t="s">
        <v>43</v>
      </c>
      <c r="W380" t="s">
        <v>44</v>
      </c>
      <c r="X380" t="s">
        <v>45</v>
      </c>
      <c r="Y380" s="1">
        <v>661</v>
      </c>
      <c r="Z380" s="1">
        <v>514</v>
      </c>
      <c r="AA380" s="1">
        <v>147</v>
      </c>
    </row>
    <row r="381" spans="1:27" x14ac:dyDescent="0.25">
      <c r="A381" s="4">
        <v>380</v>
      </c>
      <c r="B381" t="s">
        <v>1</v>
      </c>
      <c r="C381" s="4">
        <v>47</v>
      </c>
      <c r="D381" t="s">
        <v>83</v>
      </c>
      <c r="E381" t="s">
        <v>47</v>
      </c>
      <c r="F381" t="s">
        <v>48</v>
      </c>
      <c r="G381" s="4">
        <v>29</v>
      </c>
      <c r="H381" t="s">
        <v>57</v>
      </c>
      <c r="I381" t="s">
        <v>33</v>
      </c>
      <c r="J381" s="1">
        <v>18700</v>
      </c>
      <c r="K381" t="s">
        <v>51</v>
      </c>
      <c r="L381" s="4">
        <v>3</v>
      </c>
      <c r="M381" t="s">
        <v>52</v>
      </c>
      <c r="N381" s="4" t="s">
        <v>36</v>
      </c>
      <c r="O381" t="s">
        <v>37</v>
      </c>
      <c r="P381" t="s">
        <v>38</v>
      </c>
      <c r="Q381" t="s">
        <v>39</v>
      </c>
      <c r="R381" t="s">
        <v>53</v>
      </c>
      <c r="S381" t="s">
        <v>76</v>
      </c>
      <c r="T381" s="1">
        <v>250</v>
      </c>
      <c r="U381" t="s">
        <v>42</v>
      </c>
      <c r="V381" t="s">
        <v>43</v>
      </c>
      <c r="W381" t="s">
        <v>37</v>
      </c>
      <c r="X381" t="s">
        <v>61</v>
      </c>
      <c r="Y381" s="1">
        <v>453</v>
      </c>
      <c r="Z381" s="1">
        <v>453</v>
      </c>
      <c r="AA381" s="1">
        <v>0</v>
      </c>
    </row>
    <row r="382" spans="1:27" x14ac:dyDescent="0.25">
      <c r="A382" s="4">
        <v>381</v>
      </c>
      <c r="B382" t="s">
        <v>0</v>
      </c>
      <c r="C382" s="4">
        <v>44</v>
      </c>
      <c r="D382" t="s">
        <v>87</v>
      </c>
      <c r="E382" t="s">
        <v>47</v>
      </c>
      <c r="F382" t="s">
        <v>48</v>
      </c>
      <c r="G382" s="4">
        <v>7</v>
      </c>
      <c r="H382" t="s">
        <v>32</v>
      </c>
      <c r="I382" t="s">
        <v>33</v>
      </c>
      <c r="J382" s="1">
        <v>16800</v>
      </c>
      <c r="K382" t="s">
        <v>51</v>
      </c>
      <c r="L382" s="4">
        <v>3</v>
      </c>
      <c r="M382" t="s">
        <v>52</v>
      </c>
      <c r="N382" s="4" t="s">
        <v>36</v>
      </c>
      <c r="O382" t="s">
        <v>37</v>
      </c>
      <c r="P382" t="s">
        <v>38</v>
      </c>
      <c r="Q382" t="s">
        <v>39</v>
      </c>
      <c r="R382" t="s">
        <v>40</v>
      </c>
      <c r="S382" t="s">
        <v>65</v>
      </c>
      <c r="T382" s="1">
        <v>250</v>
      </c>
      <c r="U382" t="s">
        <v>81</v>
      </c>
      <c r="V382" t="s">
        <v>43</v>
      </c>
      <c r="W382" t="s">
        <v>37</v>
      </c>
      <c r="X382" t="s">
        <v>69</v>
      </c>
      <c r="Y382" s="1">
        <v>438</v>
      </c>
      <c r="Z382" s="1">
        <v>448</v>
      </c>
      <c r="AA382" s="1">
        <v>-10</v>
      </c>
    </row>
    <row r="383" spans="1:27" x14ac:dyDescent="0.25">
      <c r="A383" s="4">
        <v>382</v>
      </c>
      <c r="B383" t="s">
        <v>0</v>
      </c>
      <c r="C383" s="4">
        <v>26</v>
      </c>
      <c r="D383" t="s">
        <v>87</v>
      </c>
      <c r="E383" t="s">
        <v>47</v>
      </c>
      <c r="F383" t="s">
        <v>48</v>
      </c>
      <c r="G383" s="4">
        <v>8</v>
      </c>
      <c r="H383" t="s">
        <v>32</v>
      </c>
      <c r="I383" t="s">
        <v>33</v>
      </c>
      <c r="J383" s="1">
        <v>71000</v>
      </c>
      <c r="K383" t="s">
        <v>51</v>
      </c>
      <c r="L383" s="4">
        <v>5</v>
      </c>
      <c r="M383" t="s">
        <v>72</v>
      </c>
      <c r="N383" t="s">
        <v>71</v>
      </c>
      <c r="O383" t="s">
        <v>37</v>
      </c>
      <c r="P383" t="s">
        <v>38</v>
      </c>
      <c r="Q383" t="s">
        <v>39</v>
      </c>
      <c r="R383" t="s">
        <v>40</v>
      </c>
      <c r="S383" t="s">
        <v>41</v>
      </c>
      <c r="T383" s="1">
        <v>1000</v>
      </c>
      <c r="U383" t="s">
        <v>38</v>
      </c>
      <c r="V383" t="s">
        <v>43</v>
      </c>
      <c r="W383" t="s">
        <v>44</v>
      </c>
      <c r="X383" t="s">
        <v>69</v>
      </c>
      <c r="Y383" s="1">
        <v>2200</v>
      </c>
      <c r="Z383" s="1">
        <v>597</v>
      </c>
      <c r="AA383" s="1">
        <v>1603</v>
      </c>
    </row>
    <row r="384" spans="1:27" x14ac:dyDescent="0.25">
      <c r="A384" s="4">
        <v>383</v>
      </c>
      <c r="B384" t="s">
        <v>1</v>
      </c>
      <c r="C384" s="4">
        <v>47</v>
      </c>
      <c r="D384" t="s">
        <v>87</v>
      </c>
      <c r="E384" t="s">
        <v>47</v>
      </c>
      <c r="F384" t="s">
        <v>48</v>
      </c>
      <c r="G384" s="4">
        <v>29</v>
      </c>
      <c r="H384" t="s">
        <v>57</v>
      </c>
      <c r="I384" t="s">
        <v>33</v>
      </c>
      <c r="J384" s="1">
        <v>12300</v>
      </c>
      <c r="K384" t="s">
        <v>51</v>
      </c>
      <c r="L384" s="4">
        <v>6</v>
      </c>
      <c r="M384" t="s">
        <v>52</v>
      </c>
      <c r="N384" s="4" t="s">
        <v>36</v>
      </c>
      <c r="O384" t="s">
        <v>37</v>
      </c>
      <c r="P384" t="s">
        <v>38</v>
      </c>
      <c r="Q384" t="s">
        <v>39</v>
      </c>
      <c r="R384" t="s">
        <v>58</v>
      </c>
      <c r="S384" t="s">
        <v>68</v>
      </c>
      <c r="T384" s="1">
        <v>250</v>
      </c>
      <c r="U384" t="s">
        <v>60</v>
      </c>
      <c r="V384" t="s">
        <v>84</v>
      </c>
      <c r="W384" t="s">
        <v>44</v>
      </c>
      <c r="X384" t="s">
        <v>45</v>
      </c>
      <c r="Y384" s="1">
        <v>396</v>
      </c>
      <c r="Z384" s="1">
        <v>435</v>
      </c>
      <c r="AA384" s="1">
        <v>-39</v>
      </c>
    </row>
    <row r="385" spans="1:27" x14ac:dyDescent="0.25">
      <c r="A385" s="4">
        <v>384</v>
      </c>
      <c r="B385" t="s">
        <v>1</v>
      </c>
      <c r="C385" s="4">
        <v>41</v>
      </c>
      <c r="D385" t="s">
        <v>91</v>
      </c>
      <c r="E385" t="s">
        <v>47</v>
      </c>
      <c r="F385" t="s">
        <v>48</v>
      </c>
      <c r="G385" s="4">
        <v>23</v>
      </c>
      <c r="H385" t="s">
        <v>57</v>
      </c>
      <c r="I385" t="s">
        <v>33</v>
      </c>
      <c r="J385" s="1">
        <v>18700</v>
      </c>
      <c r="K385" t="s">
        <v>51</v>
      </c>
      <c r="L385" s="4">
        <v>3</v>
      </c>
      <c r="M385" t="s">
        <v>52</v>
      </c>
      <c r="N385" s="4" t="s">
        <v>36</v>
      </c>
      <c r="O385" t="s">
        <v>37</v>
      </c>
      <c r="P385" t="s">
        <v>38</v>
      </c>
      <c r="Q385" t="s">
        <v>39</v>
      </c>
      <c r="R385" t="s">
        <v>53</v>
      </c>
      <c r="S385" t="s">
        <v>73</v>
      </c>
      <c r="T385" s="1">
        <v>250</v>
      </c>
      <c r="U385" t="s">
        <v>38</v>
      </c>
      <c r="V385" t="s">
        <v>43</v>
      </c>
      <c r="W385" t="s">
        <v>44</v>
      </c>
      <c r="X385" t="s">
        <v>69</v>
      </c>
      <c r="Y385" s="1">
        <v>453</v>
      </c>
      <c r="Z385" s="1">
        <v>453</v>
      </c>
      <c r="AA385" s="1">
        <v>0</v>
      </c>
    </row>
    <row r="386" spans="1:27" x14ac:dyDescent="0.25">
      <c r="A386" s="4">
        <v>385</v>
      </c>
      <c r="B386" t="s">
        <v>1</v>
      </c>
      <c r="C386" s="4">
        <v>35</v>
      </c>
      <c r="D386" t="s">
        <v>62</v>
      </c>
      <c r="E386" t="s">
        <v>47</v>
      </c>
      <c r="F386" t="s">
        <v>48</v>
      </c>
      <c r="G386" s="4">
        <v>17</v>
      </c>
      <c r="H386" t="s">
        <v>57</v>
      </c>
      <c r="I386" t="s">
        <v>70</v>
      </c>
      <c r="J386" s="1">
        <v>63200</v>
      </c>
      <c r="K386" t="s">
        <v>51</v>
      </c>
      <c r="L386" s="4">
        <v>5</v>
      </c>
      <c r="M386" t="s">
        <v>72</v>
      </c>
      <c r="N386" s="4" t="s">
        <v>36</v>
      </c>
      <c r="O386" t="s">
        <v>37</v>
      </c>
      <c r="P386" t="s">
        <v>38</v>
      </c>
      <c r="Q386" t="s">
        <v>39</v>
      </c>
      <c r="R386" t="s">
        <v>53</v>
      </c>
      <c r="S386" t="s">
        <v>68</v>
      </c>
      <c r="T386" s="1">
        <v>500</v>
      </c>
      <c r="U386" t="s">
        <v>38</v>
      </c>
      <c r="V386" t="s">
        <v>43</v>
      </c>
      <c r="W386" t="s">
        <v>44</v>
      </c>
      <c r="X386" t="s">
        <v>45</v>
      </c>
      <c r="Y386" s="1">
        <v>998</v>
      </c>
      <c r="Z386" s="1">
        <v>615</v>
      </c>
      <c r="AA386" s="1">
        <v>383</v>
      </c>
    </row>
    <row r="387" spans="1:27" x14ac:dyDescent="0.25">
      <c r="A387" s="4">
        <v>386</v>
      </c>
      <c r="B387" t="s">
        <v>0</v>
      </c>
      <c r="C387" s="4">
        <v>41</v>
      </c>
      <c r="D387" t="s">
        <v>91</v>
      </c>
      <c r="E387" t="s">
        <v>47</v>
      </c>
      <c r="F387" t="s">
        <v>48</v>
      </c>
      <c r="G387" s="4">
        <v>23</v>
      </c>
      <c r="H387" t="s">
        <v>57</v>
      </c>
      <c r="I387" t="s">
        <v>50</v>
      </c>
      <c r="J387" s="1">
        <v>39200</v>
      </c>
      <c r="K387" t="s">
        <v>51</v>
      </c>
      <c r="L387" s="4">
        <v>5</v>
      </c>
      <c r="M387" t="s">
        <v>52</v>
      </c>
      <c r="N387" s="4" t="s">
        <v>36</v>
      </c>
      <c r="O387" t="s">
        <v>44</v>
      </c>
      <c r="P387" t="s">
        <v>38</v>
      </c>
      <c r="Q387" t="s">
        <v>39</v>
      </c>
      <c r="R387" t="s">
        <v>53</v>
      </c>
      <c r="S387" t="s">
        <v>41</v>
      </c>
      <c r="T387" s="1">
        <v>250</v>
      </c>
      <c r="U387" t="s">
        <v>38</v>
      </c>
      <c r="V387" t="s">
        <v>43</v>
      </c>
      <c r="W387" t="s">
        <v>44</v>
      </c>
      <c r="X387" t="s">
        <v>69</v>
      </c>
      <c r="Y387" s="1">
        <v>648</v>
      </c>
      <c r="Z387" s="1">
        <v>510</v>
      </c>
      <c r="AA387" s="1">
        <v>138</v>
      </c>
    </row>
    <row r="388" spans="1:27" x14ac:dyDescent="0.25">
      <c r="A388" s="4">
        <v>387</v>
      </c>
      <c r="B388" t="s">
        <v>0</v>
      </c>
      <c r="C388" s="4">
        <v>32</v>
      </c>
      <c r="D388" t="s">
        <v>62</v>
      </c>
      <c r="E388" t="s">
        <v>47</v>
      </c>
      <c r="F388" t="s">
        <v>48</v>
      </c>
      <c r="G388" s="4">
        <v>14</v>
      </c>
      <c r="H388" t="s">
        <v>57</v>
      </c>
      <c r="I388" t="s">
        <v>33</v>
      </c>
      <c r="J388" s="1">
        <v>77000</v>
      </c>
      <c r="K388" t="s">
        <v>51</v>
      </c>
      <c r="L388" s="4">
        <v>3</v>
      </c>
      <c r="M388" t="s">
        <v>72</v>
      </c>
      <c r="N388" s="4" t="s">
        <v>36</v>
      </c>
      <c r="O388" t="s">
        <v>37</v>
      </c>
      <c r="P388" t="s">
        <v>38</v>
      </c>
      <c r="Q388" t="s">
        <v>39</v>
      </c>
      <c r="R388" t="s">
        <v>40</v>
      </c>
      <c r="S388" t="s">
        <v>68</v>
      </c>
      <c r="T388" s="1">
        <v>500</v>
      </c>
      <c r="U388" t="s">
        <v>38</v>
      </c>
      <c r="V388" t="s">
        <v>43</v>
      </c>
      <c r="W388" t="s">
        <v>44</v>
      </c>
      <c r="X388" t="s">
        <v>45</v>
      </c>
      <c r="Y388" s="1">
        <v>1154</v>
      </c>
      <c r="Z388" s="1">
        <v>661</v>
      </c>
      <c r="AA388" s="1">
        <v>493</v>
      </c>
    </row>
    <row r="389" spans="1:27" x14ac:dyDescent="0.25">
      <c r="A389" s="4">
        <v>388</v>
      </c>
      <c r="B389" t="s">
        <v>1</v>
      </c>
      <c r="C389" s="4">
        <v>34</v>
      </c>
      <c r="D389" t="s">
        <v>62</v>
      </c>
      <c r="E389" t="s">
        <v>47</v>
      </c>
      <c r="F389" t="s">
        <v>48</v>
      </c>
      <c r="G389" s="4">
        <v>16</v>
      </c>
      <c r="H389" t="s">
        <v>57</v>
      </c>
      <c r="I389" t="s">
        <v>50</v>
      </c>
      <c r="J389" s="1">
        <v>122000</v>
      </c>
      <c r="K389" t="s">
        <v>51</v>
      </c>
      <c r="L389" s="4">
        <v>15</v>
      </c>
      <c r="M389" t="s">
        <v>72</v>
      </c>
      <c r="N389" s="4" t="s">
        <v>36</v>
      </c>
      <c r="O389" t="s">
        <v>44</v>
      </c>
      <c r="P389" t="s">
        <v>38</v>
      </c>
      <c r="Q389" t="s">
        <v>39</v>
      </c>
      <c r="R389" t="s">
        <v>40</v>
      </c>
      <c r="S389" t="s">
        <v>65</v>
      </c>
      <c r="T389" s="1">
        <v>500</v>
      </c>
      <c r="U389" t="s">
        <v>81</v>
      </c>
      <c r="V389" t="s">
        <v>43</v>
      </c>
      <c r="W389" t="s">
        <v>44</v>
      </c>
      <c r="X389" t="s">
        <v>69</v>
      </c>
      <c r="Y389" s="1">
        <v>1665</v>
      </c>
      <c r="Z389" s="1">
        <v>814</v>
      </c>
      <c r="AA389" s="1">
        <v>851</v>
      </c>
    </row>
    <row r="390" spans="1:27" x14ac:dyDescent="0.25">
      <c r="A390" s="4">
        <v>389</v>
      </c>
      <c r="B390" t="s">
        <v>0</v>
      </c>
      <c r="C390" s="4">
        <v>31</v>
      </c>
      <c r="D390" t="s">
        <v>29</v>
      </c>
      <c r="E390" t="s">
        <v>47</v>
      </c>
      <c r="F390" t="s">
        <v>48</v>
      </c>
      <c r="G390" s="4">
        <v>13</v>
      </c>
      <c r="H390" t="s">
        <v>57</v>
      </c>
      <c r="I390" t="s">
        <v>50</v>
      </c>
      <c r="J390" s="1">
        <v>36000</v>
      </c>
      <c r="K390" t="s">
        <v>51</v>
      </c>
      <c r="L390" s="4">
        <v>3</v>
      </c>
      <c r="M390" t="s">
        <v>52</v>
      </c>
      <c r="N390" s="4" t="s">
        <v>36</v>
      </c>
      <c r="O390" t="s">
        <v>37</v>
      </c>
      <c r="P390" t="s">
        <v>38</v>
      </c>
      <c r="Q390" t="s">
        <v>39</v>
      </c>
      <c r="R390" t="s">
        <v>64</v>
      </c>
      <c r="S390" t="s">
        <v>54</v>
      </c>
      <c r="T390" s="1">
        <v>500</v>
      </c>
      <c r="U390" t="s">
        <v>42</v>
      </c>
      <c r="V390" t="s">
        <v>43</v>
      </c>
      <c r="W390" t="s">
        <v>44</v>
      </c>
      <c r="X390" t="s">
        <v>69</v>
      </c>
      <c r="Y390" s="1">
        <v>621</v>
      </c>
      <c r="Z390" s="1">
        <v>502</v>
      </c>
      <c r="AA390" s="1">
        <v>119</v>
      </c>
    </row>
    <row r="391" spans="1:27" x14ac:dyDescent="0.25">
      <c r="A391" s="4">
        <v>390</v>
      </c>
      <c r="B391" t="s">
        <v>0</v>
      </c>
      <c r="C391" s="4">
        <v>31</v>
      </c>
      <c r="D391" t="s">
        <v>56</v>
      </c>
      <c r="E391" t="s">
        <v>47</v>
      </c>
      <c r="F391" t="s">
        <v>48</v>
      </c>
      <c r="G391" s="4">
        <v>13</v>
      </c>
      <c r="H391" t="s">
        <v>57</v>
      </c>
      <c r="I391" t="s">
        <v>50</v>
      </c>
      <c r="J391" s="1">
        <v>58000</v>
      </c>
      <c r="K391" t="s">
        <v>51</v>
      </c>
      <c r="L391" s="4">
        <v>15</v>
      </c>
      <c r="M391" t="s">
        <v>35</v>
      </c>
      <c r="N391" t="s">
        <v>71</v>
      </c>
      <c r="O391" t="s">
        <v>44</v>
      </c>
      <c r="P391" t="s">
        <v>78</v>
      </c>
      <c r="Q391" t="s">
        <v>39</v>
      </c>
      <c r="R391" t="s">
        <v>40</v>
      </c>
      <c r="S391" t="s">
        <v>76</v>
      </c>
      <c r="T391" s="1">
        <v>500</v>
      </c>
      <c r="U391" t="s">
        <v>60</v>
      </c>
      <c r="V391" t="s">
        <v>43</v>
      </c>
      <c r="W391" t="s">
        <v>44</v>
      </c>
      <c r="X391" t="s">
        <v>45</v>
      </c>
      <c r="Y391" s="1">
        <v>884</v>
      </c>
      <c r="Z391" s="1">
        <v>581</v>
      </c>
      <c r="AA391" s="1">
        <v>303</v>
      </c>
    </row>
    <row r="392" spans="1:27" x14ac:dyDescent="0.25">
      <c r="A392" s="4">
        <v>391</v>
      </c>
      <c r="B392" t="s">
        <v>0</v>
      </c>
      <c r="C392" s="4">
        <v>57</v>
      </c>
      <c r="D392" t="s">
        <v>56</v>
      </c>
      <c r="E392" t="s">
        <v>47</v>
      </c>
      <c r="F392" t="s">
        <v>48</v>
      </c>
      <c r="G392" s="4">
        <v>39</v>
      </c>
      <c r="H392" t="s">
        <v>32</v>
      </c>
      <c r="I392" t="s">
        <v>70</v>
      </c>
      <c r="J392" s="1">
        <v>44100</v>
      </c>
      <c r="K392" t="s">
        <v>51</v>
      </c>
      <c r="L392" s="4">
        <v>6</v>
      </c>
      <c r="M392" t="s">
        <v>52</v>
      </c>
      <c r="N392" s="4" t="s">
        <v>36</v>
      </c>
      <c r="O392" t="s">
        <v>37</v>
      </c>
      <c r="P392" t="s">
        <v>42</v>
      </c>
      <c r="Q392" t="s">
        <v>39</v>
      </c>
      <c r="R392" t="s">
        <v>64</v>
      </c>
      <c r="S392" t="s">
        <v>65</v>
      </c>
      <c r="T392" s="1">
        <v>250</v>
      </c>
      <c r="U392" t="s">
        <v>38</v>
      </c>
      <c r="V392" t="s">
        <v>43</v>
      </c>
      <c r="W392" t="s">
        <v>44</v>
      </c>
      <c r="X392" t="s">
        <v>45</v>
      </c>
      <c r="Y392" s="1">
        <v>735</v>
      </c>
      <c r="Z392" s="1">
        <v>636</v>
      </c>
      <c r="AA392" s="1">
        <v>99</v>
      </c>
    </row>
    <row r="393" spans="1:27" x14ac:dyDescent="0.25">
      <c r="A393" s="4">
        <v>392</v>
      </c>
      <c r="B393" t="s">
        <v>1</v>
      </c>
      <c r="C393" s="4">
        <v>32</v>
      </c>
      <c r="D393" t="s">
        <v>62</v>
      </c>
      <c r="E393" t="s">
        <v>47</v>
      </c>
      <c r="F393" t="s">
        <v>48</v>
      </c>
      <c r="G393" s="4">
        <v>14</v>
      </c>
      <c r="H393" t="s">
        <v>57</v>
      </c>
      <c r="I393" t="s">
        <v>50</v>
      </c>
      <c r="J393" s="1">
        <v>10800</v>
      </c>
      <c r="K393" t="s">
        <v>51</v>
      </c>
      <c r="L393" s="4">
        <v>7</v>
      </c>
      <c r="M393" t="s">
        <v>52</v>
      </c>
      <c r="N393" s="4" t="s">
        <v>36</v>
      </c>
      <c r="O393" t="s">
        <v>37</v>
      </c>
      <c r="P393" t="s">
        <v>38</v>
      </c>
      <c r="Q393" t="s">
        <v>39</v>
      </c>
      <c r="R393" t="s">
        <v>40</v>
      </c>
      <c r="S393" t="s">
        <v>68</v>
      </c>
      <c r="T393" s="1">
        <v>500</v>
      </c>
      <c r="U393" t="s">
        <v>38</v>
      </c>
      <c r="V393" t="s">
        <v>43</v>
      </c>
      <c r="W393" t="s">
        <v>44</v>
      </c>
      <c r="X393" t="s">
        <v>66</v>
      </c>
      <c r="Y393" s="1">
        <v>383</v>
      </c>
      <c r="Z393" s="1">
        <v>431</v>
      </c>
      <c r="AA393" s="1">
        <v>-48</v>
      </c>
    </row>
    <row r="394" spans="1:27" x14ac:dyDescent="0.25">
      <c r="A394" s="4">
        <v>393</v>
      </c>
      <c r="B394" t="s">
        <v>1</v>
      </c>
      <c r="C394" s="4">
        <v>44</v>
      </c>
      <c r="D394" t="s">
        <v>56</v>
      </c>
      <c r="E394" t="s">
        <v>47</v>
      </c>
      <c r="F394" t="s">
        <v>48</v>
      </c>
      <c r="G394" s="4">
        <v>26</v>
      </c>
      <c r="H394" t="s">
        <v>57</v>
      </c>
      <c r="I394" t="s">
        <v>33</v>
      </c>
      <c r="J394" s="1">
        <v>248000</v>
      </c>
      <c r="K394" t="s">
        <v>51</v>
      </c>
      <c r="L394" s="4">
        <v>5</v>
      </c>
      <c r="M394" t="s">
        <v>82</v>
      </c>
      <c r="N394" s="4" t="s">
        <v>36</v>
      </c>
      <c r="O394" t="s">
        <v>44</v>
      </c>
      <c r="P394" t="s">
        <v>42</v>
      </c>
      <c r="Q394" t="s">
        <v>86</v>
      </c>
      <c r="R394" t="s">
        <v>53</v>
      </c>
      <c r="S394" t="s">
        <v>73</v>
      </c>
      <c r="T394" s="1">
        <v>250</v>
      </c>
      <c r="U394" t="s">
        <v>60</v>
      </c>
      <c r="V394" t="s">
        <v>43</v>
      </c>
      <c r="W394" t="s">
        <v>37</v>
      </c>
      <c r="X394" t="s">
        <v>69</v>
      </c>
      <c r="Y394" s="1">
        <v>3071</v>
      </c>
      <c r="Z394" s="1">
        <v>2234</v>
      </c>
      <c r="AA394" s="1">
        <v>837</v>
      </c>
    </row>
    <row r="395" spans="1:27" x14ac:dyDescent="0.25">
      <c r="A395" s="4">
        <v>394</v>
      </c>
      <c r="B395" t="s">
        <v>0</v>
      </c>
      <c r="C395" s="4">
        <v>29</v>
      </c>
      <c r="D395" t="s">
        <v>56</v>
      </c>
      <c r="E395" t="s">
        <v>47</v>
      </c>
      <c r="F395" t="s">
        <v>48</v>
      </c>
      <c r="G395" s="4">
        <v>11</v>
      </c>
      <c r="H395" t="s">
        <v>57</v>
      </c>
      <c r="I395" t="s">
        <v>70</v>
      </c>
      <c r="J395" s="1">
        <v>60000</v>
      </c>
      <c r="K395" t="s">
        <v>51</v>
      </c>
      <c r="L395" s="4">
        <v>3</v>
      </c>
      <c r="M395" t="s">
        <v>35</v>
      </c>
      <c r="N395" t="s">
        <v>77</v>
      </c>
      <c r="O395" t="s">
        <v>37</v>
      </c>
      <c r="P395" t="s">
        <v>38</v>
      </c>
      <c r="Q395" t="s">
        <v>39</v>
      </c>
      <c r="R395" t="s">
        <v>40</v>
      </c>
      <c r="S395" t="s">
        <v>76</v>
      </c>
      <c r="T395" s="1">
        <v>750</v>
      </c>
      <c r="U395" t="s">
        <v>38</v>
      </c>
      <c r="V395" t="s">
        <v>43</v>
      </c>
      <c r="W395" t="s">
        <v>44</v>
      </c>
      <c r="X395" t="s">
        <v>45</v>
      </c>
      <c r="Y395" s="1">
        <v>848</v>
      </c>
      <c r="Z395" s="1">
        <v>570</v>
      </c>
      <c r="AA395" s="1">
        <v>278</v>
      </c>
    </row>
    <row r="396" spans="1:27" x14ac:dyDescent="0.25">
      <c r="A396" s="4">
        <v>395</v>
      </c>
      <c r="B396" t="s">
        <v>0</v>
      </c>
      <c r="C396" s="4">
        <v>56</v>
      </c>
      <c r="D396" t="s">
        <v>56</v>
      </c>
      <c r="E396" t="s">
        <v>30</v>
      </c>
      <c r="F396" t="s">
        <v>48</v>
      </c>
      <c r="G396" s="4">
        <v>38</v>
      </c>
      <c r="H396" t="s">
        <v>32</v>
      </c>
      <c r="I396" t="s">
        <v>33</v>
      </c>
      <c r="J396" s="1">
        <v>20600</v>
      </c>
      <c r="K396" t="s">
        <v>51</v>
      </c>
      <c r="L396" s="4">
        <v>15</v>
      </c>
      <c r="M396" t="s">
        <v>52</v>
      </c>
      <c r="N396" s="4" t="s">
        <v>36</v>
      </c>
      <c r="O396" t="s">
        <v>44</v>
      </c>
      <c r="P396" t="s">
        <v>38</v>
      </c>
      <c r="Q396" t="s">
        <v>39</v>
      </c>
      <c r="R396" t="s">
        <v>40</v>
      </c>
      <c r="S396" t="s">
        <v>68</v>
      </c>
      <c r="T396" s="1">
        <v>250</v>
      </c>
      <c r="U396" t="s">
        <v>38</v>
      </c>
      <c r="V396" t="s">
        <v>43</v>
      </c>
      <c r="W396" t="s">
        <v>44</v>
      </c>
      <c r="X396" t="s">
        <v>45</v>
      </c>
      <c r="Y396" s="1">
        <v>493</v>
      </c>
      <c r="Z396" s="1">
        <v>464</v>
      </c>
      <c r="AA396" s="1">
        <v>29</v>
      </c>
    </row>
    <row r="397" spans="1:27" x14ac:dyDescent="0.25">
      <c r="A397" s="4">
        <v>396</v>
      </c>
      <c r="B397" t="s">
        <v>0</v>
      </c>
      <c r="C397" s="4">
        <v>28</v>
      </c>
      <c r="D397" t="s">
        <v>80</v>
      </c>
      <c r="E397" t="s">
        <v>47</v>
      </c>
      <c r="F397" t="s">
        <v>48</v>
      </c>
      <c r="G397" s="4">
        <v>10</v>
      </c>
      <c r="H397" t="s">
        <v>57</v>
      </c>
      <c r="I397" t="s">
        <v>50</v>
      </c>
      <c r="J397" s="1">
        <v>32000</v>
      </c>
      <c r="K397" t="s">
        <v>51</v>
      </c>
      <c r="L397" s="4">
        <v>3</v>
      </c>
      <c r="M397" t="s">
        <v>52</v>
      </c>
      <c r="N397" s="4" t="s">
        <v>36</v>
      </c>
      <c r="O397" t="s">
        <v>37</v>
      </c>
      <c r="P397" t="s">
        <v>38</v>
      </c>
      <c r="Q397" t="s">
        <v>39</v>
      </c>
      <c r="R397" t="s">
        <v>64</v>
      </c>
      <c r="S397" t="s">
        <v>59</v>
      </c>
      <c r="T397" s="1">
        <v>500</v>
      </c>
      <c r="U397" t="s">
        <v>38</v>
      </c>
      <c r="V397" t="s">
        <v>43</v>
      </c>
      <c r="W397" t="s">
        <v>44</v>
      </c>
      <c r="X397" t="s">
        <v>69</v>
      </c>
      <c r="Y397" s="1">
        <v>583</v>
      </c>
      <c r="Z397" s="1">
        <v>491</v>
      </c>
      <c r="AA397" s="1">
        <v>92</v>
      </c>
    </row>
    <row r="398" spans="1:27" x14ac:dyDescent="0.25">
      <c r="A398" s="4">
        <v>397</v>
      </c>
      <c r="B398" t="s">
        <v>1</v>
      </c>
      <c r="C398" s="4">
        <v>42</v>
      </c>
      <c r="D398" t="s">
        <v>62</v>
      </c>
      <c r="E398" t="s">
        <v>30</v>
      </c>
      <c r="F398" t="s">
        <v>48</v>
      </c>
      <c r="G398" s="4">
        <v>24</v>
      </c>
      <c r="H398" t="s">
        <v>57</v>
      </c>
      <c r="I398" t="s">
        <v>70</v>
      </c>
      <c r="J398" s="1">
        <v>5000</v>
      </c>
      <c r="K398" t="s">
        <v>51</v>
      </c>
      <c r="L398" s="4">
        <v>15</v>
      </c>
      <c r="M398" t="s">
        <v>52</v>
      </c>
      <c r="N398" s="4" t="s">
        <v>36</v>
      </c>
      <c r="O398" t="s">
        <v>44</v>
      </c>
      <c r="P398" t="s">
        <v>38</v>
      </c>
      <c r="Q398" t="s">
        <v>39</v>
      </c>
      <c r="R398" t="s">
        <v>53</v>
      </c>
      <c r="S398" t="s">
        <v>68</v>
      </c>
      <c r="T398" s="1">
        <v>250</v>
      </c>
      <c r="U398" t="s">
        <v>60</v>
      </c>
      <c r="V398" t="s">
        <v>84</v>
      </c>
      <c r="W398" t="s">
        <v>37</v>
      </c>
      <c r="X398" t="s">
        <v>61</v>
      </c>
      <c r="Y398" s="1">
        <v>327</v>
      </c>
      <c r="Z398" s="1">
        <v>414</v>
      </c>
      <c r="AA398" s="1">
        <v>-87</v>
      </c>
    </row>
    <row r="399" spans="1:27" x14ac:dyDescent="0.25">
      <c r="A399" s="4">
        <v>398</v>
      </c>
      <c r="B399" t="s">
        <v>1</v>
      </c>
      <c r="C399" s="4">
        <v>22</v>
      </c>
      <c r="D399" t="s">
        <v>56</v>
      </c>
      <c r="E399" t="s">
        <v>47</v>
      </c>
      <c r="F399" t="s">
        <v>48</v>
      </c>
      <c r="G399" s="4">
        <v>4</v>
      </c>
      <c r="H399" t="s">
        <v>92</v>
      </c>
      <c r="I399" t="s">
        <v>70</v>
      </c>
      <c r="J399" s="1">
        <v>41500</v>
      </c>
      <c r="K399" t="s">
        <v>51</v>
      </c>
      <c r="L399" s="4">
        <v>3</v>
      </c>
      <c r="M399" t="s">
        <v>52</v>
      </c>
      <c r="N399" t="s">
        <v>79</v>
      </c>
      <c r="O399" t="s">
        <v>37</v>
      </c>
      <c r="P399" t="s">
        <v>38</v>
      </c>
      <c r="Q399" t="s">
        <v>39</v>
      </c>
      <c r="R399" t="s">
        <v>40</v>
      </c>
      <c r="S399" t="s">
        <v>76</v>
      </c>
      <c r="T399" s="1">
        <v>1500</v>
      </c>
      <c r="U399" t="s">
        <v>38</v>
      </c>
      <c r="V399" t="s">
        <v>43</v>
      </c>
      <c r="W399" t="s">
        <v>44</v>
      </c>
      <c r="X399" t="s">
        <v>69</v>
      </c>
      <c r="Y399" s="1">
        <v>814</v>
      </c>
      <c r="Z399" s="1">
        <v>660</v>
      </c>
      <c r="AA399" s="1">
        <v>154</v>
      </c>
    </row>
    <row r="400" spans="1:27" x14ac:dyDescent="0.25">
      <c r="A400" s="4">
        <v>399</v>
      </c>
      <c r="B400" t="s">
        <v>1</v>
      </c>
      <c r="C400" s="4">
        <v>35</v>
      </c>
      <c r="D400" t="s">
        <v>87</v>
      </c>
      <c r="E400" t="s">
        <v>47</v>
      </c>
      <c r="F400" t="s">
        <v>48</v>
      </c>
      <c r="G400" s="4">
        <v>17</v>
      </c>
      <c r="H400" t="s">
        <v>57</v>
      </c>
      <c r="I400" t="s">
        <v>33</v>
      </c>
      <c r="J400" s="1">
        <v>6300</v>
      </c>
      <c r="K400" t="s">
        <v>51</v>
      </c>
      <c r="L400" s="4">
        <v>10</v>
      </c>
      <c r="M400" t="s">
        <v>52</v>
      </c>
      <c r="N400" s="4" t="s">
        <v>36</v>
      </c>
      <c r="O400" t="s">
        <v>37</v>
      </c>
      <c r="P400" t="s">
        <v>38</v>
      </c>
      <c r="Q400" t="s">
        <v>39</v>
      </c>
      <c r="R400" t="s">
        <v>53</v>
      </c>
      <c r="S400" t="s">
        <v>54</v>
      </c>
      <c r="T400" s="1">
        <v>500</v>
      </c>
      <c r="U400" t="s">
        <v>42</v>
      </c>
      <c r="V400" t="s">
        <v>84</v>
      </c>
      <c r="W400" t="s">
        <v>44</v>
      </c>
      <c r="X400" t="s">
        <v>66</v>
      </c>
      <c r="Y400" s="1">
        <v>340</v>
      </c>
      <c r="Z400" s="1">
        <v>418</v>
      </c>
      <c r="AA400" s="1">
        <v>-78</v>
      </c>
    </row>
    <row r="401" spans="1:27" x14ac:dyDescent="0.25">
      <c r="A401" s="4">
        <v>400</v>
      </c>
      <c r="B401" t="s">
        <v>1</v>
      </c>
      <c r="C401" s="4">
        <v>52</v>
      </c>
      <c r="D401" t="s">
        <v>87</v>
      </c>
      <c r="E401" t="s">
        <v>47</v>
      </c>
      <c r="F401" t="s">
        <v>48</v>
      </c>
      <c r="G401" s="4">
        <v>17</v>
      </c>
      <c r="H401" t="s">
        <v>57</v>
      </c>
      <c r="I401" t="s">
        <v>33</v>
      </c>
      <c r="J401" s="1">
        <v>272000</v>
      </c>
      <c r="K401" s="5" t="s">
        <v>34</v>
      </c>
      <c r="L401" s="4">
        <v>17</v>
      </c>
      <c r="M401" t="s">
        <v>82</v>
      </c>
      <c r="N401" s="4" t="s">
        <v>36</v>
      </c>
      <c r="O401" t="s">
        <v>44</v>
      </c>
      <c r="P401" t="s">
        <v>38</v>
      </c>
      <c r="Q401" t="s">
        <v>39</v>
      </c>
      <c r="R401" t="s">
        <v>53</v>
      </c>
      <c r="S401" t="s">
        <v>73</v>
      </c>
      <c r="T401" s="1">
        <v>1000</v>
      </c>
      <c r="U401" t="s">
        <v>60</v>
      </c>
      <c r="V401" t="s">
        <v>43</v>
      </c>
      <c r="W401" t="s">
        <v>44</v>
      </c>
      <c r="X401" t="s">
        <v>69</v>
      </c>
      <c r="Y401" s="1">
        <v>2805</v>
      </c>
      <c r="Z401" s="1">
        <v>1154</v>
      </c>
      <c r="AA401" s="1">
        <v>1651</v>
      </c>
    </row>
  </sheetData>
  <autoFilter ref="A1:AA401" xr:uid="{218CCE88-C100-4C13-8231-9CAF521E7F2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BD70A-1A67-44FD-84B3-A460DB26830C}">
  <sheetPr filterMode="1"/>
  <dimension ref="A1:AA41"/>
  <sheetViews>
    <sheetView zoomScale="80" zoomScaleNormal="80" workbookViewId="0">
      <selection activeCell="V51" sqref="V51"/>
    </sheetView>
  </sheetViews>
  <sheetFormatPr defaultRowHeight="15" x14ac:dyDescent="0.25"/>
  <cols>
    <col min="1" max="1" width="13.42578125" bestFit="1" customWidth="1"/>
    <col min="10" max="10" width="14.85546875" customWidth="1"/>
    <col min="11" max="11" width="14.85546875" bestFit="1" customWidth="1"/>
    <col min="27" max="27" width="10.85546875" bestFit="1" customWidth="1"/>
  </cols>
  <sheetData>
    <row r="1" spans="1:27" s="2" customFormat="1" x14ac:dyDescent="0.25">
      <c r="A1" s="2" t="s">
        <v>94</v>
      </c>
      <c r="B1" s="2" t="s">
        <v>3</v>
      </c>
      <c r="C1" s="2" t="s">
        <v>4</v>
      </c>
      <c r="D1" s="2" t="s">
        <v>5</v>
      </c>
      <c r="E1" s="2" t="s">
        <v>6</v>
      </c>
      <c r="F1" s="2" t="s">
        <v>7</v>
      </c>
      <c r="G1" s="2" t="s">
        <v>8</v>
      </c>
      <c r="H1" s="2" t="s">
        <v>9</v>
      </c>
      <c r="I1" s="2" t="s">
        <v>10</v>
      </c>
      <c r="J1" s="2" t="s">
        <v>11</v>
      </c>
      <c r="K1" s="2" t="s">
        <v>12</v>
      </c>
      <c r="L1" s="2" t="s">
        <v>13</v>
      </c>
      <c r="M1" s="2" t="s">
        <v>14</v>
      </c>
      <c r="N1" s="2" t="s">
        <v>15</v>
      </c>
      <c r="O1" s="2" t="s">
        <v>16</v>
      </c>
      <c r="P1" s="2" t="s">
        <v>17</v>
      </c>
      <c r="Q1" s="2" t="s">
        <v>18</v>
      </c>
      <c r="R1" s="2" t="s">
        <v>19</v>
      </c>
      <c r="S1" s="2" t="s">
        <v>20</v>
      </c>
      <c r="T1" s="2" t="s">
        <v>21</v>
      </c>
      <c r="U1" s="2" t="s">
        <v>22</v>
      </c>
      <c r="V1" s="2" t="s">
        <v>23</v>
      </c>
      <c r="W1" s="3" t="s">
        <v>24</v>
      </c>
      <c r="X1" s="2" t="s">
        <v>25</v>
      </c>
      <c r="Y1" s="2" t="s">
        <v>26</v>
      </c>
      <c r="Z1" s="2" t="s">
        <v>27</v>
      </c>
      <c r="AA1" s="2" t="s">
        <v>28</v>
      </c>
    </row>
    <row r="2" spans="1:27" hidden="1" x14ac:dyDescent="0.25">
      <c r="A2">
        <v>1</v>
      </c>
      <c r="B2" t="s">
        <v>1</v>
      </c>
      <c r="C2" s="4">
        <v>35</v>
      </c>
      <c r="D2" t="s">
        <v>29</v>
      </c>
      <c r="E2" t="s">
        <v>30</v>
      </c>
      <c r="F2" t="s">
        <v>31</v>
      </c>
      <c r="G2" s="4">
        <v>2</v>
      </c>
      <c r="H2" t="s">
        <v>32</v>
      </c>
      <c r="I2" t="s">
        <v>33</v>
      </c>
      <c r="J2" s="1">
        <v>75000</v>
      </c>
      <c r="K2" t="s">
        <v>34</v>
      </c>
      <c r="L2" s="4">
        <v>3</v>
      </c>
      <c r="M2" t="s">
        <v>35</v>
      </c>
      <c r="N2" s="4" t="s">
        <v>36</v>
      </c>
      <c r="O2" t="s">
        <v>37</v>
      </c>
      <c r="P2" t="s">
        <v>38</v>
      </c>
      <c r="Q2" t="s">
        <v>39</v>
      </c>
      <c r="R2" t="s">
        <v>40</v>
      </c>
      <c r="S2" t="s">
        <v>41</v>
      </c>
      <c r="T2" s="1">
        <v>1500</v>
      </c>
      <c r="U2" t="s">
        <v>42</v>
      </c>
      <c r="V2" t="s">
        <v>43</v>
      </c>
      <c r="W2" t="s">
        <v>44</v>
      </c>
      <c r="X2" t="s">
        <v>45</v>
      </c>
      <c r="Y2" s="1">
        <v>1974</v>
      </c>
      <c r="Z2" s="1">
        <v>906</v>
      </c>
      <c r="AA2" s="1">
        <v>1068</v>
      </c>
    </row>
    <row r="3" spans="1:27" hidden="1" x14ac:dyDescent="0.25">
      <c r="A3">
        <v>2</v>
      </c>
      <c r="B3" t="s">
        <v>1</v>
      </c>
      <c r="C3" s="4">
        <v>23</v>
      </c>
      <c r="D3" t="s">
        <v>62</v>
      </c>
      <c r="E3" t="s">
        <v>30</v>
      </c>
      <c r="F3" t="s">
        <v>48</v>
      </c>
      <c r="G3" s="4">
        <v>5</v>
      </c>
      <c r="H3" t="s">
        <v>49</v>
      </c>
      <c r="I3" t="s">
        <v>63</v>
      </c>
      <c r="J3" s="1">
        <v>85000</v>
      </c>
      <c r="K3" t="s">
        <v>51</v>
      </c>
      <c r="L3" s="4">
        <v>3</v>
      </c>
      <c r="M3" t="s">
        <v>35</v>
      </c>
      <c r="N3" s="4" t="s">
        <v>36</v>
      </c>
      <c r="O3" t="s">
        <v>37</v>
      </c>
      <c r="P3" t="s">
        <v>38</v>
      </c>
      <c r="Q3" t="s">
        <v>39</v>
      </c>
      <c r="R3" t="s">
        <v>64</v>
      </c>
      <c r="S3" t="s">
        <v>65</v>
      </c>
      <c r="T3" s="1">
        <v>1000</v>
      </c>
      <c r="U3" t="s">
        <v>38</v>
      </c>
      <c r="V3" t="s">
        <v>43</v>
      </c>
      <c r="W3" t="s">
        <v>44</v>
      </c>
      <c r="X3" t="s">
        <v>66</v>
      </c>
      <c r="Y3" s="1">
        <v>1478</v>
      </c>
      <c r="Z3" s="1">
        <v>1350</v>
      </c>
      <c r="AA3" s="1">
        <v>128</v>
      </c>
    </row>
    <row r="4" spans="1:27" hidden="1" x14ac:dyDescent="0.25">
      <c r="A4">
        <v>3</v>
      </c>
      <c r="B4" t="s">
        <v>1</v>
      </c>
      <c r="C4" s="4">
        <v>18</v>
      </c>
      <c r="D4" t="s">
        <v>56</v>
      </c>
      <c r="E4" t="s">
        <v>47</v>
      </c>
      <c r="F4" t="s">
        <v>31</v>
      </c>
      <c r="G4" s="4">
        <v>0</v>
      </c>
      <c r="H4" s="4" t="s">
        <v>38</v>
      </c>
      <c r="I4" t="s">
        <v>70</v>
      </c>
      <c r="J4" s="1">
        <v>19700</v>
      </c>
      <c r="K4" t="s">
        <v>51</v>
      </c>
      <c r="L4" s="4">
        <v>3</v>
      </c>
      <c r="M4" t="s">
        <v>52</v>
      </c>
      <c r="N4" t="s">
        <v>71</v>
      </c>
      <c r="O4" t="s">
        <v>37</v>
      </c>
      <c r="P4" t="s">
        <v>38</v>
      </c>
      <c r="Q4" t="s">
        <v>39</v>
      </c>
      <c r="R4" t="s">
        <v>58</v>
      </c>
      <c r="S4" t="s">
        <v>73</v>
      </c>
      <c r="T4" s="1">
        <v>1500</v>
      </c>
      <c r="U4" t="s">
        <v>38</v>
      </c>
      <c r="V4" t="s">
        <v>43</v>
      </c>
      <c r="W4" t="s">
        <v>44</v>
      </c>
      <c r="X4" t="s">
        <v>69</v>
      </c>
      <c r="Y4" s="1">
        <v>914</v>
      </c>
      <c r="Z4" s="1">
        <v>820</v>
      </c>
      <c r="AA4" s="1">
        <v>94</v>
      </c>
    </row>
    <row r="5" spans="1:27" hidden="1" x14ac:dyDescent="0.25">
      <c r="A5">
        <v>4</v>
      </c>
      <c r="B5" t="s">
        <v>1</v>
      </c>
      <c r="C5" s="4">
        <v>33</v>
      </c>
      <c r="D5" t="s">
        <v>56</v>
      </c>
      <c r="E5" t="s">
        <v>47</v>
      </c>
      <c r="F5" t="s">
        <v>48</v>
      </c>
      <c r="G5" s="4">
        <v>15</v>
      </c>
      <c r="H5" t="s">
        <v>57</v>
      </c>
      <c r="I5" t="s">
        <v>33</v>
      </c>
      <c r="J5" s="1">
        <v>30700</v>
      </c>
      <c r="K5" t="s">
        <v>51</v>
      </c>
      <c r="L5" s="4">
        <v>5</v>
      </c>
      <c r="M5" t="s">
        <v>52</v>
      </c>
      <c r="N5" t="s">
        <v>71</v>
      </c>
      <c r="O5" t="s">
        <v>44</v>
      </c>
      <c r="P5" t="s">
        <v>38</v>
      </c>
      <c r="Q5" t="s">
        <v>39</v>
      </c>
      <c r="R5" t="s">
        <v>40</v>
      </c>
      <c r="S5" t="s">
        <v>76</v>
      </c>
      <c r="T5" s="1">
        <v>500</v>
      </c>
      <c r="U5" t="s">
        <v>38</v>
      </c>
      <c r="V5" t="s">
        <v>43</v>
      </c>
      <c r="W5" t="s">
        <v>37</v>
      </c>
      <c r="X5" t="s">
        <v>69</v>
      </c>
      <c r="Y5" s="1">
        <v>571</v>
      </c>
      <c r="Z5" s="1">
        <v>487</v>
      </c>
      <c r="AA5" s="1">
        <v>84</v>
      </c>
    </row>
    <row r="6" spans="1:27" x14ac:dyDescent="0.25">
      <c r="A6">
        <v>5</v>
      </c>
      <c r="B6" t="s">
        <v>1</v>
      </c>
      <c r="C6" s="4">
        <v>40</v>
      </c>
      <c r="D6" t="s">
        <v>56</v>
      </c>
      <c r="E6" t="s">
        <v>47</v>
      </c>
      <c r="F6" t="s">
        <v>48</v>
      </c>
      <c r="G6" s="4">
        <v>22</v>
      </c>
      <c r="H6" t="s">
        <v>57</v>
      </c>
      <c r="I6" t="s">
        <v>33</v>
      </c>
      <c r="J6" s="1">
        <v>210000</v>
      </c>
      <c r="K6" t="s">
        <v>51</v>
      </c>
      <c r="L6" s="4">
        <v>1</v>
      </c>
      <c r="M6" t="s">
        <v>82</v>
      </c>
      <c r="N6" s="4" t="s">
        <v>36</v>
      </c>
      <c r="O6" t="s">
        <v>37</v>
      </c>
      <c r="P6" t="s">
        <v>38</v>
      </c>
      <c r="Q6" t="s">
        <v>39</v>
      </c>
      <c r="R6" t="s">
        <v>64</v>
      </c>
      <c r="S6" t="s">
        <v>54</v>
      </c>
      <c r="T6" s="1">
        <v>1500</v>
      </c>
      <c r="U6" t="s">
        <v>38</v>
      </c>
      <c r="V6" t="s">
        <v>43</v>
      </c>
      <c r="W6" t="s">
        <v>44</v>
      </c>
      <c r="X6" t="s">
        <v>61</v>
      </c>
      <c r="Y6" s="1">
        <v>1856</v>
      </c>
      <c r="Z6" s="1">
        <v>1700</v>
      </c>
      <c r="AA6" s="1">
        <v>156</v>
      </c>
    </row>
    <row r="7" spans="1:27" x14ac:dyDescent="0.25">
      <c r="A7">
        <v>6</v>
      </c>
      <c r="B7" t="s">
        <v>0</v>
      </c>
      <c r="C7" s="4">
        <v>33</v>
      </c>
      <c r="D7" t="s">
        <v>56</v>
      </c>
      <c r="E7" t="s">
        <v>30</v>
      </c>
      <c r="F7" t="s">
        <v>48</v>
      </c>
      <c r="G7" s="4">
        <v>15</v>
      </c>
      <c r="H7" t="s">
        <v>57</v>
      </c>
      <c r="I7" t="s">
        <v>63</v>
      </c>
      <c r="J7" s="1">
        <v>208200</v>
      </c>
      <c r="K7" t="s">
        <v>51</v>
      </c>
      <c r="L7" s="4">
        <v>8</v>
      </c>
      <c r="M7" t="s">
        <v>82</v>
      </c>
      <c r="N7" s="4" t="s">
        <v>36</v>
      </c>
      <c r="O7" t="s">
        <v>37</v>
      </c>
      <c r="P7" t="s">
        <v>42</v>
      </c>
      <c r="Q7" t="s">
        <v>39</v>
      </c>
      <c r="R7" t="s">
        <v>40</v>
      </c>
      <c r="S7" t="s">
        <v>73</v>
      </c>
      <c r="T7" s="1">
        <v>1500</v>
      </c>
      <c r="U7" t="s">
        <v>38</v>
      </c>
      <c r="V7" t="s">
        <v>43</v>
      </c>
      <c r="W7" t="s">
        <v>44</v>
      </c>
      <c r="X7" t="s">
        <v>69</v>
      </c>
      <c r="Y7" s="1">
        <v>1998</v>
      </c>
      <c r="Z7" s="1">
        <v>914</v>
      </c>
      <c r="AA7" s="1">
        <v>1084</v>
      </c>
    </row>
    <row r="8" spans="1:27" x14ac:dyDescent="0.25">
      <c r="A8">
        <v>7</v>
      </c>
      <c r="B8" t="s">
        <v>1</v>
      </c>
      <c r="C8" s="4">
        <v>32</v>
      </c>
      <c r="D8" t="s">
        <v>29</v>
      </c>
      <c r="E8" t="s">
        <v>47</v>
      </c>
      <c r="F8" t="s">
        <v>48</v>
      </c>
      <c r="G8" s="4">
        <v>14</v>
      </c>
      <c r="H8" t="s">
        <v>57</v>
      </c>
      <c r="I8" t="s">
        <v>33</v>
      </c>
      <c r="J8" s="1">
        <v>60000</v>
      </c>
      <c r="K8" t="s">
        <v>51</v>
      </c>
      <c r="L8" s="4">
        <v>1</v>
      </c>
      <c r="M8" t="s">
        <v>82</v>
      </c>
      <c r="N8" s="4" t="s">
        <v>36</v>
      </c>
      <c r="O8" t="s">
        <v>37</v>
      </c>
      <c r="P8" t="s">
        <v>38</v>
      </c>
      <c r="Q8" t="s">
        <v>39</v>
      </c>
      <c r="R8" t="s">
        <v>40</v>
      </c>
      <c r="S8" t="s">
        <v>41</v>
      </c>
      <c r="T8" s="1">
        <v>500</v>
      </c>
      <c r="U8" t="s">
        <v>38</v>
      </c>
      <c r="V8" t="s">
        <v>43</v>
      </c>
      <c r="W8" t="s">
        <v>44</v>
      </c>
      <c r="X8" t="s">
        <v>45</v>
      </c>
      <c r="Y8" s="1">
        <v>961</v>
      </c>
      <c r="Z8" s="1">
        <v>604</v>
      </c>
      <c r="AA8" s="1">
        <v>357</v>
      </c>
    </row>
    <row r="9" spans="1:27" hidden="1" x14ac:dyDescent="0.25">
      <c r="A9">
        <v>8</v>
      </c>
      <c r="B9" t="s">
        <v>0</v>
      </c>
      <c r="C9" s="4">
        <v>26</v>
      </c>
      <c r="D9" t="s">
        <v>56</v>
      </c>
      <c r="E9" t="s">
        <v>47</v>
      </c>
      <c r="F9" t="s">
        <v>48</v>
      </c>
      <c r="G9" s="4">
        <v>5</v>
      </c>
      <c r="H9" t="s">
        <v>67</v>
      </c>
      <c r="I9" t="s">
        <v>63</v>
      </c>
      <c r="J9" s="1">
        <v>134000</v>
      </c>
      <c r="K9" t="s">
        <v>34</v>
      </c>
      <c r="L9" s="4">
        <v>1</v>
      </c>
      <c r="M9" t="s">
        <v>82</v>
      </c>
      <c r="N9" s="4" t="s">
        <v>36</v>
      </c>
      <c r="O9" t="s">
        <v>37</v>
      </c>
      <c r="P9" t="s">
        <v>38</v>
      </c>
      <c r="Q9" t="s">
        <v>39</v>
      </c>
      <c r="R9" t="s">
        <v>40</v>
      </c>
      <c r="S9" t="s">
        <v>73</v>
      </c>
      <c r="T9" s="1">
        <v>750</v>
      </c>
      <c r="U9" t="s">
        <v>38</v>
      </c>
      <c r="V9" t="s">
        <v>43</v>
      </c>
      <c r="W9" t="s">
        <v>44</v>
      </c>
      <c r="X9" t="s">
        <v>45</v>
      </c>
      <c r="Y9" s="1">
        <v>2132</v>
      </c>
      <c r="Z9" s="1">
        <v>953</v>
      </c>
      <c r="AA9" s="1">
        <v>1179</v>
      </c>
    </row>
    <row r="10" spans="1:27" x14ac:dyDescent="0.25">
      <c r="A10">
        <v>9</v>
      </c>
      <c r="B10" t="s">
        <v>1</v>
      </c>
      <c r="C10" s="4">
        <v>25</v>
      </c>
      <c r="D10" t="s">
        <v>87</v>
      </c>
      <c r="E10" t="s">
        <v>47</v>
      </c>
      <c r="F10" t="s">
        <v>48</v>
      </c>
      <c r="G10" s="4">
        <v>7</v>
      </c>
      <c r="H10" t="s">
        <v>57</v>
      </c>
      <c r="I10" t="s">
        <v>70</v>
      </c>
      <c r="J10" s="1">
        <v>52800</v>
      </c>
      <c r="K10" t="s">
        <v>51</v>
      </c>
      <c r="L10" s="4">
        <v>11</v>
      </c>
      <c r="M10" t="s">
        <v>82</v>
      </c>
      <c r="N10" s="4" t="s">
        <v>36</v>
      </c>
      <c r="O10" t="s">
        <v>44</v>
      </c>
      <c r="P10" t="s">
        <v>38</v>
      </c>
      <c r="Q10" t="s">
        <v>39</v>
      </c>
      <c r="R10" t="s">
        <v>58</v>
      </c>
      <c r="S10" t="s">
        <v>68</v>
      </c>
      <c r="T10" s="1">
        <v>1500</v>
      </c>
      <c r="U10" t="s">
        <v>38</v>
      </c>
      <c r="V10" t="s">
        <v>43</v>
      </c>
      <c r="W10" t="s">
        <v>44</v>
      </c>
      <c r="X10" t="s">
        <v>69</v>
      </c>
      <c r="Y10" s="1">
        <v>756</v>
      </c>
      <c r="Z10" s="1">
        <v>542</v>
      </c>
      <c r="AA10" s="1">
        <v>214</v>
      </c>
    </row>
    <row r="11" spans="1:27" hidden="1" x14ac:dyDescent="0.25">
      <c r="A11">
        <v>10</v>
      </c>
      <c r="B11" t="s">
        <v>0</v>
      </c>
      <c r="C11" s="4">
        <v>33</v>
      </c>
      <c r="D11" t="s">
        <v>62</v>
      </c>
      <c r="E11" t="s">
        <v>30</v>
      </c>
      <c r="F11" t="s">
        <v>48</v>
      </c>
      <c r="G11" s="4">
        <v>15</v>
      </c>
      <c r="H11" t="s">
        <v>57</v>
      </c>
      <c r="I11" t="s">
        <v>33</v>
      </c>
      <c r="J11" s="1">
        <v>175000</v>
      </c>
      <c r="K11" t="s">
        <v>51</v>
      </c>
      <c r="L11" s="4">
        <v>3</v>
      </c>
      <c r="M11" t="s">
        <v>72</v>
      </c>
      <c r="N11" s="4" t="s">
        <v>36</v>
      </c>
      <c r="O11" t="s">
        <v>37</v>
      </c>
      <c r="P11" t="s">
        <v>38</v>
      </c>
      <c r="Q11" t="s">
        <v>86</v>
      </c>
      <c r="R11" t="s">
        <v>40</v>
      </c>
      <c r="S11" t="s">
        <v>65</v>
      </c>
      <c r="T11" s="1">
        <v>500</v>
      </c>
      <c r="U11" t="s">
        <v>38</v>
      </c>
      <c r="V11" t="s">
        <v>43</v>
      </c>
      <c r="W11" t="s">
        <v>44</v>
      </c>
      <c r="X11" t="s">
        <v>69</v>
      </c>
      <c r="Y11" s="1">
        <v>2266</v>
      </c>
      <c r="Z11" s="1">
        <v>993</v>
      </c>
      <c r="AA11" s="1">
        <v>1273</v>
      </c>
    </row>
    <row r="12" spans="1:27" hidden="1" x14ac:dyDescent="0.25">
      <c r="A12">
        <v>11</v>
      </c>
      <c r="B12" t="s">
        <v>1</v>
      </c>
      <c r="C12" s="4">
        <v>53</v>
      </c>
      <c r="D12" t="s">
        <v>56</v>
      </c>
      <c r="E12" t="s">
        <v>47</v>
      </c>
      <c r="F12" t="s">
        <v>48</v>
      </c>
      <c r="G12" s="4">
        <v>35</v>
      </c>
      <c r="H12" t="s">
        <v>57</v>
      </c>
      <c r="I12" t="s">
        <v>33</v>
      </c>
      <c r="J12" s="1">
        <v>110000</v>
      </c>
      <c r="K12" t="s">
        <v>51</v>
      </c>
      <c r="L12" s="4">
        <v>8</v>
      </c>
      <c r="M12" t="s">
        <v>72</v>
      </c>
      <c r="N12" s="4" t="s">
        <v>36</v>
      </c>
      <c r="O12" t="s">
        <v>37</v>
      </c>
      <c r="P12" t="s">
        <v>38</v>
      </c>
      <c r="Q12" t="s">
        <v>39</v>
      </c>
      <c r="R12" t="s">
        <v>53</v>
      </c>
      <c r="S12" t="s">
        <v>54</v>
      </c>
      <c r="T12" s="1">
        <v>750</v>
      </c>
      <c r="U12" t="s">
        <v>55</v>
      </c>
      <c r="V12" t="s">
        <v>43</v>
      </c>
      <c r="W12" t="s">
        <v>44</v>
      </c>
      <c r="X12" t="s">
        <v>45</v>
      </c>
      <c r="Y12" s="1">
        <v>1415</v>
      </c>
      <c r="Z12" s="1">
        <v>739</v>
      </c>
      <c r="AA12" s="1">
        <v>676</v>
      </c>
    </row>
    <row r="13" spans="1:27" hidden="1" x14ac:dyDescent="0.25">
      <c r="A13">
        <v>12</v>
      </c>
      <c r="B13" t="s">
        <v>1</v>
      </c>
      <c r="C13" s="4">
        <v>27</v>
      </c>
      <c r="D13" t="s">
        <v>29</v>
      </c>
      <c r="E13" t="s">
        <v>47</v>
      </c>
      <c r="F13" t="s">
        <v>48</v>
      </c>
      <c r="G13" s="4">
        <v>9</v>
      </c>
      <c r="H13" t="s">
        <v>57</v>
      </c>
      <c r="I13" t="s">
        <v>33</v>
      </c>
      <c r="J13" s="1">
        <v>61000</v>
      </c>
      <c r="K13" t="s">
        <v>51</v>
      </c>
      <c r="L13" s="4">
        <v>3</v>
      </c>
      <c r="M13" t="s">
        <v>72</v>
      </c>
      <c r="N13" s="4" t="s">
        <v>36</v>
      </c>
      <c r="O13" t="s">
        <v>37</v>
      </c>
      <c r="P13" t="s">
        <v>42</v>
      </c>
      <c r="Q13" t="s">
        <v>39</v>
      </c>
      <c r="R13" t="s">
        <v>58</v>
      </c>
      <c r="S13" t="s">
        <v>76</v>
      </c>
      <c r="T13" s="1">
        <v>500</v>
      </c>
      <c r="U13" t="s">
        <v>38</v>
      </c>
      <c r="V13" t="s">
        <v>43</v>
      </c>
      <c r="W13" t="s">
        <v>44</v>
      </c>
      <c r="X13" t="s">
        <v>45</v>
      </c>
      <c r="Y13" s="1">
        <v>973</v>
      </c>
      <c r="Z13" s="1">
        <v>607</v>
      </c>
      <c r="AA13" s="1">
        <v>366</v>
      </c>
    </row>
    <row r="14" spans="1:27" hidden="1" x14ac:dyDescent="0.25">
      <c r="A14">
        <v>13</v>
      </c>
      <c r="B14" t="s">
        <v>0</v>
      </c>
      <c r="C14" s="4">
        <v>36</v>
      </c>
      <c r="D14" t="s">
        <v>56</v>
      </c>
      <c r="E14" t="s">
        <v>47</v>
      </c>
      <c r="F14" t="s">
        <v>48</v>
      </c>
      <c r="G14" s="4">
        <v>18</v>
      </c>
      <c r="H14" t="s">
        <v>57</v>
      </c>
      <c r="I14" t="s">
        <v>70</v>
      </c>
      <c r="J14" s="1">
        <v>38100</v>
      </c>
      <c r="K14" t="s">
        <v>34</v>
      </c>
      <c r="L14" s="4">
        <v>3</v>
      </c>
      <c r="M14" t="s">
        <v>52</v>
      </c>
      <c r="N14" s="4" t="s">
        <v>36</v>
      </c>
      <c r="O14" t="s">
        <v>37</v>
      </c>
      <c r="P14" t="s">
        <v>38</v>
      </c>
      <c r="Q14" t="s">
        <v>39</v>
      </c>
      <c r="R14" t="s">
        <v>40</v>
      </c>
      <c r="S14" t="s">
        <v>68</v>
      </c>
      <c r="T14" s="1">
        <v>500</v>
      </c>
      <c r="U14" t="s">
        <v>38</v>
      </c>
      <c r="V14" t="s">
        <v>43</v>
      </c>
      <c r="W14" t="s">
        <v>37</v>
      </c>
      <c r="X14" t="s">
        <v>69</v>
      </c>
      <c r="Y14" s="1">
        <v>608</v>
      </c>
      <c r="Z14" s="1">
        <v>498</v>
      </c>
      <c r="AA14" s="1">
        <v>110</v>
      </c>
    </row>
    <row r="15" spans="1:27" hidden="1" x14ac:dyDescent="0.25">
      <c r="A15">
        <v>14</v>
      </c>
      <c r="B15" t="s">
        <v>1</v>
      </c>
      <c r="C15" s="4">
        <v>29</v>
      </c>
      <c r="D15" t="s">
        <v>29</v>
      </c>
      <c r="E15" t="s">
        <v>47</v>
      </c>
      <c r="F15" t="s">
        <v>48</v>
      </c>
      <c r="G15" s="4">
        <v>11</v>
      </c>
      <c r="H15" t="s">
        <v>57</v>
      </c>
      <c r="I15" t="s">
        <v>33</v>
      </c>
      <c r="J15" s="1">
        <v>39700</v>
      </c>
      <c r="K15" t="s">
        <v>34</v>
      </c>
      <c r="L15" s="4">
        <v>1</v>
      </c>
      <c r="M15" t="s">
        <v>52</v>
      </c>
      <c r="N15" t="s">
        <v>79</v>
      </c>
      <c r="O15" t="s">
        <v>37</v>
      </c>
      <c r="P15" t="s">
        <v>38</v>
      </c>
      <c r="Q15" t="s">
        <v>39</v>
      </c>
      <c r="R15" t="s">
        <v>40</v>
      </c>
      <c r="S15" t="s">
        <v>68</v>
      </c>
      <c r="T15" s="1">
        <v>1000</v>
      </c>
      <c r="U15" t="s">
        <v>38</v>
      </c>
      <c r="V15" t="s">
        <v>43</v>
      </c>
      <c r="W15" t="s">
        <v>44</v>
      </c>
      <c r="X15" t="s">
        <v>69</v>
      </c>
      <c r="Y15" s="1">
        <v>588</v>
      </c>
      <c r="Z15" s="1">
        <v>492</v>
      </c>
      <c r="AA15" s="1">
        <v>96</v>
      </c>
    </row>
    <row r="16" spans="1:27" hidden="1" x14ac:dyDescent="0.25">
      <c r="A16">
        <v>15</v>
      </c>
      <c r="B16" t="s">
        <v>0</v>
      </c>
      <c r="C16" s="4">
        <v>48</v>
      </c>
      <c r="D16" t="s">
        <v>56</v>
      </c>
      <c r="E16" t="s">
        <v>47</v>
      </c>
      <c r="F16" t="s">
        <v>48</v>
      </c>
      <c r="G16" s="4">
        <v>30</v>
      </c>
      <c r="H16" t="s">
        <v>57</v>
      </c>
      <c r="I16" t="s">
        <v>70</v>
      </c>
      <c r="J16" s="1">
        <v>29200</v>
      </c>
      <c r="K16" t="s">
        <v>34</v>
      </c>
      <c r="L16" s="4">
        <v>1</v>
      </c>
      <c r="M16" t="s">
        <v>52</v>
      </c>
      <c r="N16" s="4" t="s">
        <v>36</v>
      </c>
      <c r="O16" t="s">
        <v>37</v>
      </c>
      <c r="P16" t="s">
        <v>38</v>
      </c>
      <c r="Q16" t="s">
        <v>39</v>
      </c>
      <c r="R16" t="s">
        <v>40</v>
      </c>
      <c r="S16" t="s">
        <v>68</v>
      </c>
      <c r="T16" s="1">
        <v>250</v>
      </c>
      <c r="U16" t="s">
        <v>38</v>
      </c>
      <c r="V16" t="s">
        <v>43</v>
      </c>
      <c r="W16" t="s">
        <v>44</v>
      </c>
      <c r="X16" t="s">
        <v>69</v>
      </c>
      <c r="Y16" s="1">
        <v>554</v>
      </c>
      <c r="Z16" s="1">
        <v>482</v>
      </c>
      <c r="AA16" s="1">
        <v>72</v>
      </c>
    </row>
    <row r="17" spans="1:27" hidden="1" x14ac:dyDescent="0.25">
      <c r="A17">
        <v>16</v>
      </c>
      <c r="B17" t="s">
        <v>1</v>
      </c>
      <c r="C17" s="4">
        <v>34</v>
      </c>
      <c r="D17" t="s">
        <v>87</v>
      </c>
      <c r="E17" t="s">
        <v>30</v>
      </c>
      <c r="F17" t="s">
        <v>48</v>
      </c>
      <c r="G17" s="4">
        <v>16</v>
      </c>
      <c r="H17" t="s">
        <v>57</v>
      </c>
      <c r="I17" t="s">
        <v>33</v>
      </c>
      <c r="J17" s="1">
        <v>19600</v>
      </c>
      <c r="K17" t="s">
        <v>51</v>
      </c>
      <c r="L17" s="4">
        <v>3</v>
      </c>
      <c r="M17" t="s">
        <v>52</v>
      </c>
      <c r="N17" s="4" t="s">
        <v>36</v>
      </c>
      <c r="O17" t="s">
        <v>37</v>
      </c>
      <c r="P17" t="s">
        <v>38</v>
      </c>
      <c r="Q17" t="s">
        <v>39</v>
      </c>
      <c r="R17" t="s">
        <v>40</v>
      </c>
      <c r="S17" t="s">
        <v>59</v>
      </c>
      <c r="T17" s="1">
        <v>500</v>
      </c>
      <c r="U17" t="s">
        <v>60</v>
      </c>
      <c r="V17" t="s">
        <v>43</v>
      </c>
      <c r="W17" t="s">
        <v>44</v>
      </c>
      <c r="X17" t="s">
        <v>69</v>
      </c>
      <c r="Y17" s="1">
        <v>466</v>
      </c>
      <c r="Z17" s="1">
        <v>456</v>
      </c>
      <c r="AA17" s="1">
        <v>10</v>
      </c>
    </row>
    <row r="18" spans="1:27" hidden="1" x14ac:dyDescent="0.25">
      <c r="A18">
        <v>17</v>
      </c>
      <c r="B18" t="s">
        <v>1</v>
      </c>
      <c r="C18" s="4">
        <v>41</v>
      </c>
      <c r="D18" t="s">
        <v>56</v>
      </c>
      <c r="E18" t="s">
        <v>30</v>
      </c>
      <c r="F18" t="s">
        <v>48</v>
      </c>
      <c r="G18" s="4">
        <v>23</v>
      </c>
      <c r="H18" t="s">
        <v>57</v>
      </c>
      <c r="I18" t="s">
        <v>33</v>
      </c>
      <c r="J18" s="1">
        <v>31000</v>
      </c>
      <c r="K18" t="s">
        <v>51</v>
      </c>
      <c r="L18" s="4">
        <v>9</v>
      </c>
      <c r="M18" t="s">
        <v>35</v>
      </c>
      <c r="N18" t="s">
        <v>77</v>
      </c>
      <c r="O18" t="s">
        <v>44</v>
      </c>
      <c r="P18" t="s">
        <v>38</v>
      </c>
      <c r="Q18" t="s">
        <v>39</v>
      </c>
      <c r="R18" t="s">
        <v>53</v>
      </c>
      <c r="S18" t="s">
        <v>65</v>
      </c>
      <c r="T18" s="1">
        <v>250</v>
      </c>
      <c r="U18" t="s">
        <v>55</v>
      </c>
      <c r="V18" t="s">
        <v>43</v>
      </c>
      <c r="W18" t="s">
        <v>44</v>
      </c>
      <c r="X18" t="s">
        <v>61</v>
      </c>
      <c r="Y18" s="1">
        <v>600</v>
      </c>
      <c r="Z18" s="1">
        <v>496</v>
      </c>
      <c r="AA18" s="1">
        <v>104</v>
      </c>
    </row>
    <row r="19" spans="1:27" x14ac:dyDescent="0.25">
      <c r="A19">
        <v>18</v>
      </c>
      <c r="B19" t="s">
        <v>1</v>
      </c>
      <c r="C19" s="4">
        <v>65</v>
      </c>
      <c r="D19" t="s">
        <v>62</v>
      </c>
      <c r="E19" t="s">
        <v>47</v>
      </c>
      <c r="F19" t="s">
        <v>48</v>
      </c>
      <c r="G19" s="4">
        <v>10</v>
      </c>
      <c r="H19" t="s">
        <v>57</v>
      </c>
      <c r="I19" t="s">
        <v>70</v>
      </c>
      <c r="J19" s="1">
        <v>42600</v>
      </c>
      <c r="K19" t="s">
        <v>51</v>
      </c>
      <c r="L19" s="4">
        <v>12</v>
      </c>
      <c r="M19" t="s">
        <v>82</v>
      </c>
      <c r="N19" s="4" t="s">
        <v>36</v>
      </c>
      <c r="O19" t="s">
        <v>44</v>
      </c>
      <c r="P19" t="s">
        <v>38</v>
      </c>
      <c r="Q19" t="s">
        <v>39</v>
      </c>
      <c r="R19" t="s">
        <v>40</v>
      </c>
      <c r="S19" t="s">
        <v>73</v>
      </c>
      <c r="T19" s="1">
        <v>250</v>
      </c>
      <c r="U19" t="s">
        <v>38</v>
      </c>
      <c r="V19" t="s">
        <v>43</v>
      </c>
      <c r="W19" t="s">
        <v>44</v>
      </c>
      <c r="X19" t="s">
        <v>66</v>
      </c>
      <c r="Y19" s="1">
        <v>808</v>
      </c>
      <c r="Z19" s="1">
        <v>558</v>
      </c>
      <c r="AA19" s="1">
        <v>250</v>
      </c>
    </row>
    <row r="20" spans="1:27" hidden="1" x14ac:dyDescent="0.25">
      <c r="A20">
        <v>19</v>
      </c>
      <c r="B20" t="s">
        <v>1</v>
      </c>
      <c r="C20" s="4">
        <v>52</v>
      </c>
      <c r="D20" t="s">
        <v>62</v>
      </c>
      <c r="E20" t="s">
        <v>47</v>
      </c>
      <c r="F20" t="s">
        <v>48</v>
      </c>
      <c r="G20" s="4">
        <v>34</v>
      </c>
      <c r="H20" t="s">
        <v>57</v>
      </c>
      <c r="I20" t="s">
        <v>33</v>
      </c>
      <c r="J20" s="1">
        <v>76300</v>
      </c>
      <c r="K20" t="s">
        <v>34</v>
      </c>
      <c r="L20" s="4">
        <v>6</v>
      </c>
      <c r="M20" t="s">
        <v>82</v>
      </c>
      <c r="N20" s="4" t="s">
        <v>36</v>
      </c>
      <c r="O20" t="s">
        <v>37</v>
      </c>
      <c r="P20" t="s">
        <v>38</v>
      </c>
      <c r="Q20" t="s">
        <v>39</v>
      </c>
      <c r="R20" t="s">
        <v>58</v>
      </c>
      <c r="S20" t="s">
        <v>59</v>
      </c>
      <c r="T20" s="1">
        <v>250</v>
      </c>
      <c r="U20" t="s">
        <v>38</v>
      </c>
      <c r="V20" t="s">
        <v>43</v>
      </c>
      <c r="W20" t="s">
        <v>44</v>
      </c>
      <c r="X20" t="s">
        <v>61</v>
      </c>
      <c r="Y20" s="1">
        <v>1225</v>
      </c>
      <c r="Z20" s="1">
        <v>683</v>
      </c>
      <c r="AA20" s="1">
        <v>542</v>
      </c>
    </row>
    <row r="21" spans="1:27" hidden="1" x14ac:dyDescent="0.25">
      <c r="A21">
        <v>20</v>
      </c>
      <c r="B21" t="s">
        <v>1</v>
      </c>
      <c r="C21" s="4">
        <v>41</v>
      </c>
      <c r="D21" t="s">
        <v>56</v>
      </c>
      <c r="E21" t="s">
        <v>30</v>
      </c>
      <c r="F21" t="s">
        <v>31</v>
      </c>
      <c r="G21" s="4">
        <v>2</v>
      </c>
      <c r="H21" t="s">
        <v>32</v>
      </c>
      <c r="I21" t="s">
        <v>50</v>
      </c>
      <c r="J21" s="1">
        <v>49000</v>
      </c>
      <c r="K21" t="s">
        <v>34</v>
      </c>
      <c r="L21" s="4">
        <v>4</v>
      </c>
      <c r="M21" t="s">
        <v>35</v>
      </c>
      <c r="N21" s="4" t="s">
        <v>36</v>
      </c>
      <c r="O21" t="s">
        <v>37</v>
      </c>
      <c r="P21" t="s">
        <v>38</v>
      </c>
      <c r="Q21" t="s">
        <v>90</v>
      </c>
      <c r="R21" t="s">
        <v>40</v>
      </c>
      <c r="S21" t="s">
        <v>73</v>
      </c>
      <c r="T21" s="1">
        <v>1000</v>
      </c>
      <c r="U21" t="s">
        <v>38</v>
      </c>
      <c r="V21" t="s">
        <v>43</v>
      </c>
      <c r="W21" t="s">
        <v>44</v>
      </c>
      <c r="X21" t="s">
        <v>45</v>
      </c>
      <c r="Y21" s="1">
        <v>1255</v>
      </c>
      <c r="Z21" s="1">
        <v>692</v>
      </c>
      <c r="AA21" s="1">
        <v>563</v>
      </c>
    </row>
    <row r="22" spans="1:27" hidden="1" x14ac:dyDescent="0.25">
      <c r="A22">
        <v>21</v>
      </c>
      <c r="B22" t="s">
        <v>1</v>
      </c>
      <c r="C22" s="4">
        <v>37</v>
      </c>
      <c r="D22" t="s">
        <v>62</v>
      </c>
      <c r="E22" t="s">
        <v>30</v>
      </c>
      <c r="F22" t="s">
        <v>48</v>
      </c>
      <c r="G22" s="4">
        <v>19</v>
      </c>
      <c r="H22" t="s">
        <v>57</v>
      </c>
      <c r="I22" t="s">
        <v>70</v>
      </c>
      <c r="J22" s="1">
        <v>65000</v>
      </c>
      <c r="K22" t="s">
        <v>51</v>
      </c>
      <c r="L22" s="4">
        <v>1</v>
      </c>
      <c r="M22" t="s">
        <v>35</v>
      </c>
      <c r="N22" s="4" t="s">
        <v>36</v>
      </c>
      <c r="O22" t="s">
        <v>44</v>
      </c>
      <c r="P22" t="s">
        <v>38</v>
      </c>
      <c r="Q22" t="s">
        <v>39</v>
      </c>
      <c r="R22" t="s">
        <v>53</v>
      </c>
      <c r="S22" t="s">
        <v>73</v>
      </c>
      <c r="T22" s="1">
        <v>500</v>
      </c>
      <c r="U22" t="s">
        <v>60</v>
      </c>
      <c r="V22" t="s">
        <v>43</v>
      </c>
      <c r="W22" t="s">
        <v>44</v>
      </c>
      <c r="X22" t="s">
        <v>45</v>
      </c>
      <c r="Y22" s="1">
        <v>895</v>
      </c>
      <c r="Z22" s="1">
        <v>584</v>
      </c>
      <c r="AA22" s="1">
        <v>311</v>
      </c>
    </row>
    <row r="23" spans="1:27" hidden="1" x14ac:dyDescent="0.25">
      <c r="A23">
        <v>22</v>
      </c>
      <c r="B23" t="s">
        <v>0</v>
      </c>
      <c r="C23" s="4">
        <v>39</v>
      </c>
      <c r="D23" t="s">
        <v>62</v>
      </c>
      <c r="E23" t="s">
        <v>30</v>
      </c>
      <c r="F23" t="s">
        <v>48</v>
      </c>
      <c r="G23" s="4">
        <v>21</v>
      </c>
      <c r="H23" t="s">
        <v>57</v>
      </c>
      <c r="I23" t="s">
        <v>63</v>
      </c>
      <c r="J23" s="1">
        <v>40000</v>
      </c>
      <c r="K23" t="s">
        <v>51</v>
      </c>
      <c r="L23" s="4">
        <v>1</v>
      </c>
      <c r="M23" t="s">
        <v>35</v>
      </c>
      <c r="N23" s="4" t="s">
        <v>36</v>
      </c>
      <c r="O23" t="s">
        <v>44</v>
      </c>
      <c r="P23" t="s">
        <v>38</v>
      </c>
      <c r="Q23" t="s">
        <v>39</v>
      </c>
      <c r="R23" t="s">
        <v>58</v>
      </c>
      <c r="S23" t="s">
        <v>68</v>
      </c>
      <c r="T23" s="1">
        <v>500</v>
      </c>
      <c r="U23" t="s">
        <v>38</v>
      </c>
      <c r="V23" t="s">
        <v>43</v>
      </c>
      <c r="W23" t="s">
        <v>44</v>
      </c>
      <c r="X23" t="s">
        <v>69</v>
      </c>
      <c r="Y23" s="1">
        <v>659</v>
      </c>
      <c r="Z23" s="1">
        <v>513</v>
      </c>
      <c r="AA23" s="1">
        <v>146</v>
      </c>
    </row>
    <row r="24" spans="1:27" hidden="1" x14ac:dyDescent="0.25">
      <c r="A24">
        <v>23</v>
      </c>
      <c r="B24" t="s">
        <v>1</v>
      </c>
      <c r="C24" s="4">
        <v>35</v>
      </c>
      <c r="D24" t="s">
        <v>29</v>
      </c>
      <c r="E24" t="s">
        <v>30</v>
      </c>
      <c r="F24" t="s">
        <v>48</v>
      </c>
      <c r="G24" s="4">
        <v>17</v>
      </c>
      <c r="H24" t="s">
        <v>57</v>
      </c>
      <c r="I24" t="s">
        <v>33</v>
      </c>
      <c r="J24" s="1">
        <v>26300</v>
      </c>
      <c r="K24" t="s">
        <v>51</v>
      </c>
      <c r="L24" s="4">
        <v>1</v>
      </c>
      <c r="M24" t="s">
        <v>52</v>
      </c>
      <c r="N24" s="4" t="s">
        <v>36</v>
      </c>
      <c r="O24" t="s">
        <v>37</v>
      </c>
      <c r="P24" t="s">
        <v>38</v>
      </c>
      <c r="Q24" t="s">
        <v>39</v>
      </c>
      <c r="R24" t="s">
        <v>40</v>
      </c>
      <c r="S24" t="s">
        <v>41</v>
      </c>
      <c r="T24" s="1">
        <v>500</v>
      </c>
      <c r="U24" t="s">
        <v>38</v>
      </c>
      <c r="V24" t="s">
        <v>43</v>
      </c>
      <c r="W24" t="s">
        <v>44</v>
      </c>
      <c r="X24" t="s">
        <v>61</v>
      </c>
      <c r="Y24" s="1">
        <v>529</v>
      </c>
      <c r="Z24" s="1">
        <v>475</v>
      </c>
      <c r="AA24" s="1">
        <v>54</v>
      </c>
    </row>
    <row r="25" spans="1:27" hidden="1" x14ac:dyDescent="0.25">
      <c r="A25">
        <v>24</v>
      </c>
      <c r="B25" t="s">
        <v>0</v>
      </c>
      <c r="C25" s="4">
        <v>32</v>
      </c>
      <c r="D25" t="s">
        <v>56</v>
      </c>
      <c r="E25" t="s">
        <v>47</v>
      </c>
      <c r="F25" t="s">
        <v>48</v>
      </c>
      <c r="G25" s="4">
        <v>14</v>
      </c>
      <c r="H25" t="s">
        <v>57</v>
      </c>
      <c r="I25" t="s">
        <v>33</v>
      </c>
      <c r="J25" s="1">
        <v>140000</v>
      </c>
      <c r="K25" t="s">
        <v>34</v>
      </c>
      <c r="L25" s="4">
        <v>1</v>
      </c>
      <c r="M25" t="s">
        <v>82</v>
      </c>
      <c r="N25" t="s">
        <v>71</v>
      </c>
      <c r="O25" t="s">
        <v>37</v>
      </c>
      <c r="P25" t="s">
        <v>38</v>
      </c>
      <c r="Q25" t="s">
        <v>39</v>
      </c>
      <c r="R25" t="s">
        <v>40</v>
      </c>
      <c r="S25" t="s">
        <v>76</v>
      </c>
      <c r="T25" s="1">
        <v>1500</v>
      </c>
      <c r="U25" t="s">
        <v>38</v>
      </c>
      <c r="V25" t="s">
        <v>43</v>
      </c>
      <c r="W25" t="s">
        <v>44</v>
      </c>
      <c r="X25" t="s">
        <v>45</v>
      </c>
      <c r="Y25" s="1">
        <v>1436</v>
      </c>
      <c r="Z25" s="1">
        <v>745</v>
      </c>
      <c r="AA25" s="1">
        <v>691</v>
      </c>
    </row>
    <row r="26" spans="1:27" hidden="1" x14ac:dyDescent="0.25">
      <c r="A26">
        <v>25</v>
      </c>
      <c r="B26" t="s">
        <v>1</v>
      </c>
      <c r="C26" s="4">
        <v>58</v>
      </c>
      <c r="D26" t="s">
        <v>56</v>
      </c>
      <c r="E26" t="s">
        <v>47</v>
      </c>
      <c r="F26" t="s">
        <v>48</v>
      </c>
      <c r="G26" s="4">
        <v>40</v>
      </c>
      <c r="H26" t="s">
        <v>57</v>
      </c>
      <c r="I26" t="s">
        <v>50</v>
      </c>
      <c r="J26" s="1">
        <v>125000</v>
      </c>
      <c r="K26" t="s">
        <v>34</v>
      </c>
      <c r="L26" s="4">
        <v>1</v>
      </c>
      <c r="M26" t="s">
        <v>72</v>
      </c>
      <c r="N26" s="4" t="s">
        <v>36</v>
      </c>
      <c r="O26" t="s">
        <v>37</v>
      </c>
      <c r="P26" t="s">
        <v>74</v>
      </c>
      <c r="Q26" t="s">
        <v>86</v>
      </c>
      <c r="R26" t="s">
        <v>40</v>
      </c>
      <c r="S26" t="s">
        <v>73</v>
      </c>
      <c r="T26" s="1">
        <v>250</v>
      </c>
      <c r="U26" t="s">
        <v>38</v>
      </c>
      <c r="V26" t="s">
        <v>43</v>
      </c>
      <c r="W26" t="s">
        <v>37</v>
      </c>
      <c r="X26" t="s">
        <v>69</v>
      </c>
      <c r="Y26" s="1">
        <v>1828</v>
      </c>
      <c r="Z26" s="1">
        <v>862</v>
      </c>
      <c r="AA26" s="1">
        <v>966</v>
      </c>
    </row>
    <row r="27" spans="1:27" hidden="1" x14ac:dyDescent="0.25">
      <c r="A27">
        <v>26</v>
      </c>
      <c r="B27" t="s">
        <v>0</v>
      </c>
      <c r="C27" s="4">
        <v>38</v>
      </c>
      <c r="D27" t="s">
        <v>56</v>
      </c>
      <c r="E27" t="s">
        <v>47</v>
      </c>
      <c r="F27" t="s">
        <v>48</v>
      </c>
      <c r="G27" s="4">
        <v>20</v>
      </c>
      <c r="H27" t="s">
        <v>57</v>
      </c>
      <c r="I27" t="s">
        <v>33</v>
      </c>
      <c r="J27" s="1">
        <v>31000</v>
      </c>
      <c r="K27" t="s">
        <v>51</v>
      </c>
      <c r="L27" s="4">
        <v>2</v>
      </c>
      <c r="M27" t="s">
        <v>35</v>
      </c>
      <c r="N27" t="s">
        <v>71</v>
      </c>
      <c r="O27" t="s">
        <v>37</v>
      </c>
      <c r="P27" t="s">
        <v>38</v>
      </c>
      <c r="Q27" t="s">
        <v>39</v>
      </c>
      <c r="R27" t="s">
        <v>53</v>
      </c>
      <c r="S27" t="s">
        <v>65</v>
      </c>
      <c r="T27" s="1">
        <v>500</v>
      </c>
      <c r="U27" t="s">
        <v>38</v>
      </c>
      <c r="V27" t="s">
        <v>43</v>
      </c>
      <c r="W27" t="s">
        <v>44</v>
      </c>
      <c r="X27" t="s">
        <v>69</v>
      </c>
      <c r="Y27" s="1">
        <v>574</v>
      </c>
      <c r="Z27" s="1">
        <v>488</v>
      </c>
      <c r="AA27" s="1">
        <v>86</v>
      </c>
    </row>
    <row r="28" spans="1:27" hidden="1" x14ac:dyDescent="0.25">
      <c r="A28">
        <v>27</v>
      </c>
      <c r="B28" t="s">
        <v>1</v>
      </c>
      <c r="C28" s="4">
        <v>29</v>
      </c>
      <c r="D28" t="s">
        <v>80</v>
      </c>
      <c r="E28" t="s">
        <v>47</v>
      </c>
      <c r="F28" t="s">
        <v>48</v>
      </c>
      <c r="G28" s="4">
        <v>11</v>
      </c>
      <c r="H28" t="s">
        <v>57</v>
      </c>
      <c r="I28" t="s">
        <v>33</v>
      </c>
      <c r="J28" s="1">
        <v>57800</v>
      </c>
      <c r="K28" t="s">
        <v>34</v>
      </c>
      <c r="L28" s="4">
        <v>3</v>
      </c>
      <c r="M28" t="s">
        <v>52</v>
      </c>
      <c r="N28" t="s">
        <v>71</v>
      </c>
      <c r="O28" t="s">
        <v>44</v>
      </c>
      <c r="P28" t="s">
        <v>38</v>
      </c>
      <c r="Q28" t="s">
        <v>39</v>
      </c>
      <c r="R28" t="s">
        <v>40</v>
      </c>
      <c r="S28" t="s">
        <v>73</v>
      </c>
      <c r="T28" s="1">
        <v>500</v>
      </c>
      <c r="U28" t="s">
        <v>60</v>
      </c>
      <c r="V28" t="s">
        <v>43</v>
      </c>
      <c r="W28" t="s">
        <v>44</v>
      </c>
      <c r="X28" t="s">
        <v>45</v>
      </c>
      <c r="Y28" s="1">
        <v>827</v>
      </c>
      <c r="Z28" s="1">
        <v>564</v>
      </c>
      <c r="AA28" s="1">
        <v>263</v>
      </c>
    </row>
    <row r="29" spans="1:27" hidden="1" x14ac:dyDescent="0.25">
      <c r="A29">
        <v>28</v>
      </c>
      <c r="B29" t="s">
        <v>1</v>
      </c>
      <c r="C29" s="4">
        <v>56</v>
      </c>
      <c r="D29" t="s">
        <v>80</v>
      </c>
      <c r="E29" t="s">
        <v>30</v>
      </c>
      <c r="F29" t="s">
        <v>48</v>
      </c>
      <c r="G29" s="4">
        <v>38</v>
      </c>
      <c r="H29" t="s">
        <v>32</v>
      </c>
      <c r="I29" t="s">
        <v>70</v>
      </c>
      <c r="J29" s="1">
        <v>69000</v>
      </c>
      <c r="K29" t="s">
        <v>51</v>
      </c>
      <c r="L29" s="4">
        <v>2</v>
      </c>
      <c r="M29" t="s">
        <v>72</v>
      </c>
      <c r="N29" s="4" t="s">
        <v>36</v>
      </c>
      <c r="O29" t="s">
        <v>37</v>
      </c>
      <c r="P29" t="s">
        <v>38</v>
      </c>
      <c r="Q29" t="s">
        <v>39</v>
      </c>
      <c r="R29" t="s">
        <v>64</v>
      </c>
      <c r="S29" t="s">
        <v>59</v>
      </c>
      <c r="T29" s="1">
        <v>750</v>
      </c>
      <c r="U29" t="s">
        <v>38</v>
      </c>
      <c r="V29" t="s">
        <v>43</v>
      </c>
      <c r="W29" t="s">
        <v>44</v>
      </c>
      <c r="X29" t="s">
        <v>69</v>
      </c>
      <c r="Y29" s="1">
        <v>1246</v>
      </c>
      <c r="Z29" s="1">
        <v>989</v>
      </c>
      <c r="AA29" s="1">
        <v>257</v>
      </c>
    </row>
    <row r="30" spans="1:27" hidden="1" x14ac:dyDescent="0.25">
      <c r="A30">
        <v>29</v>
      </c>
      <c r="B30" t="s">
        <v>1</v>
      </c>
      <c r="C30" s="4">
        <v>48</v>
      </c>
      <c r="D30" t="s">
        <v>46</v>
      </c>
      <c r="E30" t="s">
        <v>47</v>
      </c>
      <c r="F30" t="s">
        <v>48</v>
      </c>
      <c r="G30" s="4">
        <v>30</v>
      </c>
      <c r="H30" t="s">
        <v>57</v>
      </c>
      <c r="I30" t="s">
        <v>70</v>
      </c>
      <c r="J30" s="1">
        <v>322300</v>
      </c>
      <c r="K30" t="s">
        <v>34</v>
      </c>
      <c r="L30" s="4">
        <v>6</v>
      </c>
      <c r="M30" t="s">
        <v>82</v>
      </c>
      <c r="N30" s="4" t="s">
        <v>36</v>
      </c>
      <c r="O30" t="s">
        <v>37</v>
      </c>
      <c r="P30" t="s">
        <v>38</v>
      </c>
      <c r="Q30" t="s">
        <v>39</v>
      </c>
      <c r="R30" t="s">
        <v>58</v>
      </c>
      <c r="S30" t="s">
        <v>41</v>
      </c>
      <c r="T30" s="1">
        <v>1500</v>
      </c>
      <c r="U30" t="s">
        <v>38</v>
      </c>
      <c r="V30" t="s">
        <v>43</v>
      </c>
      <c r="W30" t="s">
        <v>44</v>
      </c>
      <c r="X30" t="s">
        <v>45</v>
      </c>
      <c r="Y30" s="1">
        <v>2698</v>
      </c>
      <c r="Z30" s="1">
        <v>1122</v>
      </c>
      <c r="AA30" s="1">
        <v>1576</v>
      </c>
    </row>
    <row r="31" spans="1:27" hidden="1" x14ac:dyDescent="0.25">
      <c r="A31">
        <v>30</v>
      </c>
      <c r="B31" t="s">
        <v>0</v>
      </c>
      <c r="C31" s="4">
        <v>45</v>
      </c>
      <c r="D31" t="s">
        <v>29</v>
      </c>
      <c r="E31" t="s">
        <v>47</v>
      </c>
      <c r="F31" t="s">
        <v>48</v>
      </c>
      <c r="G31" s="4">
        <v>27</v>
      </c>
      <c r="H31" t="s">
        <v>57</v>
      </c>
      <c r="I31" t="s">
        <v>33</v>
      </c>
      <c r="J31" s="1">
        <v>59000</v>
      </c>
      <c r="K31" t="s">
        <v>51</v>
      </c>
      <c r="L31" s="4">
        <v>2</v>
      </c>
      <c r="M31" t="s">
        <v>72</v>
      </c>
      <c r="N31" s="4" t="s">
        <v>36</v>
      </c>
      <c r="O31" t="s">
        <v>37</v>
      </c>
      <c r="P31" t="s">
        <v>38</v>
      </c>
      <c r="Q31" t="s">
        <v>39</v>
      </c>
      <c r="R31" t="s">
        <v>40</v>
      </c>
      <c r="S31" t="s">
        <v>65</v>
      </c>
      <c r="T31" s="1">
        <v>250</v>
      </c>
      <c r="U31" t="s">
        <v>38</v>
      </c>
      <c r="V31" t="s">
        <v>43</v>
      </c>
      <c r="W31" t="s">
        <v>44</v>
      </c>
      <c r="X31" t="s">
        <v>45</v>
      </c>
      <c r="Y31" s="1">
        <v>944</v>
      </c>
      <c r="Z31" s="1">
        <v>599</v>
      </c>
      <c r="AA31" s="1">
        <v>345</v>
      </c>
    </row>
    <row r="32" spans="1:27" hidden="1" x14ac:dyDescent="0.25">
      <c r="A32">
        <v>31</v>
      </c>
      <c r="B32" t="s">
        <v>1</v>
      </c>
      <c r="C32" s="4">
        <v>40</v>
      </c>
      <c r="D32" t="s">
        <v>56</v>
      </c>
      <c r="E32" t="s">
        <v>47</v>
      </c>
      <c r="F32" t="s">
        <v>48</v>
      </c>
      <c r="G32" s="4">
        <v>22</v>
      </c>
      <c r="H32" t="s">
        <v>57</v>
      </c>
      <c r="I32" t="s">
        <v>33</v>
      </c>
      <c r="J32" s="1">
        <v>71000</v>
      </c>
      <c r="K32" t="s">
        <v>34</v>
      </c>
      <c r="L32" s="4">
        <v>10</v>
      </c>
      <c r="M32" t="s">
        <v>72</v>
      </c>
      <c r="N32" s="4" t="s">
        <v>36</v>
      </c>
      <c r="O32" t="s">
        <v>37</v>
      </c>
      <c r="P32" t="s">
        <v>74</v>
      </c>
      <c r="Q32" t="s">
        <v>39</v>
      </c>
      <c r="R32" t="s">
        <v>53</v>
      </c>
      <c r="S32" t="s">
        <v>76</v>
      </c>
      <c r="T32" s="1">
        <v>250</v>
      </c>
      <c r="U32" t="s">
        <v>60</v>
      </c>
      <c r="V32" t="s">
        <v>43</v>
      </c>
      <c r="W32" t="s">
        <v>44</v>
      </c>
      <c r="X32" t="s">
        <v>45</v>
      </c>
      <c r="Y32" s="1">
        <v>1079</v>
      </c>
      <c r="Z32" s="1">
        <v>639</v>
      </c>
      <c r="AA32" s="1">
        <v>440</v>
      </c>
    </row>
    <row r="33" spans="1:27" hidden="1" x14ac:dyDescent="0.25">
      <c r="A33">
        <v>32</v>
      </c>
      <c r="B33" t="s">
        <v>1</v>
      </c>
      <c r="C33" s="4">
        <v>40</v>
      </c>
      <c r="D33" t="s">
        <v>56</v>
      </c>
      <c r="E33" t="s">
        <v>30</v>
      </c>
      <c r="F33" t="s">
        <v>48</v>
      </c>
      <c r="G33" s="4">
        <v>22</v>
      </c>
      <c r="H33" t="s">
        <v>57</v>
      </c>
      <c r="I33" t="s">
        <v>33</v>
      </c>
      <c r="J33" s="1">
        <v>65000</v>
      </c>
      <c r="K33" t="s">
        <v>34</v>
      </c>
      <c r="L33" s="4">
        <v>3</v>
      </c>
      <c r="M33" t="s">
        <v>35</v>
      </c>
      <c r="N33" s="4" t="s">
        <v>36</v>
      </c>
      <c r="O33" t="s">
        <v>44</v>
      </c>
      <c r="P33" t="s">
        <v>38</v>
      </c>
      <c r="Q33" t="s">
        <v>39</v>
      </c>
      <c r="R33" t="s">
        <v>64</v>
      </c>
      <c r="S33" t="s">
        <v>54</v>
      </c>
      <c r="T33" s="1">
        <v>250</v>
      </c>
      <c r="U33" t="s">
        <v>60</v>
      </c>
      <c r="V33" t="s">
        <v>43</v>
      </c>
      <c r="W33" t="s">
        <v>44</v>
      </c>
      <c r="X33" t="s">
        <v>69</v>
      </c>
      <c r="Y33" s="1">
        <v>951</v>
      </c>
      <c r="Z33" s="1">
        <v>851</v>
      </c>
      <c r="AA33" s="1">
        <v>100</v>
      </c>
    </row>
    <row r="34" spans="1:27" hidden="1" x14ac:dyDescent="0.25">
      <c r="A34">
        <v>33</v>
      </c>
      <c r="B34" t="s">
        <v>1</v>
      </c>
      <c r="C34" s="4">
        <v>52</v>
      </c>
      <c r="D34" t="s">
        <v>80</v>
      </c>
      <c r="E34" t="s">
        <v>47</v>
      </c>
      <c r="F34" t="s">
        <v>48</v>
      </c>
      <c r="G34" s="4">
        <v>34</v>
      </c>
      <c r="H34" t="s">
        <v>57</v>
      </c>
      <c r="I34" t="s">
        <v>33</v>
      </c>
      <c r="J34" s="1">
        <v>110000</v>
      </c>
      <c r="K34" t="s">
        <v>34</v>
      </c>
      <c r="L34" s="4">
        <v>2</v>
      </c>
      <c r="M34" t="s">
        <v>72</v>
      </c>
      <c r="N34" s="4" t="s">
        <v>36</v>
      </c>
      <c r="O34" t="s">
        <v>37</v>
      </c>
      <c r="P34" t="s">
        <v>38</v>
      </c>
      <c r="Q34" t="s">
        <v>39</v>
      </c>
      <c r="R34" t="s">
        <v>58</v>
      </c>
      <c r="S34" t="s">
        <v>73</v>
      </c>
      <c r="T34" s="1">
        <v>250</v>
      </c>
      <c r="U34" t="s">
        <v>38</v>
      </c>
      <c r="V34" t="s">
        <v>43</v>
      </c>
      <c r="W34" t="s">
        <v>44</v>
      </c>
      <c r="X34" t="s">
        <v>45</v>
      </c>
      <c r="Y34" s="1">
        <v>1642</v>
      </c>
      <c r="Z34" s="1">
        <v>807</v>
      </c>
      <c r="AA34" s="1">
        <v>835</v>
      </c>
    </row>
    <row r="35" spans="1:27" hidden="1" x14ac:dyDescent="0.25">
      <c r="A35">
        <v>34</v>
      </c>
      <c r="B35" t="s">
        <v>1</v>
      </c>
      <c r="C35" s="4">
        <v>45</v>
      </c>
      <c r="D35" t="s">
        <v>87</v>
      </c>
      <c r="E35" t="s">
        <v>47</v>
      </c>
      <c r="F35" t="s">
        <v>48</v>
      </c>
      <c r="G35" s="4">
        <v>27</v>
      </c>
      <c r="H35" t="s">
        <v>57</v>
      </c>
      <c r="I35" t="s">
        <v>33</v>
      </c>
      <c r="J35" s="1">
        <v>69600</v>
      </c>
      <c r="K35" t="s">
        <v>34</v>
      </c>
      <c r="L35" s="4">
        <v>4</v>
      </c>
      <c r="M35" t="s">
        <v>82</v>
      </c>
      <c r="N35" s="4" t="s">
        <v>36</v>
      </c>
      <c r="O35" t="s">
        <v>44</v>
      </c>
      <c r="P35" t="s">
        <v>38</v>
      </c>
      <c r="Q35" t="s">
        <v>39</v>
      </c>
      <c r="R35" t="s">
        <v>58</v>
      </c>
      <c r="S35" t="s">
        <v>73</v>
      </c>
      <c r="T35" s="1">
        <v>250</v>
      </c>
      <c r="U35" t="s">
        <v>38</v>
      </c>
      <c r="V35" t="s">
        <v>43</v>
      </c>
      <c r="W35" t="s">
        <v>44</v>
      </c>
      <c r="X35" t="s">
        <v>45</v>
      </c>
      <c r="Y35" s="1">
        <v>1064</v>
      </c>
      <c r="Z35" s="1">
        <v>634</v>
      </c>
      <c r="AA35" s="1">
        <v>430</v>
      </c>
    </row>
    <row r="36" spans="1:27" hidden="1" x14ac:dyDescent="0.25">
      <c r="A36">
        <v>35</v>
      </c>
      <c r="B36" t="s">
        <v>0</v>
      </c>
      <c r="C36" s="4">
        <v>43</v>
      </c>
      <c r="D36" t="s">
        <v>56</v>
      </c>
      <c r="E36" t="s">
        <v>30</v>
      </c>
      <c r="F36" t="s">
        <v>48</v>
      </c>
      <c r="G36" s="4">
        <v>25</v>
      </c>
      <c r="H36" t="s">
        <v>57</v>
      </c>
      <c r="I36" t="s">
        <v>33</v>
      </c>
      <c r="J36" s="1">
        <v>75900</v>
      </c>
      <c r="K36" t="s">
        <v>34</v>
      </c>
      <c r="L36" s="4">
        <v>5</v>
      </c>
      <c r="M36" t="s">
        <v>72</v>
      </c>
      <c r="N36" s="4" t="s">
        <v>36</v>
      </c>
      <c r="O36" t="s">
        <v>37</v>
      </c>
      <c r="P36" t="s">
        <v>38</v>
      </c>
      <c r="Q36" t="s">
        <v>39</v>
      </c>
      <c r="R36" t="s">
        <v>40</v>
      </c>
      <c r="S36" t="s">
        <v>73</v>
      </c>
      <c r="T36" s="1">
        <v>250</v>
      </c>
      <c r="U36" t="s">
        <v>38</v>
      </c>
      <c r="V36" t="s">
        <v>43</v>
      </c>
      <c r="W36" t="s">
        <v>44</v>
      </c>
      <c r="X36" t="s">
        <v>45</v>
      </c>
      <c r="Y36" s="1">
        <v>1135</v>
      </c>
      <c r="Z36" s="1">
        <v>656</v>
      </c>
      <c r="AA36" s="1">
        <v>479</v>
      </c>
    </row>
    <row r="37" spans="1:27" hidden="1" x14ac:dyDescent="0.25">
      <c r="A37">
        <v>36</v>
      </c>
      <c r="B37" t="s">
        <v>1</v>
      </c>
      <c r="C37" s="4">
        <v>32</v>
      </c>
      <c r="D37" t="s">
        <v>87</v>
      </c>
      <c r="E37" t="s">
        <v>47</v>
      </c>
      <c r="F37" t="s">
        <v>48</v>
      </c>
      <c r="G37" s="4">
        <v>14</v>
      </c>
      <c r="H37" t="s">
        <v>57</v>
      </c>
      <c r="I37" t="s">
        <v>50</v>
      </c>
      <c r="J37" s="1">
        <v>9300</v>
      </c>
      <c r="K37" t="s">
        <v>34</v>
      </c>
      <c r="L37" s="4">
        <v>15</v>
      </c>
      <c r="M37" t="s">
        <v>52</v>
      </c>
      <c r="N37" s="4" t="s">
        <v>36</v>
      </c>
      <c r="O37" t="s">
        <v>44</v>
      </c>
      <c r="P37" t="s">
        <v>38</v>
      </c>
      <c r="Q37" t="s">
        <v>39</v>
      </c>
      <c r="R37" t="s">
        <v>40</v>
      </c>
      <c r="S37" t="s">
        <v>59</v>
      </c>
      <c r="T37" s="1">
        <v>500</v>
      </c>
      <c r="U37" t="s">
        <v>81</v>
      </c>
      <c r="V37" t="s">
        <v>84</v>
      </c>
      <c r="W37" t="s">
        <v>37</v>
      </c>
      <c r="X37" t="s">
        <v>66</v>
      </c>
      <c r="Y37" s="1">
        <v>368</v>
      </c>
      <c r="Z37" s="1">
        <v>427</v>
      </c>
      <c r="AA37" s="1">
        <v>-59</v>
      </c>
    </row>
    <row r="38" spans="1:27" hidden="1" x14ac:dyDescent="0.25">
      <c r="A38">
        <v>37</v>
      </c>
      <c r="B38" t="s">
        <v>0</v>
      </c>
      <c r="C38" s="4">
        <v>24</v>
      </c>
      <c r="D38" t="s">
        <v>80</v>
      </c>
      <c r="E38" t="s">
        <v>30</v>
      </c>
      <c r="F38" t="s">
        <v>31</v>
      </c>
      <c r="G38" s="4">
        <v>2</v>
      </c>
      <c r="H38" t="s">
        <v>32</v>
      </c>
      <c r="I38" t="s">
        <v>63</v>
      </c>
      <c r="J38" s="1">
        <v>49000</v>
      </c>
      <c r="K38" t="s">
        <v>34</v>
      </c>
      <c r="L38" s="4">
        <v>6</v>
      </c>
      <c r="M38" t="s">
        <v>35</v>
      </c>
      <c r="N38" t="s">
        <v>71</v>
      </c>
      <c r="O38" t="s">
        <v>37</v>
      </c>
      <c r="P38" t="s">
        <v>38</v>
      </c>
      <c r="Q38" t="s">
        <v>39</v>
      </c>
      <c r="R38" t="s">
        <v>40</v>
      </c>
      <c r="S38" t="s">
        <v>73</v>
      </c>
      <c r="T38" s="1">
        <v>1000</v>
      </c>
      <c r="U38" t="s">
        <v>42</v>
      </c>
      <c r="V38" t="s">
        <v>43</v>
      </c>
      <c r="W38" t="s">
        <v>44</v>
      </c>
      <c r="X38" t="s">
        <v>69</v>
      </c>
      <c r="Y38" s="1">
        <v>1450</v>
      </c>
      <c r="Z38" s="1">
        <v>750</v>
      </c>
      <c r="AA38" s="1">
        <v>700</v>
      </c>
    </row>
    <row r="39" spans="1:27" hidden="1" x14ac:dyDescent="0.25">
      <c r="A39">
        <v>38</v>
      </c>
      <c r="B39" t="s">
        <v>0</v>
      </c>
      <c r="C39" s="4">
        <v>35</v>
      </c>
      <c r="D39" t="s">
        <v>80</v>
      </c>
      <c r="E39" t="s">
        <v>47</v>
      </c>
      <c r="F39" t="s">
        <v>48</v>
      </c>
      <c r="G39" s="4">
        <v>17</v>
      </c>
      <c r="H39" t="s">
        <v>57</v>
      </c>
      <c r="I39" t="s">
        <v>33</v>
      </c>
      <c r="J39" s="1">
        <v>76000</v>
      </c>
      <c r="K39" t="s">
        <v>34</v>
      </c>
      <c r="L39" s="4">
        <v>5</v>
      </c>
      <c r="M39" t="s">
        <v>35</v>
      </c>
      <c r="N39" s="4" t="s">
        <v>36</v>
      </c>
      <c r="O39" t="s">
        <v>44</v>
      </c>
      <c r="P39" t="s">
        <v>38</v>
      </c>
      <c r="Q39" t="s">
        <v>39</v>
      </c>
      <c r="R39" t="s">
        <v>53</v>
      </c>
      <c r="S39" t="s">
        <v>73</v>
      </c>
      <c r="T39" s="1">
        <v>500</v>
      </c>
      <c r="U39" t="s">
        <v>38</v>
      </c>
      <c r="V39" t="s">
        <v>43</v>
      </c>
      <c r="W39" t="s">
        <v>44</v>
      </c>
      <c r="X39" t="s">
        <v>45</v>
      </c>
      <c r="Y39" s="1">
        <v>1071</v>
      </c>
      <c r="Z39" s="1">
        <v>637</v>
      </c>
      <c r="AA39" s="1">
        <v>434</v>
      </c>
    </row>
    <row r="40" spans="1:27" hidden="1" x14ac:dyDescent="0.25">
      <c r="A40">
        <v>39</v>
      </c>
      <c r="B40" t="s">
        <v>1</v>
      </c>
      <c r="C40" s="4">
        <v>21</v>
      </c>
      <c r="D40" t="s">
        <v>56</v>
      </c>
      <c r="E40" t="s">
        <v>47</v>
      </c>
      <c r="F40" t="s">
        <v>48</v>
      </c>
      <c r="G40" s="4">
        <v>3</v>
      </c>
      <c r="H40" t="s">
        <v>49</v>
      </c>
      <c r="I40" t="s">
        <v>33</v>
      </c>
      <c r="J40" s="1">
        <v>63300</v>
      </c>
      <c r="K40" t="s">
        <v>34</v>
      </c>
      <c r="L40" s="4">
        <v>6</v>
      </c>
      <c r="M40" t="s">
        <v>72</v>
      </c>
      <c r="N40" s="4" t="s">
        <v>36</v>
      </c>
      <c r="O40" t="s">
        <v>37</v>
      </c>
      <c r="P40" t="s">
        <v>38</v>
      </c>
      <c r="Q40" t="s">
        <v>39</v>
      </c>
      <c r="R40" t="s">
        <v>53</v>
      </c>
      <c r="S40" t="s">
        <v>73</v>
      </c>
      <c r="T40" s="1">
        <v>1500</v>
      </c>
      <c r="U40" t="s">
        <v>38</v>
      </c>
      <c r="V40" t="s">
        <v>43</v>
      </c>
      <c r="W40" t="s">
        <v>44</v>
      </c>
      <c r="X40" t="s">
        <v>69</v>
      </c>
      <c r="Y40" s="1">
        <v>1491</v>
      </c>
      <c r="Z40" s="1">
        <v>762</v>
      </c>
      <c r="AA40" s="1">
        <v>729</v>
      </c>
    </row>
    <row r="41" spans="1:27" hidden="1" x14ac:dyDescent="0.25">
      <c r="A41">
        <v>40</v>
      </c>
      <c r="B41" t="s">
        <v>1</v>
      </c>
      <c r="C41" s="4">
        <v>41</v>
      </c>
      <c r="D41" t="s">
        <v>91</v>
      </c>
      <c r="E41" t="s">
        <v>47</v>
      </c>
      <c r="F41" t="s">
        <v>48</v>
      </c>
      <c r="G41" s="4">
        <v>23</v>
      </c>
      <c r="H41" t="s">
        <v>57</v>
      </c>
      <c r="I41" t="s">
        <v>33</v>
      </c>
      <c r="J41" s="1">
        <v>18700</v>
      </c>
      <c r="K41" t="s">
        <v>51</v>
      </c>
      <c r="L41" s="4">
        <v>3</v>
      </c>
      <c r="M41" t="s">
        <v>52</v>
      </c>
      <c r="N41" s="4" t="s">
        <v>36</v>
      </c>
      <c r="O41" t="s">
        <v>37</v>
      </c>
      <c r="P41" t="s">
        <v>38</v>
      </c>
      <c r="Q41" t="s">
        <v>39</v>
      </c>
      <c r="R41" t="s">
        <v>53</v>
      </c>
      <c r="S41" t="s">
        <v>73</v>
      </c>
      <c r="T41" s="1">
        <v>250</v>
      </c>
      <c r="U41" t="s">
        <v>38</v>
      </c>
      <c r="V41" t="s">
        <v>43</v>
      </c>
      <c r="W41" t="s">
        <v>44</v>
      </c>
      <c r="X41" t="s">
        <v>69</v>
      </c>
      <c r="Y41" s="1">
        <v>453</v>
      </c>
      <c r="Z41" s="1">
        <v>453</v>
      </c>
      <c r="AA41" s="1">
        <v>0</v>
      </c>
    </row>
  </sheetData>
  <autoFilter ref="A1:AA41" xr:uid="{FB4BD70A-1A67-44FD-84B3-A460DB26830C}">
    <filterColumn colId="10">
      <filters>
        <filter val="Market Value"/>
      </filters>
    </filterColumn>
    <filterColumn colId="12">
      <filters>
        <filter val="Sports"/>
      </filters>
    </filterColumn>
  </autoFilter>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09C63-4E0D-4A61-8D03-2AE8E8FBFDB2}">
  <dimension ref="A1:AS53"/>
  <sheetViews>
    <sheetView tabSelected="1" topLeftCell="A16" zoomScaleNormal="100" workbookViewId="0">
      <selection activeCell="M42" sqref="M42"/>
    </sheetView>
  </sheetViews>
  <sheetFormatPr defaultRowHeight="15" customHeight="1" x14ac:dyDescent="0.25"/>
  <cols>
    <col min="1" max="1" width="12.42578125" bestFit="1" customWidth="1"/>
    <col min="2" max="2" width="14.7109375" bestFit="1" customWidth="1"/>
    <col min="4" max="4" width="39" bestFit="1" customWidth="1"/>
    <col min="5" max="5" width="6.140625" bestFit="1" customWidth="1"/>
    <col min="6" max="6" width="2.140625" bestFit="1" customWidth="1"/>
    <col min="7" max="7" width="12.7109375" customWidth="1"/>
    <col min="10" max="10" width="32.5703125" customWidth="1"/>
    <col min="11" max="11" width="12.7109375" bestFit="1" customWidth="1"/>
    <col min="12" max="12" width="15.140625" bestFit="1" customWidth="1"/>
    <col min="13" max="13" width="60.5703125" bestFit="1" customWidth="1"/>
    <col min="44" max="44" width="5.85546875" customWidth="1"/>
    <col min="45" max="45" width="6" customWidth="1"/>
  </cols>
  <sheetData>
    <row r="1" spans="1:45" ht="15" customHeight="1" x14ac:dyDescent="0.25">
      <c r="A1" t="s">
        <v>99</v>
      </c>
      <c r="B1" t="s">
        <v>100</v>
      </c>
      <c r="J1" s="102"/>
      <c r="K1" s="102" t="s">
        <v>99</v>
      </c>
      <c r="L1" s="103" t="s">
        <v>100</v>
      </c>
    </row>
    <row r="2" spans="1:45" ht="15" customHeight="1" thickBot="1" x14ac:dyDescent="0.3">
      <c r="A2" s="1">
        <v>128</v>
      </c>
      <c r="B2" s="1">
        <v>560</v>
      </c>
      <c r="J2" s="97"/>
      <c r="K2" s="106"/>
      <c r="L2" s="98"/>
    </row>
    <row r="3" spans="1:45" ht="15" customHeight="1" x14ac:dyDescent="0.25">
      <c r="A3" s="1">
        <v>-50</v>
      </c>
      <c r="B3" s="1">
        <v>148</v>
      </c>
      <c r="D3" s="181" t="s">
        <v>132</v>
      </c>
      <c r="E3" s="182"/>
      <c r="F3" s="182"/>
      <c r="G3" s="183"/>
      <c r="J3" s="97" t="s">
        <v>101</v>
      </c>
      <c r="K3" s="107">
        <v>290.23076923076923</v>
      </c>
      <c r="L3" s="104">
        <v>355.2162162162162</v>
      </c>
    </row>
    <row r="4" spans="1:45" ht="15" customHeight="1" x14ac:dyDescent="0.25">
      <c r="A4" s="1">
        <v>94</v>
      </c>
      <c r="B4" s="1">
        <v>80</v>
      </c>
      <c r="D4" s="184"/>
      <c r="E4" s="185"/>
      <c r="F4" s="185"/>
      <c r="G4" s="186"/>
      <c r="J4" s="97" t="s">
        <v>102</v>
      </c>
      <c r="K4" s="108">
        <v>57.29986888200429</v>
      </c>
      <c r="L4" s="105">
        <v>77.792190016287833</v>
      </c>
      <c r="AR4" s="22" t="s">
        <v>153</v>
      </c>
      <c r="AS4" s="30" t="s">
        <v>154</v>
      </c>
    </row>
    <row r="5" spans="1:45" ht="15" customHeight="1" x14ac:dyDescent="0.25">
      <c r="A5" s="1">
        <v>327</v>
      </c>
      <c r="B5" s="1">
        <v>131</v>
      </c>
      <c r="D5" s="175" t="s">
        <v>133</v>
      </c>
      <c r="E5" s="176"/>
      <c r="F5" s="176"/>
      <c r="G5" s="177"/>
      <c r="J5" s="97" t="s">
        <v>103</v>
      </c>
      <c r="K5" s="117">
        <v>143</v>
      </c>
      <c r="L5" s="118">
        <v>136</v>
      </c>
      <c r="AR5" s="22" t="s">
        <v>155</v>
      </c>
      <c r="AS5" s="22" t="s">
        <v>156</v>
      </c>
    </row>
    <row r="6" spans="1:45" ht="15" customHeight="1" x14ac:dyDescent="0.3">
      <c r="A6" s="1">
        <v>76</v>
      </c>
      <c r="B6" s="1">
        <v>925</v>
      </c>
      <c r="D6" s="13" t="s">
        <v>134</v>
      </c>
      <c r="E6" s="14" t="s">
        <v>135</v>
      </c>
      <c r="F6" s="14" t="str">
        <f>IF(F7="&gt;",$AS$4,IF(F7="&lt;",$AS$5,$AS$6))</f>
        <v>≤</v>
      </c>
      <c r="G6" s="15">
        <f>G7</f>
        <v>0</v>
      </c>
      <c r="J6" s="97" t="s">
        <v>104</v>
      </c>
      <c r="K6" s="108">
        <v>366</v>
      </c>
      <c r="L6" s="105" t="e">
        <v>#N/A</v>
      </c>
      <c r="AR6" s="30" t="s">
        <v>137</v>
      </c>
      <c r="AS6" s="31" t="s">
        <v>157</v>
      </c>
    </row>
    <row r="7" spans="1:45" ht="15" customHeight="1" x14ac:dyDescent="0.3">
      <c r="A7" s="1">
        <v>241</v>
      </c>
      <c r="B7" s="1">
        <v>1179</v>
      </c>
      <c r="D7" s="13" t="s">
        <v>136</v>
      </c>
      <c r="E7" s="14" t="s">
        <v>135</v>
      </c>
      <c r="F7" s="16" t="s">
        <v>153</v>
      </c>
      <c r="G7" s="17">
        <v>0</v>
      </c>
      <c r="J7" s="97" t="s">
        <v>105</v>
      </c>
      <c r="K7" s="112">
        <v>413.19523066285984</v>
      </c>
      <c r="L7" s="113">
        <v>473.1914185809149</v>
      </c>
    </row>
    <row r="8" spans="1:45" ht="15" customHeight="1" x14ac:dyDescent="0.25">
      <c r="A8" s="1">
        <v>-76</v>
      </c>
      <c r="B8" s="1">
        <v>136</v>
      </c>
      <c r="D8" s="18" t="s">
        <v>138</v>
      </c>
      <c r="E8" s="19"/>
      <c r="F8" s="19"/>
      <c r="G8" s="20" t="str">
        <f>IF(F7="&lt;","Lower",IF(F7="&gt;","Upper","Two"))</f>
        <v>Upper</v>
      </c>
      <c r="J8" s="97" t="s">
        <v>106</v>
      </c>
      <c r="K8" s="108">
        <v>170730.29864253395</v>
      </c>
      <c r="L8" s="105">
        <v>223910.11861861861</v>
      </c>
    </row>
    <row r="9" spans="1:45" ht="15" customHeight="1" x14ac:dyDescent="0.25">
      <c r="A9" s="1">
        <v>60</v>
      </c>
      <c r="B9" s="1">
        <v>21</v>
      </c>
      <c r="D9" s="175" t="s">
        <v>139</v>
      </c>
      <c r="E9" s="176"/>
      <c r="F9" s="176"/>
      <c r="G9" s="177"/>
      <c r="J9" s="97" t="s">
        <v>107</v>
      </c>
      <c r="K9" s="108">
        <v>7.0657459151341477</v>
      </c>
      <c r="L9" s="105">
        <v>0.52374511023588965</v>
      </c>
    </row>
    <row r="10" spans="1:45" ht="15" customHeight="1" x14ac:dyDescent="0.25">
      <c r="A10" s="1">
        <v>424</v>
      </c>
      <c r="B10" s="1">
        <v>407</v>
      </c>
      <c r="D10" s="21"/>
      <c r="E10" s="22"/>
      <c r="F10" s="23" t="s">
        <v>140</v>
      </c>
      <c r="G10" s="24">
        <v>0.05</v>
      </c>
      <c r="J10" s="97" t="s">
        <v>108</v>
      </c>
      <c r="K10" s="112">
        <v>2.4294852855829743</v>
      </c>
      <c r="L10" s="113">
        <v>1.330888773265442</v>
      </c>
    </row>
    <row r="11" spans="1:45" ht="15" customHeight="1" x14ac:dyDescent="0.25">
      <c r="A11" s="1">
        <v>214</v>
      </c>
      <c r="B11" s="1">
        <v>28</v>
      </c>
      <c r="D11" s="175" t="s">
        <v>141</v>
      </c>
      <c r="E11" s="176"/>
      <c r="F11" s="176"/>
      <c r="G11" s="177"/>
      <c r="J11" s="97" t="s">
        <v>109</v>
      </c>
      <c r="K11" s="108">
        <v>2032</v>
      </c>
      <c r="L11" s="105">
        <v>1677</v>
      </c>
    </row>
    <row r="12" spans="1:45" ht="15" customHeight="1" x14ac:dyDescent="0.25">
      <c r="A12" s="1">
        <v>-10</v>
      </c>
      <c r="B12" s="1">
        <v>-34</v>
      </c>
      <c r="D12" s="168" t="s">
        <v>142</v>
      </c>
      <c r="E12" s="169"/>
      <c r="F12" s="169"/>
      <c r="G12" s="25">
        <f>G19+G23-2</f>
        <v>87</v>
      </c>
      <c r="J12" s="97" t="s">
        <v>110</v>
      </c>
      <c r="K12" s="108">
        <v>-76</v>
      </c>
      <c r="L12" s="105">
        <v>-74</v>
      </c>
    </row>
    <row r="13" spans="1:45" ht="15" customHeight="1" x14ac:dyDescent="0.25">
      <c r="A13" s="1">
        <v>63</v>
      </c>
      <c r="B13" s="1">
        <v>247</v>
      </c>
      <c r="D13" s="168" t="str">
        <f>IF(F6="=","Lower Critical Value","Critical Value")</f>
        <v>Critical Value</v>
      </c>
      <c r="E13" s="169"/>
      <c r="F13" s="169"/>
      <c r="G13" s="26">
        <f>IF(G8="Two",-(TINV(G10,G12)),IF(G8="Lower",-(TINV(G10*2,G12)),TINV(G10*2,G12)))</f>
        <v>1.662557349412876</v>
      </c>
      <c r="J13" s="97" t="s">
        <v>111</v>
      </c>
      <c r="K13" s="112">
        <v>1956</v>
      </c>
      <c r="L13" s="113">
        <v>1603</v>
      </c>
    </row>
    <row r="14" spans="1:45" ht="15" customHeight="1" x14ac:dyDescent="0.25">
      <c r="A14" s="1">
        <v>366</v>
      </c>
      <c r="B14" s="1">
        <v>-12</v>
      </c>
      <c r="D14" s="165" t="str">
        <f>IF(F6="=","Upper Critical Value","")</f>
        <v/>
      </c>
      <c r="E14" s="166"/>
      <c r="F14" s="167"/>
      <c r="G14" s="27" t="str">
        <f>IF(F6="=",-G13,"")</f>
        <v/>
      </c>
      <c r="J14" s="97" t="s">
        <v>112</v>
      </c>
      <c r="K14" s="108">
        <v>15092</v>
      </c>
      <c r="L14" s="105">
        <v>13143</v>
      </c>
    </row>
    <row r="15" spans="1:45" ht="15" customHeight="1" x14ac:dyDescent="0.25">
      <c r="A15" s="1">
        <v>96</v>
      </c>
      <c r="B15" s="1">
        <v>0</v>
      </c>
      <c r="D15" s="175" t="s">
        <v>143</v>
      </c>
      <c r="E15" s="176"/>
      <c r="F15" s="176"/>
      <c r="G15" s="177"/>
      <c r="J15" s="97" t="s">
        <v>113</v>
      </c>
      <c r="K15" s="108">
        <v>52</v>
      </c>
      <c r="L15" s="105">
        <v>37</v>
      </c>
    </row>
    <row r="16" spans="1:45" ht="15" customHeight="1" x14ac:dyDescent="0.25">
      <c r="A16" s="1">
        <v>31</v>
      </c>
      <c r="B16" s="1">
        <v>1144</v>
      </c>
      <c r="D16" s="178" t="s">
        <v>152</v>
      </c>
      <c r="E16" s="179"/>
      <c r="F16" s="179"/>
      <c r="G16" s="180"/>
      <c r="J16" s="95" t="s">
        <v>114</v>
      </c>
      <c r="K16" s="109">
        <f>QUARTILE(A2:A53,1)</f>
        <v>34.75</v>
      </c>
      <c r="L16" s="96">
        <f>QUARTILE(B2:B53,1)</f>
        <v>28</v>
      </c>
    </row>
    <row r="17" spans="1:12" ht="15" customHeight="1" x14ac:dyDescent="0.25">
      <c r="A17" s="1">
        <v>342</v>
      </c>
      <c r="B17" s="1">
        <v>-44</v>
      </c>
      <c r="D17" s="165" t="s">
        <v>144</v>
      </c>
      <c r="E17" s="166"/>
      <c r="F17" s="167"/>
      <c r="G17" s="24">
        <v>473.19</v>
      </c>
      <c r="J17" s="97" t="s">
        <v>115</v>
      </c>
      <c r="K17" s="106">
        <f>QUARTILE(A2:A53,3)</f>
        <v>368.75</v>
      </c>
      <c r="L17" s="98">
        <f>QUARTILE(B2:B53,3)</f>
        <v>560</v>
      </c>
    </row>
    <row r="18" spans="1:12" ht="15" customHeight="1" x14ac:dyDescent="0.25">
      <c r="A18" s="1">
        <v>141</v>
      </c>
      <c r="B18" s="1">
        <v>200</v>
      </c>
      <c r="D18" s="165" t="s">
        <v>145</v>
      </c>
      <c r="E18" s="166"/>
      <c r="F18" s="167"/>
      <c r="G18" s="24">
        <v>355.22</v>
      </c>
      <c r="J18" s="97" t="s">
        <v>116</v>
      </c>
      <c r="K18" s="106">
        <f>K17-K16</f>
        <v>334</v>
      </c>
      <c r="L18" s="98">
        <f>L17-L16</f>
        <v>532</v>
      </c>
    </row>
    <row r="19" spans="1:12" ht="15" customHeight="1" x14ac:dyDescent="0.25">
      <c r="A19" s="1">
        <v>850</v>
      </c>
      <c r="B19" s="1">
        <v>-31</v>
      </c>
      <c r="D19" s="165" t="s">
        <v>146</v>
      </c>
      <c r="E19" s="166"/>
      <c r="F19" s="167"/>
      <c r="G19" s="17">
        <v>37</v>
      </c>
      <c r="J19" s="97" t="s">
        <v>117</v>
      </c>
      <c r="K19" s="110">
        <f>K17+(1.5*K18)</f>
        <v>869.75</v>
      </c>
      <c r="L19" s="99">
        <f>L17+(1.5*L18)</f>
        <v>1358</v>
      </c>
    </row>
    <row r="20" spans="1:12" ht="15" customHeight="1" x14ac:dyDescent="0.25">
      <c r="A20" s="1">
        <v>40</v>
      </c>
      <c r="B20" s="1">
        <v>163</v>
      </c>
      <c r="D20" s="178" t="s">
        <v>158</v>
      </c>
      <c r="E20" s="179"/>
      <c r="F20" s="179"/>
      <c r="G20" s="180"/>
      <c r="J20" s="97" t="s">
        <v>245</v>
      </c>
      <c r="K20" s="110">
        <f>K16-(1.5*K18)</f>
        <v>-466.25</v>
      </c>
      <c r="L20" s="99">
        <f>L16-(1.5*L18)</f>
        <v>-770</v>
      </c>
    </row>
    <row r="21" spans="1:12" ht="15" customHeight="1" x14ac:dyDescent="0.25">
      <c r="A21" s="1">
        <v>1956</v>
      </c>
      <c r="B21" s="1">
        <v>105</v>
      </c>
      <c r="D21" s="165" t="s">
        <v>144</v>
      </c>
      <c r="E21" s="166"/>
      <c r="F21" s="167"/>
      <c r="G21" s="24">
        <v>413.2</v>
      </c>
      <c r="J21" s="100" t="s">
        <v>249</v>
      </c>
      <c r="K21" s="111" t="s">
        <v>37</v>
      </c>
      <c r="L21" s="101" t="s">
        <v>37</v>
      </c>
    </row>
    <row r="22" spans="1:12" ht="15" customHeight="1" x14ac:dyDescent="0.25">
      <c r="A22" s="1">
        <v>365</v>
      </c>
      <c r="B22" s="1">
        <v>1473</v>
      </c>
      <c r="D22" s="165" t="s">
        <v>145</v>
      </c>
      <c r="E22" s="166"/>
      <c r="F22" s="167"/>
      <c r="G22" s="24">
        <v>290.23</v>
      </c>
    </row>
    <row r="23" spans="1:12" ht="15" customHeight="1" x14ac:dyDescent="0.25">
      <c r="A23" s="1">
        <v>-22</v>
      </c>
      <c r="B23" s="1">
        <v>24</v>
      </c>
      <c r="D23" s="165" t="s">
        <v>146</v>
      </c>
      <c r="E23" s="166"/>
      <c r="F23" s="167"/>
      <c r="G23" s="17">
        <v>52</v>
      </c>
      <c r="J23" t="s">
        <v>246</v>
      </c>
      <c r="K23" s="1">
        <f>AVERAGE(A2:B53)</f>
        <v>317.24719101123594</v>
      </c>
    </row>
    <row r="24" spans="1:12" ht="15" customHeight="1" x14ac:dyDescent="0.25">
      <c r="A24" s="1">
        <v>1008</v>
      </c>
      <c r="B24" s="1">
        <v>130</v>
      </c>
      <c r="D24" s="172"/>
      <c r="E24" s="173"/>
      <c r="F24" s="173"/>
      <c r="G24" s="174"/>
    </row>
    <row r="25" spans="1:12" ht="15" customHeight="1" x14ac:dyDescent="0.25">
      <c r="A25" s="1">
        <v>-13</v>
      </c>
      <c r="B25" s="1">
        <v>914</v>
      </c>
      <c r="D25" s="165" t="s">
        <v>147</v>
      </c>
      <c r="E25" s="166"/>
      <c r="F25" s="167"/>
      <c r="G25" s="28">
        <f>((G19-1)*G17^2+(G23-1)*G21^2)/G12</f>
        <v>192737.49631724137</v>
      </c>
    </row>
    <row r="26" spans="1:12" ht="15" customHeight="1" x14ac:dyDescent="0.25">
      <c r="A26" s="1">
        <v>72</v>
      </c>
      <c r="B26" s="1">
        <v>172</v>
      </c>
      <c r="D26" s="168" t="s">
        <v>148</v>
      </c>
      <c r="E26" s="169"/>
      <c r="F26" s="169"/>
      <c r="G26" s="27">
        <f>SQRT(G25*(1/G19+1/G23))</f>
        <v>94.422517631551784</v>
      </c>
      <c r="J26" s="1"/>
      <c r="K26" s="1"/>
      <c r="L26" s="1"/>
    </row>
    <row r="27" spans="1:12" ht="15" customHeight="1" x14ac:dyDescent="0.25">
      <c r="A27" s="1">
        <v>242</v>
      </c>
      <c r="B27" s="1">
        <v>10</v>
      </c>
      <c r="D27" s="170" t="s">
        <v>149</v>
      </c>
      <c r="E27" s="171"/>
      <c r="F27" s="171"/>
      <c r="G27" s="29">
        <f>((G18-G22)-G6)/G26</f>
        <v>0.68828920929220438</v>
      </c>
    </row>
    <row r="28" spans="1:12" ht="15" customHeight="1" x14ac:dyDescent="0.25">
      <c r="A28" s="1">
        <v>627</v>
      </c>
      <c r="B28" s="1">
        <v>67</v>
      </c>
      <c r="D28" s="168" t="s">
        <v>150</v>
      </c>
      <c r="E28" s="169"/>
      <c r="F28" s="169"/>
      <c r="G28" s="29">
        <f>IF(F6="=",TDIST(ABS(G27),G12,2),IF(G27*G13&gt;0,TDIST(ABS(G27),G12,1),1-TDIST(ABS(G27),G12,1)))</f>
        <v>0.24655094739899286</v>
      </c>
    </row>
    <row r="29" spans="1:12" ht="15" customHeight="1" x14ac:dyDescent="0.25">
      <c r="A29" s="1">
        <v>145</v>
      </c>
      <c r="B29" s="1">
        <v>1022</v>
      </c>
      <c r="D29" s="172"/>
      <c r="E29" s="173"/>
      <c r="F29" s="173"/>
      <c r="G29" s="174"/>
    </row>
    <row r="30" spans="1:12" ht="15" customHeight="1" x14ac:dyDescent="0.25">
      <c r="A30" s="1">
        <v>387</v>
      </c>
      <c r="B30" s="1">
        <v>40</v>
      </c>
      <c r="D30" s="175" t="s">
        <v>151</v>
      </c>
      <c r="E30" s="176"/>
      <c r="F30" s="176"/>
      <c r="G30" s="177"/>
    </row>
    <row r="31" spans="1:12" ht="15" customHeight="1" thickBot="1" x14ac:dyDescent="0.3">
      <c r="A31" s="1">
        <v>124</v>
      </c>
      <c r="B31" s="1">
        <v>95</v>
      </c>
      <c r="D31" s="162" t="str">
        <f>IF(G28&lt;G10,"Reject Null Hypothesis", "Fail to reject Null Hypothesis")</f>
        <v>Fail to reject Null Hypothesis</v>
      </c>
      <c r="E31" s="163"/>
      <c r="F31" s="163"/>
      <c r="G31" s="164"/>
    </row>
    <row r="32" spans="1:12" ht="15" customHeight="1" x14ac:dyDescent="0.25">
      <c r="A32" s="1">
        <v>183</v>
      </c>
      <c r="B32" s="1">
        <v>700</v>
      </c>
    </row>
    <row r="33" spans="1:7" ht="15" customHeight="1" x14ac:dyDescent="0.25">
      <c r="A33" s="1">
        <v>-33</v>
      </c>
      <c r="B33" s="1">
        <v>-74</v>
      </c>
      <c r="D33" s="153" t="s">
        <v>253</v>
      </c>
      <c r="E33" s="154"/>
      <c r="F33" s="154"/>
      <c r="G33" s="155"/>
    </row>
    <row r="34" spans="1:7" ht="15" customHeight="1" x14ac:dyDescent="0.25">
      <c r="A34" s="1">
        <v>96</v>
      </c>
      <c r="B34" s="1">
        <v>1097</v>
      </c>
      <c r="D34" s="156"/>
      <c r="E34" s="157"/>
      <c r="F34" s="157"/>
      <c r="G34" s="158"/>
    </row>
    <row r="35" spans="1:7" ht="15" customHeight="1" x14ac:dyDescent="0.25">
      <c r="A35" s="1">
        <v>1799</v>
      </c>
      <c r="B35" s="1">
        <v>147</v>
      </c>
      <c r="D35" s="156"/>
      <c r="E35" s="157"/>
      <c r="F35" s="157"/>
      <c r="G35" s="158"/>
    </row>
    <row r="36" spans="1:7" ht="15" customHeight="1" x14ac:dyDescent="0.25">
      <c r="A36" s="1">
        <v>263</v>
      </c>
      <c r="B36" s="1">
        <v>1603</v>
      </c>
      <c r="D36" s="159"/>
      <c r="E36" s="160"/>
      <c r="F36" s="160"/>
      <c r="G36" s="161"/>
    </row>
    <row r="37" spans="1:7" ht="15" customHeight="1" x14ac:dyDescent="0.25">
      <c r="A37" s="1">
        <v>366</v>
      </c>
      <c r="B37" s="1">
        <v>278</v>
      </c>
      <c r="D37" s="153" t="s">
        <v>254</v>
      </c>
      <c r="E37" s="154"/>
      <c r="F37" s="154"/>
      <c r="G37" s="155"/>
    </row>
    <row r="38" spans="1:7" ht="15" customHeight="1" x14ac:dyDescent="0.25">
      <c r="A38" s="1">
        <v>-52</v>
      </c>
      <c r="B38" s="1">
        <v>92</v>
      </c>
      <c r="D38" s="156"/>
      <c r="E38" s="157"/>
      <c r="F38" s="157"/>
      <c r="G38" s="158"/>
    </row>
    <row r="39" spans="1:7" ht="15" customHeight="1" x14ac:dyDescent="0.25">
      <c r="A39" s="1">
        <v>13</v>
      </c>
      <c r="D39" s="156"/>
      <c r="E39" s="157"/>
      <c r="F39" s="157"/>
      <c r="G39" s="158"/>
    </row>
    <row r="40" spans="1:7" ht="15" customHeight="1" x14ac:dyDescent="0.25">
      <c r="A40" s="1">
        <v>-19</v>
      </c>
      <c r="D40" s="156"/>
      <c r="E40" s="157"/>
      <c r="F40" s="157"/>
      <c r="G40" s="158"/>
    </row>
    <row r="41" spans="1:7" ht="15" customHeight="1" x14ac:dyDescent="0.25">
      <c r="A41" s="1">
        <v>728</v>
      </c>
      <c r="D41" s="159"/>
      <c r="E41" s="160"/>
      <c r="F41" s="160"/>
      <c r="G41" s="161"/>
    </row>
    <row r="42" spans="1:7" ht="15" customHeight="1" x14ac:dyDescent="0.25">
      <c r="A42" s="1">
        <v>36</v>
      </c>
      <c r="D42" s="153" t="s">
        <v>247</v>
      </c>
      <c r="E42" s="154"/>
      <c r="F42" s="154"/>
      <c r="G42" s="155"/>
    </row>
    <row r="43" spans="1:7" ht="15" customHeight="1" x14ac:dyDescent="0.25">
      <c r="A43" s="1">
        <v>464</v>
      </c>
      <c r="D43" s="156"/>
      <c r="E43" s="157"/>
      <c r="F43" s="157"/>
      <c r="G43" s="158"/>
    </row>
    <row r="44" spans="1:7" ht="15" customHeight="1" x14ac:dyDescent="0.25">
      <c r="A44" s="1">
        <v>0</v>
      </c>
      <c r="D44" s="159"/>
      <c r="E44" s="160"/>
      <c r="F44" s="160"/>
      <c r="G44" s="161"/>
    </row>
    <row r="45" spans="1:7" ht="15" customHeight="1" x14ac:dyDescent="0.25">
      <c r="A45" s="1">
        <v>-31</v>
      </c>
    </row>
    <row r="46" spans="1:7" ht="15" customHeight="1" x14ac:dyDescent="0.25">
      <c r="A46" s="1">
        <v>354</v>
      </c>
    </row>
    <row r="47" spans="1:7" ht="15" customHeight="1" x14ac:dyDescent="0.25">
      <c r="A47" s="1">
        <v>690</v>
      </c>
    </row>
    <row r="48" spans="1:7" ht="15" customHeight="1" x14ac:dyDescent="0.25">
      <c r="A48" s="1">
        <v>-65</v>
      </c>
    </row>
    <row r="49" spans="1:1" ht="15" customHeight="1" x14ac:dyDescent="0.25">
      <c r="A49" s="1">
        <v>729</v>
      </c>
    </row>
    <row r="50" spans="1:1" ht="15" customHeight="1" x14ac:dyDescent="0.25">
      <c r="A50" s="1">
        <v>100</v>
      </c>
    </row>
    <row r="51" spans="1:1" ht="15" customHeight="1" x14ac:dyDescent="0.25">
      <c r="A51" s="1">
        <v>377</v>
      </c>
    </row>
    <row r="52" spans="1:1" ht="15" customHeight="1" x14ac:dyDescent="0.25">
      <c r="A52" s="1">
        <v>692</v>
      </c>
    </row>
    <row r="53" spans="1:1" ht="15" customHeight="1" x14ac:dyDescent="0.25">
      <c r="A53" s="1">
        <v>154</v>
      </c>
    </row>
  </sheetData>
  <mergeCells count="28">
    <mergeCell ref="D12:F12"/>
    <mergeCell ref="D3:G3"/>
    <mergeCell ref="D4:G4"/>
    <mergeCell ref="D5:G5"/>
    <mergeCell ref="D9:G9"/>
    <mergeCell ref="D11:G11"/>
    <mergeCell ref="D24:G24"/>
    <mergeCell ref="D13:F13"/>
    <mergeCell ref="D14:F14"/>
    <mergeCell ref="D15:G15"/>
    <mergeCell ref="D16:G16"/>
    <mergeCell ref="D17:F17"/>
    <mergeCell ref="D18:F18"/>
    <mergeCell ref="D19:F19"/>
    <mergeCell ref="D20:G20"/>
    <mergeCell ref="D21:F21"/>
    <mergeCell ref="D22:F22"/>
    <mergeCell ref="D23:F23"/>
    <mergeCell ref="D33:G36"/>
    <mergeCell ref="D37:G41"/>
    <mergeCell ref="D42:G44"/>
    <mergeCell ref="D31:G31"/>
    <mergeCell ref="D25:F25"/>
    <mergeCell ref="D26:F26"/>
    <mergeCell ref="D27:F27"/>
    <mergeCell ref="D28:F28"/>
    <mergeCell ref="D29:G29"/>
    <mergeCell ref="D30:G30"/>
  </mergeCells>
  <conditionalFormatting sqref="G14">
    <cfRule type="cellIs" dxfId="3" priority="1" stopIfTrue="1" operator="notEqual">
      <formula>""</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10E7B-525C-48F7-A4F0-094700ADA71F}">
  <dimension ref="A1:AO43"/>
  <sheetViews>
    <sheetView topLeftCell="A13" zoomScaleNormal="100" workbookViewId="0">
      <selection activeCell="S44" sqref="S44"/>
    </sheetView>
  </sheetViews>
  <sheetFormatPr defaultRowHeight="15" x14ac:dyDescent="0.25"/>
  <cols>
    <col min="1" max="1" width="13.28515625" bestFit="1" customWidth="1"/>
    <col min="2" max="5" width="16" bestFit="1" customWidth="1"/>
    <col min="6" max="7" width="11.28515625" bestFit="1" customWidth="1"/>
    <col min="10" max="10" width="19.7109375" bestFit="1" customWidth="1"/>
    <col min="29" max="29" width="13.7109375" customWidth="1"/>
  </cols>
  <sheetData>
    <row r="1" spans="1:41" ht="15.75" thickBot="1" x14ac:dyDescent="0.3"/>
    <row r="2" spans="1:41" x14ac:dyDescent="0.25">
      <c r="J2" s="181" t="s">
        <v>168</v>
      </c>
      <c r="K2" s="182"/>
      <c r="L2" s="182"/>
      <c r="M2" s="183"/>
      <c r="P2" s="219" t="s">
        <v>178</v>
      </c>
      <c r="Q2" s="220"/>
      <c r="R2" s="220"/>
      <c r="S2" s="221"/>
    </row>
    <row r="3" spans="1:41" x14ac:dyDescent="0.25">
      <c r="A3" s="8" t="s">
        <v>160</v>
      </c>
      <c r="B3" s="8" t="s">
        <v>25</v>
      </c>
      <c r="J3" s="184"/>
      <c r="K3" s="185"/>
      <c r="L3" s="185"/>
      <c r="M3" s="186"/>
      <c r="P3" s="222"/>
      <c r="Q3" s="223"/>
      <c r="R3" s="223"/>
      <c r="S3" s="224"/>
    </row>
    <row r="4" spans="1:41" x14ac:dyDescent="0.25">
      <c r="A4" s="8" t="s">
        <v>6</v>
      </c>
      <c r="B4" t="s">
        <v>61</v>
      </c>
      <c r="C4" t="s">
        <v>69</v>
      </c>
      <c r="D4" t="s">
        <v>66</v>
      </c>
      <c r="E4" t="s">
        <v>45</v>
      </c>
      <c r="F4" t="s">
        <v>98</v>
      </c>
      <c r="J4" s="175" t="s">
        <v>133</v>
      </c>
      <c r="K4" s="176"/>
      <c r="L4" s="176"/>
      <c r="M4" s="177"/>
      <c r="P4" s="201" t="s">
        <v>162</v>
      </c>
      <c r="Q4" s="202"/>
      <c r="R4" s="202"/>
      <c r="S4" s="203"/>
      <c r="AN4" s="22" t="s">
        <v>153</v>
      </c>
      <c r="AO4" s="30" t="s">
        <v>154</v>
      </c>
    </row>
    <row r="5" spans="1:41" ht="15.75" x14ac:dyDescent="0.3">
      <c r="A5" t="s">
        <v>30</v>
      </c>
      <c r="B5" s="10">
        <v>27</v>
      </c>
      <c r="C5" s="10">
        <v>29</v>
      </c>
      <c r="D5" s="10">
        <v>10</v>
      </c>
      <c r="E5" s="10">
        <v>29</v>
      </c>
      <c r="F5" s="10">
        <v>95</v>
      </c>
      <c r="J5" s="13" t="s">
        <v>134</v>
      </c>
      <c r="K5" s="14" t="s">
        <v>169</v>
      </c>
      <c r="L5" s="14" t="str">
        <f>IF(L6="&gt;",$AO$4,IF(L6="&lt;",$AO$5,$AO$6))</f>
        <v>≥</v>
      </c>
      <c r="M5" s="40">
        <f>M6</f>
        <v>0</v>
      </c>
      <c r="P5" s="216" t="s">
        <v>162</v>
      </c>
      <c r="Q5" s="217"/>
      <c r="R5" s="218"/>
      <c r="S5" s="33">
        <v>0.95</v>
      </c>
      <c r="AN5" s="22" t="s">
        <v>155</v>
      </c>
      <c r="AO5" s="22" t="s">
        <v>156</v>
      </c>
    </row>
    <row r="6" spans="1:41" ht="15.75" x14ac:dyDescent="0.3">
      <c r="A6" t="s">
        <v>47</v>
      </c>
      <c r="B6" s="10">
        <v>40</v>
      </c>
      <c r="C6" s="10">
        <v>135</v>
      </c>
      <c r="D6" s="10">
        <v>26</v>
      </c>
      <c r="E6" s="10">
        <v>104</v>
      </c>
      <c r="F6" s="10">
        <v>305</v>
      </c>
      <c r="J6" s="13" t="s">
        <v>136</v>
      </c>
      <c r="K6" s="14" t="s">
        <v>169</v>
      </c>
      <c r="L6" s="16" t="s">
        <v>155</v>
      </c>
      <c r="M6" s="33">
        <v>0</v>
      </c>
      <c r="P6" s="216"/>
      <c r="Q6" s="217"/>
      <c r="R6" s="217"/>
      <c r="S6" s="225"/>
      <c r="AN6" s="30" t="s">
        <v>137</v>
      </c>
      <c r="AO6" s="31" t="s">
        <v>157</v>
      </c>
    </row>
    <row r="7" spans="1:41" x14ac:dyDescent="0.25">
      <c r="A7" t="s">
        <v>98</v>
      </c>
      <c r="B7" s="10">
        <v>67</v>
      </c>
      <c r="C7" s="10">
        <v>164</v>
      </c>
      <c r="D7" s="10">
        <v>36</v>
      </c>
      <c r="E7" s="10">
        <v>133</v>
      </c>
      <c r="F7" s="10">
        <v>400</v>
      </c>
      <c r="J7" s="18" t="s">
        <v>138</v>
      </c>
      <c r="K7" s="19"/>
      <c r="L7" s="19"/>
      <c r="M7" s="41" t="str">
        <f>IF(L6="&lt;","Lower",IF(L6="&gt;","Upper","Two"))</f>
        <v>Lower</v>
      </c>
      <c r="P7" s="201" t="s">
        <v>143</v>
      </c>
      <c r="Q7" s="202"/>
      <c r="R7" s="202"/>
      <c r="S7" s="203"/>
    </row>
    <row r="8" spans="1:41" x14ac:dyDescent="0.25">
      <c r="J8" s="175" t="s">
        <v>139</v>
      </c>
      <c r="K8" s="176"/>
      <c r="L8" s="176"/>
      <c r="M8" s="177"/>
      <c r="P8" s="226" t="s">
        <v>181</v>
      </c>
      <c r="Q8" s="227"/>
      <c r="R8" s="227"/>
      <c r="S8" s="228"/>
    </row>
    <row r="9" spans="1:41" x14ac:dyDescent="0.25">
      <c r="A9" s="59"/>
      <c r="B9" s="59" t="s">
        <v>30</v>
      </c>
      <c r="C9" s="59" t="s">
        <v>47</v>
      </c>
      <c r="J9" s="21"/>
      <c r="K9" s="22"/>
      <c r="L9" s="23" t="s">
        <v>140</v>
      </c>
      <c r="M9" s="24">
        <v>0.05</v>
      </c>
      <c r="P9" s="216" t="s">
        <v>146</v>
      </c>
      <c r="Q9" s="217"/>
      <c r="R9" s="218"/>
      <c r="S9" s="34">
        <v>305</v>
      </c>
    </row>
    <row r="10" spans="1:41" x14ac:dyDescent="0.25">
      <c r="A10" s="62" t="s">
        <v>69</v>
      </c>
      <c r="B10" s="83">
        <f>(29+29)/95</f>
        <v>0.61052631578947369</v>
      </c>
      <c r="C10" s="83">
        <f>(135+104)/305</f>
        <v>0.78360655737704921</v>
      </c>
      <c r="J10" s="175" t="s">
        <v>141</v>
      </c>
      <c r="K10" s="176"/>
      <c r="L10" s="176"/>
      <c r="M10" s="177"/>
      <c r="P10" s="216" t="s">
        <v>171</v>
      </c>
      <c r="Q10" s="217"/>
      <c r="R10" s="218"/>
      <c r="S10" s="34">
        <v>66</v>
      </c>
    </row>
    <row r="11" spans="1:41" ht="15.75" x14ac:dyDescent="0.3">
      <c r="A11" s="62" t="s">
        <v>61</v>
      </c>
      <c r="B11" s="83">
        <f>(27+10)/95</f>
        <v>0.38947368421052631</v>
      </c>
      <c r="C11" s="83">
        <f>(40+26)/305</f>
        <v>0.21639344262295082</v>
      </c>
      <c r="J11" s="168" t="str">
        <f>IF(L5="=","Lower Critical Value","Critical Value")</f>
        <v>Critical Value</v>
      </c>
      <c r="K11" s="169"/>
      <c r="L11" s="169"/>
      <c r="M11" s="26">
        <f>IF(M7="Two",NORMSINV(M9/2),IF(M7="Lower",NORMSINV(M9),NORMSINV(1-M9)))</f>
        <v>-1.6448536269514726</v>
      </c>
      <c r="P11" s="207" t="s">
        <v>172</v>
      </c>
      <c r="Q11" s="208"/>
      <c r="R11" s="208"/>
      <c r="S11" s="42">
        <f>S10/S9</f>
        <v>0.21639344262295082</v>
      </c>
    </row>
    <row r="12" spans="1:41" x14ac:dyDescent="0.25">
      <c r="J12" s="209" t="str">
        <f>IF(L5="=","Upper Critical Value","")</f>
        <v/>
      </c>
      <c r="K12" s="166"/>
      <c r="L12" s="167"/>
      <c r="M12" s="27" t="str">
        <f>IF(L5="=",-M11,"")</f>
        <v/>
      </c>
      <c r="P12" s="226" t="s">
        <v>182</v>
      </c>
      <c r="Q12" s="227"/>
      <c r="R12" s="227"/>
      <c r="S12" s="228"/>
    </row>
    <row r="13" spans="1:41" x14ac:dyDescent="0.25">
      <c r="J13" s="175" t="s">
        <v>170</v>
      </c>
      <c r="K13" s="176"/>
      <c r="L13" s="176"/>
      <c r="M13" s="177"/>
      <c r="P13" s="216" t="s">
        <v>146</v>
      </c>
      <c r="Q13" s="217"/>
      <c r="R13" s="218"/>
      <c r="S13" s="34">
        <v>95</v>
      </c>
    </row>
    <row r="14" spans="1:41" x14ac:dyDescent="0.25">
      <c r="J14" s="178" t="s">
        <v>176</v>
      </c>
      <c r="K14" s="179"/>
      <c r="L14" s="179"/>
      <c r="M14" s="180"/>
      <c r="P14" s="216" t="s">
        <v>171</v>
      </c>
      <c r="Q14" s="217"/>
      <c r="R14" s="218"/>
      <c r="S14" s="34">
        <v>37</v>
      </c>
    </row>
    <row r="15" spans="1:41" ht="15.75" x14ac:dyDescent="0.3">
      <c r="J15" s="165" t="s">
        <v>146</v>
      </c>
      <c r="K15" s="166"/>
      <c r="L15" s="167"/>
      <c r="M15" s="17">
        <v>305</v>
      </c>
      <c r="P15" s="207" t="s">
        <v>173</v>
      </c>
      <c r="Q15" s="208"/>
      <c r="R15" s="208"/>
      <c r="S15" s="42">
        <f>S14/S13</f>
        <v>0.38947368421052631</v>
      </c>
    </row>
    <row r="16" spans="1:41" x14ac:dyDescent="0.25">
      <c r="J16" s="165" t="s">
        <v>171</v>
      </c>
      <c r="K16" s="166"/>
      <c r="L16" s="167"/>
      <c r="M16" s="17">
        <v>66</v>
      </c>
      <c r="P16" s="198"/>
      <c r="Q16" s="199"/>
      <c r="R16" s="199"/>
      <c r="S16" s="200"/>
    </row>
    <row r="17" spans="10:19" ht="15.75" x14ac:dyDescent="0.3">
      <c r="J17" s="168" t="s">
        <v>172</v>
      </c>
      <c r="K17" s="169"/>
      <c r="L17" s="169"/>
      <c r="M17" s="42">
        <f>M16/M15</f>
        <v>0.21639344262295082</v>
      </c>
      <c r="P17" s="201" t="s">
        <v>163</v>
      </c>
      <c r="Q17" s="202"/>
      <c r="R17" s="202"/>
      <c r="S17" s="203"/>
    </row>
    <row r="18" spans="10:19" x14ac:dyDescent="0.25">
      <c r="J18" s="178" t="s">
        <v>177</v>
      </c>
      <c r="K18" s="179"/>
      <c r="L18" s="179"/>
      <c r="M18" s="180"/>
      <c r="P18" s="207" t="s">
        <v>174</v>
      </c>
      <c r="Q18" s="208"/>
      <c r="R18" s="208"/>
      <c r="S18" s="42">
        <f>(S10+S14)/(S9+S13)</f>
        <v>0.25750000000000001</v>
      </c>
    </row>
    <row r="19" spans="10:19" x14ac:dyDescent="0.25">
      <c r="J19" s="165" t="s">
        <v>146</v>
      </c>
      <c r="K19" s="166"/>
      <c r="L19" s="167"/>
      <c r="M19" s="17">
        <v>95</v>
      </c>
      <c r="P19" s="207" t="s">
        <v>102</v>
      </c>
      <c r="Q19" s="208"/>
      <c r="R19" s="208"/>
      <c r="S19" s="42">
        <f>SQRT(S18*(1-S18)*(1/S9+1/S13))</f>
        <v>5.1375388500448781E-2</v>
      </c>
    </row>
    <row r="20" spans="10:19" x14ac:dyDescent="0.25">
      <c r="J20" s="165" t="s">
        <v>171</v>
      </c>
      <c r="K20" s="166"/>
      <c r="L20" s="167"/>
      <c r="M20" s="17">
        <v>37</v>
      </c>
      <c r="P20" s="196" t="s">
        <v>179</v>
      </c>
      <c r="Q20" s="197"/>
      <c r="R20" s="197"/>
      <c r="S20" s="43">
        <f>NORMSINV(1-(1-S5)/2)</f>
        <v>1.9599639845400536</v>
      </c>
    </row>
    <row r="21" spans="10:19" ht="15.75" x14ac:dyDescent="0.3">
      <c r="J21" s="168" t="s">
        <v>173</v>
      </c>
      <c r="K21" s="169"/>
      <c r="L21" s="169"/>
      <c r="M21" s="42">
        <f>M20/M19</f>
        <v>0.38947368421052631</v>
      </c>
      <c r="P21" s="198"/>
      <c r="Q21" s="199"/>
      <c r="R21" s="199"/>
      <c r="S21" s="200"/>
    </row>
    <row r="22" spans="10:19" x14ac:dyDescent="0.25">
      <c r="J22" s="210"/>
      <c r="K22" s="211"/>
      <c r="L22" s="211"/>
      <c r="M22" s="212"/>
      <c r="P22" s="201" t="s">
        <v>180</v>
      </c>
      <c r="Q22" s="202"/>
      <c r="R22" s="202"/>
      <c r="S22" s="203"/>
    </row>
    <row r="23" spans="10:19" x14ac:dyDescent="0.25">
      <c r="J23" s="213"/>
      <c r="K23" s="214"/>
      <c r="L23" s="214"/>
      <c r="M23" s="215"/>
      <c r="P23" s="204" t="s">
        <v>166</v>
      </c>
      <c r="Q23" s="205"/>
      <c r="R23" s="206"/>
      <c r="S23" s="44">
        <f>(S11-S15)-S20*S19</f>
        <v>-0.27377415274020833</v>
      </c>
    </row>
    <row r="24" spans="10:19" ht="15.75" thickBot="1" x14ac:dyDescent="0.3">
      <c r="J24" s="168" t="s">
        <v>174</v>
      </c>
      <c r="K24" s="169"/>
      <c r="L24" s="169"/>
      <c r="M24" s="42">
        <f>(M16+M20)/(M15+M19)</f>
        <v>0.25750000000000001</v>
      </c>
      <c r="P24" s="45" t="s">
        <v>167</v>
      </c>
      <c r="Q24" s="46"/>
      <c r="R24" s="47"/>
      <c r="S24" s="48">
        <f>(S11-S15)+S20*S19</f>
        <v>-7.2386330434942636E-2</v>
      </c>
    </row>
    <row r="25" spans="10:19" x14ac:dyDescent="0.25">
      <c r="J25" s="168" t="s">
        <v>102</v>
      </c>
      <c r="K25" s="169"/>
      <c r="L25" s="169"/>
      <c r="M25" s="42">
        <f>SQRT(M24*(1-M24)*(1/M15+1/M19))</f>
        <v>5.1375388500448781E-2</v>
      </c>
    </row>
    <row r="26" spans="10:19" ht="15" customHeight="1" x14ac:dyDescent="0.25">
      <c r="J26" s="170" t="s">
        <v>175</v>
      </c>
      <c r="K26" s="171"/>
      <c r="L26" s="171"/>
      <c r="M26" s="29">
        <f>((M17-M21)-M5)/M25</f>
        <v>-3.3689329976757953</v>
      </c>
      <c r="P26" s="187" t="s">
        <v>252</v>
      </c>
      <c r="Q26" s="188"/>
      <c r="R26" s="188"/>
      <c r="S26" s="189"/>
    </row>
    <row r="27" spans="10:19" x14ac:dyDescent="0.25">
      <c r="J27" s="168" t="s">
        <v>150</v>
      </c>
      <c r="K27" s="169"/>
      <c r="L27" s="169"/>
      <c r="M27" s="29">
        <f>IF(M7="Two",2*(1-NORMSDIST(ABS(M26))),IF(M7="Lower",NORMSDIST(M26),1-NORMSDIST((M26))))</f>
        <v>3.7729884916204459E-4</v>
      </c>
      <c r="P27" s="190"/>
      <c r="Q27" s="191"/>
      <c r="R27" s="191"/>
      <c r="S27" s="192"/>
    </row>
    <row r="28" spans="10:19" x14ac:dyDescent="0.25">
      <c r="J28" s="172"/>
      <c r="K28" s="173"/>
      <c r="L28" s="173"/>
      <c r="M28" s="174"/>
      <c r="P28" s="190"/>
      <c r="Q28" s="191"/>
      <c r="R28" s="191"/>
      <c r="S28" s="192"/>
    </row>
    <row r="29" spans="10:19" x14ac:dyDescent="0.25">
      <c r="J29" s="175" t="s">
        <v>151</v>
      </c>
      <c r="K29" s="176"/>
      <c r="L29" s="176"/>
      <c r="M29" s="177"/>
      <c r="P29" s="193"/>
      <c r="Q29" s="194"/>
      <c r="R29" s="194"/>
      <c r="S29" s="195"/>
    </row>
    <row r="30" spans="10:19" ht="15.75" thickBot="1" x14ac:dyDescent="0.3">
      <c r="J30" s="162" t="str">
        <f>IF(M27&lt;M9,"Reject Null Hypothesis", "Fail to reject Null Hypothesis")</f>
        <v>Reject Null Hypothesis</v>
      </c>
      <c r="K30" s="163"/>
      <c r="L30" s="163"/>
      <c r="M30" s="164"/>
    </row>
    <row r="32" spans="10:19" ht="15" customHeight="1" x14ac:dyDescent="0.25">
      <c r="J32" s="153" t="s">
        <v>255</v>
      </c>
      <c r="K32" s="154"/>
      <c r="L32" s="154"/>
      <c r="M32" s="155"/>
      <c r="N32" s="93"/>
      <c r="O32" s="93"/>
    </row>
    <row r="33" spans="1:15" x14ac:dyDescent="0.25">
      <c r="J33" s="156"/>
      <c r="K33" s="157"/>
      <c r="L33" s="157"/>
      <c r="M33" s="158"/>
      <c r="N33" s="93"/>
      <c r="O33" s="93"/>
    </row>
    <row r="34" spans="1:15" ht="15" customHeight="1" x14ac:dyDescent="0.25">
      <c r="A34" s="93"/>
      <c r="B34" s="93"/>
      <c r="C34" s="93"/>
      <c r="D34" s="93"/>
      <c r="E34" s="93"/>
      <c r="F34" s="93"/>
      <c r="J34" s="156"/>
      <c r="K34" s="157"/>
      <c r="L34" s="157"/>
      <c r="M34" s="158"/>
      <c r="N34" s="94"/>
      <c r="O34" s="94"/>
    </row>
    <row r="35" spans="1:15" x14ac:dyDescent="0.25">
      <c r="A35" s="93"/>
      <c r="B35" s="93"/>
      <c r="C35" s="93"/>
      <c r="D35" s="93"/>
      <c r="E35" s="93"/>
      <c r="F35" s="93"/>
      <c r="J35" s="159"/>
      <c r="K35" s="160"/>
      <c r="L35" s="160"/>
      <c r="M35" s="161"/>
      <c r="N35" s="94"/>
      <c r="O35" s="94"/>
    </row>
    <row r="36" spans="1:15" x14ac:dyDescent="0.25">
      <c r="J36" s="153" t="s">
        <v>256</v>
      </c>
      <c r="K36" s="154"/>
      <c r="L36" s="154"/>
      <c r="M36" s="155"/>
    </row>
    <row r="37" spans="1:15" x14ac:dyDescent="0.25">
      <c r="J37" s="156"/>
      <c r="K37" s="157"/>
      <c r="L37" s="157"/>
      <c r="M37" s="158"/>
    </row>
    <row r="38" spans="1:15" x14ac:dyDescent="0.25">
      <c r="J38" s="156"/>
      <c r="K38" s="157"/>
      <c r="L38" s="157"/>
      <c r="M38" s="158"/>
    </row>
    <row r="39" spans="1:15" x14ac:dyDescent="0.25">
      <c r="J39" s="159"/>
      <c r="K39" s="160"/>
      <c r="L39" s="160"/>
      <c r="M39" s="161"/>
    </row>
    <row r="41" spans="1:15" ht="15" customHeight="1" x14ac:dyDescent="0.25">
      <c r="J41" s="187" t="s">
        <v>243</v>
      </c>
      <c r="K41" s="188"/>
      <c r="L41" s="188"/>
      <c r="M41" s="189"/>
    </row>
    <row r="42" spans="1:15" x14ac:dyDescent="0.25">
      <c r="J42" s="190"/>
      <c r="K42" s="191"/>
      <c r="L42" s="191"/>
      <c r="M42" s="192"/>
    </row>
    <row r="43" spans="1:15" x14ac:dyDescent="0.25">
      <c r="J43" s="193"/>
      <c r="K43" s="194"/>
      <c r="L43" s="194"/>
      <c r="M43" s="195"/>
    </row>
  </sheetData>
  <mergeCells count="50">
    <mergeCell ref="P14:R14"/>
    <mergeCell ref="P15:R15"/>
    <mergeCell ref="P16:S16"/>
    <mergeCell ref="P17:S17"/>
    <mergeCell ref="P18:R18"/>
    <mergeCell ref="P13:R13"/>
    <mergeCell ref="P2:S2"/>
    <mergeCell ref="P3:S3"/>
    <mergeCell ref="P4:S4"/>
    <mergeCell ref="P5:R5"/>
    <mergeCell ref="P6:S6"/>
    <mergeCell ref="P7:S7"/>
    <mergeCell ref="P8:S8"/>
    <mergeCell ref="P9:R9"/>
    <mergeCell ref="P10:R10"/>
    <mergeCell ref="P11:R11"/>
    <mergeCell ref="P12:S12"/>
    <mergeCell ref="J16:L16"/>
    <mergeCell ref="J30:M30"/>
    <mergeCell ref="J18:M18"/>
    <mergeCell ref="J19:L19"/>
    <mergeCell ref="J20:L20"/>
    <mergeCell ref="J21:L21"/>
    <mergeCell ref="J22:M23"/>
    <mergeCell ref="J24:L24"/>
    <mergeCell ref="J25:L25"/>
    <mergeCell ref="J26:L26"/>
    <mergeCell ref="J27:L27"/>
    <mergeCell ref="J28:M28"/>
    <mergeCell ref="J29:M29"/>
    <mergeCell ref="J11:L11"/>
    <mergeCell ref="J12:L12"/>
    <mergeCell ref="J13:M13"/>
    <mergeCell ref="J14:M14"/>
    <mergeCell ref="J15:L15"/>
    <mergeCell ref="J2:M2"/>
    <mergeCell ref="J3:M3"/>
    <mergeCell ref="J4:M4"/>
    <mergeCell ref="J8:M8"/>
    <mergeCell ref="J10:M10"/>
    <mergeCell ref="J41:M43"/>
    <mergeCell ref="P26:S29"/>
    <mergeCell ref="J32:M35"/>
    <mergeCell ref="J36:M39"/>
    <mergeCell ref="J17:L17"/>
    <mergeCell ref="P20:R20"/>
    <mergeCell ref="P21:S21"/>
    <mergeCell ref="P22:S22"/>
    <mergeCell ref="P23:R23"/>
    <mergeCell ref="P19:R19"/>
  </mergeCells>
  <conditionalFormatting sqref="M12">
    <cfRule type="cellIs" dxfId="2" priority="2" stopIfTrue="1" operator="notEqual">
      <formula>""</formula>
    </cfRule>
  </conditionalFormatting>
  <conditionalFormatting sqref="M12">
    <cfRule type="cellIs" dxfId="1" priority="1" stopIfTrue="1" operator="notEqual">
      <formula>""</formula>
    </cfRule>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2373-56AB-42B1-BD0F-93D619B6731D}">
  <dimension ref="A1:AO358"/>
  <sheetViews>
    <sheetView topLeftCell="A10" workbookViewId="0">
      <selection activeCell="P32" sqref="P32"/>
    </sheetView>
  </sheetViews>
  <sheetFormatPr defaultRowHeight="15" x14ac:dyDescent="0.25"/>
  <cols>
    <col min="1" max="1" width="13.140625" bestFit="1" customWidth="1"/>
    <col min="2" max="2" width="12.85546875" bestFit="1" customWidth="1"/>
    <col min="4" max="4" width="38.140625" bestFit="1" customWidth="1"/>
    <col min="5" max="6" width="15.7109375" bestFit="1" customWidth="1"/>
    <col min="9" max="9" width="19.7109375" bestFit="1" customWidth="1"/>
    <col min="11" max="11" width="11" customWidth="1"/>
    <col min="12" max="12" width="18.140625" customWidth="1"/>
    <col min="15" max="17" width="18.140625" bestFit="1" customWidth="1"/>
    <col min="20" max="20" width="25.28515625" customWidth="1"/>
    <col min="21" max="21" width="10.42578125" customWidth="1"/>
    <col min="22" max="22" width="11.140625" customWidth="1"/>
    <col min="23" max="23" width="15.28515625" customWidth="1"/>
    <col min="26" max="26" width="14.85546875" customWidth="1"/>
    <col min="27" max="27" width="10.42578125" customWidth="1"/>
    <col min="28" max="28" width="12.42578125" customWidth="1"/>
    <col min="29" max="29" width="18.140625" customWidth="1"/>
  </cols>
  <sheetData>
    <row r="1" spans="1:41" ht="15.75" thickBot="1" x14ac:dyDescent="0.3"/>
    <row r="2" spans="1:41" x14ac:dyDescent="0.25">
      <c r="A2" t="s">
        <v>34</v>
      </c>
      <c r="B2" t="s">
        <v>51</v>
      </c>
      <c r="D2" s="122"/>
      <c r="E2" s="123" t="s">
        <v>34</v>
      </c>
      <c r="F2" s="124" t="s">
        <v>51</v>
      </c>
      <c r="I2" s="181" t="s">
        <v>132</v>
      </c>
      <c r="J2" s="182"/>
      <c r="K2" s="182"/>
      <c r="L2" s="183"/>
      <c r="N2" s="219" t="s">
        <v>161</v>
      </c>
      <c r="O2" s="220"/>
      <c r="P2" s="220"/>
      <c r="Q2" s="221"/>
    </row>
    <row r="3" spans="1:41" x14ac:dyDescent="0.25">
      <c r="A3" s="1">
        <v>1068</v>
      </c>
      <c r="B3" s="1">
        <v>40</v>
      </c>
      <c r="D3" s="97"/>
      <c r="E3" s="11"/>
      <c r="F3" s="125"/>
      <c r="I3" s="184"/>
      <c r="J3" s="185"/>
      <c r="K3" s="185"/>
      <c r="L3" s="186"/>
      <c r="N3" s="222"/>
      <c r="O3" s="223"/>
      <c r="P3" s="223"/>
      <c r="Q3" s="224"/>
    </row>
    <row r="4" spans="1:41" x14ac:dyDescent="0.25">
      <c r="A4" s="1">
        <v>39</v>
      </c>
      <c r="B4" s="1">
        <v>20</v>
      </c>
      <c r="D4" s="126" t="s">
        <v>101</v>
      </c>
      <c r="E4" s="89">
        <v>360.63636363636363</v>
      </c>
      <c r="F4" s="127">
        <v>219.97471910112358</v>
      </c>
      <c r="I4" s="175" t="s">
        <v>133</v>
      </c>
      <c r="J4" s="176"/>
      <c r="K4" s="176"/>
      <c r="L4" s="177"/>
      <c r="N4" s="201" t="s">
        <v>162</v>
      </c>
      <c r="O4" s="202"/>
      <c r="P4" s="202"/>
      <c r="Q4" s="203"/>
    </row>
    <row r="5" spans="1:41" ht="15.75" x14ac:dyDescent="0.3">
      <c r="A5" s="1">
        <v>54</v>
      </c>
      <c r="B5" s="1">
        <v>128</v>
      </c>
      <c r="D5" s="126" t="s">
        <v>102</v>
      </c>
      <c r="E5" s="87">
        <v>63.1048582955058</v>
      </c>
      <c r="F5" s="128">
        <v>16.892820670096956</v>
      </c>
      <c r="I5" s="13" t="s">
        <v>134</v>
      </c>
      <c r="J5" s="14" t="s">
        <v>135</v>
      </c>
      <c r="K5" s="14" t="str">
        <f>IF(K6="&gt;",$AO$5,IF(K6="&lt;",$AO$6,$AO$7))</f>
        <v>=</v>
      </c>
      <c r="L5" s="15">
        <f>L6</f>
        <v>0</v>
      </c>
      <c r="N5" s="216" t="s">
        <v>162</v>
      </c>
      <c r="O5" s="217"/>
      <c r="P5" s="218"/>
      <c r="Q5" s="33">
        <v>0.95</v>
      </c>
      <c r="AN5" s="22" t="s">
        <v>153</v>
      </c>
      <c r="AO5" s="30" t="s">
        <v>154</v>
      </c>
    </row>
    <row r="6" spans="1:41" ht="15.75" x14ac:dyDescent="0.3">
      <c r="A6" s="1">
        <v>-50</v>
      </c>
      <c r="B6" s="1">
        <v>209</v>
      </c>
      <c r="D6" s="126" t="s">
        <v>103</v>
      </c>
      <c r="E6" s="87">
        <v>257.5</v>
      </c>
      <c r="F6" s="128">
        <v>105</v>
      </c>
      <c r="I6" s="13" t="s">
        <v>136</v>
      </c>
      <c r="J6" s="14" t="s">
        <v>135</v>
      </c>
      <c r="K6" s="16" t="s">
        <v>137</v>
      </c>
      <c r="L6" s="17">
        <v>0</v>
      </c>
      <c r="N6" s="216"/>
      <c r="O6" s="217"/>
      <c r="P6" s="217"/>
      <c r="Q6" s="225"/>
      <c r="AN6" s="22" t="s">
        <v>155</v>
      </c>
      <c r="AO6" s="22" t="s">
        <v>156</v>
      </c>
    </row>
    <row r="7" spans="1:41" x14ac:dyDescent="0.25">
      <c r="A7" s="1">
        <v>148</v>
      </c>
      <c r="B7" s="1">
        <v>98</v>
      </c>
      <c r="D7" s="126" t="s">
        <v>104</v>
      </c>
      <c r="E7" s="87">
        <v>39</v>
      </c>
      <c r="F7" s="128">
        <v>0</v>
      </c>
      <c r="I7" s="18" t="s">
        <v>138</v>
      </c>
      <c r="J7" s="19"/>
      <c r="K7" s="19"/>
      <c r="L7" s="20" t="str">
        <f>IF(K6="&lt;","Lower",IF(K6="&gt;","Upper","Two"))</f>
        <v>Two</v>
      </c>
      <c r="N7" s="201" t="s">
        <v>143</v>
      </c>
      <c r="O7" s="202"/>
      <c r="P7" s="202"/>
      <c r="Q7" s="203"/>
      <c r="AN7" s="30" t="s">
        <v>137</v>
      </c>
      <c r="AO7" s="31" t="s">
        <v>157</v>
      </c>
    </row>
    <row r="8" spans="1:41" x14ac:dyDescent="0.25">
      <c r="A8" s="1">
        <v>0</v>
      </c>
      <c r="B8" s="1">
        <v>0</v>
      </c>
      <c r="D8" s="126" t="s">
        <v>105</v>
      </c>
      <c r="E8" s="87">
        <v>418.59027482947829</v>
      </c>
      <c r="F8" s="128">
        <v>318.73310293782095</v>
      </c>
      <c r="I8" s="175" t="s">
        <v>139</v>
      </c>
      <c r="J8" s="176"/>
      <c r="K8" s="176"/>
      <c r="L8" s="177"/>
      <c r="N8" s="178" t="s">
        <v>183</v>
      </c>
      <c r="O8" s="179"/>
      <c r="P8" s="179"/>
      <c r="Q8" s="180"/>
    </row>
    <row r="9" spans="1:41" x14ac:dyDescent="0.25">
      <c r="A9" s="1">
        <v>1179</v>
      </c>
      <c r="B9" s="1">
        <v>560</v>
      </c>
      <c r="D9" s="126" t="s">
        <v>106</v>
      </c>
      <c r="E9" s="87">
        <v>175217.81818181818</v>
      </c>
      <c r="F9" s="128">
        <v>101590.79090837156</v>
      </c>
      <c r="I9" s="21"/>
      <c r="J9" s="22"/>
      <c r="K9" s="23" t="s">
        <v>140</v>
      </c>
      <c r="L9" s="24">
        <v>0.05</v>
      </c>
      <c r="N9" s="216" t="s">
        <v>144</v>
      </c>
      <c r="O9" s="217"/>
      <c r="P9" s="218"/>
      <c r="Q9" s="34">
        <v>418.59027479999997</v>
      </c>
    </row>
    <row r="10" spans="1:41" x14ac:dyDescent="0.25">
      <c r="A10" s="1">
        <v>-76</v>
      </c>
      <c r="B10" s="1">
        <v>292</v>
      </c>
      <c r="D10" s="126" t="s">
        <v>107</v>
      </c>
      <c r="E10" s="87">
        <v>2.125316584241316</v>
      </c>
      <c r="F10" s="128">
        <v>6.0710102285761511</v>
      </c>
      <c r="I10" s="175" t="s">
        <v>141</v>
      </c>
      <c r="J10" s="176"/>
      <c r="K10" s="176"/>
      <c r="L10" s="177"/>
      <c r="N10" s="216" t="s">
        <v>145</v>
      </c>
      <c r="O10" s="217"/>
      <c r="P10" s="218"/>
      <c r="Q10" s="34">
        <v>360.63</v>
      </c>
    </row>
    <row r="11" spans="1:41" x14ac:dyDescent="0.25">
      <c r="A11" s="1">
        <v>357</v>
      </c>
      <c r="B11" s="1">
        <v>-29</v>
      </c>
      <c r="D11" s="126" t="s">
        <v>108</v>
      </c>
      <c r="E11" s="87">
        <v>1.5252549016211006</v>
      </c>
      <c r="F11" s="128">
        <v>2.1963270833890181</v>
      </c>
      <c r="I11" s="168" t="s">
        <v>142</v>
      </c>
      <c r="J11" s="169"/>
      <c r="K11" s="169"/>
      <c r="L11" s="25">
        <f>L18+L22-2</f>
        <v>398</v>
      </c>
      <c r="N11" s="216" t="s">
        <v>146</v>
      </c>
      <c r="O11" s="217"/>
      <c r="P11" s="218"/>
      <c r="Q11" s="34">
        <v>44</v>
      </c>
    </row>
    <row r="12" spans="1:41" x14ac:dyDescent="0.25">
      <c r="A12" s="1">
        <v>110</v>
      </c>
      <c r="B12" s="1">
        <v>893</v>
      </c>
      <c r="D12" s="126" t="s">
        <v>109</v>
      </c>
      <c r="E12" s="87">
        <v>1727</v>
      </c>
      <c r="F12" s="128">
        <v>2043</v>
      </c>
      <c r="I12" s="168" t="str">
        <f>IF(K5="=","Lower Critical Value","Critical Value")</f>
        <v>Lower Critical Value</v>
      </c>
      <c r="J12" s="169"/>
      <c r="K12" s="169"/>
      <c r="L12" s="26">
        <f>IF(L7="Two",-(TINV(L9,L11)),IF(L7="Lower",-(TINV(L9*2,L11)),TINV(L9*2,L11)))</f>
        <v>-1.965942323976257</v>
      </c>
      <c r="N12" s="178" t="s">
        <v>184</v>
      </c>
      <c r="O12" s="179"/>
      <c r="P12" s="179"/>
      <c r="Q12" s="180"/>
    </row>
    <row r="13" spans="1:41" x14ac:dyDescent="0.25">
      <c r="A13" s="1">
        <v>96</v>
      </c>
      <c r="B13" s="1">
        <v>383</v>
      </c>
      <c r="D13" s="126" t="s">
        <v>110</v>
      </c>
      <c r="E13" s="87">
        <v>-76</v>
      </c>
      <c r="F13" s="128">
        <v>-87</v>
      </c>
      <c r="I13" s="165" t="str">
        <f>IF(K5="=","Upper Critical Value","")</f>
        <v>Upper Critical Value</v>
      </c>
      <c r="J13" s="166"/>
      <c r="K13" s="167"/>
      <c r="L13" s="27">
        <f>IF(K5="=",-L12,"")</f>
        <v>1.965942323976257</v>
      </c>
      <c r="N13" s="216" t="s">
        <v>144</v>
      </c>
      <c r="O13" s="217"/>
      <c r="P13" s="218"/>
      <c r="Q13" s="34">
        <v>318.733</v>
      </c>
    </row>
    <row r="14" spans="1:41" x14ac:dyDescent="0.25">
      <c r="A14" s="1">
        <v>72</v>
      </c>
      <c r="B14" s="1">
        <v>0</v>
      </c>
      <c r="D14" s="126" t="s">
        <v>111</v>
      </c>
      <c r="E14" s="87">
        <v>1651</v>
      </c>
      <c r="F14" s="128">
        <v>1956</v>
      </c>
      <c r="I14" s="175" t="s">
        <v>143</v>
      </c>
      <c r="J14" s="176"/>
      <c r="K14" s="176"/>
      <c r="L14" s="177"/>
      <c r="N14" s="216" t="s">
        <v>145</v>
      </c>
      <c r="O14" s="217"/>
      <c r="P14" s="218"/>
      <c r="Q14" s="34">
        <v>219.97399999999999</v>
      </c>
    </row>
    <row r="15" spans="1:41" x14ac:dyDescent="0.25">
      <c r="A15" s="1">
        <v>39</v>
      </c>
      <c r="B15" s="1">
        <v>429</v>
      </c>
      <c r="D15" s="126" t="s">
        <v>112</v>
      </c>
      <c r="E15" s="87">
        <v>15868</v>
      </c>
      <c r="F15" s="128">
        <v>78311</v>
      </c>
      <c r="I15" s="178" t="s">
        <v>183</v>
      </c>
      <c r="J15" s="179"/>
      <c r="K15" s="179"/>
      <c r="L15" s="180"/>
      <c r="N15" s="216" t="s">
        <v>146</v>
      </c>
      <c r="O15" s="217"/>
      <c r="P15" s="218"/>
      <c r="Q15" s="34">
        <v>356</v>
      </c>
    </row>
    <row r="16" spans="1:41" ht="15.75" thickBot="1" x14ac:dyDescent="0.3">
      <c r="A16" s="1">
        <v>253</v>
      </c>
      <c r="B16" s="1">
        <v>58</v>
      </c>
      <c r="D16" s="129" t="s">
        <v>113</v>
      </c>
      <c r="E16" s="88">
        <v>44</v>
      </c>
      <c r="F16" s="130">
        <v>356</v>
      </c>
      <c r="I16" s="165" t="s">
        <v>144</v>
      </c>
      <c r="J16" s="166"/>
      <c r="K16" s="167"/>
      <c r="L16" s="24">
        <v>418.59027479999997</v>
      </c>
      <c r="N16" s="198"/>
      <c r="O16" s="199"/>
      <c r="P16" s="199"/>
      <c r="Q16" s="200"/>
    </row>
    <row r="17" spans="1:17" x14ac:dyDescent="0.25">
      <c r="A17" s="1">
        <v>61</v>
      </c>
      <c r="B17" s="1">
        <v>73</v>
      </c>
      <c r="D17" s="97" t="s">
        <v>114</v>
      </c>
      <c r="E17" s="131">
        <f>QUARTILE(A3:A46,1)</f>
        <v>69.25</v>
      </c>
      <c r="F17" s="105">
        <f>QUARTILE(B3:B358,1)</f>
        <v>0</v>
      </c>
      <c r="I17" s="165" t="s">
        <v>145</v>
      </c>
      <c r="J17" s="166"/>
      <c r="K17" s="167"/>
      <c r="L17" s="24">
        <v>360.63</v>
      </c>
      <c r="N17" s="201" t="s">
        <v>163</v>
      </c>
      <c r="O17" s="202"/>
      <c r="P17" s="202"/>
      <c r="Q17" s="203"/>
    </row>
    <row r="18" spans="1:17" x14ac:dyDescent="0.25">
      <c r="A18" s="1">
        <v>-10</v>
      </c>
      <c r="B18" s="1">
        <v>94</v>
      </c>
      <c r="D18" s="97" t="s">
        <v>115</v>
      </c>
      <c r="E18" s="131">
        <f>QUARTILE(A3:A46,3)</f>
        <v>494.75</v>
      </c>
      <c r="F18" s="105">
        <f>QUARTILE(B3:B358,3)</f>
        <v>342.25</v>
      </c>
      <c r="I18" s="165" t="s">
        <v>146</v>
      </c>
      <c r="J18" s="166"/>
      <c r="K18" s="167"/>
      <c r="L18" s="17">
        <v>44</v>
      </c>
      <c r="N18" s="207" t="s">
        <v>142</v>
      </c>
      <c r="O18" s="208"/>
      <c r="P18" s="208"/>
      <c r="Q18" s="35">
        <f>Q11+Q15-2</f>
        <v>398</v>
      </c>
    </row>
    <row r="19" spans="1:17" x14ac:dyDescent="0.25">
      <c r="A19" s="1">
        <v>542</v>
      </c>
      <c r="B19" s="1">
        <v>292</v>
      </c>
      <c r="D19" s="97" t="s">
        <v>116</v>
      </c>
      <c r="E19" s="131">
        <f>E18-E17</f>
        <v>425.5</v>
      </c>
      <c r="F19" s="105">
        <f>F18-F17</f>
        <v>342.25</v>
      </c>
      <c r="I19" s="178" t="s">
        <v>184</v>
      </c>
      <c r="J19" s="179"/>
      <c r="K19" s="179"/>
      <c r="L19" s="180"/>
      <c r="N19" s="216" t="s">
        <v>147</v>
      </c>
      <c r="O19" s="217"/>
      <c r="P19" s="218"/>
      <c r="Q19" s="36">
        <f>((Q11-1)*Q9^2+(Q15-1)*Q13^2)/Q18</f>
        <v>109545.41120188945</v>
      </c>
    </row>
    <row r="20" spans="1:17" x14ac:dyDescent="0.25">
      <c r="A20" s="1">
        <v>563</v>
      </c>
      <c r="B20" s="1">
        <v>84</v>
      </c>
      <c r="D20" s="97" t="s">
        <v>117</v>
      </c>
      <c r="E20" s="132">
        <f>E18+(1.5*E19)</f>
        <v>1133</v>
      </c>
      <c r="F20" s="113">
        <f>F18+(1.5*F19)</f>
        <v>855.625</v>
      </c>
      <c r="I20" s="165" t="s">
        <v>144</v>
      </c>
      <c r="J20" s="166"/>
      <c r="K20" s="167"/>
      <c r="L20" s="24">
        <v>318.733</v>
      </c>
      <c r="N20" s="207" t="s">
        <v>148</v>
      </c>
      <c r="O20" s="208"/>
      <c r="P20" s="208"/>
      <c r="Q20" s="37">
        <f>SQRT(Q19*(1/Q11+1/Q15))</f>
        <v>52.89026626540435</v>
      </c>
    </row>
    <row r="21" spans="1:17" x14ac:dyDescent="0.25">
      <c r="A21" s="1">
        <v>82</v>
      </c>
      <c r="B21" s="1">
        <v>327</v>
      </c>
      <c r="D21" s="97" t="s">
        <v>245</v>
      </c>
      <c r="E21" s="132">
        <f>E17-(1.5*E19)</f>
        <v>-569</v>
      </c>
      <c r="F21" s="113">
        <f>F17-(1.5*F19)</f>
        <v>-513.375</v>
      </c>
      <c r="I21" s="165" t="s">
        <v>145</v>
      </c>
      <c r="J21" s="166"/>
      <c r="K21" s="167"/>
      <c r="L21" s="24">
        <v>219.97399999999999</v>
      </c>
      <c r="N21" s="196" t="s">
        <v>164</v>
      </c>
      <c r="O21" s="197"/>
      <c r="P21" s="197"/>
      <c r="Q21" s="37">
        <f>TINV(1-Q5,Q18)</f>
        <v>1.965942323976257</v>
      </c>
    </row>
    <row r="22" spans="1:17" x14ac:dyDescent="0.25">
      <c r="A22" s="1">
        <v>387</v>
      </c>
      <c r="B22" s="1">
        <v>130</v>
      </c>
      <c r="D22" s="100" t="s">
        <v>249</v>
      </c>
      <c r="E22" s="133" t="s">
        <v>37</v>
      </c>
      <c r="F22" s="134"/>
      <c r="I22" s="165" t="s">
        <v>146</v>
      </c>
      <c r="J22" s="166"/>
      <c r="K22" s="167"/>
      <c r="L22" s="17">
        <v>356</v>
      </c>
      <c r="N22" s="198"/>
      <c r="O22" s="199"/>
      <c r="P22" s="199"/>
      <c r="Q22" s="200"/>
    </row>
    <row r="23" spans="1:17" x14ac:dyDescent="0.25">
      <c r="A23" s="1">
        <v>691</v>
      </c>
      <c r="B23" s="1">
        <v>-10</v>
      </c>
      <c r="E23" s="81"/>
      <c r="F23" s="81"/>
      <c r="I23" s="172"/>
      <c r="J23" s="173"/>
      <c r="K23" s="173"/>
      <c r="L23" s="174"/>
      <c r="N23" s="201" t="s">
        <v>165</v>
      </c>
      <c r="O23" s="202"/>
      <c r="P23" s="202"/>
      <c r="Q23" s="203"/>
    </row>
    <row r="24" spans="1:17" x14ac:dyDescent="0.25">
      <c r="A24" s="1">
        <v>272</v>
      </c>
      <c r="B24" s="1">
        <v>168</v>
      </c>
      <c r="E24" s="81"/>
      <c r="F24" s="81"/>
      <c r="I24" s="165" t="s">
        <v>147</v>
      </c>
      <c r="J24" s="166"/>
      <c r="K24" s="167"/>
      <c r="L24" s="28">
        <f>((L18-1)*L16^2+(L22-1)*L20^2)/L11</f>
        <v>109545.41120188945</v>
      </c>
      <c r="N24" s="204" t="s">
        <v>166</v>
      </c>
      <c r="O24" s="205"/>
      <c r="P24" s="206"/>
      <c r="Q24" s="38">
        <f>(Q10-Q14)-Q21*Q20</f>
        <v>36.676787022467948</v>
      </c>
    </row>
    <row r="25" spans="1:17" ht="15.75" customHeight="1" thickBot="1" x14ac:dyDescent="0.3">
      <c r="A25" s="1">
        <v>966</v>
      </c>
      <c r="B25" s="1">
        <v>40</v>
      </c>
      <c r="D25" s="32" t="s">
        <v>250</v>
      </c>
      <c r="E25" s="1">
        <f>AVERAGE(A3:B358)</f>
        <v>235.44749999999999</v>
      </c>
      <c r="F25" s="81"/>
      <c r="I25" s="168" t="s">
        <v>148</v>
      </c>
      <c r="J25" s="169"/>
      <c r="K25" s="169"/>
      <c r="L25" s="27">
        <f>SQRT(L24*(1/L18+1/L22))</f>
        <v>52.89026626540435</v>
      </c>
      <c r="N25" s="229" t="s">
        <v>167</v>
      </c>
      <c r="O25" s="230"/>
      <c r="P25" s="231"/>
      <c r="Q25" s="39">
        <f>(Q10-Q14)+Q21*Q20</f>
        <v>244.63521297753206</v>
      </c>
    </row>
    <row r="26" spans="1:17" x14ac:dyDescent="0.25">
      <c r="A26" s="1">
        <v>76</v>
      </c>
      <c r="B26" s="1">
        <v>505</v>
      </c>
      <c r="D26" s="32"/>
      <c r="I26" s="170" t="s">
        <v>149</v>
      </c>
      <c r="J26" s="171"/>
      <c r="K26" s="171"/>
      <c r="L26" s="29">
        <f>((L17-L21)-L5)/L25</f>
        <v>2.6593929267473442</v>
      </c>
    </row>
    <row r="27" spans="1:17" x14ac:dyDescent="0.25">
      <c r="A27" s="1">
        <v>263</v>
      </c>
      <c r="B27" s="1">
        <v>0</v>
      </c>
      <c r="D27" s="32"/>
      <c r="I27" s="168" t="s">
        <v>150</v>
      </c>
      <c r="J27" s="169"/>
      <c r="K27" s="169"/>
      <c r="L27" s="29">
        <f>IF(K5="=",TDIST(ABS(L26),L11,2),IF(L26*L12&gt;0,TDIST(ABS(L26),L11,1),1-TDIST(ABS(L26),L11,1)))</f>
        <v>8.1442367036286753E-3</v>
      </c>
      <c r="N27" s="187" t="s">
        <v>248</v>
      </c>
      <c r="O27" s="188"/>
      <c r="P27" s="188"/>
      <c r="Q27" s="189"/>
    </row>
    <row r="28" spans="1:17" x14ac:dyDescent="0.25">
      <c r="A28" s="1">
        <v>24</v>
      </c>
      <c r="B28" s="1">
        <v>51</v>
      </c>
      <c r="I28" s="172"/>
      <c r="J28" s="173"/>
      <c r="K28" s="173"/>
      <c r="L28" s="174"/>
      <c r="N28" s="190"/>
      <c r="O28" s="191"/>
      <c r="P28" s="191"/>
      <c r="Q28" s="192"/>
    </row>
    <row r="29" spans="1:17" x14ac:dyDescent="0.25">
      <c r="A29" s="1">
        <v>1576</v>
      </c>
      <c r="B29" s="1">
        <v>149</v>
      </c>
      <c r="I29" s="175" t="s">
        <v>151</v>
      </c>
      <c r="J29" s="176"/>
      <c r="K29" s="176"/>
      <c r="L29" s="177"/>
      <c r="N29" s="190"/>
      <c r="O29" s="191"/>
      <c r="P29" s="191"/>
      <c r="Q29" s="192"/>
    </row>
    <row r="30" spans="1:17" ht="15.75" thickBot="1" x14ac:dyDescent="0.3">
      <c r="A30" s="1">
        <v>392</v>
      </c>
      <c r="B30" s="1">
        <v>0</v>
      </c>
      <c r="I30" s="162" t="str">
        <f>IF(L27&lt;L9,"Reject Null Hypothesis", "Fail to reject Null Hypothesis")</f>
        <v>Reject Null Hypothesis</v>
      </c>
      <c r="J30" s="163"/>
      <c r="K30" s="163"/>
      <c r="L30" s="164"/>
      <c r="N30" s="193"/>
      <c r="O30" s="194"/>
      <c r="P30" s="194"/>
      <c r="Q30" s="195"/>
    </row>
    <row r="31" spans="1:17" x14ac:dyDescent="0.25">
      <c r="A31" s="1">
        <v>440</v>
      </c>
      <c r="B31" s="1">
        <v>99</v>
      </c>
    </row>
    <row r="32" spans="1:17" ht="15" customHeight="1" x14ac:dyDescent="0.25">
      <c r="A32" s="1">
        <v>100</v>
      </c>
      <c r="B32" s="1">
        <v>80</v>
      </c>
      <c r="I32" s="153" t="s">
        <v>257</v>
      </c>
      <c r="J32" s="154"/>
      <c r="K32" s="154"/>
      <c r="L32" s="155"/>
    </row>
    <row r="33" spans="1:20" x14ac:dyDescent="0.25">
      <c r="A33" s="1">
        <v>835</v>
      </c>
      <c r="B33" s="1">
        <v>156</v>
      </c>
      <c r="I33" s="156"/>
      <c r="J33" s="157"/>
      <c r="K33" s="157"/>
      <c r="L33" s="158"/>
      <c r="T33" s="32"/>
    </row>
    <row r="34" spans="1:20" x14ac:dyDescent="0.25">
      <c r="A34" s="1">
        <v>430</v>
      </c>
      <c r="B34" s="1">
        <v>1084</v>
      </c>
      <c r="I34" s="159"/>
      <c r="J34" s="160"/>
      <c r="K34" s="160"/>
      <c r="L34" s="161"/>
    </row>
    <row r="35" spans="1:20" ht="15" customHeight="1" x14ac:dyDescent="0.25">
      <c r="A35" s="1">
        <v>72</v>
      </c>
      <c r="B35" s="1">
        <v>-34</v>
      </c>
      <c r="I35" s="153" t="s">
        <v>258</v>
      </c>
      <c r="J35" s="154"/>
      <c r="K35" s="154"/>
      <c r="L35" s="155"/>
    </row>
    <row r="36" spans="1:20" x14ac:dyDescent="0.25">
      <c r="A36" s="1">
        <v>262</v>
      </c>
      <c r="B36" s="1">
        <v>37</v>
      </c>
      <c r="I36" s="156"/>
      <c r="J36" s="157"/>
      <c r="K36" s="157"/>
      <c r="L36" s="158"/>
    </row>
    <row r="37" spans="1:20" x14ac:dyDescent="0.25">
      <c r="A37" s="1">
        <v>479</v>
      </c>
      <c r="B37" s="1">
        <v>357</v>
      </c>
      <c r="I37" s="159"/>
      <c r="J37" s="160"/>
      <c r="K37" s="160"/>
      <c r="L37" s="161"/>
    </row>
    <row r="38" spans="1:20" x14ac:dyDescent="0.25">
      <c r="A38" s="1">
        <v>198</v>
      </c>
      <c r="B38" s="1">
        <v>203</v>
      </c>
      <c r="I38" s="153" t="s">
        <v>185</v>
      </c>
      <c r="J38" s="154"/>
      <c r="K38" s="154"/>
      <c r="L38" s="155"/>
    </row>
    <row r="39" spans="1:20" x14ac:dyDescent="0.25">
      <c r="A39" s="1">
        <v>-31</v>
      </c>
      <c r="B39" s="1">
        <v>131</v>
      </c>
      <c r="I39" s="156"/>
      <c r="J39" s="157"/>
      <c r="K39" s="157"/>
      <c r="L39" s="158"/>
    </row>
    <row r="40" spans="1:20" x14ac:dyDescent="0.25">
      <c r="A40" s="1">
        <v>354</v>
      </c>
      <c r="B40" s="1">
        <v>76</v>
      </c>
      <c r="I40" s="156"/>
      <c r="J40" s="157"/>
      <c r="K40" s="157"/>
      <c r="L40" s="158"/>
    </row>
    <row r="41" spans="1:20" x14ac:dyDescent="0.25">
      <c r="A41" s="1">
        <v>-59</v>
      </c>
      <c r="B41" s="1">
        <v>92</v>
      </c>
      <c r="I41" s="156"/>
      <c r="J41" s="157"/>
      <c r="K41" s="157"/>
      <c r="L41" s="158"/>
    </row>
    <row r="42" spans="1:20" x14ac:dyDescent="0.25">
      <c r="A42" s="1">
        <v>700</v>
      </c>
      <c r="B42" s="1">
        <v>453</v>
      </c>
      <c r="I42" s="156"/>
      <c r="J42" s="157"/>
      <c r="K42" s="157"/>
      <c r="L42" s="158"/>
    </row>
    <row r="43" spans="1:20" x14ac:dyDescent="0.25">
      <c r="A43" s="1">
        <v>434</v>
      </c>
      <c r="B43" s="1">
        <v>925</v>
      </c>
      <c r="I43" s="159"/>
      <c r="J43" s="160"/>
      <c r="K43" s="160"/>
      <c r="L43" s="161"/>
    </row>
    <row r="44" spans="1:20" x14ac:dyDescent="0.25">
      <c r="A44" s="1">
        <v>729</v>
      </c>
      <c r="B44" s="1">
        <v>85</v>
      </c>
    </row>
    <row r="45" spans="1:20" x14ac:dyDescent="0.25">
      <c r="A45" s="1">
        <v>100</v>
      </c>
      <c r="B45" s="1">
        <v>136</v>
      </c>
    </row>
    <row r="46" spans="1:20" x14ac:dyDescent="0.25">
      <c r="A46" s="1">
        <v>1651</v>
      </c>
      <c r="B46" s="1">
        <v>0</v>
      </c>
    </row>
    <row r="47" spans="1:20" x14ac:dyDescent="0.25">
      <c r="B47" s="1">
        <v>575</v>
      </c>
    </row>
    <row r="48" spans="1:20" x14ac:dyDescent="0.25">
      <c r="B48" s="1">
        <v>640</v>
      </c>
    </row>
    <row r="49" spans="2:2" x14ac:dyDescent="0.25">
      <c r="B49" s="1">
        <v>241</v>
      </c>
    </row>
    <row r="50" spans="2:2" x14ac:dyDescent="0.25">
      <c r="B50" s="1">
        <v>158</v>
      </c>
    </row>
    <row r="51" spans="2:2" x14ac:dyDescent="0.25">
      <c r="B51" s="1">
        <v>51</v>
      </c>
    </row>
    <row r="52" spans="2:2" x14ac:dyDescent="0.25">
      <c r="B52" s="1">
        <v>60</v>
      </c>
    </row>
    <row r="53" spans="2:2" x14ac:dyDescent="0.25">
      <c r="B53" s="1">
        <v>-10</v>
      </c>
    </row>
    <row r="54" spans="2:2" x14ac:dyDescent="0.25">
      <c r="B54" s="1">
        <v>21</v>
      </c>
    </row>
    <row r="55" spans="2:2" x14ac:dyDescent="0.25">
      <c r="B55" s="1">
        <v>233</v>
      </c>
    </row>
    <row r="56" spans="2:2" x14ac:dyDescent="0.25">
      <c r="B56" s="1">
        <v>0</v>
      </c>
    </row>
    <row r="57" spans="2:2" x14ac:dyDescent="0.25">
      <c r="B57" s="1">
        <v>425</v>
      </c>
    </row>
    <row r="58" spans="2:2" x14ac:dyDescent="0.25">
      <c r="B58" s="1">
        <v>407</v>
      </c>
    </row>
    <row r="59" spans="2:2" x14ac:dyDescent="0.25">
      <c r="B59" s="1">
        <v>0</v>
      </c>
    </row>
    <row r="60" spans="2:2" x14ac:dyDescent="0.25">
      <c r="B60" s="1">
        <v>424</v>
      </c>
    </row>
    <row r="61" spans="2:2" x14ac:dyDescent="0.25">
      <c r="B61" s="1">
        <v>205</v>
      </c>
    </row>
    <row r="62" spans="2:2" x14ac:dyDescent="0.25">
      <c r="B62" s="1">
        <v>214</v>
      </c>
    </row>
    <row r="63" spans="2:2" x14ac:dyDescent="0.25">
      <c r="B63" s="1">
        <v>434</v>
      </c>
    </row>
    <row r="64" spans="2:2" x14ac:dyDescent="0.25">
      <c r="B64" s="1">
        <v>-30</v>
      </c>
    </row>
    <row r="65" spans="2:2" x14ac:dyDescent="0.25">
      <c r="B65" s="1">
        <v>-40</v>
      </c>
    </row>
    <row r="66" spans="2:2" x14ac:dyDescent="0.25">
      <c r="B66" s="1">
        <v>1273</v>
      </c>
    </row>
    <row r="67" spans="2:2" x14ac:dyDescent="0.25">
      <c r="B67" s="1">
        <v>12</v>
      </c>
    </row>
    <row r="68" spans="2:2" x14ac:dyDescent="0.25">
      <c r="B68" s="1">
        <v>-10</v>
      </c>
    </row>
    <row r="69" spans="2:2" x14ac:dyDescent="0.25">
      <c r="B69" s="1">
        <v>28</v>
      </c>
    </row>
    <row r="70" spans="2:2" x14ac:dyDescent="0.25">
      <c r="B70" s="1">
        <v>-34</v>
      </c>
    </row>
    <row r="71" spans="2:2" x14ac:dyDescent="0.25">
      <c r="B71" s="1">
        <v>247</v>
      </c>
    </row>
    <row r="72" spans="2:2" x14ac:dyDescent="0.25">
      <c r="B72" s="1">
        <v>676</v>
      </c>
    </row>
    <row r="73" spans="2:2" x14ac:dyDescent="0.25">
      <c r="B73" s="1">
        <v>38</v>
      </c>
    </row>
    <row r="74" spans="2:2" x14ac:dyDescent="0.25">
      <c r="B74" s="1">
        <v>63</v>
      </c>
    </row>
    <row r="75" spans="2:2" x14ac:dyDescent="0.25">
      <c r="B75" s="1">
        <v>366</v>
      </c>
    </row>
    <row r="76" spans="2:2" x14ac:dyDescent="0.25">
      <c r="B76" s="1">
        <v>126</v>
      </c>
    </row>
    <row r="77" spans="2:2" x14ac:dyDescent="0.25">
      <c r="B77" s="1">
        <v>-69</v>
      </c>
    </row>
    <row r="78" spans="2:2" x14ac:dyDescent="0.25">
      <c r="B78" s="1">
        <v>53</v>
      </c>
    </row>
    <row r="79" spans="2:2" x14ac:dyDescent="0.25">
      <c r="B79" s="1">
        <v>-54</v>
      </c>
    </row>
    <row r="80" spans="2:2" x14ac:dyDescent="0.25">
      <c r="B80" s="1">
        <v>21</v>
      </c>
    </row>
    <row r="81" spans="2:2" x14ac:dyDescent="0.25">
      <c r="B81" s="1">
        <v>307</v>
      </c>
    </row>
    <row r="82" spans="2:2" x14ac:dyDescent="0.25">
      <c r="B82" s="1">
        <v>33</v>
      </c>
    </row>
    <row r="83" spans="2:2" x14ac:dyDescent="0.25">
      <c r="B83" s="1">
        <v>105</v>
      </c>
    </row>
    <row r="84" spans="2:2" x14ac:dyDescent="0.25">
      <c r="B84" s="1">
        <v>-12</v>
      </c>
    </row>
    <row r="85" spans="2:2" x14ac:dyDescent="0.25">
      <c r="B85" s="1">
        <v>43</v>
      </c>
    </row>
    <row r="86" spans="2:2" x14ac:dyDescent="0.25">
      <c r="B86" s="1">
        <v>35</v>
      </c>
    </row>
    <row r="87" spans="2:2" x14ac:dyDescent="0.25">
      <c r="B87" s="1">
        <v>230</v>
      </c>
    </row>
    <row r="88" spans="2:2" x14ac:dyDescent="0.25">
      <c r="B88" s="1">
        <v>31</v>
      </c>
    </row>
    <row r="89" spans="2:2" x14ac:dyDescent="0.25">
      <c r="B89" s="1">
        <v>10</v>
      </c>
    </row>
    <row r="90" spans="2:2" x14ac:dyDescent="0.25">
      <c r="B90" s="1">
        <v>342</v>
      </c>
    </row>
    <row r="91" spans="2:2" x14ac:dyDescent="0.25">
      <c r="B91" s="1">
        <v>272</v>
      </c>
    </row>
    <row r="92" spans="2:2" x14ac:dyDescent="0.25">
      <c r="B92" s="1">
        <v>21</v>
      </c>
    </row>
    <row r="93" spans="2:2" x14ac:dyDescent="0.25">
      <c r="B93" s="1">
        <v>0</v>
      </c>
    </row>
    <row r="94" spans="2:2" x14ac:dyDescent="0.25">
      <c r="B94" s="1">
        <v>-19</v>
      </c>
    </row>
    <row r="95" spans="2:2" x14ac:dyDescent="0.25">
      <c r="B95" s="1">
        <v>41</v>
      </c>
    </row>
    <row r="96" spans="2:2" x14ac:dyDescent="0.25">
      <c r="B96" s="1">
        <v>141</v>
      </c>
    </row>
    <row r="97" spans="2:2" x14ac:dyDescent="0.25">
      <c r="B97" s="1">
        <v>416</v>
      </c>
    </row>
    <row r="98" spans="2:2" x14ac:dyDescent="0.25">
      <c r="B98" s="1">
        <v>0</v>
      </c>
    </row>
    <row r="99" spans="2:2" x14ac:dyDescent="0.25">
      <c r="B99" s="1">
        <v>850</v>
      </c>
    </row>
    <row r="100" spans="2:2" x14ac:dyDescent="0.25">
      <c r="B100" s="1">
        <v>418</v>
      </c>
    </row>
    <row r="101" spans="2:2" x14ac:dyDescent="0.25">
      <c r="B101" s="1">
        <v>0</v>
      </c>
    </row>
    <row r="102" spans="2:2" x14ac:dyDescent="0.25">
      <c r="B102" s="1">
        <v>25</v>
      </c>
    </row>
    <row r="103" spans="2:2" x14ac:dyDescent="0.25">
      <c r="B103" s="1">
        <v>40</v>
      </c>
    </row>
    <row r="104" spans="2:2" x14ac:dyDescent="0.25">
      <c r="B104" s="1">
        <v>-30</v>
      </c>
    </row>
    <row r="105" spans="2:2" x14ac:dyDescent="0.25">
      <c r="B105" s="1">
        <v>1956</v>
      </c>
    </row>
    <row r="106" spans="2:2" x14ac:dyDescent="0.25">
      <c r="B106" s="1">
        <v>28</v>
      </c>
    </row>
    <row r="107" spans="2:2" x14ac:dyDescent="0.25">
      <c r="B107" s="1">
        <v>562</v>
      </c>
    </row>
    <row r="108" spans="2:2" x14ac:dyDescent="0.25">
      <c r="B108" s="1">
        <v>365</v>
      </c>
    </row>
    <row r="109" spans="2:2" x14ac:dyDescent="0.25">
      <c r="B109" s="1">
        <v>338</v>
      </c>
    </row>
    <row r="110" spans="2:2" x14ac:dyDescent="0.25">
      <c r="B110" s="1">
        <v>167</v>
      </c>
    </row>
    <row r="111" spans="2:2" x14ac:dyDescent="0.25">
      <c r="B111" s="1">
        <v>104</v>
      </c>
    </row>
    <row r="112" spans="2:2" x14ac:dyDescent="0.25">
      <c r="B112" s="1">
        <v>-22</v>
      </c>
    </row>
    <row r="113" spans="2:2" x14ac:dyDescent="0.25">
      <c r="B113" s="1">
        <v>-31</v>
      </c>
    </row>
    <row r="114" spans="2:2" x14ac:dyDescent="0.25">
      <c r="B114" s="1">
        <v>1008</v>
      </c>
    </row>
    <row r="115" spans="2:2" x14ac:dyDescent="0.25">
      <c r="B115" s="1">
        <v>1144</v>
      </c>
    </row>
    <row r="116" spans="2:2" x14ac:dyDescent="0.25">
      <c r="B116" s="1">
        <v>250</v>
      </c>
    </row>
    <row r="117" spans="2:2" x14ac:dyDescent="0.25">
      <c r="B117" s="1">
        <v>-7</v>
      </c>
    </row>
    <row r="118" spans="2:2" x14ac:dyDescent="0.25">
      <c r="B118" s="1">
        <v>18</v>
      </c>
    </row>
    <row r="119" spans="2:2" x14ac:dyDescent="0.25">
      <c r="B119" s="1">
        <v>629</v>
      </c>
    </row>
    <row r="120" spans="2:2" x14ac:dyDescent="0.25">
      <c r="B120" s="1">
        <v>-69</v>
      </c>
    </row>
    <row r="121" spans="2:2" x14ac:dyDescent="0.25">
      <c r="B121" s="1">
        <v>50</v>
      </c>
    </row>
    <row r="122" spans="2:2" x14ac:dyDescent="0.25">
      <c r="B122" s="1">
        <v>26</v>
      </c>
    </row>
    <row r="123" spans="2:2" x14ac:dyDescent="0.25">
      <c r="B123" s="1">
        <v>-19</v>
      </c>
    </row>
    <row r="124" spans="2:2" x14ac:dyDescent="0.25">
      <c r="B124" s="1">
        <v>-59</v>
      </c>
    </row>
    <row r="125" spans="2:2" x14ac:dyDescent="0.25">
      <c r="B125" s="1">
        <v>-44</v>
      </c>
    </row>
    <row r="126" spans="2:2" x14ac:dyDescent="0.25">
      <c r="B126" s="1">
        <v>-13</v>
      </c>
    </row>
    <row r="127" spans="2:2" x14ac:dyDescent="0.25">
      <c r="B127" s="1">
        <v>-17</v>
      </c>
    </row>
    <row r="128" spans="2:2" x14ac:dyDescent="0.25">
      <c r="B128" s="1">
        <v>72</v>
      </c>
    </row>
    <row r="129" spans="2:2" x14ac:dyDescent="0.25">
      <c r="B129" s="1">
        <v>27</v>
      </c>
    </row>
    <row r="130" spans="2:2" x14ac:dyDescent="0.25">
      <c r="B130" s="1">
        <v>311</v>
      </c>
    </row>
    <row r="131" spans="2:2" x14ac:dyDescent="0.25">
      <c r="B131" s="1">
        <v>146</v>
      </c>
    </row>
    <row r="132" spans="2:2" x14ac:dyDescent="0.25">
      <c r="B132" s="1">
        <v>756</v>
      </c>
    </row>
    <row r="133" spans="2:2" x14ac:dyDescent="0.25">
      <c r="B133" s="1">
        <v>84</v>
      </c>
    </row>
    <row r="134" spans="2:2" x14ac:dyDescent="0.25">
      <c r="B134" s="1">
        <v>242</v>
      </c>
    </row>
    <row r="135" spans="2:2" x14ac:dyDescent="0.25">
      <c r="B135" s="1">
        <v>105</v>
      </c>
    </row>
    <row r="136" spans="2:2" x14ac:dyDescent="0.25">
      <c r="B136" s="1">
        <v>627</v>
      </c>
    </row>
    <row r="137" spans="2:2" x14ac:dyDescent="0.25">
      <c r="B137" s="1">
        <v>145</v>
      </c>
    </row>
    <row r="138" spans="2:2" x14ac:dyDescent="0.25">
      <c r="B138" s="1">
        <v>96</v>
      </c>
    </row>
    <row r="139" spans="2:2" x14ac:dyDescent="0.25">
      <c r="B139" s="1">
        <v>1143</v>
      </c>
    </row>
    <row r="140" spans="2:2" x14ac:dyDescent="0.25">
      <c r="B140" s="1">
        <v>338</v>
      </c>
    </row>
    <row r="141" spans="2:2" x14ac:dyDescent="0.25">
      <c r="B141" s="1">
        <v>135</v>
      </c>
    </row>
    <row r="142" spans="2:2" x14ac:dyDescent="0.25">
      <c r="B142" s="1">
        <v>567</v>
      </c>
    </row>
    <row r="143" spans="2:2" x14ac:dyDescent="0.25">
      <c r="B143" s="1">
        <v>200</v>
      </c>
    </row>
    <row r="144" spans="2:2" x14ac:dyDescent="0.25">
      <c r="B144" s="1">
        <v>0</v>
      </c>
    </row>
    <row r="145" spans="2:2" x14ac:dyDescent="0.25">
      <c r="B145" s="1">
        <v>-31</v>
      </c>
    </row>
    <row r="146" spans="2:2" x14ac:dyDescent="0.25">
      <c r="B146" s="1">
        <v>54</v>
      </c>
    </row>
    <row r="147" spans="2:2" x14ac:dyDescent="0.25">
      <c r="B147" s="1">
        <v>0</v>
      </c>
    </row>
    <row r="148" spans="2:2" x14ac:dyDescent="0.25">
      <c r="B148" s="1">
        <v>0</v>
      </c>
    </row>
    <row r="149" spans="2:2" x14ac:dyDescent="0.25">
      <c r="B149" s="1">
        <v>827</v>
      </c>
    </row>
    <row r="150" spans="2:2" x14ac:dyDescent="0.25">
      <c r="B150" s="1">
        <v>-30</v>
      </c>
    </row>
    <row r="151" spans="2:2" x14ac:dyDescent="0.25">
      <c r="B151" s="1">
        <v>298</v>
      </c>
    </row>
    <row r="152" spans="2:2" x14ac:dyDescent="0.25">
      <c r="B152" s="1">
        <v>-44</v>
      </c>
    </row>
    <row r="153" spans="2:2" x14ac:dyDescent="0.25">
      <c r="B153" s="1">
        <v>312</v>
      </c>
    </row>
    <row r="154" spans="2:2" x14ac:dyDescent="0.25">
      <c r="B154" s="1">
        <v>63</v>
      </c>
    </row>
    <row r="155" spans="2:2" x14ac:dyDescent="0.25">
      <c r="B155" s="1">
        <v>-55</v>
      </c>
    </row>
    <row r="156" spans="2:2" x14ac:dyDescent="0.25">
      <c r="B156" s="1">
        <v>124</v>
      </c>
    </row>
    <row r="157" spans="2:2" x14ac:dyDescent="0.25">
      <c r="B157" s="1">
        <v>-17</v>
      </c>
    </row>
    <row r="158" spans="2:2" x14ac:dyDescent="0.25">
      <c r="B158" s="1">
        <v>-73</v>
      </c>
    </row>
    <row r="159" spans="2:2" x14ac:dyDescent="0.25">
      <c r="B159" s="1">
        <v>169</v>
      </c>
    </row>
    <row r="160" spans="2:2" x14ac:dyDescent="0.25">
      <c r="B160" s="1">
        <v>150</v>
      </c>
    </row>
    <row r="161" spans="2:2" x14ac:dyDescent="0.25">
      <c r="B161" s="1">
        <v>-59</v>
      </c>
    </row>
    <row r="162" spans="2:2" x14ac:dyDescent="0.25">
      <c r="B162" s="1">
        <v>22</v>
      </c>
    </row>
    <row r="163" spans="2:2" x14ac:dyDescent="0.25">
      <c r="B163" s="1">
        <v>108</v>
      </c>
    </row>
    <row r="164" spans="2:2" x14ac:dyDescent="0.25">
      <c r="B164" s="1">
        <v>361</v>
      </c>
    </row>
    <row r="165" spans="2:2" x14ac:dyDescent="0.25">
      <c r="B165" s="1">
        <v>51</v>
      </c>
    </row>
    <row r="166" spans="2:2" x14ac:dyDescent="0.25">
      <c r="B166" s="1">
        <v>163</v>
      </c>
    </row>
    <row r="167" spans="2:2" x14ac:dyDescent="0.25">
      <c r="B167" s="1">
        <v>43</v>
      </c>
    </row>
    <row r="168" spans="2:2" x14ac:dyDescent="0.25">
      <c r="B168" s="1">
        <v>54</v>
      </c>
    </row>
    <row r="169" spans="2:2" x14ac:dyDescent="0.25">
      <c r="B169" s="1">
        <v>105</v>
      </c>
    </row>
    <row r="170" spans="2:2" x14ac:dyDescent="0.25">
      <c r="B170" s="1">
        <v>202</v>
      </c>
    </row>
    <row r="171" spans="2:2" x14ac:dyDescent="0.25">
      <c r="B171" s="1">
        <v>-49</v>
      </c>
    </row>
    <row r="172" spans="2:2" x14ac:dyDescent="0.25">
      <c r="B172" s="1">
        <v>17</v>
      </c>
    </row>
    <row r="173" spans="2:2" x14ac:dyDescent="0.25">
      <c r="B173" s="1">
        <v>288</v>
      </c>
    </row>
    <row r="174" spans="2:2" x14ac:dyDescent="0.25">
      <c r="B174" s="1">
        <v>0</v>
      </c>
    </row>
    <row r="175" spans="2:2" x14ac:dyDescent="0.25">
      <c r="B175" s="1">
        <v>53</v>
      </c>
    </row>
    <row r="176" spans="2:2" x14ac:dyDescent="0.25">
      <c r="B176" s="1">
        <v>183</v>
      </c>
    </row>
    <row r="177" spans="2:2" x14ac:dyDescent="0.25">
      <c r="B177" s="1">
        <v>-33</v>
      </c>
    </row>
    <row r="178" spans="2:2" x14ac:dyDescent="0.25">
      <c r="B178" s="1">
        <v>134</v>
      </c>
    </row>
    <row r="179" spans="2:2" x14ac:dyDescent="0.25">
      <c r="B179" s="1">
        <v>149</v>
      </c>
    </row>
    <row r="180" spans="2:2" x14ac:dyDescent="0.25">
      <c r="B180" s="1">
        <v>-40</v>
      </c>
    </row>
    <row r="181" spans="2:2" x14ac:dyDescent="0.25">
      <c r="B181" s="1">
        <v>0</v>
      </c>
    </row>
    <row r="182" spans="2:2" x14ac:dyDescent="0.25">
      <c r="B182" s="1">
        <v>51</v>
      </c>
    </row>
    <row r="183" spans="2:2" x14ac:dyDescent="0.25">
      <c r="B183" s="1">
        <v>307</v>
      </c>
    </row>
    <row r="184" spans="2:2" x14ac:dyDescent="0.25">
      <c r="B184" s="1">
        <v>0</v>
      </c>
    </row>
    <row r="185" spans="2:2" x14ac:dyDescent="0.25">
      <c r="B185" s="1">
        <v>384</v>
      </c>
    </row>
    <row r="186" spans="2:2" x14ac:dyDescent="0.25">
      <c r="B186" s="1">
        <v>-68</v>
      </c>
    </row>
    <row r="187" spans="2:2" x14ac:dyDescent="0.25">
      <c r="B187" s="1">
        <v>-78</v>
      </c>
    </row>
    <row r="188" spans="2:2" x14ac:dyDescent="0.25">
      <c r="B188" s="1">
        <v>96</v>
      </c>
    </row>
    <row r="189" spans="2:2" x14ac:dyDescent="0.25">
      <c r="B189" s="1">
        <v>294</v>
      </c>
    </row>
    <row r="190" spans="2:2" x14ac:dyDescent="0.25">
      <c r="B190" s="1">
        <v>141</v>
      </c>
    </row>
    <row r="191" spans="2:2" x14ac:dyDescent="0.25">
      <c r="B191" s="1">
        <v>1473</v>
      </c>
    </row>
    <row r="192" spans="2:2" x14ac:dyDescent="0.25">
      <c r="B192" s="1">
        <v>408</v>
      </c>
    </row>
    <row r="193" spans="2:2" x14ac:dyDescent="0.25">
      <c r="B193" s="1">
        <v>482</v>
      </c>
    </row>
    <row r="194" spans="2:2" x14ac:dyDescent="0.25">
      <c r="B194" s="1">
        <v>1799</v>
      </c>
    </row>
    <row r="195" spans="2:2" x14ac:dyDescent="0.25">
      <c r="B195" s="1">
        <v>-21</v>
      </c>
    </row>
    <row r="196" spans="2:2" x14ac:dyDescent="0.25">
      <c r="B196" s="1">
        <v>86</v>
      </c>
    </row>
    <row r="197" spans="2:2" x14ac:dyDescent="0.25">
      <c r="B197" s="1">
        <v>680</v>
      </c>
    </row>
    <row r="198" spans="2:2" x14ac:dyDescent="0.25">
      <c r="B198" s="1">
        <v>285</v>
      </c>
    </row>
    <row r="199" spans="2:2" x14ac:dyDescent="0.25">
      <c r="B199" s="1">
        <v>357</v>
      </c>
    </row>
    <row r="200" spans="2:2" x14ac:dyDescent="0.25">
      <c r="B200" s="1">
        <v>-31</v>
      </c>
    </row>
    <row r="201" spans="2:2" x14ac:dyDescent="0.25">
      <c r="B201" s="1">
        <v>954</v>
      </c>
    </row>
    <row r="202" spans="2:2" x14ac:dyDescent="0.25">
      <c r="B202" s="1">
        <v>384</v>
      </c>
    </row>
    <row r="203" spans="2:2" x14ac:dyDescent="0.25">
      <c r="B203" s="1">
        <v>56</v>
      </c>
    </row>
    <row r="204" spans="2:2" x14ac:dyDescent="0.25">
      <c r="B204" s="1">
        <v>373</v>
      </c>
    </row>
    <row r="205" spans="2:2" x14ac:dyDescent="0.25">
      <c r="B205" s="1">
        <v>366</v>
      </c>
    </row>
    <row r="206" spans="2:2" x14ac:dyDescent="0.25">
      <c r="B206" s="1">
        <v>0</v>
      </c>
    </row>
    <row r="207" spans="2:2" x14ac:dyDescent="0.25">
      <c r="B207" s="1">
        <v>169</v>
      </c>
    </row>
    <row r="208" spans="2:2" x14ac:dyDescent="0.25">
      <c r="B208" s="1">
        <v>485</v>
      </c>
    </row>
    <row r="209" spans="2:2" x14ac:dyDescent="0.25">
      <c r="B209" s="1">
        <v>-78</v>
      </c>
    </row>
    <row r="210" spans="2:2" x14ac:dyDescent="0.25">
      <c r="B210" s="1">
        <v>130</v>
      </c>
    </row>
    <row r="211" spans="2:2" x14ac:dyDescent="0.25">
      <c r="B211" s="1">
        <v>-26</v>
      </c>
    </row>
    <row r="212" spans="2:2" x14ac:dyDescent="0.25">
      <c r="B212" s="1">
        <v>128</v>
      </c>
    </row>
    <row r="213" spans="2:2" x14ac:dyDescent="0.25">
      <c r="B213" s="1">
        <v>143</v>
      </c>
    </row>
    <row r="214" spans="2:2" x14ac:dyDescent="0.25">
      <c r="B214" s="1">
        <v>-52</v>
      </c>
    </row>
    <row r="215" spans="2:2" x14ac:dyDescent="0.25">
      <c r="B215" s="1">
        <v>-66</v>
      </c>
    </row>
    <row r="216" spans="2:2" x14ac:dyDescent="0.25">
      <c r="B216" s="1">
        <v>13</v>
      </c>
    </row>
    <row r="217" spans="2:2" x14ac:dyDescent="0.25">
      <c r="B217" s="1">
        <v>442</v>
      </c>
    </row>
    <row r="218" spans="2:2" x14ac:dyDescent="0.25">
      <c r="B218" s="1">
        <v>470</v>
      </c>
    </row>
    <row r="219" spans="2:2" x14ac:dyDescent="0.25">
      <c r="B219" s="1">
        <v>17</v>
      </c>
    </row>
    <row r="220" spans="2:2" x14ac:dyDescent="0.25">
      <c r="B220" s="1">
        <v>156</v>
      </c>
    </row>
    <row r="221" spans="2:2" x14ac:dyDescent="0.25">
      <c r="B221" s="1">
        <v>914</v>
      </c>
    </row>
    <row r="222" spans="2:2" x14ac:dyDescent="0.25">
      <c r="B222" s="1">
        <v>72</v>
      </c>
    </row>
    <row r="223" spans="2:2" x14ac:dyDescent="0.25">
      <c r="B223" s="1">
        <v>172</v>
      </c>
    </row>
    <row r="224" spans="2:2" x14ac:dyDescent="0.25">
      <c r="B224" s="1">
        <v>372</v>
      </c>
    </row>
    <row r="225" spans="2:2" x14ac:dyDescent="0.25">
      <c r="B225" s="1">
        <v>257</v>
      </c>
    </row>
    <row r="226" spans="2:2" x14ac:dyDescent="0.25">
      <c r="B226" s="1">
        <v>-19</v>
      </c>
    </row>
    <row r="227" spans="2:2" x14ac:dyDescent="0.25">
      <c r="B227" s="1">
        <v>128</v>
      </c>
    </row>
    <row r="228" spans="2:2" x14ac:dyDescent="0.25">
      <c r="B228" s="1">
        <v>533</v>
      </c>
    </row>
    <row r="229" spans="2:2" x14ac:dyDescent="0.25">
      <c r="B229" s="1">
        <v>765</v>
      </c>
    </row>
    <row r="230" spans="2:2" x14ac:dyDescent="0.25">
      <c r="B230" s="1">
        <v>-38</v>
      </c>
    </row>
    <row r="231" spans="2:2" x14ac:dyDescent="0.25">
      <c r="B231" s="1">
        <v>434</v>
      </c>
    </row>
    <row r="232" spans="2:2" x14ac:dyDescent="0.25">
      <c r="B232" s="1">
        <v>99</v>
      </c>
    </row>
    <row r="233" spans="2:2" x14ac:dyDescent="0.25">
      <c r="B233" s="1">
        <v>55</v>
      </c>
    </row>
    <row r="234" spans="2:2" x14ac:dyDescent="0.25">
      <c r="B234" s="1">
        <v>728</v>
      </c>
    </row>
    <row r="235" spans="2:2" x14ac:dyDescent="0.25">
      <c r="B235" s="1">
        <v>283</v>
      </c>
    </row>
    <row r="236" spans="2:2" x14ac:dyDescent="0.25">
      <c r="B236" s="1">
        <v>355</v>
      </c>
    </row>
    <row r="237" spans="2:2" x14ac:dyDescent="0.25">
      <c r="B237" s="1">
        <v>-20</v>
      </c>
    </row>
    <row r="238" spans="2:2" x14ac:dyDescent="0.25">
      <c r="B238" s="1">
        <v>1340</v>
      </c>
    </row>
    <row r="239" spans="2:2" x14ac:dyDescent="0.25">
      <c r="B239" s="1">
        <v>345</v>
      </c>
    </row>
    <row r="240" spans="2:2" x14ac:dyDescent="0.25">
      <c r="B240" s="1">
        <v>1208</v>
      </c>
    </row>
    <row r="241" spans="2:2" x14ac:dyDescent="0.25">
      <c r="B241" s="1">
        <v>401</v>
      </c>
    </row>
    <row r="242" spans="2:2" x14ac:dyDescent="0.25">
      <c r="B242" s="1">
        <v>36</v>
      </c>
    </row>
    <row r="243" spans="2:2" x14ac:dyDescent="0.25">
      <c r="B243" s="1">
        <v>403</v>
      </c>
    </row>
    <row r="244" spans="2:2" x14ac:dyDescent="0.25">
      <c r="B244" s="1">
        <v>691</v>
      </c>
    </row>
    <row r="245" spans="2:2" x14ac:dyDescent="0.25">
      <c r="B245" s="1">
        <v>294</v>
      </c>
    </row>
    <row r="246" spans="2:2" x14ac:dyDescent="0.25">
      <c r="B246" s="1">
        <v>122</v>
      </c>
    </row>
    <row r="247" spans="2:2" x14ac:dyDescent="0.25">
      <c r="B247" s="1">
        <v>365</v>
      </c>
    </row>
    <row r="248" spans="2:2" x14ac:dyDescent="0.25">
      <c r="B248" s="1">
        <v>26</v>
      </c>
    </row>
    <row r="249" spans="2:2" x14ac:dyDescent="0.25">
      <c r="B249" s="1">
        <v>43</v>
      </c>
    </row>
    <row r="250" spans="2:2" x14ac:dyDescent="0.25">
      <c r="B250" s="1">
        <v>128</v>
      </c>
    </row>
    <row r="251" spans="2:2" x14ac:dyDescent="0.25">
      <c r="B251" s="1">
        <v>363</v>
      </c>
    </row>
    <row r="252" spans="2:2" x14ac:dyDescent="0.25">
      <c r="B252" s="1">
        <v>-47</v>
      </c>
    </row>
    <row r="253" spans="2:2" x14ac:dyDescent="0.25">
      <c r="B253" s="1">
        <v>117</v>
      </c>
    </row>
    <row r="254" spans="2:2" x14ac:dyDescent="0.25">
      <c r="B254" s="1">
        <v>10</v>
      </c>
    </row>
    <row r="255" spans="2:2" x14ac:dyDescent="0.25">
      <c r="B255" s="1">
        <v>464</v>
      </c>
    </row>
    <row r="256" spans="2:2" x14ac:dyDescent="0.25">
      <c r="B256" s="1">
        <v>545</v>
      </c>
    </row>
    <row r="257" spans="2:2" x14ac:dyDescent="0.25">
      <c r="B257" s="1">
        <v>67</v>
      </c>
    </row>
    <row r="258" spans="2:2" x14ac:dyDescent="0.25">
      <c r="B258" s="1">
        <v>295</v>
      </c>
    </row>
    <row r="259" spans="2:2" x14ac:dyDescent="0.25">
      <c r="B259" s="1">
        <v>194</v>
      </c>
    </row>
    <row r="260" spans="2:2" x14ac:dyDescent="0.25">
      <c r="B260" s="1">
        <v>341</v>
      </c>
    </row>
    <row r="261" spans="2:2" x14ac:dyDescent="0.25">
      <c r="B261" s="1">
        <v>-38</v>
      </c>
    </row>
    <row r="262" spans="2:2" x14ac:dyDescent="0.25">
      <c r="B262" s="1">
        <v>16</v>
      </c>
    </row>
    <row r="263" spans="2:2" x14ac:dyDescent="0.25">
      <c r="B263" s="1">
        <v>-30</v>
      </c>
    </row>
    <row r="264" spans="2:2" x14ac:dyDescent="0.25">
      <c r="B264" s="1">
        <v>84</v>
      </c>
    </row>
    <row r="265" spans="2:2" x14ac:dyDescent="0.25">
      <c r="B265" s="1">
        <v>-38</v>
      </c>
    </row>
    <row r="266" spans="2:2" x14ac:dyDescent="0.25">
      <c r="B266" s="1">
        <v>70</v>
      </c>
    </row>
    <row r="267" spans="2:2" x14ac:dyDescent="0.25">
      <c r="B267" s="1">
        <v>0</v>
      </c>
    </row>
    <row r="268" spans="2:2" x14ac:dyDescent="0.25">
      <c r="B268" s="1">
        <v>53</v>
      </c>
    </row>
    <row r="269" spans="2:2" x14ac:dyDescent="0.25">
      <c r="B269" s="1">
        <v>413</v>
      </c>
    </row>
    <row r="270" spans="2:2" x14ac:dyDescent="0.25">
      <c r="B270" s="1">
        <v>165</v>
      </c>
    </row>
    <row r="271" spans="2:2" x14ac:dyDescent="0.25">
      <c r="B271" s="1">
        <v>198</v>
      </c>
    </row>
    <row r="272" spans="2:2" x14ac:dyDescent="0.25">
      <c r="B272" s="1">
        <v>202</v>
      </c>
    </row>
    <row r="273" spans="2:2" x14ac:dyDescent="0.25">
      <c r="B273" s="1">
        <v>159</v>
      </c>
    </row>
    <row r="274" spans="2:2" x14ac:dyDescent="0.25">
      <c r="B274" s="1">
        <v>417</v>
      </c>
    </row>
    <row r="275" spans="2:2" x14ac:dyDescent="0.25">
      <c r="B275" s="1">
        <v>143</v>
      </c>
    </row>
    <row r="276" spans="2:2" x14ac:dyDescent="0.25">
      <c r="B276" s="1">
        <v>1022</v>
      </c>
    </row>
    <row r="277" spans="2:2" x14ac:dyDescent="0.25">
      <c r="B277" s="1">
        <v>0</v>
      </c>
    </row>
    <row r="278" spans="2:2" x14ac:dyDescent="0.25">
      <c r="B278" s="1">
        <v>337</v>
      </c>
    </row>
    <row r="279" spans="2:2" x14ac:dyDescent="0.25">
      <c r="B279" s="1">
        <v>681</v>
      </c>
    </row>
    <row r="280" spans="2:2" x14ac:dyDescent="0.25">
      <c r="B280" s="1">
        <v>-31</v>
      </c>
    </row>
    <row r="281" spans="2:2" x14ac:dyDescent="0.25">
      <c r="B281" s="1">
        <v>161</v>
      </c>
    </row>
    <row r="282" spans="2:2" x14ac:dyDescent="0.25">
      <c r="B282" s="1">
        <v>590</v>
      </c>
    </row>
    <row r="283" spans="2:2" x14ac:dyDescent="0.25">
      <c r="B283" s="1">
        <v>-50</v>
      </c>
    </row>
    <row r="284" spans="2:2" x14ac:dyDescent="0.25">
      <c r="B284" s="1">
        <v>34</v>
      </c>
    </row>
    <row r="285" spans="2:2" x14ac:dyDescent="0.25">
      <c r="B285" s="1">
        <v>496</v>
      </c>
    </row>
    <row r="286" spans="2:2" x14ac:dyDescent="0.25">
      <c r="B286" s="1">
        <v>452</v>
      </c>
    </row>
    <row r="287" spans="2:2" x14ac:dyDescent="0.25">
      <c r="B287" s="1">
        <v>-33</v>
      </c>
    </row>
    <row r="288" spans="2:2" x14ac:dyDescent="0.25">
      <c r="B288" s="1">
        <v>12</v>
      </c>
    </row>
    <row r="289" spans="2:2" x14ac:dyDescent="0.25">
      <c r="B289" s="1">
        <v>601</v>
      </c>
    </row>
    <row r="290" spans="2:2" x14ac:dyDescent="0.25">
      <c r="B290" s="1">
        <v>675</v>
      </c>
    </row>
    <row r="291" spans="2:2" x14ac:dyDescent="0.25">
      <c r="B291" s="1">
        <v>0</v>
      </c>
    </row>
    <row r="292" spans="2:2" x14ac:dyDescent="0.25">
      <c r="B292" s="1">
        <v>188</v>
      </c>
    </row>
    <row r="293" spans="2:2" x14ac:dyDescent="0.25">
      <c r="B293" s="1">
        <v>17</v>
      </c>
    </row>
    <row r="294" spans="2:2" x14ac:dyDescent="0.25">
      <c r="B294" s="1">
        <v>-37</v>
      </c>
    </row>
    <row r="295" spans="2:2" x14ac:dyDescent="0.25">
      <c r="B295" s="1">
        <v>69</v>
      </c>
    </row>
    <row r="296" spans="2:2" x14ac:dyDescent="0.25">
      <c r="B296" s="1">
        <v>488</v>
      </c>
    </row>
    <row r="297" spans="2:2" x14ac:dyDescent="0.25">
      <c r="B297" s="1">
        <v>-20</v>
      </c>
    </row>
    <row r="298" spans="2:2" x14ac:dyDescent="0.25">
      <c r="B298" s="1">
        <v>39</v>
      </c>
    </row>
    <row r="299" spans="2:2" x14ac:dyDescent="0.25">
      <c r="B299" s="1">
        <v>-19</v>
      </c>
    </row>
    <row r="300" spans="2:2" x14ac:dyDescent="0.25">
      <c r="B300" s="1">
        <v>-17</v>
      </c>
    </row>
    <row r="301" spans="2:2" x14ac:dyDescent="0.25">
      <c r="B301" s="1">
        <v>40</v>
      </c>
    </row>
    <row r="302" spans="2:2" x14ac:dyDescent="0.25">
      <c r="B302" s="1">
        <v>-74</v>
      </c>
    </row>
    <row r="303" spans="2:2" x14ac:dyDescent="0.25">
      <c r="B303" s="1">
        <v>-21</v>
      </c>
    </row>
    <row r="304" spans="2:2" x14ac:dyDescent="0.25">
      <c r="B304" s="1">
        <v>56</v>
      </c>
    </row>
    <row r="305" spans="2:2" x14ac:dyDescent="0.25">
      <c r="B305" s="1">
        <v>95</v>
      </c>
    </row>
    <row r="306" spans="2:2" x14ac:dyDescent="0.25">
      <c r="B306" s="1">
        <v>165</v>
      </c>
    </row>
    <row r="307" spans="2:2" x14ac:dyDescent="0.25">
      <c r="B307" s="1">
        <v>148</v>
      </c>
    </row>
    <row r="308" spans="2:2" x14ac:dyDescent="0.25">
      <c r="B308" s="1">
        <v>116</v>
      </c>
    </row>
    <row r="309" spans="2:2" x14ac:dyDescent="0.25">
      <c r="B309" s="1">
        <v>468</v>
      </c>
    </row>
    <row r="310" spans="2:2" x14ac:dyDescent="0.25">
      <c r="B310" s="1">
        <v>288</v>
      </c>
    </row>
    <row r="311" spans="2:2" x14ac:dyDescent="0.25">
      <c r="B311" s="1">
        <v>1271</v>
      </c>
    </row>
    <row r="312" spans="2:2" x14ac:dyDescent="0.25">
      <c r="B312" s="1">
        <v>690</v>
      </c>
    </row>
    <row r="313" spans="2:2" x14ac:dyDescent="0.25">
      <c r="B313" s="1">
        <v>141</v>
      </c>
    </row>
    <row r="314" spans="2:2" x14ac:dyDescent="0.25">
      <c r="B314" s="1">
        <v>704</v>
      </c>
    </row>
    <row r="315" spans="2:2" x14ac:dyDescent="0.25">
      <c r="B315" s="1">
        <v>0</v>
      </c>
    </row>
    <row r="316" spans="2:2" x14ac:dyDescent="0.25">
      <c r="B316" s="1">
        <v>-65</v>
      </c>
    </row>
    <row r="317" spans="2:2" x14ac:dyDescent="0.25">
      <c r="B317" s="1">
        <v>0</v>
      </c>
    </row>
    <row r="318" spans="2:2" x14ac:dyDescent="0.25">
      <c r="B318" s="1">
        <v>-21</v>
      </c>
    </row>
    <row r="319" spans="2:2" x14ac:dyDescent="0.25">
      <c r="B319" s="1">
        <v>96</v>
      </c>
    </row>
    <row r="320" spans="2:2" x14ac:dyDescent="0.25">
      <c r="B320" s="1">
        <v>-56</v>
      </c>
    </row>
    <row r="321" spans="2:2" x14ac:dyDescent="0.25">
      <c r="B321" s="1">
        <v>-74</v>
      </c>
    </row>
    <row r="322" spans="2:2" x14ac:dyDescent="0.25">
      <c r="B322" s="1">
        <v>193</v>
      </c>
    </row>
    <row r="323" spans="2:2" x14ac:dyDescent="0.25">
      <c r="B323" s="1">
        <v>-31</v>
      </c>
    </row>
    <row r="324" spans="2:2" x14ac:dyDescent="0.25">
      <c r="B324" s="1">
        <v>-10</v>
      </c>
    </row>
    <row r="325" spans="2:2" x14ac:dyDescent="0.25">
      <c r="B325" s="1">
        <v>676</v>
      </c>
    </row>
    <row r="326" spans="2:2" x14ac:dyDescent="0.25">
      <c r="B326" s="1">
        <v>343</v>
      </c>
    </row>
    <row r="327" spans="2:2" x14ac:dyDescent="0.25">
      <c r="B327" s="1">
        <v>320</v>
      </c>
    </row>
    <row r="328" spans="2:2" x14ac:dyDescent="0.25">
      <c r="B328" s="1">
        <v>42</v>
      </c>
    </row>
    <row r="329" spans="2:2" x14ac:dyDescent="0.25">
      <c r="B329" s="1">
        <v>89</v>
      </c>
    </row>
    <row r="330" spans="2:2" x14ac:dyDescent="0.25">
      <c r="B330" s="1">
        <v>29</v>
      </c>
    </row>
    <row r="331" spans="2:2" x14ac:dyDescent="0.25">
      <c r="B331" s="1">
        <v>344</v>
      </c>
    </row>
    <row r="332" spans="2:2" x14ac:dyDescent="0.25">
      <c r="B332" s="1">
        <v>39</v>
      </c>
    </row>
    <row r="333" spans="2:2" x14ac:dyDescent="0.25">
      <c r="B333" s="1">
        <v>30</v>
      </c>
    </row>
    <row r="334" spans="2:2" x14ac:dyDescent="0.25">
      <c r="B334" s="1">
        <v>377</v>
      </c>
    </row>
    <row r="335" spans="2:2" x14ac:dyDescent="0.25">
      <c r="B335" s="1">
        <v>1097</v>
      </c>
    </row>
    <row r="336" spans="2:2" x14ac:dyDescent="0.25">
      <c r="B336" s="1">
        <v>692</v>
      </c>
    </row>
    <row r="337" spans="2:2" x14ac:dyDescent="0.25">
      <c r="B337" s="1">
        <v>67</v>
      </c>
    </row>
    <row r="338" spans="2:2" x14ac:dyDescent="0.25">
      <c r="B338" s="1">
        <v>147</v>
      </c>
    </row>
    <row r="339" spans="2:2" x14ac:dyDescent="0.25">
      <c r="B339" s="1">
        <v>0</v>
      </c>
    </row>
    <row r="340" spans="2:2" x14ac:dyDescent="0.25">
      <c r="B340" s="1">
        <v>-10</v>
      </c>
    </row>
    <row r="341" spans="2:2" x14ac:dyDescent="0.25">
      <c r="B341" s="1">
        <v>1603</v>
      </c>
    </row>
    <row r="342" spans="2:2" x14ac:dyDescent="0.25">
      <c r="B342" s="1">
        <v>-39</v>
      </c>
    </row>
    <row r="343" spans="2:2" x14ac:dyDescent="0.25">
      <c r="B343" s="1">
        <v>0</v>
      </c>
    </row>
    <row r="344" spans="2:2" x14ac:dyDescent="0.25">
      <c r="B344" s="1">
        <v>383</v>
      </c>
    </row>
    <row r="345" spans="2:2" x14ac:dyDescent="0.25">
      <c r="B345" s="1">
        <v>138</v>
      </c>
    </row>
    <row r="346" spans="2:2" x14ac:dyDescent="0.25">
      <c r="B346" s="1">
        <v>493</v>
      </c>
    </row>
    <row r="347" spans="2:2" x14ac:dyDescent="0.25">
      <c r="B347" s="1">
        <v>851</v>
      </c>
    </row>
    <row r="348" spans="2:2" x14ac:dyDescent="0.25">
      <c r="B348" s="1">
        <v>119</v>
      </c>
    </row>
    <row r="349" spans="2:2" x14ac:dyDescent="0.25">
      <c r="B349" s="1">
        <v>303</v>
      </c>
    </row>
    <row r="350" spans="2:2" x14ac:dyDescent="0.25">
      <c r="B350" s="1">
        <v>99</v>
      </c>
    </row>
    <row r="351" spans="2:2" x14ac:dyDescent="0.25">
      <c r="B351" s="1">
        <v>-48</v>
      </c>
    </row>
    <row r="352" spans="2:2" x14ac:dyDescent="0.25">
      <c r="B352" s="1">
        <v>837</v>
      </c>
    </row>
    <row r="353" spans="2:2" x14ac:dyDescent="0.25">
      <c r="B353" s="1">
        <v>278</v>
      </c>
    </row>
    <row r="354" spans="2:2" x14ac:dyDescent="0.25">
      <c r="B354" s="1">
        <v>29</v>
      </c>
    </row>
    <row r="355" spans="2:2" x14ac:dyDescent="0.25">
      <c r="B355" s="1">
        <v>92</v>
      </c>
    </row>
    <row r="356" spans="2:2" x14ac:dyDescent="0.25">
      <c r="B356" s="1">
        <v>-87</v>
      </c>
    </row>
    <row r="357" spans="2:2" x14ac:dyDescent="0.25">
      <c r="B357" s="1">
        <v>154</v>
      </c>
    </row>
    <row r="358" spans="2:2" x14ac:dyDescent="0.25">
      <c r="B358" s="1">
        <v>-78</v>
      </c>
    </row>
  </sheetData>
  <autoFilter ref="A2:B358" xr:uid="{06BB2373-56AB-42B1-BD0F-93D619B6731D}"/>
  <mergeCells count="53">
    <mergeCell ref="I38:L43"/>
    <mergeCell ref="N27:Q30"/>
    <mergeCell ref="N23:Q23"/>
    <mergeCell ref="N24:P24"/>
    <mergeCell ref="N25:P25"/>
    <mergeCell ref="I30:L30"/>
    <mergeCell ref="I25:K25"/>
    <mergeCell ref="I26:K26"/>
    <mergeCell ref="I27:K27"/>
    <mergeCell ref="I28:L28"/>
    <mergeCell ref="I29:L29"/>
    <mergeCell ref="I32:L34"/>
    <mergeCell ref="I35:L37"/>
    <mergeCell ref="N22:Q22"/>
    <mergeCell ref="N11:P11"/>
    <mergeCell ref="N12:Q12"/>
    <mergeCell ref="N13:P13"/>
    <mergeCell ref="N14:P14"/>
    <mergeCell ref="N15:P15"/>
    <mergeCell ref="N16:Q16"/>
    <mergeCell ref="N17:Q17"/>
    <mergeCell ref="N18:P18"/>
    <mergeCell ref="N19:P19"/>
    <mergeCell ref="N20:P20"/>
    <mergeCell ref="N21:P21"/>
    <mergeCell ref="N2:Q2"/>
    <mergeCell ref="N3:Q3"/>
    <mergeCell ref="N4:Q4"/>
    <mergeCell ref="N5:P5"/>
    <mergeCell ref="N6:Q6"/>
    <mergeCell ref="N7:Q7"/>
    <mergeCell ref="N8:Q8"/>
    <mergeCell ref="N9:P9"/>
    <mergeCell ref="N10:P10"/>
    <mergeCell ref="I24:K24"/>
    <mergeCell ref="I18:K18"/>
    <mergeCell ref="I19:L19"/>
    <mergeCell ref="I20:K20"/>
    <mergeCell ref="I21:K21"/>
    <mergeCell ref="I22:K22"/>
    <mergeCell ref="I23:L23"/>
    <mergeCell ref="I17:K17"/>
    <mergeCell ref="I11:K11"/>
    <mergeCell ref="I12:K12"/>
    <mergeCell ref="I13:K13"/>
    <mergeCell ref="I14:L14"/>
    <mergeCell ref="I15:L15"/>
    <mergeCell ref="I16:K16"/>
    <mergeCell ref="I2:L2"/>
    <mergeCell ref="I3:L3"/>
    <mergeCell ref="I4:L4"/>
    <mergeCell ref="I8:L8"/>
    <mergeCell ref="I10:L10"/>
  </mergeCells>
  <conditionalFormatting sqref="L13">
    <cfRule type="cellIs" dxfId="0" priority="1" stopIfTrue="1" operator="notEqual">
      <formula>""</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B0704-AA56-47A8-86D4-28D5E9006809}">
  <dimension ref="A1:AA128"/>
  <sheetViews>
    <sheetView topLeftCell="J1" workbookViewId="0">
      <selection activeCell="N24" sqref="N24:Q26"/>
    </sheetView>
  </sheetViews>
  <sheetFormatPr defaultRowHeight="15" x14ac:dyDescent="0.25"/>
  <cols>
    <col min="1" max="1" width="34.7109375" hidden="1" customWidth="1"/>
    <col min="2" max="4" width="0" hidden="1" customWidth="1"/>
    <col min="5" max="5" width="18.42578125" hidden="1" customWidth="1"/>
    <col min="6" max="8" width="0" hidden="1" customWidth="1"/>
    <col min="9" max="9" width="22.42578125" hidden="1" customWidth="1"/>
    <col min="10" max="10" width="9.140625" bestFit="1" customWidth="1"/>
    <col min="12" max="12" width="11.7109375" bestFit="1" customWidth="1"/>
    <col min="14" max="14" width="26.5703125" customWidth="1"/>
    <col min="15" max="15" width="14.85546875" customWidth="1"/>
    <col min="16" max="16" width="10.7109375" customWidth="1"/>
    <col min="17" max="17" width="12.7109375" customWidth="1"/>
    <col min="18" max="18" width="9.140625" customWidth="1"/>
    <col min="19" max="19" width="23.140625" customWidth="1"/>
    <col min="20" max="20" width="11.5703125" bestFit="1" customWidth="1"/>
    <col min="21" max="21" width="21" customWidth="1"/>
    <col min="22" max="23" width="12.140625" bestFit="1" customWidth="1"/>
    <col min="24" max="25" width="9.28515625" bestFit="1" customWidth="1"/>
  </cols>
  <sheetData>
    <row r="1" spans="1:27" x14ac:dyDescent="0.25">
      <c r="A1" s="50" t="s">
        <v>187</v>
      </c>
      <c r="J1" t="s">
        <v>186</v>
      </c>
      <c r="K1" t="s">
        <v>62</v>
      </c>
      <c r="L1" t="s">
        <v>29</v>
      </c>
      <c r="N1" s="122"/>
      <c r="O1" s="123" t="s">
        <v>186</v>
      </c>
      <c r="P1" s="123" t="s">
        <v>62</v>
      </c>
      <c r="Q1" s="124" t="s">
        <v>29</v>
      </c>
      <c r="S1" s="95" t="s">
        <v>118</v>
      </c>
      <c r="T1" s="136"/>
      <c r="U1" s="136"/>
      <c r="V1" s="136"/>
      <c r="W1" s="136"/>
      <c r="X1" s="136"/>
      <c r="Y1" s="96"/>
    </row>
    <row r="2" spans="1:27" x14ac:dyDescent="0.25">
      <c r="J2" s="1">
        <v>20</v>
      </c>
      <c r="K2" s="1">
        <v>128</v>
      </c>
      <c r="L2" s="1">
        <v>1068</v>
      </c>
      <c r="N2" s="97"/>
      <c r="O2" s="11"/>
      <c r="P2" s="11"/>
      <c r="Q2" s="125"/>
      <c r="S2" s="97"/>
      <c r="T2" s="94"/>
      <c r="U2" s="94"/>
      <c r="V2" s="94"/>
      <c r="W2" s="94"/>
      <c r="X2" s="94"/>
      <c r="Y2" s="98"/>
    </row>
    <row r="3" spans="1:27" ht="15.75" thickBot="1" x14ac:dyDescent="0.3">
      <c r="A3" s="51"/>
      <c r="B3" s="51" t="s">
        <v>188</v>
      </c>
      <c r="C3" s="52" t="s">
        <v>188</v>
      </c>
      <c r="D3" s="53"/>
      <c r="E3" s="54"/>
      <c r="F3" s="54" t="s">
        <v>189</v>
      </c>
      <c r="G3" s="54" t="s">
        <v>190</v>
      </c>
      <c r="H3" s="54" t="s">
        <v>191</v>
      </c>
      <c r="J3" s="1">
        <v>209</v>
      </c>
      <c r="K3" s="1">
        <v>560</v>
      </c>
      <c r="L3" s="1">
        <v>893</v>
      </c>
      <c r="N3" s="126" t="s">
        <v>101</v>
      </c>
      <c r="O3" s="90">
        <v>266.95275590551182</v>
      </c>
      <c r="P3" s="90">
        <v>242.3370786516854</v>
      </c>
      <c r="Q3" s="135">
        <v>240.36065573770492</v>
      </c>
      <c r="S3" s="97" t="s">
        <v>119</v>
      </c>
      <c r="T3" s="94"/>
      <c r="U3" s="94"/>
      <c r="V3" s="94"/>
      <c r="W3" s="94"/>
      <c r="X3" s="94"/>
      <c r="Y3" s="98"/>
    </row>
    <row r="4" spans="1:27" x14ac:dyDescent="0.25">
      <c r="A4" s="55" t="s">
        <v>192</v>
      </c>
      <c r="B4" s="55" t="s">
        <v>101</v>
      </c>
      <c r="C4" s="56" t="s">
        <v>193</v>
      </c>
      <c r="D4" s="53"/>
      <c r="E4" s="53" t="s">
        <v>194</v>
      </c>
      <c r="F4" s="54" t="s">
        <v>195</v>
      </c>
      <c r="G4" s="54" t="s">
        <v>196</v>
      </c>
      <c r="H4" s="54" t="s">
        <v>109</v>
      </c>
      <c r="I4" s="50" t="str">
        <f>IF(B14="","Results are NOT valid until Q Statistic is entered into B14","Results")</f>
        <v>Results</v>
      </c>
      <c r="J4" s="1">
        <v>98</v>
      </c>
      <c r="K4" s="1">
        <v>-29</v>
      </c>
      <c r="L4" s="1">
        <v>39</v>
      </c>
      <c r="N4" s="126" t="s">
        <v>102</v>
      </c>
      <c r="O4" s="87">
        <v>30.042784677349211</v>
      </c>
      <c r="P4" s="87">
        <v>35.98236836921199</v>
      </c>
      <c r="Q4" s="128">
        <v>37.808960634420103</v>
      </c>
      <c r="S4" s="137" t="s">
        <v>120</v>
      </c>
      <c r="T4" s="80" t="s">
        <v>113</v>
      </c>
      <c r="U4" s="80" t="s">
        <v>112</v>
      </c>
      <c r="V4" s="80" t="s">
        <v>121</v>
      </c>
      <c r="W4" s="80" t="s">
        <v>122</v>
      </c>
      <c r="X4" s="80"/>
      <c r="Y4" s="142"/>
    </row>
    <row r="5" spans="1:27" x14ac:dyDescent="0.25">
      <c r="A5" s="57" t="s">
        <v>186</v>
      </c>
      <c r="B5" s="58">
        <v>266.95275590551182</v>
      </c>
      <c r="C5" s="58">
        <v>127</v>
      </c>
      <c r="E5" s="50" t="s">
        <v>197</v>
      </c>
      <c r="F5">
        <f>ABS($B$5-$B$6)</f>
        <v>24.615677253826419</v>
      </c>
      <c r="G5">
        <f>SQRT(($B$13/2)*((1/$C$5)+(1/$C$6)))</f>
        <v>32.244758792926696</v>
      </c>
      <c r="H5">
        <f>$B$14*$G$5</f>
        <v>106.73015160458736</v>
      </c>
      <c r="I5" s="50" t="str">
        <f>IF($F$5&gt;$H$5,"Means are different","Means are not different")</f>
        <v>Means are not different</v>
      </c>
      <c r="J5" s="1">
        <v>0</v>
      </c>
      <c r="K5" s="1">
        <v>429</v>
      </c>
      <c r="L5" s="1">
        <v>54</v>
      </c>
      <c r="N5" s="126" t="s">
        <v>103</v>
      </c>
      <c r="O5" s="87">
        <v>136</v>
      </c>
      <c r="P5" s="87">
        <v>147</v>
      </c>
      <c r="Q5" s="128">
        <v>131</v>
      </c>
      <c r="S5" s="97" t="s">
        <v>186</v>
      </c>
      <c r="T5" s="94">
        <v>127</v>
      </c>
      <c r="U5" s="131">
        <v>33903</v>
      </c>
      <c r="V5" s="131">
        <v>266.95275590551182</v>
      </c>
      <c r="W5" s="131">
        <v>114626.25171853518</v>
      </c>
      <c r="X5" s="131"/>
      <c r="Y5" s="105"/>
    </row>
    <row r="6" spans="1:27" x14ac:dyDescent="0.25">
      <c r="A6" s="57" t="s">
        <v>62</v>
      </c>
      <c r="B6" s="58">
        <v>242.3370786516854</v>
      </c>
      <c r="C6" s="58">
        <v>89</v>
      </c>
      <c r="E6" s="50" t="s">
        <v>198</v>
      </c>
      <c r="F6">
        <f>ABS($B$5-$B$7)</f>
        <v>26.592100167806905</v>
      </c>
      <c r="G6">
        <f>SQRT(($B$13/2)*((1/$C$5)+(1/$C$7)))</f>
        <v>36.336347263888882</v>
      </c>
      <c r="H6">
        <f>$B$14*$G$6</f>
        <v>120.2733094434722</v>
      </c>
      <c r="I6" s="50" t="str">
        <f>IF($F$6&gt;$H$6,"Means are different","Means are not different")</f>
        <v>Means are not different</v>
      </c>
      <c r="J6" s="1">
        <v>292</v>
      </c>
      <c r="K6" s="1">
        <v>292</v>
      </c>
      <c r="L6" s="1">
        <v>505</v>
      </c>
      <c r="N6" s="126" t="s">
        <v>104</v>
      </c>
      <c r="O6" s="87">
        <v>0</v>
      </c>
      <c r="P6" s="87">
        <v>0</v>
      </c>
      <c r="Q6" s="128">
        <v>357</v>
      </c>
      <c r="S6" s="97" t="s">
        <v>62</v>
      </c>
      <c r="T6" s="94">
        <v>89</v>
      </c>
      <c r="U6" s="131">
        <v>21568</v>
      </c>
      <c r="V6" s="131">
        <v>242.3370786516854</v>
      </c>
      <c r="W6" s="131">
        <v>115231.04417773239</v>
      </c>
      <c r="X6" s="131"/>
      <c r="Y6" s="105"/>
    </row>
    <row r="7" spans="1:27" ht="15.75" thickBot="1" x14ac:dyDescent="0.3">
      <c r="A7" s="57" t="s">
        <v>29</v>
      </c>
      <c r="B7" s="58">
        <v>240.36065573770492</v>
      </c>
      <c r="C7" s="58">
        <v>61</v>
      </c>
      <c r="E7" s="50" t="s">
        <v>199</v>
      </c>
      <c r="F7">
        <f>ABS($B$6-$B$7)</f>
        <v>1.9764229139804854</v>
      </c>
      <c r="G7">
        <f>SQRT(($B$13/2)*((1/$C$6)+(1/$C$7)))</f>
        <v>38.77169873124744</v>
      </c>
      <c r="H7">
        <f>$B$14*$G$7</f>
        <v>128.33432280042902</v>
      </c>
      <c r="I7" s="50" t="str">
        <f>IF($F$7&gt;$H$7,"Means are different","Means are not different")</f>
        <v>Means are not different</v>
      </c>
      <c r="J7" s="1">
        <v>383</v>
      </c>
      <c r="K7" s="1">
        <v>40</v>
      </c>
      <c r="L7" s="1">
        <v>99</v>
      </c>
      <c r="N7" s="126" t="s">
        <v>105</v>
      </c>
      <c r="O7" s="87">
        <v>338.56498891429277</v>
      </c>
      <c r="P7" s="87">
        <v>339.45698428185625</v>
      </c>
      <c r="Q7" s="128">
        <v>295.29742254134703</v>
      </c>
      <c r="S7" s="138" t="s">
        <v>29</v>
      </c>
      <c r="T7" s="79">
        <v>61</v>
      </c>
      <c r="U7" s="82">
        <v>14662</v>
      </c>
      <c r="V7" s="82">
        <v>240.36065573770492</v>
      </c>
      <c r="W7" s="82">
        <v>87200.567759562837</v>
      </c>
      <c r="X7" s="82"/>
      <c r="Y7" s="143"/>
    </row>
    <row r="8" spans="1:27" x14ac:dyDescent="0.25">
      <c r="J8" s="1">
        <v>0</v>
      </c>
      <c r="K8" s="1">
        <v>0</v>
      </c>
      <c r="L8" s="1">
        <v>357</v>
      </c>
      <c r="N8" s="126" t="s">
        <v>106</v>
      </c>
      <c r="O8" s="87">
        <v>114626.25171853518</v>
      </c>
      <c r="P8" s="87">
        <v>115231.04417773239</v>
      </c>
      <c r="Q8" s="128">
        <v>87200.567759562837</v>
      </c>
      <c r="S8" s="97"/>
      <c r="T8" s="94"/>
      <c r="U8" s="94"/>
      <c r="V8" s="94"/>
      <c r="W8" s="94"/>
      <c r="X8" s="94"/>
      <c r="Y8" s="98"/>
    </row>
    <row r="9" spans="1:27" x14ac:dyDescent="0.25">
      <c r="A9" s="232" t="s">
        <v>200</v>
      </c>
      <c r="B9" s="232"/>
      <c r="J9" s="1">
        <v>58</v>
      </c>
      <c r="K9" s="1">
        <v>51</v>
      </c>
      <c r="L9" s="1">
        <v>203</v>
      </c>
      <c r="N9" s="126" t="s">
        <v>107</v>
      </c>
      <c r="O9" s="87">
        <v>3.1067687965339426</v>
      </c>
      <c r="P9" s="87">
        <v>8.0515522808941533</v>
      </c>
      <c r="Q9" s="128">
        <v>1.2906468534429223</v>
      </c>
      <c r="S9" s="97"/>
      <c r="T9" s="94"/>
      <c r="U9" s="94"/>
      <c r="V9" s="94"/>
      <c r="W9" s="94"/>
      <c r="X9" s="94"/>
      <c r="Y9" s="98"/>
    </row>
    <row r="10" spans="1:27" ht="15.75" thickBot="1" x14ac:dyDescent="0.3">
      <c r="A10" s="59" t="s">
        <v>139</v>
      </c>
      <c r="B10" s="59">
        <v>0.05</v>
      </c>
      <c r="J10" s="1">
        <v>73</v>
      </c>
      <c r="K10" s="1">
        <v>149</v>
      </c>
      <c r="L10" s="1">
        <v>131</v>
      </c>
      <c r="N10" s="126" t="s">
        <v>108</v>
      </c>
      <c r="O10" s="87">
        <v>1.6312057725825382</v>
      </c>
      <c r="P10" s="87">
        <v>2.4275288732592504</v>
      </c>
      <c r="Q10" s="128">
        <v>1.378817164035083</v>
      </c>
      <c r="S10" s="97" t="s">
        <v>123</v>
      </c>
      <c r="T10" s="94"/>
      <c r="U10" s="94"/>
      <c r="V10" s="94"/>
      <c r="W10" s="94"/>
      <c r="X10" s="94"/>
      <c r="Y10" s="98"/>
    </row>
    <row r="11" spans="1:27" x14ac:dyDescent="0.25">
      <c r="A11" s="59" t="s">
        <v>201</v>
      </c>
      <c r="B11" s="59">
        <v>3</v>
      </c>
      <c r="J11" s="1">
        <v>94</v>
      </c>
      <c r="K11" s="1">
        <v>0</v>
      </c>
      <c r="L11" s="1">
        <v>51</v>
      </c>
      <c r="N11" s="126" t="s">
        <v>109</v>
      </c>
      <c r="O11" s="87">
        <v>1877</v>
      </c>
      <c r="P11" s="87">
        <v>2043</v>
      </c>
      <c r="Q11" s="128">
        <v>1213</v>
      </c>
      <c r="S11" s="137" t="s">
        <v>124</v>
      </c>
      <c r="T11" s="80" t="s">
        <v>125</v>
      </c>
      <c r="U11" s="80" t="s">
        <v>126</v>
      </c>
      <c r="V11" s="80" t="s">
        <v>127</v>
      </c>
      <c r="W11" s="80" t="s">
        <v>128</v>
      </c>
      <c r="X11" s="12" t="s">
        <v>129</v>
      </c>
      <c r="Y11" s="139" t="s">
        <v>130</v>
      </c>
      <c r="Z11" s="49"/>
      <c r="AA11" s="49"/>
    </row>
    <row r="12" spans="1:27" x14ac:dyDescent="0.25">
      <c r="A12" s="58" t="s">
        <v>202</v>
      </c>
      <c r="B12" s="60">
        <f>SUM(T5:T7)-3</f>
        <v>274</v>
      </c>
      <c r="J12" s="1">
        <v>84</v>
      </c>
      <c r="K12" s="1">
        <v>-34</v>
      </c>
      <c r="L12" s="1">
        <v>425</v>
      </c>
      <c r="N12" s="126" t="s">
        <v>110</v>
      </c>
      <c r="O12" s="87">
        <v>-78</v>
      </c>
      <c r="P12" s="87">
        <v>-87</v>
      </c>
      <c r="Q12" s="128">
        <v>-69</v>
      </c>
      <c r="S12" s="97" t="s">
        <v>209</v>
      </c>
      <c r="T12" s="131">
        <v>44578.568517483771</v>
      </c>
      <c r="U12" s="131">
        <v>2</v>
      </c>
      <c r="V12" s="131">
        <v>22289.284258741885</v>
      </c>
      <c r="W12" s="131">
        <v>0.20483675429387924</v>
      </c>
      <c r="X12" s="87">
        <v>0.81490496897581699</v>
      </c>
      <c r="Y12" s="128">
        <v>3.0287256475890825</v>
      </c>
      <c r="Z12" s="11"/>
      <c r="AA12" s="11"/>
    </row>
    <row r="13" spans="1:27" x14ac:dyDescent="0.25">
      <c r="A13" s="58" t="s">
        <v>203</v>
      </c>
      <c r="B13" s="58">
        <f>T13/B12</f>
        <v>108814.86740784545</v>
      </c>
      <c r="J13" s="1">
        <v>327</v>
      </c>
      <c r="K13" s="1">
        <v>37</v>
      </c>
      <c r="L13" s="1">
        <v>-40</v>
      </c>
      <c r="N13" s="126" t="s">
        <v>111</v>
      </c>
      <c r="O13" s="87">
        <v>1799</v>
      </c>
      <c r="P13" s="87">
        <v>1956</v>
      </c>
      <c r="Q13" s="128">
        <v>1144</v>
      </c>
      <c r="S13" s="97" t="s">
        <v>210</v>
      </c>
      <c r="T13" s="131">
        <v>29815273.669749655</v>
      </c>
      <c r="U13" s="131">
        <v>274</v>
      </c>
      <c r="V13" s="131">
        <v>108814.867407845</v>
      </c>
      <c r="W13" s="131"/>
      <c r="X13" s="87"/>
      <c r="Y13" s="128"/>
      <c r="Z13" s="11"/>
      <c r="AA13" s="11"/>
    </row>
    <row r="14" spans="1:27" x14ac:dyDescent="0.25">
      <c r="A14" s="61" t="s">
        <v>204</v>
      </c>
      <c r="B14" s="61">
        <v>3.31</v>
      </c>
      <c r="J14" s="1">
        <v>130</v>
      </c>
      <c r="K14" s="1">
        <v>925</v>
      </c>
      <c r="L14" s="1">
        <v>357</v>
      </c>
      <c r="N14" s="126" t="s">
        <v>112</v>
      </c>
      <c r="O14" s="87">
        <v>33903</v>
      </c>
      <c r="P14" s="87">
        <v>21568</v>
      </c>
      <c r="Q14" s="128">
        <v>14662</v>
      </c>
      <c r="S14" s="97"/>
      <c r="T14" s="131"/>
      <c r="U14" s="131"/>
      <c r="V14" s="131"/>
      <c r="W14" s="131"/>
      <c r="X14" s="87"/>
      <c r="Y14" s="128"/>
      <c r="Z14" s="11"/>
      <c r="AA14" s="11"/>
    </row>
    <row r="15" spans="1:27" ht="15.75" thickBot="1" x14ac:dyDescent="0.3">
      <c r="J15" s="1">
        <v>156</v>
      </c>
      <c r="K15" s="1">
        <v>233</v>
      </c>
      <c r="L15" s="1">
        <v>38</v>
      </c>
      <c r="N15" s="129" t="s">
        <v>113</v>
      </c>
      <c r="O15" s="88">
        <v>127</v>
      </c>
      <c r="P15" s="88">
        <v>89</v>
      </c>
      <c r="Q15" s="130">
        <v>61</v>
      </c>
      <c r="S15" s="100" t="s">
        <v>211</v>
      </c>
      <c r="T15" s="133">
        <v>29859852.238267139</v>
      </c>
      <c r="U15" s="133">
        <v>276</v>
      </c>
      <c r="V15" s="133"/>
      <c r="W15" s="133"/>
      <c r="X15" s="140"/>
      <c r="Y15" s="141"/>
      <c r="Z15" s="11"/>
      <c r="AA15" s="11"/>
    </row>
    <row r="16" spans="1:27" x14ac:dyDescent="0.25">
      <c r="J16" s="1">
        <v>1084</v>
      </c>
      <c r="K16" s="1">
        <v>424</v>
      </c>
      <c r="L16" s="1">
        <v>366</v>
      </c>
      <c r="N16" s="97" t="s">
        <v>114</v>
      </c>
      <c r="O16" s="131">
        <f>QUARTILE(J2:J128,1)</f>
        <v>27</v>
      </c>
      <c r="P16" s="131">
        <f>QUARTILE(K2:K128,1)</f>
        <v>0</v>
      </c>
      <c r="Q16" s="105">
        <f>QUARTILE(L2:L128,1)</f>
        <v>38</v>
      </c>
    </row>
    <row r="17" spans="10:19" x14ac:dyDescent="0.25">
      <c r="J17" s="1">
        <v>76</v>
      </c>
      <c r="K17" s="1">
        <v>434</v>
      </c>
      <c r="L17" s="1">
        <v>126</v>
      </c>
      <c r="N17" s="97" t="s">
        <v>115</v>
      </c>
      <c r="O17" s="131">
        <f>QUARTILE(J2:J128,3)</f>
        <v>404</v>
      </c>
      <c r="P17" s="131">
        <f>QUARTILE(K2:K128,3)</f>
        <v>365</v>
      </c>
      <c r="Q17" s="105">
        <f>QUARTILE(L2:L128,3)</f>
        <v>357</v>
      </c>
    </row>
    <row r="18" spans="10:19" x14ac:dyDescent="0.25">
      <c r="J18" s="1">
        <v>453</v>
      </c>
      <c r="K18" s="1">
        <v>-30</v>
      </c>
      <c r="L18" s="1">
        <v>96</v>
      </c>
      <c r="N18" s="97" t="s">
        <v>116</v>
      </c>
      <c r="O18" s="131">
        <f>O17-O16</f>
        <v>377</v>
      </c>
      <c r="P18" s="131">
        <f>P17-P16</f>
        <v>365</v>
      </c>
      <c r="Q18" s="105">
        <f>Q17-Q16</f>
        <v>319</v>
      </c>
      <c r="S18" t="s">
        <v>205</v>
      </c>
    </row>
    <row r="19" spans="10:19" x14ac:dyDescent="0.25">
      <c r="J19" s="1">
        <v>1179</v>
      </c>
      <c r="K19" s="1">
        <v>1273</v>
      </c>
      <c r="L19" s="1">
        <v>33</v>
      </c>
      <c r="N19" s="97" t="s">
        <v>117</v>
      </c>
      <c r="O19" s="132">
        <f>O17+(1.5*O18)</f>
        <v>969.5</v>
      </c>
      <c r="P19" s="132">
        <f>P17+(1.5*P18)</f>
        <v>912.5</v>
      </c>
      <c r="Q19" s="113">
        <f>Q17+(1.5*Q18)</f>
        <v>835.5</v>
      </c>
      <c r="S19" t="s">
        <v>251</v>
      </c>
    </row>
    <row r="20" spans="10:19" x14ac:dyDescent="0.25">
      <c r="J20" s="1">
        <v>136</v>
      </c>
      <c r="K20" s="1">
        <v>-69</v>
      </c>
      <c r="L20" s="1">
        <v>-12</v>
      </c>
      <c r="N20" s="97" t="s">
        <v>245</v>
      </c>
      <c r="O20" s="132">
        <f>O16-(1.5*O18)</f>
        <v>-538.5</v>
      </c>
      <c r="P20" s="132">
        <f>P16-(1.5*P18)</f>
        <v>-547.5</v>
      </c>
      <c r="Q20" s="113">
        <f>Q16-(1.5*Q18)</f>
        <v>-440.5</v>
      </c>
      <c r="S20" t="s">
        <v>206</v>
      </c>
    </row>
    <row r="21" spans="10:19" x14ac:dyDescent="0.25">
      <c r="J21" s="1">
        <v>0</v>
      </c>
      <c r="K21" s="1">
        <v>-54</v>
      </c>
      <c r="L21" s="1">
        <v>43</v>
      </c>
      <c r="N21" s="100" t="s">
        <v>249</v>
      </c>
      <c r="O21" s="133" t="s">
        <v>37</v>
      </c>
      <c r="P21" s="133"/>
      <c r="Q21" s="101"/>
      <c r="S21" t="s">
        <v>207</v>
      </c>
    </row>
    <row r="22" spans="10:19" x14ac:dyDescent="0.25">
      <c r="J22" s="1">
        <v>575</v>
      </c>
      <c r="K22" s="1">
        <v>21</v>
      </c>
      <c r="L22" s="1">
        <v>230</v>
      </c>
      <c r="N22" s="153" t="s">
        <v>259</v>
      </c>
      <c r="O22" s="154"/>
      <c r="P22" s="154"/>
      <c r="Q22" s="155"/>
      <c r="S22" t="s">
        <v>208</v>
      </c>
    </row>
    <row r="23" spans="10:19" x14ac:dyDescent="0.25">
      <c r="J23" s="1">
        <v>640</v>
      </c>
      <c r="K23" s="1">
        <v>307</v>
      </c>
      <c r="L23" s="1">
        <v>141</v>
      </c>
      <c r="N23" s="159"/>
      <c r="O23" s="160"/>
      <c r="P23" s="160"/>
      <c r="Q23" s="161"/>
      <c r="S23" t="s">
        <v>244</v>
      </c>
    </row>
    <row r="24" spans="10:19" x14ac:dyDescent="0.25">
      <c r="J24" s="1">
        <v>241</v>
      </c>
      <c r="K24" s="1">
        <v>272</v>
      </c>
      <c r="L24" s="1">
        <v>416</v>
      </c>
      <c r="N24" s="153" t="s">
        <v>260</v>
      </c>
      <c r="O24" s="233"/>
      <c r="P24" s="233"/>
      <c r="Q24" s="234"/>
    </row>
    <row r="25" spans="10:19" x14ac:dyDescent="0.25">
      <c r="J25" s="1">
        <v>158</v>
      </c>
      <c r="K25" s="1">
        <v>253</v>
      </c>
      <c r="L25" s="1">
        <v>40</v>
      </c>
      <c r="N25" s="235"/>
      <c r="O25" s="236"/>
      <c r="P25" s="236"/>
      <c r="Q25" s="237"/>
    </row>
    <row r="26" spans="10:19" x14ac:dyDescent="0.25">
      <c r="J26" s="1">
        <v>60</v>
      </c>
      <c r="K26" s="1">
        <v>0</v>
      </c>
      <c r="L26" s="1">
        <v>-31</v>
      </c>
      <c r="N26" s="238"/>
      <c r="O26" s="239"/>
      <c r="P26" s="239"/>
      <c r="Q26" s="240"/>
    </row>
    <row r="27" spans="10:19" x14ac:dyDescent="0.25">
      <c r="J27" s="1">
        <v>21</v>
      </c>
      <c r="K27" s="1">
        <v>418</v>
      </c>
      <c r="L27" s="1">
        <v>1144</v>
      </c>
    </row>
    <row r="28" spans="10:19" x14ac:dyDescent="0.25">
      <c r="J28" s="1">
        <v>407</v>
      </c>
      <c r="K28" s="1">
        <v>-30</v>
      </c>
      <c r="L28" s="1">
        <v>629</v>
      </c>
    </row>
    <row r="29" spans="10:19" x14ac:dyDescent="0.25">
      <c r="J29" s="1">
        <v>0</v>
      </c>
      <c r="K29" s="1">
        <v>1956</v>
      </c>
      <c r="L29" s="1">
        <v>-69</v>
      </c>
    </row>
    <row r="30" spans="10:19" x14ac:dyDescent="0.25">
      <c r="J30" s="1">
        <v>-10</v>
      </c>
      <c r="K30" s="1">
        <v>61</v>
      </c>
      <c r="L30" s="1">
        <v>50</v>
      </c>
    </row>
    <row r="31" spans="10:19" x14ac:dyDescent="0.25">
      <c r="J31" s="1">
        <v>-34</v>
      </c>
      <c r="K31" s="1">
        <v>365</v>
      </c>
      <c r="L31" s="1">
        <v>27</v>
      </c>
    </row>
    <row r="32" spans="10:19" x14ac:dyDescent="0.25">
      <c r="J32" s="1">
        <v>676</v>
      </c>
      <c r="K32" s="1">
        <v>-10</v>
      </c>
      <c r="L32" s="1">
        <v>756</v>
      </c>
    </row>
    <row r="33" spans="10:12" x14ac:dyDescent="0.25">
      <c r="J33" s="1">
        <v>110</v>
      </c>
      <c r="K33" s="1">
        <v>338</v>
      </c>
      <c r="L33" s="1">
        <v>54</v>
      </c>
    </row>
    <row r="34" spans="10:12" x14ac:dyDescent="0.25">
      <c r="J34" s="1">
        <v>53</v>
      </c>
      <c r="K34" s="1">
        <v>1008</v>
      </c>
      <c r="L34" s="1">
        <v>-44</v>
      </c>
    </row>
    <row r="35" spans="10:12" x14ac:dyDescent="0.25">
      <c r="J35" s="1">
        <v>105</v>
      </c>
      <c r="K35" s="1">
        <v>250</v>
      </c>
      <c r="L35" s="1">
        <v>63</v>
      </c>
    </row>
    <row r="36" spans="10:12" x14ac:dyDescent="0.25">
      <c r="J36" s="1">
        <v>72</v>
      </c>
      <c r="K36" s="1">
        <v>542</v>
      </c>
      <c r="L36" s="1">
        <v>387</v>
      </c>
    </row>
    <row r="37" spans="10:12" x14ac:dyDescent="0.25">
      <c r="J37" s="1">
        <v>35</v>
      </c>
      <c r="K37" s="1">
        <v>26</v>
      </c>
      <c r="L37" s="1">
        <v>202</v>
      </c>
    </row>
    <row r="38" spans="10:12" x14ac:dyDescent="0.25">
      <c r="J38" s="1">
        <v>39</v>
      </c>
      <c r="K38" s="1">
        <v>311</v>
      </c>
      <c r="L38" s="1">
        <v>-33</v>
      </c>
    </row>
    <row r="39" spans="10:12" x14ac:dyDescent="0.25">
      <c r="J39" s="1">
        <v>-19</v>
      </c>
      <c r="K39" s="1">
        <v>146</v>
      </c>
      <c r="L39" s="1">
        <v>-40</v>
      </c>
    </row>
    <row r="40" spans="10:12" x14ac:dyDescent="0.25">
      <c r="J40" s="1">
        <v>850</v>
      </c>
      <c r="K40" s="1">
        <v>242</v>
      </c>
      <c r="L40" s="1">
        <v>96</v>
      </c>
    </row>
    <row r="41" spans="10:12" x14ac:dyDescent="0.25">
      <c r="J41" s="1">
        <v>0</v>
      </c>
      <c r="K41" s="1">
        <v>135</v>
      </c>
      <c r="L41" s="1">
        <v>680</v>
      </c>
    </row>
    <row r="42" spans="10:12" x14ac:dyDescent="0.25">
      <c r="J42" s="1">
        <v>25</v>
      </c>
      <c r="K42" s="1">
        <v>200</v>
      </c>
      <c r="L42" s="1">
        <v>357</v>
      </c>
    </row>
    <row r="43" spans="10:12" x14ac:dyDescent="0.25">
      <c r="J43" s="1">
        <v>28</v>
      </c>
      <c r="K43" s="1">
        <v>-31</v>
      </c>
      <c r="L43" s="1">
        <v>24</v>
      </c>
    </row>
    <row r="44" spans="10:12" x14ac:dyDescent="0.25">
      <c r="J44" s="1">
        <v>562</v>
      </c>
      <c r="K44" s="1">
        <v>0</v>
      </c>
      <c r="L44" s="1">
        <v>143</v>
      </c>
    </row>
    <row r="45" spans="10:12" x14ac:dyDescent="0.25">
      <c r="J45" s="1">
        <v>167</v>
      </c>
      <c r="K45" s="1">
        <v>312</v>
      </c>
      <c r="L45" s="1">
        <v>914</v>
      </c>
    </row>
    <row r="46" spans="10:12" x14ac:dyDescent="0.25">
      <c r="J46" s="1">
        <v>104</v>
      </c>
      <c r="K46" s="1">
        <v>124</v>
      </c>
      <c r="L46" s="1">
        <v>-38</v>
      </c>
    </row>
    <row r="47" spans="10:12" x14ac:dyDescent="0.25">
      <c r="J47" s="1">
        <v>-22</v>
      </c>
      <c r="K47" s="1">
        <v>-17</v>
      </c>
      <c r="L47" s="1">
        <v>345</v>
      </c>
    </row>
    <row r="48" spans="10:12" x14ac:dyDescent="0.25">
      <c r="J48" s="1">
        <v>-19</v>
      </c>
      <c r="K48" s="1">
        <v>169</v>
      </c>
      <c r="L48" s="1">
        <v>691</v>
      </c>
    </row>
    <row r="49" spans="10:12" x14ac:dyDescent="0.25">
      <c r="J49" s="1">
        <v>-13</v>
      </c>
      <c r="K49" s="1">
        <v>150</v>
      </c>
      <c r="L49" s="1">
        <v>294</v>
      </c>
    </row>
    <row r="50" spans="10:12" x14ac:dyDescent="0.25">
      <c r="J50" s="1">
        <v>-17</v>
      </c>
      <c r="K50" s="1">
        <v>22</v>
      </c>
      <c r="L50" s="1">
        <v>545</v>
      </c>
    </row>
    <row r="51" spans="10:12" x14ac:dyDescent="0.25">
      <c r="J51" s="1">
        <v>563</v>
      </c>
      <c r="K51" s="1">
        <v>51</v>
      </c>
      <c r="L51" s="1">
        <v>194</v>
      </c>
    </row>
    <row r="52" spans="10:12" x14ac:dyDescent="0.25">
      <c r="J52" s="1">
        <v>627</v>
      </c>
      <c r="K52" s="1">
        <v>183</v>
      </c>
      <c r="L52" s="1">
        <v>-30</v>
      </c>
    </row>
    <row r="53" spans="10:12" x14ac:dyDescent="0.25">
      <c r="J53" s="1">
        <v>96</v>
      </c>
      <c r="K53" s="1">
        <v>0</v>
      </c>
      <c r="L53" s="1">
        <v>84</v>
      </c>
    </row>
    <row r="54" spans="10:12" x14ac:dyDescent="0.25">
      <c r="J54" s="1">
        <v>1143</v>
      </c>
      <c r="K54" s="1">
        <v>384</v>
      </c>
      <c r="L54" s="1">
        <v>143</v>
      </c>
    </row>
    <row r="55" spans="10:12" x14ac:dyDescent="0.25">
      <c r="J55" s="1">
        <v>338</v>
      </c>
      <c r="K55" s="1">
        <v>272</v>
      </c>
      <c r="L55" s="1">
        <v>17</v>
      </c>
    </row>
    <row r="56" spans="10:12" x14ac:dyDescent="0.25">
      <c r="J56" s="1">
        <v>567</v>
      </c>
      <c r="K56" s="1">
        <v>141</v>
      </c>
      <c r="L56" s="1">
        <v>148</v>
      </c>
    </row>
    <row r="57" spans="10:12" x14ac:dyDescent="0.25">
      <c r="J57" s="1">
        <v>827</v>
      </c>
      <c r="K57" s="1">
        <v>482</v>
      </c>
      <c r="L57" s="1">
        <v>0</v>
      </c>
    </row>
    <row r="58" spans="10:12" x14ac:dyDescent="0.25">
      <c r="J58" s="1">
        <v>298</v>
      </c>
      <c r="K58" s="1">
        <v>76</v>
      </c>
      <c r="L58" s="1">
        <v>193</v>
      </c>
    </row>
    <row r="59" spans="10:12" x14ac:dyDescent="0.25">
      <c r="J59" s="1">
        <v>-73</v>
      </c>
      <c r="K59" s="1">
        <v>-78</v>
      </c>
      <c r="L59" s="1">
        <v>-31</v>
      </c>
    </row>
    <row r="60" spans="10:12" x14ac:dyDescent="0.25">
      <c r="J60" s="1">
        <v>-59</v>
      </c>
      <c r="K60" s="1">
        <v>-26</v>
      </c>
      <c r="L60" s="1">
        <v>676</v>
      </c>
    </row>
    <row r="61" spans="10:12" x14ac:dyDescent="0.25">
      <c r="J61" s="1">
        <v>163</v>
      </c>
      <c r="K61" s="1">
        <v>442</v>
      </c>
      <c r="L61" s="1">
        <v>344</v>
      </c>
    </row>
    <row r="62" spans="10:12" x14ac:dyDescent="0.25">
      <c r="J62" s="1">
        <v>43</v>
      </c>
      <c r="K62" s="1">
        <v>17</v>
      </c>
      <c r="L62" s="1">
        <v>119</v>
      </c>
    </row>
    <row r="63" spans="10:12" x14ac:dyDescent="0.25">
      <c r="J63" s="1">
        <v>-49</v>
      </c>
      <c r="K63" s="1">
        <v>99</v>
      </c>
    </row>
    <row r="64" spans="10:12" x14ac:dyDescent="0.25">
      <c r="J64" s="1">
        <v>53</v>
      </c>
      <c r="K64" s="1">
        <v>283</v>
      </c>
    </row>
    <row r="65" spans="10:11" x14ac:dyDescent="0.25">
      <c r="J65" s="1">
        <v>307</v>
      </c>
      <c r="K65" s="1">
        <v>1340</v>
      </c>
    </row>
    <row r="66" spans="10:11" x14ac:dyDescent="0.25">
      <c r="J66" s="1">
        <v>0</v>
      </c>
      <c r="K66" s="1">
        <v>365</v>
      </c>
    </row>
    <row r="67" spans="10:11" x14ac:dyDescent="0.25">
      <c r="J67" s="1">
        <v>691</v>
      </c>
      <c r="K67" s="1">
        <v>363</v>
      </c>
    </row>
    <row r="68" spans="10:11" x14ac:dyDescent="0.25">
      <c r="J68" s="1">
        <v>-78</v>
      </c>
      <c r="K68" s="1">
        <v>117</v>
      </c>
    </row>
    <row r="69" spans="10:11" x14ac:dyDescent="0.25">
      <c r="J69" s="1">
        <v>966</v>
      </c>
      <c r="K69" s="1">
        <v>464</v>
      </c>
    </row>
    <row r="70" spans="10:11" x14ac:dyDescent="0.25">
      <c r="J70" s="1">
        <v>294</v>
      </c>
      <c r="K70" s="1">
        <v>-38</v>
      </c>
    </row>
    <row r="71" spans="10:11" x14ac:dyDescent="0.25">
      <c r="J71" s="1">
        <v>408</v>
      </c>
      <c r="K71" s="1">
        <v>0</v>
      </c>
    </row>
    <row r="72" spans="10:11" x14ac:dyDescent="0.25">
      <c r="J72" s="1">
        <v>1799</v>
      </c>
      <c r="K72" s="1">
        <v>413</v>
      </c>
    </row>
    <row r="73" spans="10:11" x14ac:dyDescent="0.25">
      <c r="J73" s="1">
        <v>-21</v>
      </c>
      <c r="K73" s="1">
        <v>198</v>
      </c>
    </row>
    <row r="74" spans="10:11" x14ac:dyDescent="0.25">
      <c r="J74" s="1">
        <v>86</v>
      </c>
      <c r="K74" s="1">
        <v>675</v>
      </c>
    </row>
    <row r="75" spans="10:11" x14ac:dyDescent="0.25">
      <c r="J75" s="1">
        <v>954</v>
      </c>
      <c r="K75" s="1">
        <v>-20</v>
      </c>
    </row>
    <row r="76" spans="10:11" x14ac:dyDescent="0.25">
      <c r="J76" s="1">
        <v>384</v>
      </c>
      <c r="K76" s="1">
        <v>39</v>
      </c>
    </row>
    <row r="77" spans="10:11" x14ac:dyDescent="0.25">
      <c r="J77" s="1">
        <v>373</v>
      </c>
      <c r="K77" s="1">
        <v>-31</v>
      </c>
    </row>
    <row r="78" spans="10:11" x14ac:dyDescent="0.25">
      <c r="J78" s="1">
        <v>169</v>
      </c>
      <c r="K78" s="1">
        <v>-17</v>
      </c>
    </row>
    <row r="79" spans="10:11" x14ac:dyDescent="0.25">
      <c r="J79" s="1">
        <v>-52</v>
      </c>
      <c r="K79" s="1">
        <v>-21</v>
      </c>
    </row>
    <row r="80" spans="10:11" x14ac:dyDescent="0.25">
      <c r="J80" s="1">
        <v>-66</v>
      </c>
      <c r="K80" s="1">
        <v>95</v>
      </c>
    </row>
    <row r="81" spans="10:11" x14ac:dyDescent="0.25">
      <c r="J81" s="1">
        <v>172</v>
      </c>
      <c r="K81" s="1">
        <v>165</v>
      </c>
    </row>
    <row r="82" spans="10:11" x14ac:dyDescent="0.25">
      <c r="J82" s="1">
        <v>372</v>
      </c>
      <c r="K82" s="1">
        <v>354</v>
      </c>
    </row>
    <row r="83" spans="10:11" x14ac:dyDescent="0.25">
      <c r="J83" s="1">
        <v>765</v>
      </c>
      <c r="K83" s="1">
        <v>704</v>
      </c>
    </row>
    <row r="84" spans="10:11" x14ac:dyDescent="0.25">
      <c r="J84" s="1">
        <v>55</v>
      </c>
      <c r="K84" s="1">
        <v>39</v>
      </c>
    </row>
    <row r="85" spans="10:11" x14ac:dyDescent="0.25">
      <c r="J85" s="1">
        <v>355</v>
      </c>
      <c r="K85" s="1">
        <v>147</v>
      </c>
    </row>
    <row r="86" spans="10:11" x14ac:dyDescent="0.25">
      <c r="J86" s="1">
        <v>1208</v>
      </c>
      <c r="K86" s="1">
        <v>383</v>
      </c>
    </row>
    <row r="87" spans="10:11" x14ac:dyDescent="0.25">
      <c r="J87" s="1">
        <v>401</v>
      </c>
      <c r="K87" s="1">
        <v>493</v>
      </c>
    </row>
    <row r="88" spans="10:11" x14ac:dyDescent="0.25">
      <c r="J88" s="1">
        <v>392</v>
      </c>
      <c r="K88" s="1">
        <v>851</v>
      </c>
    </row>
    <row r="89" spans="10:11" x14ac:dyDescent="0.25">
      <c r="J89" s="1">
        <v>36</v>
      </c>
      <c r="K89" s="1">
        <v>-48</v>
      </c>
    </row>
    <row r="90" spans="10:11" x14ac:dyDescent="0.25">
      <c r="J90" s="1">
        <v>440</v>
      </c>
      <c r="K90" s="1">
        <v>-87</v>
      </c>
    </row>
    <row r="91" spans="10:11" x14ac:dyDescent="0.25">
      <c r="J91" s="1">
        <v>122</v>
      </c>
    </row>
    <row r="92" spans="10:11" x14ac:dyDescent="0.25">
      <c r="J92" s="1">
        <v>100</v>
      </c>
    </row>
    <row r="93" spans="10:11" x14ac:dyDescent="0.25">
      <c r="J93" s="1">
        <v>26</v>
      </c>
    </row>
    <row r="94" spans="10:11" x14ac:dyDescent="0.25">
      <c r="J94" s="1">
        <v>-47</v>
      </c>
    </row>
    <row r="95" spans="10:11" x14ac:dyDescent="0.25">
      <c r="J95" s="1">
        <v>10</v>
      </c>
    </row>
    <row r="96" spans="10:11" x14ac:dyDescent="0.25">
      <c r="J96" s="1">
        <v>-38</v>
      </c>
    </row>
    <row r="97" spans="10:10" x14ac:dyDescent="0.25">
      <c r="J97" s="1">
        <v>165</v>
      </c>
    </row>
    <row r="98" spans="10:10" x14ac:dyDescent="0.25">
      <c r="J98" s="1">
        <v>159</v>
      </c>
    </row>
    <row r="99" spans="10:10" x14ac:dyDescent="0.25">
      <c r="J99" s="1">
        <v>1022</v>
      </c>
    </row>
    <row r="100" spans="10:10" x14ac:dyDescent="0.25">
      <c r="J100" s="1">
        <v>0</v>
      </c>
    </row>
    <row r="101" spans="10:10" x14ac:dyDescent="0.25">
      <c r="J101" s="1">
        <v>161</v>
      </c>
    </row>
    <row r="102" spans="10:10" x14ac:dyDescent="0.25">
      <c r="J102" s="1">
        <v>590</v>
      </c>
    </row>
    <row r="103" spans="10:10" x14ac:dyDescent="0.25">
      <c r="J103" s="1">
        <v>-50</v>
      </c>
    </row>
    <row r="104" spans="10:10" x14ac:dyDescent="0.25">
      <c r="J104" s="1">
        <v>34</v>
      </c>
    </row>
    <row r="105" spans="10:10" x14ac:dyDescent="0.25">
      <c r="J105" s="1">
        <v>496</v>
      </c>
    </row>
    <row r="106" spans="10:10" x14ac:dyDescent="0.25">
      <c r="J106" s="1">
        <v>-33</v>
      </c>
    </row>
    <row r="107" spans="10:10" x14ac:dyDescent="0.25">
      <c r="J107" s="1">
        <v>601</v>
      </c>
    </row>
    <row r="108" spans="10:10" x14ac:dyDescent="0.25">
      <c r="J108" s="1">
        <v>479</v>
      </c>
    </row>
    <row r="109" spans="10:10" x14ac:dyDescent="0.25">
      <c r="J109" s="1">
        <v>69</v>
      </c>
    </row>
    <row r="110" spans="10:10" x14ac:dyDescent="0.25">
      <c r="J110" s="1">
        <v>-74</v>
      </c>
    </row>
    <row r="111" spans="10:10" x14ac:dyDescent="0.25">
      <c r="J111" s="1">
        <v>116</v>
      </c>
    </row>
    <row r="112" spans="10:10" x14ac:dyDescent="0.25">
      <c r="J112" s="1">
        <v>468</v>
      </c>
    </row>
    <row r="113" spans="10:10" x14ac:dyDescent="0.25">
      <c r="J113" s="1">
        <v>288</v>
      </c>
    </row>
    <row r="114" spans="10:10" x14ac:dyDescent="0.25">
      <c r="J114" s="1">
        <v>690</v>
      </c>
    </row>
    <row r="115" spans="10:10" x14ac:dyDescent="0.25">
      <c r="J115" s="1">
        <v>141</v>
      </c>
    </row>
    <row r="116" spans="10:10" x14ac:dyDescent="0.25">
      <c r="J116" s="1">
        <v>-65</v>
      </c>
    </row>
    <row r="117" spans="10:10" x14ac:dyDescent="0.25">
      <c r="J117" s="1">
        <v>343</v>
      </c>
    </row>
    <row r="118" spans="10:10" x14ac:dyDescent="0.25">
      <c r="J118" s="1">
        <v>320</v>
      </c>
    </row>
    <row r="119" spans="10:10" x14ac:dyDescent="0.25">
      <c r="J119" s="1">
        <v>729</v>
      </c>
    </row>
    <row r="120" spans="10:10" x14ac:dyDescent="0.25">
      <c r="J120" s="1">
        <v>29</v>
      </c>
    </row>
    <row r="121" spans="10:10" x14ac:dyDescent="0.25">
      <c r="J121" s="1">
        <v>692</v>
      </c>
    </row>
    <row r="122" spans="10:10" x14ac:dyDescent="0.25">
      <c r="J122" s="1">
        <v>67</v>
      </c>
    </row>
    <row r="123" spans="10:10" x14ac:dyDescent="0.25">
      <c r="J123" s="1">
        <v>303</v>
      </c>
    </row>
    <row r="124" spans="10:10" x14ac:dyDescent="0.25">
      <c r="J124" s="1">
        <v>99</v>
      </c>
    </row>
    <row r="125" spans="10:10" x14ac:dyDescent="0.25">
      <c r="J125" s="1">
        <v>837</v>
      </c>
    </row>
    <row r="126" spans="10:10" x14ac:dyDescent="0.25">
      <c r="J126" s="1">
        <v>278</v>
      </c>
    </row>
    <row r="127" spans="10:10" x14ac:dyDescent="0.25">
      <c r="J127" s="1">
        <v>29</v>
      </c>
    </row>
    <row r="128" spans="10:10" x14ac:dyDescent="0.25">
      <c r="J128" s="1">
        <v>154</v>
      </c>
    </row>
  </sheetData>
  <mergeCells count="3">
    <mergeCell ref="A9:B9"/>
    <mergeCell ref="N22:Q23"/>
    <mergeCell ref="N24:Q2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51396-D225-4364-85C1-7D4970BEF8C1}">
  <dimension ref="A1:AC30"/>
  <sheetViews>
    <sheetView workbookViewId="0">
      <selection activeCell="H20" sqref="H20"/>
    </sheetView>
  </sheetViews>
  <sheetFormatPr defaultRowHeight="15" x14ac:dyDescent="0.25"/>
  <cols>
    <col min="1" max="1" width="23.5703125" style="5" bestFit="1" customWidth="1"/>
    <col min="2" max="6" width="9.140625" style="5"/>
    <col min="7" max="7" width="4.7109375" style="5" customWidth="1"/>
    <col min="8" max="8" width="9.140625" style="5"/>
    <col min="9" max="10" width="8.5703125" bestFit="1" customWidth="1"/>
    <col min="11" max="11" width="13.7109375" hidden="1" customWidth="1"/>
    <col min="12" max="12" width="17.85546875" hidden="1" customWidth="1"/>
    <col min="13" max="13" width="8.7109375" hidden="1" customWidth="1"/>
    <col min="14" max="15" width="8.5703125" hidden="1" customWidth="1"/>
    <col min="16" max="16" width="21" hidden="1" customWidth="1"/>
    <col min="17" max="17" width="21.7109375" bestFit="1" customWidth="1"/>
    <col min="18" max="18" width="16.28515625" bestFit="1" customWidth="1"/>
    <col min="19" max="19" width="8.7109375" bestFit="1" customWidth="1"/>
    <col min="20" max="21" width="8.5703125" bestFit="1" customWidth="1"/>
    <col min="22" max="23" width="11.28515625" bestFit="1" customWidth="1"/>
  </cols>
  <sheetData>
    <row r="1" spans="1:29" x14ac:dyDescent="0.25">
      <c r="A1" s="5" t="s">
        <v>213</v>
      </c>
      <c r="B1" s="63"/>
      <c r="Q1" s="8" t="s">
        <v>212</v>
      </c>
      <c r="R1" s="8" t="s">
        <v>159</v>
      </c>
      <c r="X1" s="153" t="s">
        <v>261</v>
      </c>
      <c r="Y1" s="154"/>
      <c r="Z1" s="154"/>
      <c r="AA1" s="154"/>
      <c r="AB1" s="154"/>
      <c r="AC1" s="155"/>
    </row>
    <row r="2" spans="1:29" x14ac:dyDescent="0.25">
      <c r="Q2" s="8" t="s">
        <v>97</v>
      </c>
      <c r="R2" t="s">
        <v>40</v>
      </c>
      <c r="S2" t="s">
        <v>58</v>
      </c>
      <c r="T2" t="s">
        <v>64</v>
      </c>
      <c r="U2" t="s">
        <v>53</v>
      </c>
      <c r="V2" t="s">
        <v>98</v>
      </c>
      <c r="X2" s="156"/>
      <c r="Y2" s="157"/>
      <c r="Z2" s="157"/>
      <c r="AA2" s="157"/>
      <c r="AB2" s="157"/>
      <c r="AC2" s="158"/>
    </row>
    <row r="3" spans="1:29" x14ac:dyDescent="0.25">
      <c r="A3" s="243" t="s">
        <v>214</v>
      </c>
      <c r="B3" s="243"/>
      <c r="C3" s="243"/>
      <c r="D3" s="243"/>
      <c r="E3" s="243"/>
      <c r="F3" s="243"/>
      <c r="Q3" s="9" t="s">
        <v>61</v>
      </c>
      <c r="R3" s="10">
        <v>33</v>
      </c>
      <c r="S3" s="10">
        <v>13</v>
      </c>
      <c r="T3" s="10">
        <v>4</v>
      </c>
      <c r="U3" s="10">
        <v>17</v>
      </c>
      <c r="V3" s="10">
        <v>67</v>
      </c>
      <c r="X3" s="159"/>
      <c r="Y3" s="160"/>
      <c r="Z3" s="160"/>
      <c r="AA3" s="160"/>
      <c r="AB3" s="160"/>
      <c r="AC3" s="161"/>
    </row>
    <row r="4" spans="1:29" x14ac:dyDescent="0.25">
      <c r="A4" s="64"/>
      <c r="B4" s="244" t="s">
        <v>215</v>
      </c>
      <c r="C4" s="245"/>
      <c r="D4" s="245"/>
      <c r="E4" s="246"/>
      <c r="F4" s="65"/>
      <c r="H4" s="5" t="s">
        <v>216</v>
      </c>
      <c r="Q4" s="9" t="s">
        <v>69</v>
      </c>
      <c r="R4" s="10">
        <v>76</v>
      </c>
      <c r="S4" s="10">
        <v>32</v>
      </c>
      <c r="T4" s="10">
        <v>22</v>
      </c>
      <c r="U4" s="10">
        <v>34</v>
      </c>
      <c r="V4" s="10">
        <v>164</v>
      </c>
    </row>
    <row r="5" spans="1:29" x14ac:dyDescent="0.25">
      <c r="A5" s="66" t="s">
        <v>217</v>
      </c>
      <c r="B5" s="66" t="s">
        <v>40</v>
      </c>
      <c r="C5" s="66" t="s">
        <v>58</v>
      </c>
      <c r="D5" s="66" t="s">
        <v>64</v>
      </c>
      <c r="E5" s="66" t="s">
        <v>53</v>
      </c>
      <c r="F5" s="67" t="s">
        <v>131</v>
      </c>
      <c r="H5" s="68" t="s">
        <v>218</v>
      </c>
      <c r="Q5" s="9" t="s">
        <v>66</v>
      </c>
      <c r="R5" s="10">
        <v>19</v>
      </c>
      <c r="S5" s="10">
        <v>4</v>
      </c>
      <c r="T5" s="10">
        <v>3</v>
      </c>
      <c r="U5" s="10">
        <v>10</v>
      </c>
      <c r="V5" s="10">
        <v>36</v>
      </c>
      <c r="X5" s="153" t="s">
        <v>262</v>
      </c>
      <c r="Y5" s="154"/>
      <c r="Z5" s="154"/>
      <c r="AA5" s="154"/>
      <c r="AB5" s="154"/>
      <c r="AC5" s="155"/>
    </row>
    <row r="6" spans="1:29" x14ac:dyDescent="0.25">
      <c r="A6" s="69" t="s">
        <v>69</v>
      </c>
      <c r="B6" s="70">
        <v>138</v>
      </c>
      <c r="C6" s="70">
        <v>55</v>
      </c>
      <c r="D6" s="70">
        <v>35</v>
      </c>
      <c r="E6" s="70">
        <v>69</v>
      </c>
      <c r="F6" s="64">
        <f>SUM(B6:E6)</f>
        <v>297</v>
      </c>
      <c r="H6" s="63">
        <f t="shared" ref="H6:H7" si="0">B6 - B13</f>
        <v>-3.0749999999999886</v>
      </c>
      <c r="Q6" s="9" t="s">
        <v>45</v>
      </c>
      <c r="R6" s="10">
        <v>62</v>
      </c>
      <c r="S6" s="10">
        <v>23</v>
      </c>
      <c r="T6" s="10">
        <v>13</v>
      </c>
      <c r="U6" s="10">
        <v>35</v>
      </c>
      <c r="V6" s="10">
        <v>133</v>
      </c>
      <c r="X6" s="156"/>
      <c r="Y6" s="157"/>
      <c r="Z6" s="157"/>
      <c r="AA6" s="157"/>
      <c r="AB6" s="157"/>
      <c r="AC6" s="158"/>
    </row>
    <row r="7" spans="1:29" x14ac:dyDescent="0.25">
      <c r="A7" s="69" t="s">
        <v>61</v>
      </c>
      <c r="B7" s="70">
        <v>52</v>
      </c>
      <c r="C7" s="70">
        <v>17</v>
      </c>
      <c r="D7" s="70">
        <v>7</v>
      </c>
      <c r="E7" s="70">
        <v>27</v>
      </c>
      <c r="F7" s="64">
        <f>SUM(B7:E7)</f>
        <v>103</v>
      </c>
      <c r="H7" s="63">
        <f t="shared" si="0"/>
        <v>3.0750000000000028</v>
      </c>
      <c r="Q7" s="9" t="s">
        <v>98</v>
      </c>
      <c r="R7" s="10">
        <v>190</v>
      </c>
      <c r="S7" s="10">
        <v>72</v>
      </c>
      <c r="T7" s="10">
        <v>42</v>
      </c>
      <c r="U7" s="10">
        <v>96</v>
      </c>
      <c r="V7" s="10">
        <v>400</v>
      </c>
      <c r="X7" s="159"/>
      <c r="Y7" s="160"/>
      <c r="Z7" s="160"/>
      <c r="AA7" s="160"/>
      <c r="AB7" s="160"/>
      <c r="AC7" s="161"/>
    </row>
    <row r="8" spans="1:29" x14ac:dyDescent="0.25">
      <c r="A8" s="71" t="s">
        <v>131</v>
      </c>
      <c r="B8" s="64">
        <f>SUM(B6:B7)</f>
        <v>190</v>
      </c>
      <c r="C8" s="64">
        <f>SUM(C6:C7)</f>
        <v>72</v>
      </c>
      <c r="D8" s="64">
        <f>SUM(D6:D7)</f>
        <v>42</v>
      </c>
      <c r="E8" s="64">
        <f>SUM(E6:E7)</f>
        <v>96</v>
      </c>
      <c r="F8" s="64">
        <f>SUM(B8:E8)</f>
        <v>400</v>
      </c>
    </row>
    <row r="9" spans="1:29" x14ac:dyDescent="0.25">
      <c r="Q9" s="9"/>
      <c r="R9" s="10"/>
      <c r="S9" s="10"/>
      <c r="T9" s="10"/>
      <c r="U9" s="10"/>
      <c r="V9" s="10"/>
      <c r="W9" s="10"/>
      <c r="X9" s="253" t="s">
        <v>267</v>
      </c>
      <c r="Y9" s="253"/>
      <c r="Z9" s="253"/>
      <c r="AA9" s="253"/>
      <c r="AB9" s="253"/>
      <c r="AC9" s="253"/>
    </row>
    <row r="10" spans="1:29" x14ac:dyDescent="0.25">
      <c r="A10" s="247" t="s">
        <v>219</v>
      </c>
      <c r="B10" s="247"/>
      <c r="C10" s="247"/>
      <c r="D10" s="247"/>
      <c r="E10" s="247"/>
      <c r="F10" s="247"/>
      <c r="Q10" s="62"/>
      <c r="R10" s="59" t="s">
        <v>40</v>
      </c>
      <c r="S10" s="59" t="s">
        <v>58</v>
      </c>
      <c r="T10" s="59" t="s">
        <v>64</v>
      </c>
      <c r="U10" s="59" t="s">
        <v>53</v>
      </c>
      <c r="X10" s="253"/>
      <c r="Y10" s="253"/>
      <c r="Z10" s="253"/>
      <c r="AA10" s="253"/>
      <c r="AB10" s="253"/>
      <c r="AC10" s="253"/>
    </row>
    <row r="11" spans="1:29" x14ac:dyDescent="0.25">
      <c r="A11" s="64"/>
      <c r="B11" s="248" t="str">
        <f>B4</f>
        <v>Column variable</v>
      </c>
      <c r="C11" s="249"/>
      <c r="D11" s="249"/>
      <c r="E11" s="250"/>
      <c r="F11" s="64"/>
      <c r="Q11" s="62" t="s">
        <v>69</v>
      </c>
      <c r="R11" s="91">
        <f>B6/B8</f>
        <v>0.72631578947368425</v>
      </c>
      <c r="S11" s="91">
        <f>C6/C8</f>
        <v>0.76388888888888884</v>
      </c>
      <c r="T11" s="91">
        <f t="shared" ref="T11:U11" si="1">D6/D8</f>
        <v>0.83333333333333337</v>
      </c>
      <c r="U11" s="91">
        <f t="shared" si="1"/>
        <v>0.71875</v>
      </c>
      <c r="X11" s="253"/>
      <c r="Y11" s="253"/>
      <c r="Z11" s="253"/>
      <c r="AA11" s="253"/>
      <c r="AB11" s="253"/>
      <c r="AC11" s="253"/>
    </row>
    <row r="12" spans="1:29" x14ac:dyDescent="0.25">
      <c r="A12" s="67" t="str">
        <f>A5</f>
        <v>Row variable</v>
      </c>
      <c r="B12" s="67" t="str">
        <f>B5</f>
        <v>iChoose</v>
      </c>
      <c r="C12" s="67" t="str">
        <f>C5</f>
        <v>uChoose</v>
      </c>
      <c r="D12" s="67" t="str">
        <f>D5</f>
        <v>vChoose</v>
      </c>
      <c r="E12" s="67" t="str">
        <f>E5</f>
        <v>yChoose</v>
      </c>
      <c r="F12" s="67" t="s">
        <v>131</v>
      </c>
      <c r="H12" s="68" t="s">
        <v>220</v>
      </c>
      <c r="Q12" s="62" t="s">
        <v>61</v>
      </c>
      <c r="R12" s="91">
        <f>B7/B8</f>
        <v>0.27368421052631581</v>
      </c>
      <c r="S12" s="91">
        <f>C7/C8</f>
        <v>0.2361111111111111</v>
      </c>
      <c r="T12" s="91">
        <f t="shared" ref="T12:U12" si="2">D7/D8</f>
        <v>0.16666666666666666</v>
      </c>
      <c r="U12" s="91">
        <f t="shared" si="2"/>
        <v>0.28125</v>
      </c>
      <c r="X12" s="253"/>
      <c r="Y12" s="253"/>
      <c r="Z12" s="253"/>
      <c r="AA12" s="253"/>
      <c r="AB12" s="253"/>
      <c r="AC12" s="253"/>
    </row>
    <row r="13" spans="1:29" x14ac:dyDescent="0.25">
      <c r="A13" s="71" t="str">
        <f>A6</f>
        <v>Satisfied</v>
      </c>
      <c r="B13" s="72">
        <f t="shared" ref="B13:E14" si="3">$F6 * B$8/$F$8</f>
        <v>141.07499999999999</v>
      </c>
      <c r="C13" s="72">
        <f t="shared" si="3"/>
        <v>53.46</v>
      </c>
      <c r="D13" s="72">
        <f t="shared" si="3"/>
        <v>31.184999999999999</v>
      </c>
      <c r="E13" s="72">
        <f t="shared" si="3"/>
        <v>71.28</v>
      </c>
      <c r="F13" s="64">
        <f>SUM(B13:E13)</f>
        <v>297</v>
      </c>
      <c r="H13" s="63">
        <f t="shared" ref="H13:H14" si="4">H6^2/B13</f>
        <v>6.7025518341307322E-2</v>
      </c>
    </row>
    <row r="14" spans="1:29" x14ac:dyDescent="0.25">
      <c r="A14" s="71" t="str">
        <f>A7</f>
        <v>Dissatisfied</v>
      </c>
      <c r="B14" s="72">
        <f t="shared" si="3"/>
        <v>48.924999999999997</v>
      </c>
      <c r="C14" s="72">
        <f t="shared" si="3"/>
        <v>18.54</v>
      </c>
      <c r="D14" s="72">
        <f t="shared" si="3"/>
        <v>10.815</v>
      </c>
      <c r="E14" s="72">
        <f t="shared" si="3"/>
        <v>24.72</v>
      </c>
      <c r="F14" s="64">
        <f>SUM(B14:E14)</f>
        <v>103</v>
      </c>
      <c r="H14" s="63">
        <f t="shared" si="4"/>
        <v>0.19326775677056757</v>
      </c>
    </row>
    <row r="15" spans="1:29" x14ac:dyDescent="0.25">
      <c r="A15" s="71" t="s">
        <v>131</v>
      </c>
      <c r="B15" s="64">
        <f>SUM(B13:B14)</f>
        <v>190</v>
      </c>
      <c r="C15" s="64">
        <f>SUM(C13:C14)</f>
        <v>72</v>
      </c>
      <c r="D15" s="64">
        <f>SUM(D13:D14)</f>
        <v>42</v>
      </c>
      <c r="E15" s="64">
        <f>SUM(E13:E14)</f>
        <v>96</v>
      </c>
      <c r="F15" s="64">
        <f>SUM(B15:E15)</f>
        <v>400</v>
      </c>
    </row>
    <row r="17" spans="1:2" x14ac:dyDescent="0.25">
      <c r="A17" s="251" t="s">
        <v>221</v>
      </c>
      <c r="B17" s="251"/>
    </row>
    <row r="18" spans="1:2" x14ac:dyDescent="0.25">
      <c r="A18" s="73" t="s">
        <v>222</v>
      </c>
      <c r="B18" s="70">
        <v>0.05</v>
      </c>
    </row>
    <row r="19" spans="1:2" x14ac:dyDescent="0.25">
      <c r="A19" s="74" t="s">
        <v>223</v>
      </c>
      <c r="B19" s="74">
        <v>2</v>
      </c>
    </row>
    <row r="20" spans="1:2" x14ac:dyDescent="0.25">
      <c r="A20" s="74" t="s">
        <v>224</v>
      </c>
      <c r="B20" s="74">
        <v>4</v>
      </c>
    </row>
    <row r="21" spans="1:2" x14ac:dyDescent="0.25">
      <c r="A21" s="74" t="s">
        <v>142</v>
      </c>
      <c r="B21" s="74">
        <f>($B$19 - 1) * ($B$20 - 1)</f>
        <v>3</v>
      </c>
    </row>
    <row r="23" spans="1:2" x14ac:dyDescent="0.25">
      <c r="A23" s="252" t="s">
        <v>225</v>
      </c>
      <c r="B23" s="252"/>
    </row>
    <row r="24" spans="1:2" x14ac:dyDescent="0.25">
      <c r="A24" s="75" t="s">
        <v>226</v>
      </c>
      <c r="B24" s="76">
        <f>CHIINV(B18, B21)</f>
        <v>7.8147279032511792</v>
      </c>
    </row>
    <row r="25" spans="1:2" x14ac:dyDescent="0.25">
      <c r="A25" s="75" t="s">
        <v>227</v>
      </c>
      <c r="B25" s="76">
        <f>SUM($H$13:$K$14)</f>
        <v>0.26029327511187489</v>
      </c>
    </row>
    <row r="26" spans="1:2" x14ac:dyDescent="0.25">
      <c r="A26" s="77" t="s">
        <v>228</v>
      </c>
      <c r="B26" s="261">
        <f>CHIDIST(B25, B21)</f>
        <v>0.96731464483371299</v>
      </c>
    </row>
    <row r="27" spans="1:2" x14ac:dyDescent="0.25">
      <c r="A27" s="241" t="str">
        <f>IF(B26&lt;B18, "Reject the null hypothesis", "Do not reject the null hypothesis")</f>
        <v>Do not reject the null hypothesis</v>
      </c>
      <c r="B27" s="242"/>
    </row>
    <row r="29" spans="1:2" x14ac:dyDescent="0.25">
      <c r="A29" s="78" t="s">
        <v>229</v>
      </c>
    </row>
    <row r="30" spans="1:2" x14ac:dyDescent="0.25">
      <c r="A30" s="78" t="str">
        <f>IF(OR(B13&lt;1, C13&lt;1, D13&lt;1, E13&lt;1, B14&lt;1, C14&lt;1, D14&lt;1, E14&lt;1), "       is violated.", "       is met.")</f>
        <v xml:space="preserve">       is met.</v>
      </c>
    </row>
  </sheetData>
  <mergeCells count="10">
    <mergeCell ref="X1:AC3"/>
    <mergeCell ref="X5:AC7"/>
    <mergeCell ref="A27:B27"/>
    <mergeCell ref="A3:F3"/>
    <mergeCell ref="B4:E4"/>
    <mergeCell ref="A10:F10"/>
    <mergeCell ref="B11:E11"/>
    <mergeCell ref="A17:B17"/>
    <mergeCell ref="A23:B23"/>
    <mergeCell ref="X9:AC1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19DF1-2B02-4B50-BBF1-A277E4A58B08}">
  <dimension ref="A1:S32"/>
  <sheetViews>
    <sheetView workbookViewId="0">
      <selection activeCell="H16" sqref="H16"/>
    </sheetView>
  </sheetViews>
  <sheetFormatPr defaultRowHeight="15" x14ac:dyDescent="0.25"/>
  <cols>
    <col min="1" max="1" width="17.85546875" bestFit="1" customWidth="1"/>
    <col min="2" max="2" width="16.28515625" bestFit="1" customWidth="1"/>
    <col min="3" max="3" width="7.5703125" bestFit="1" customWidth="1"/>
    <col min="4" max="5" width="9.140625" bestFit="1" customWidth="1"/>
    <col min="6" max="7" width="11.28515625" bestFit="1" customWidth="1"/>
    <col min="9" max="9" width="12.42578125" bestFit="1" customWidth="1"/>
    <col min="10" max="10" width="33.28515625" bestFit="1" customWidth="1"/>
    <col min="11" max="11" width="12.5703125" style="81" bestFit="1" customWidth="1"/>
    <col min="12" max="12" width="9.5703125" style="81" bestFit="1" customWidth="1"/>
    <col min="13" max="13" width="11.5703125" style="81" bestFit="1" customWidth="1"/>
    <col min="14" max="15" width="9.85546875" style="81" bestFit="1" customWidth="1"/>
    <col min="16" max="16" width="9.5703125" style="81" bestFit="1" customWidth="1"/>
    <col min="19" max="19" width="67.85546875" bestFit="1" customWidth="1"/>
  </cols>
  <sheetData>
    <row r="1" spans="1:19" ht="15.75" thickBot="1" x14ac:dyDescent="0.3">
      <c r="A1" s="8" t="s">
        <v>230</v>
      </c>
      <c r="B1" s="8" t="s">
        <v>159</v>
      </c>
      <c r="J1" s="95" t="s">
        <v>231</v>
      </c>
      <c r="K1" s="144"/>
      <c r="L1" s="144"/>
      <c r="M1" s="144"/>
      <c r="N1" s="144"/>
      <c r="O1" s="144"/>
      <c r="P1" s="145"/>
    </row>
    <row r="2" spans="1:19" x14ac:dyDescent="0.25">
      <c r="A2" s="8" t="s">
        <v>97</v>
      </c>
      <c r="B2" t="s">
        <v>35</v>
      </c>
      <c r="C2" t="s">
        <v>52</v>
      </c>
      <c r="D2" t="s">
        <v>72</v>
      </c>
      <c r="E2" t="s">
        <v>82</v>
      </c>
      <c r="F2" t="s">
        <v>98</v>
      </c>
      <c r="J2" s="97"/>
      <c r="K2" s="131"/>
      <c r="L2" s="131"/>
      <c r="M2" s="131"/>
      <c r="N2" s="131"/>
      <c r="O2" s="131"/>
      <c r="P2" s="105"/>
      <c r="S2" s="152" t="s">
        <v>235</v>
      </c>
    </row>
    <row r="3" spans="1:19" x14ac:dyDescent="0.25">
      <c r="A3" s="9" t="s">
        <v>34</v>
      </c>
      <c r="B3" s="10">
        <v>573</v>
      </c>
      <c r="C3" s="10">
        <v>96.4</v>
      </c>
      <c r="D3" s="10">
        <v>689.8</v>
      </c>
      <c r="E3" s="10">
        <v>883.6</v>
      </c>
      <c r="F3" s="10">
        <v>560.70000000000005</v>
      </c>
      <c r="J3" s="97" t="s">
        <v>119</v>
      </c>
      <c r="K3" s="131" t="s">
        <v>35</v>
      </c>
      <c r="L3" s="131" t="s">
        <v>52</v>
      </c>
      <c r="M3" s="131" t="s">
        <v>72</v>
      </c>
      <c r="N3" s="131" t="s">
        <v>82</v>
      </c>
      <c r="O3" s="131" t="s">
        <v>131</v>
      </c>
      <c r="P3" s="105"/>
      <c r="S3" s="258" t="s">
        <v>263</v>
      </c>
    </row>
    <row r="4" spans="1:19" ht="15.75" thickBot="1" x14ac:dyDescent="0.3">
      <c r="A4" s="9" t="s">
        <v>51</v>
      </c>
      <c r="B4" s="10">
        <v>155</v>
      </c>
      <c r="C4" s="10">
        <v>48.4</v>
      </c>
      <c r="D4" s="10">
        <v>583.4</v>
      </c>
      <c r="E4" s="10">
        <v>412.2</v>
      </c>
      <c r="F4" s="10">
        <v>299.75</v>
      </c>
      <c r="J4" s="146" t="s">
        <v>34</v>
      </c>
      <c r="K4" s="114"/>
      <c r="L4" s="114"/>
      <c r="M4" s="114"/>
      <c r="N4" s="114"/>
      <c r="O4" s="114"/>
      <c r="P4" s="147"/>
      <c r="S4" s="259"/>
    </row>
    <row r="5" spans="1:19" ht="15" customHeight="1" x14ac:dyDescent="0.25">
      <c r="A5" s="9" t="s">
        <v>98</v>
      </c>
      <c r="B5" s="10">
        <v>364</v>
      </c>
      <c r="C5" s="10">
        <v>72.400000000000006</v>
      </c>
      <c r="D5" s="10">
        <v>636.6</v>
      </c>
      <c r="E5" s="10">
        <v>647.9</v>
      </c>
      <c r="F5" s="10">
        <v>430.22500000000002</v>
      </c>
      <c r="J5" s="126" t="s">
        <v>113</v>
      </c>
      <c r="K5" s="87">
        <v>5</v>
      </c>
      <c r="L5" s="87">
        <v>5</v>
      </c>
      <c r="M5" s="87">
        <v>5</v>
      </c>
      <c r="N5" s="87">
        <v>5</v>
      </c>
      <c r="O5" s="87">
        <v>20</v>
      </c>
      <c r="P5" s="105"/>
      <c r="S5" s="258" t="s">
        <v>264</v>
      </c>
    </row>
    <row r="6" spans="1:19" x14ac:dyDescent="0.25">
      <c r="J6" s="126" t="s">
        <v>112</v>
      </c>
      <c r="K6" s="87">
        <v>2865</v>
      </c>
      <c r="L6" s="87">
        <v>482</v>
      </c>
      <c r="M6" s="87">
        <v>3449</v>
      </c>
      <c r="N6" s="87">
        <v>4418</v>
      </c>
      <c r="O6" s="87">
        <v>11214</v>
      </c>
      <c r="P6" s="105"/>
      <c r="S6" s="259"/>
    </row>
    <row r="7" spans="1:19" x14ac:dyDescent="0.25">
      <c r="J7" s="126" t="s">
        <v>121</v>
      </c>
      <c r="K7" s="87">
        <v>573</v>
      </c>
      <c r="L7" s="87">
        <v>96.4</v>
      </c>
      <c r="M7" s="87">
        <v>689.8</v>
      </c>
      <c r="N7" s="87">
        <v>883.6</v>
      </c>
      <c r="O7" s="87">
        <v>560.70000000000005</v>
      </c>
      <c r="P7" s="105"/>
      <c r="S7" s="254" t="s">
        <v>240</v>
      </c>
    </row>
    <row r="8" spans="1:19" x14ac:dyDescent="0.25">
      <c r="J8" s="126" t="s">
        <v>122</v>
      </c>
      <c r="K8" s="87">
        <v>126076</v>
      </c>
      <c r="L8" s="87">
        <v>13171.3</v>
      </c>
      <c r="M8" s="87">
        <v>51435.699999999953</v>
      </c>
      <c r="N8" s="87">
        <v>231554.30000000005</v>
      </c>
      <c r="O8" s="87">
        <v>177486.0105263158</v>
      </c>
      <c r="P8" s="105"/>
      <c r="S8" s="254"/>
    </row>
    <row r="9" spans="1:19" x14ac:dyDescent="0.25">
      <c r="J9" s="126"/>
      <c r="K9" s="87"/>
      <c r="L9" s="87"/>
      <c r="M9" s="87"/>
      <c r="N9" s="87"/>
      <c r="O9" s="87"/>
      <c r="P9" s="105"/>
      <c r="S9" s="254"/>
    </row>
    <row r="10" spans="1:19" ht="15.75" thickBot="1" x14ac:dyDescent="0.3">
      <c r="A10" s="85"/>
      <c r="B10" s="86" t="s">
        <v>35</v>
      </c>
      <c r="C10" s="86" t="s">
        <v>52</v>
      </c>
      <c r="D10" s="86" t="s">
        <v>72</v>
      </c>
      <c r="E10" s="86" t="s">
        <v>82</v>
      </c>
      <c r="J10" s="146" t="s">
        <v>51</v>
      </c>
      <c r="K10" s="114"/>
      <c r="L10" s="114"/>
      <c r="M10" s="114"/>
      <c r="N10" s="114"/>
      <c r="O10" s="114"/>
      <c r="P10" s="147"/>
      <c r="S10" s="255"/>
    </row>
    <row r="11" spans="1:19" ht="15.75" thickBot="1" x14ac:dyDescent="0.3">
      <c r="A11" s="62" t="s">
        <v>34</v>
      </c>
      <c r="B11" s="84">
        <v>1068</v>
      </c>
      <c r="C11" s="84">
        <v>110</v>
      </c>
      <c r="D11" s="84">
        <v>966</v>
      </c>
      <c r="E11" s="84">
        <v>1179</v>
      </c>
      <c r="J11" s="126" t="s">
        <v>113</v>
      </c>
      <c r="K11" s="87">
        <v>5</v>
      </c>
      <c r="L11" s="87">
        <v>5</v>
      </c>
      <c r="M11" s="87">
        <v>5</v>
      </c>
      <c r="N11" s="87">
        <v>5</v>
      </c>
      <c r="O11" s="87">
        <v>20</v>
      </c>
      <c r="P11" s="105"/>
    </row>
    <row r="12" spans="1:19" x14ac:dyDescent="0.25">
      <c r="A12" s="59"/>
      <c r="B12" s="84">
        <v>563</v>
      </c>
      <c r="C12" s="84">
        <v>96</v>
      </c>
      <c r="D12" s="84">
        <v>440</v>
      </c>
      <c r="E12" s="84">
        <v>542</v>
      </c>
      <c r="J12" s="126" t="s">
        <v>112</v>
      </c>
      <c r="K12" s="87">
        <v>775</v>
      </c>
      <c r="L12" s="87">
        <v>242</v>
      </c>
      <c r="M12" s="87">
        <v>2917</v>
      </c>
      <c r="N12" s="87">
        <v>2061</v>
      </c>
      <c r="O12" s="87">
        <v>5995</v>
      </c>
      <c r="P12" s="105"/>
      <c r="S12" s="152" t="s">
        <v>236</v>
      </c>
    </row>
    <row r="13" spans="1:19" x14ac:dyDescent="0.25">
      <c r="A13" s="59"/>
      <c r="B13" s="84">
        <v>100</v>
      </c>
      <c r="C13" s="84">
        <v>72</v>
      </c>
      <c r="D13" s="84">
        <v>835</v>
      </c>
      <c r="E13" s="84">
        <v>691</v>
      </c>
      <c r="J13" s="126" t="s">
        <v>121</v>
      </c>
      <c r="K13" s="89">
        <v>155</v>
      </c>
      <c r="L13" s="89">
        <v>48.4</v>
      </c>
      <c r="M13" s="89">
        <v>583.4</v>
      </c>
      <c r="N13" s="89">
        <v>412.2</v>
      </c>
      <c r="O13" s="89">
        <v>299.75</v>
      </c>
      <c r="P13" s="105"/>
      <c r="S13" s="258" t="s">
        <v>265</v>
      </c>
    </row>
    <row r="14" spans="1:19" x14ac:dyDescent="0.25">
      <c r="A14" s="59"/>
      <c r="B14" s="84">
        <v>700</v>
      </c>
      <c r="C14" s="84">
        <v>263</v>
      </c>
      <c r="D14" s="84">
        <v>479</v>
      </c>
      <c r="E14" s="84">
        <v>1576</v>
      </c>
      <c r="J14" s="126" t="s">
        <v>122</v>
      </c>
      <c r="K14" s="87">
        <v>8127</v>
      </c>
      <c r="L14" s="87">
        <v>1798.8000000000002</v>
      </c>
      <c r="M14" s="87">
        <v>173689.3</v>
      </c>
      <c r="N14" s="87">
        <v>146398.20000000001</v>
      </c>
      <c r="O14" s="87">
        <v>116116.40789473684</v>
      </c>
      <c r="P14" s="105"/>
      <c r="S14" s="260"/>
    </row>
    <row r="15" spans="1:19" x14ac:dyDescent="0.25">
      <c r="A15" s="59"/>
      <c r="B15" s="84">
        <v>434</v>
      </c>
      <c r="C15" s="84">
        <v>-59</v>
      </c>
      <c r="D15" s="84">
        <v>729</v>
      </c>
      <c r="E15" s="84">
        <v>430</v>
      </c>
      <c r="J15" s="126"/>
      <c r="K15" s="87"/>
      <c r="L15" s="87"/>
      <c r="M15" s="87"/>
      <c r="N15" s="87"/>
      <c r="O15" s="87"/>
      <c r="P15" s="105"/>
      <c r="S15" s="258" t="s">
        <v>266</v>
      </c>
    </row>
    <row r="16" spans="1:19" ht="15.75" thickBot="1" x14ac:dyDescent="0.3">
      <c r="A16" s="59" t="s">
        <v>51</v>
      </c>
      <c r="B16" s="84">
        <v>128</v>
      </c>
      <c r="C16" s="84">
        <v>94</v>
      </c>
      <c r="D16" s="84">
        <v>1273</v>
      </c>
      <c r="E16" s="84">
        <v>156</v>
      </c>
      <c r="J16" s="146" t="s">
        <v>131</v>
      </c>
      <c r="K16" s="114"/>
      <c r="L16" s="114"/>
      <c r="M16" s="114"/>
      <c r="N16" s="114"/>
      <c r="O16" s="114"/>
      <c r="P16" s="147"/>
      <c r="S16" s="260"/>
    </row>
    <row r="17" spans="1:19" x14ac:dyDescent="0.25">
      <c r="A17" s="59"/>
      <c r="B17" s="84">
        <v>104</v>
      </c>
      <c r="C17" s="84">
        <v>84</v>
      </c>
      <c r="D17" s="84">
        <v>676</v>
      </c>
      <c r="E17" s="84">
        <v>1084</v>
      </c>
      <c r="J17" s="126" t="s">
        <v>113</v>
      </c>
      <c r="K17" s="87">
        <v>10</v>
      </c>
      <c r="L17" s="87">
        <v>10</v>
      </c>
      <c r="M17" s="87">
        <v>10</v>
      </c>
      <c r="N17" s="131">
        <v>10</v>
      </c>
      <c r="O17" s="131"/>
      <c r="P17" s="105"/>
      <c r="S17" s="254" t="s">
        <v>241</v>
      </c>
    </row>
    <row r="18" spans="1:19" x14ac:dyDescent="0.25">
      <c r="A18" s="59"/>
      <c r="B18" s="84">
        <v>311</v>
      </c>
      <c r="C18" s="84">
        <v>10</v>
      </c>
      <c r="D18" s="84">
        <v>366</v>
      </c>
      <c r="E18" s="84">
        <v>357</v>
      </c>
      <c r="J18" s="126" t="s">
        <v>112</v>
      </c>
      <c r="K18" s="87">
        <v>3640</v>
      </c>
      <c r="L18" s="87">
        <v>724</v>
      </c>
      <c r="M18" s="87">
        <v>6366</v>
      </c>
      <c r="N18" s="131">
        <v>6479</v>
      </c>
      <c r="O18" s="131"/>
      <c r="P18" s="105"/>
      <c r="S18" s="254"/>
    </row>
    <row r="19" spans="1:19" x14ac:dyDescent="0.25">
      <c r="A19" s="59"/>
      <c r="B19" s="84">
        <v>146</v>
      </c>
      <c r="C19" s="84">
        <v>54</v>
      </c>
      <c r="D19" s="84">
        <v>257</v>
      </c>
      <c r="E19" s="84">
        <v>214</v>
      </c>
      <c r="J19" s="126" t="s">
        <v>121</v>
      </c>
      <c r="K19" s="89">
        <v>364</v>
      </c>
      <c r="L19" s="89">
        <v>72.400000000000006</v>
      </c>
      <c r="M19" s="89">
        <v>636.6</v>
      </c>
      <c r="N19" s="148">
        <v>647.9</v>
      </c>
      <c r="O19" s="131"/>
      <c r="P19" s="105"/>
      <c r="S19" s="254"/>
    </row>
    <row r="20" spans="1:19" ht="15.75" thickBot="1" x14ac:dyDescent="0.3">
      <c r="A20" s="59"/>
      <c r="B20" s="84">
        <v>86</v>
      </c>
      <c r="C20" s="84">
        <v>0</v>
      </c>
      <c r="D20" s="84">
        <v>345</v>
      </c>
      <c r="E20" s="84">
        <v>250</v>
      </c>
      <c r="J20" s="126" t="s">
        <v>122</v>
      </c>
      <c r="K20" s="87">
        <v>108180.22222222222</v>
      </c>
      <c r="L20" s="87">
        <v>7293.3777777777768</v>
      </c>
      <c r="M20" s="87">
        <v>103200.26666666666</v>
      </c>
      <c r="N20" s="131">
        <v>229706.10000000003</v>
      </c>
      <c r="O20" s="131"/>
      <c r="P20" s="105"/>
      <c r="S20" s="255"/>
    </row>
    <row r="21" spans="1:19" ht="15.75" thickBot="1" x14ac:dyDescent="0.3">
      <c r="J21" s="126"/>
      <c r="K21" s="87"/>
      <c r="L21" s="87"/>
      <c r="M21" s="87"/>
      <c r="N21" s="131"/>
      <c r="O21" s="131"/>
      <c r="P21" s="105"/>
    </row>
    <row r="22" spans="1:19" ht="15.75" thickBot="1" x14ac:dyDescent="0.3">
      <c r="J22" s="97"/>
      <c r="K22" s="131"/>
      <c r="L22" s="131"/>
      <c r="M22" s="131"/>
      <c r="N22" s="131"/>
      <c r="O22" s="131"/>
      <c r="P22" s="105"/>
      <c r="S22" s="121" t="s">
        <v>237</v>
      </c>
    </row>
    <row r="23" spans="1:19" ht="15.75" thickBot="1" x14ac:dyDescent="0.3">
      <c r="J23" s="97" t="s">
        <v>123</v>
      </c>
      <c r="K23" s="131"/>
      <c r="L23" s="131"/>
      <c r="M23" s="131"/>
      <c r="N23" s="131"/>
      <c r="O23" s="131"/>
      <c r="P23" s="105"/>
      <c r="S23" s="120" t="s">
        <v>238</v>
      </c>
    </row>
    <row r="24" spans="1:19" x14ac:dyDescent="0.25">
      <c r="J24" s="149" t="s">
        <v>124</v>
      </c>
      <c r="K24" s="115" t="s">
        <v>125</v>
      </c>
      <c r="L24" s="115" t="s">
        <v>126</v>
      </c>
      <c r="M24" s="115" t="s">
        <v>127</v>
      </c>
      <c r="N24" s="115" t="s">
        <v>128</v>
      </c>
      <c r="O24" s="115" t="s">
        <v>129</v>
      </c>
      <c r="P24" s="150" t="s">
        <v>130</v>
      </c>
      <c r="S24" s="119" t="s">
        <v>239</v>
      </c>
    </row>
    <row r="25" spans="1:19" x14ac:dyDescent="0.25">
      <c r="A25" s="116"/>
      <c r="B25" s="59" t="s">
        <v>35</v>
      </c>
      <c r="C25" s="59" t="s">
        <v>52</v>
      </c>
      <c r="D25" s="59" t="s">
        <v>72</v>
      </c>
      <c r="E25" s="59" t="s">
        <v>82</v>
      </c>
      <c r="J25" s="126" t="s">
        <v>188</v>
      </c>
      <c r="K25" s="87">
        <v>680949.02500000037</v>
      </c>
      <c r="L25" s="87">
        <v>1</v>
      </c>
      <c r="M25" s="87">
        <v>680949.02500000037</v>
      </c>
      <c r="N25" s="87">
        <v>7.2417252973942512</v>
      </c>
      <c r="O25" s="87">
        <v>1.1229142290025144E-2</v>
      </c>
      <c r="P25" s="128">
        <v>4.1490974456995477</v>
      </c>
      <c r="S25" s="256" t="s">
        <v>242</v>
      </c>
    </row>
    <row r="26" spans="1:19" x14ac:dyDescent="0.25">
      <c r="A26" s="59" t="s">
        <v>34</v>
      </c>
      <c r="B26" s="92">
        <v>573</v>
      </c>
      <c r="C26" s="92">
        <v>96.4</v>
      </c>
      <c r="D26" s="92">
        <v>689.8</v>
      </c>
      <c r="E26" s="92">
        <v>883.6</v>
      </c>
      <c r="J26" s="126" t="s">
        <v>232</v>
      </c>
      <c r="K26" s="87">
        <v>2223975.2750000018</v>
      </c>
      <c r="L26" s="87">
        <v>3</v>
      </c>
      <c r="M26" s="87">
        <v>741325.09166666726</v>
      </c>
      <c r="N26" s="87">
        <v>7.8838099076735055</v>
      </c>
      <c r="O26" s="87">
        <v>4.4651410841365513E-4</v>
      </c>
      <c r="P26" s="128">
        <v>2.9011195838408388</v>
      </c>
      <c r="S26" s="256"/>
    </row>
    <row r="27" spans="1:19" x14ac:dyDescent="0.25">
      <c r="A27" s="59" t="s">
        <v>51</v>
      </c>
      <c r="B27" s="92">
        <v>155</v>
      </c>
      <c r="C27" s="92">
        <v>48.4</v>
      </c>
      <c r="D27" s="92">
        <v>583.4</v>
      </c>
      <c r="E27" s="92">
        <v>412.2</v>
      </c>
      <c r="J27" s="126" t="s">
        <v>233</v>
      </c>
      <c r="K27" s="87">
        <v>345468.27499999991</v>
      </c>
      <c r="L27" s="87">
        <v>3</v>
      </c>
      <c r="M27" s="87">
        <v>115156.09166666663</v>
      </c>
      <c r="N27" s="87">
        <v>1.2246566946351831</v>
      </c>
      <c r="O27" s="87">
        <v>0.31675260217634282</v>
      </c>
      <c r="P27" s="128">
        <v>2.9011195838408388</v>
      </c>
      <c r="S27" s="256"/>
    </row>
    <row r="28" spans="1:19" ht="15.75" thickBot="1" x14ac:dyDescent="0.3">
      <c r="J28" s="126" t="s">
        <v>234</v>
      </c>
      <c r="K28" s="87">
        <v>3009002.3999999994</v>
      </c>
      <c r="L28" s="87">
        <v>32</v>
      </c>
      <c r="M28" s="87">
        <v>94031.324999999983</v>
      </c>
      <c r="N28" s="87"/>
      <c r="O28" s="87"/>
      <c r="P28" s="128"/>
      <c r="S28" s="257"/>
    </row>
    <row r="29" spans="1:19" x14ac:dyDescent="0.25">
      <c r="J29" s="126"/>
      <c r="K29" s="87"/>
      <c r="L29" s="87"/>
      <c r="M29" s="87"/>
      <c r="N29" s="87"/>
      <c r="O29" s="87"/>
      <c r="P29" s="128"/>
    </row>
    <row r="30" spans="1:19" x14ac:dyDescent="0.25">
      <c r="J30" s="151" t="s">
        <v>131</v>
      </c>
      <c r="K30" s="140">
        <v>6259394.9750000015</v>
      </c>
      <c r="L30" s="140">
        <v>39</v>
      </c>
      <c r="M30" s="140"/>
      <c r="N30" s="140"/>
      <c r="O30" s="140"/>
      <c r="P30" s="141"/>
    </row>
    <row r="32" spans="1:19" ht="14.25" customHeight="1" x14ac:dyDescent="0.25"/>
  </sheetData>
  <mergeCells count="7">
    <mergeCell ref="S7:S10"/>
    <mergeCell ref="S17:S20"/>
    <mergeCell ref="S25:S28"/>
    <mergeCell ref="S3:S4"/>
    <mergeCell ref="S5:S6"/>
    <mergeCell ref="S13:S14"/>
    <mergeCell ref="S15:S16"/>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26</vt:i4>
      </vt:variant>
    </vt:vector>
  </HeadingPairs>
  <TitlesOfParts>
    <vt:vector size="35" baseType="lpstr">
      <vt:lpstr>Copyright Statment </vt:lpstr>
      <vt:lpstr>CustomerDataSet</vt:lpstr>
      <vt:lpstr>Experiment</vt:lpstr>
      <vt:lpstr>Qn 1</vt:lpstr>
      <vt:lpstr>Qn 2</vt:lpstr>
      <vt:lpstr>Qn 3</vt:lpstr>
      <vt:lpstr>Qn 4A</vt:lpstr>
      <vt:lpstr>Qn 4B</vt:lpstr>
      <vt:lpstr>Qn 5</vt:lpstr>
      <vt:lpstr>Age_Car</vt:lpstr>
      <vt:lpstr>Age_Driver</vt:lpstr>
      <vt:lpstr>Alarm</vt:lpstr>
      <vt:lpstr>Approched_Insurer</vt:lpstr>
      <vt:lpstr>Area</vt:lpstr>
      <vt:lpstr>Broker</vt:lpstr>
      <vt:lpstr>Car_Val</vt:lpstr>
      <vt:lpstr>Customer_Sat</vt:lpstr>
      <vt:lpstr>Eng_Type</vt:lpstr>
      <vt:lpstr>EstKmsYear</vt:lpstr>
      <vt:lpstr>Excess</vt:lpstr>
      <vt:lpstr>Exclusions</vt:lpstr>
      <vt:lpstr>Exist_Dam</vt:lpstr>
      <vt:lpstr>Gender</vt:lpstr>
      <vt:lpstr>Ins_Type</vt:lpstr>
      <vt:lpstr>Insurer</vt:lpstr>
      <vt:lpstr>Lic_Held</vt:lpstr>
      <vt:lpstr>Lic_Type</vt:lpstr>
      <vt:lpstr>NCBR</vt:lpstr>
      <vt:lpstr>Park_Onight</vt:lpstr>
      <vt:lpstr>Prev_Ins_Cost</vt:lpstr>
      <vt:lpstr>Quote_Val</vt:lpstr>
      <vt:lpstr>Savings</vt:lpstr>
      <vt:lpstr>State</vt:lpstr>
      <vt:lpstr>Val_Method</vt:lpstr>
      <vt:lpstr>Veh_Type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Dilal Saundage</dc:creator>
  <cp:lastModifiedBy>mirnalini arivalagan</cp:lastModifiedBy>
  <dcterms:created xsi:type="dcterms:W3CDTF">2021-03-02T06:33:05Z</dcterms:created>
  <dcterms:modified xsi:type="dcterms:W3CDTF">2021-09-07T05:08:45Z</dcterms:modified>
</cp:coreProperties>
</file>