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Ex1.xml" ContentType="application/vnd.ms-office.chartex+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drawings/drawing5.xml" ContentType="application/vnd.openxmlformats-officedocument.drawing+xml"/>
  <Override PartName="/xl/charts/chart27.xml" ContentType="application/vnd.openxmlformats-officedocument.drawingml.chart+xml"/>
  <Override PartName="/xl/drawings/drawing6.xml" ContentType="application/vnd.openxmlformats-officedocument.drawing+xml"/>
  <Override PartName="/xl/comments1.xml" ContentType="application/vnd.openxmlformats-officedocument.spreadsheetml.comments+xml"/>
  <Override PartName="/xl/charts/chart28.xml" ContentType="application/vnd.openxmlformats-officedocument.drawingml.chart+xml"/>
  <Override PartName="/xl/drawings/drawing7.xml" ContentType="application/vnd.openxmlformats-officedocument.drawing+xml"/>
  <Override PartName="/xl/charts/chart29.xml" ContentType="application/vnd.openxmlformats-officedocument.drawingml.chart+xml"/>
  <Override PartName="/xl/charts/style16.xml" ContentType="application/vnd.ms-office.chartstyle+xml"/>
  <Override PartName="/xl/charts/colors16.xml" ContentType="application/vnd.ms-office.chartcolorstyle+xml"/>
  <Override PartName="/xl/charts/chart30.xml" ContentType="application/vnd.openxmlformats-officedocument.drawingml.chart+xml"/>
  <Override PartName="/xl/drawings/drawing8.xml" ContentType="application/vnd.openxmlformats-officedocument.drawing+xml"/>
  <Override PartName="/xl/charts/chart31.xml" ContentType="application/vnd.openxmlformats-officedocument.drawingml.chart+xml"/>
  <Override PartName="/xl/charts/style17.xml" ContentType="application/vnd.ms-office.chartstyle+xml"/>
  <Override PartName="/xl/charts/colors17.xml" ContentType="application/vnd.ms-office.chartcolorstyle+xml"/>
  <Override PartName="/xl/charts/chart32.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9.xml" ContentType="application/vnd.openxmlformats-officedocument.drawing+xml"/>
  <Override PartName="/xl/charts/chart33.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irna\Documents\Deakin Uni\MIS771 Decriptive Analytics &amp; Visualization\Assignment 2\Final\"/>
    </mc:Choice>
  </mc:AlternateContent>
  <xr:revisionPtr revIDLastSave="0" documentId="13_ncr:1_{3465A3E7-A740-42A0-A5A4-CA8C3A7840C3}" xr6:coauthVersionLast="47" xr6:coauthVersionMax="47" xr10:uidLastSave="{00000000-0000-0000-0000-000000000000}"/>
  <bookViews>
    <workbookView xWindow="-120" yWindow="-120" windowWidth="29040" windowHeight="15840" tabRatio="642" firstSheet="3" activeTab="4" xr2:uid="{00000000-000D-0000-FFFF-FFFF00000000}"/>
  </bookViews>
  <sheets>
    <sheet name="Copyright Statement " sheetId="23" r:id="rId1"/>
    <sheet name="Variable Descriptions" sheetId="2" r:id="rId2"/>
    <sheet name="Data" sheetId="21" r:id="rId3"/>
    <sheet name="Production Volumes" sheetId="5" r:id="rId4"/>
    <sheet name="Task 2 - Model data" sheetId="25" r:id="rId5"/>
    <sheet name="Task 2 (1)" sheetId="11" r:id="rId6"/>
    <sheet name="Task 2 (2) - Model Build" sheetId="26" r:id="rId7"/>
    <sheet name="Task 2 - Final Model" sheetId="30" r:id="rId8"/>
    <sheet name="Task 3 - Data &amp; Model" sheetId="12" r:id="rId9"/>
    <sheet name="Task 3 - Interaction" sheetId="33" r:id="rId10"/>
    <sheet name="Task 4.1" sheetId="28" r:id="rId11"/>
    <sheet name="Task 4.1 Regression Output" sheetId="29" r:id="rId12"/>
    <sheet name="Task 4.2" sheetId="31" r:id="rId13"/>
    <sheet name="Task 5" sheetId="32" r:id="rId14"/>
  </sheets>
  <externalReferences>
    <externalReference r:id="rId15"/>
  </externalReferences>
  <definedNames>
    <definedName name="_xlnm._FilterDatabase" localSheetId="2" hidden="1">Data!$A$1:$O$1</definedName>
    <definedName name="_xlnm._FilterDatabase" localSheetId="7" hidden="1">'Task 2 - Final Model'!$A$36:$D$236</definedName>
    <definedName name="_xlnm._FilterDatabase" localSheetId="8" hidden="1">'Task 3 - Data &amp; Model'!$F$26:$J$226</definedName>
    <definedName name="_xlnm._FilterDatabase" localSheetId="10" hidden="1">'Task 4.1'!$A$1:$E$245</definedName>
    <definedName name="_xlchart.v1.0" hidden="1">'Task 2 - Final Model'!$C$36</definedName>
    <definedName name="_xlchart.v1.1" hidden="1">'Task 2 - Final Model'!$C$37:$C$236</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36" i="29" l="1"/>
  <c r="AD10" i="29"/>
  <c r="P25" i="33"/>
  <c r="P24" i="33"/>
  <c r="P22" i="33"/>
  <c r="P21" i="33"/>
  <c r="P16" i="33"/>
  <c r="P15" i="33"/>
  <c r="P20" i="33" l="1"/>
  <c r="P19" i="33"/>
  <c r="P14" i="33"/>
  <c r="P13" i="33"/>
  <c r="D32" i="33" l="1"/>
  <c r="C32" i="33"/>
  <c r="B32" i="33"/>
  <c r="D31" i="33"/>
  <c r="C31" i="33"/>
  <c r="B31" i="33"/>
  <c r="D30" i="33"/>
  <c r="C30" i="33"/>
  <c r="I16" i="32" l="1"/>
  <c r="R19" i="32"/>
  <c r="L44" i="32"/>
  <c r="L43" i="32"/>
  <c r="L42" i="32"/>
  <c r="L41" i="32"/>
  <c r="L40" i="32"/>
  <c r="L39" i="32"/>
  <c r="L38" i="32"/>
  <c r="L37" i="32"/>
  <c r="L36" i="32"/>
  <c r="L35" i="32"/>
  <c r="L34" i="32"/>
  <c r="L33" i="32"/>
  <c r="L32" i="32"/>
  <c r="L31" i="32"/>
  <c r="L30" i="32"/>
  <c r="L29" i="32"/>
  <c r="L28" i="32"/>
  <c r="L27" i="32"/>
  <c r="L26" i="32"/>
  <c r="L25" i="32"/>
  <c r="L24" i="32"/>
  <c r="L23" i="32"/>
  <c r="L22" i="32"/>
  <c r="L21" i="32"/>
  <c r="L20" i="32"/>
  <c r="L19" i="32"/>
  <c r="L18" i="32"/>
  <c r="L17" i="32"/>
  <c r="L16" i="32"/>
  <c r="L15" i="32"/>
  <c r="L14" i="32"/>
  <c r="L13" i="32"/>
  <c r="L12" i="32"/>
  <c r="L11" i="32"/>
  <c r="L10" i="32"/>
  <c r="L9" i="32"/>
  <c r="L8" i="32"/>
  <c r="L7" i="32"/>
  <c r="L6" i="32"/>
  <c r="K47" i="32"/>
  <c r="K46" i="32"/>
  <c r="J48" i="32"/>
  <c r="K48" i="32" s="1"/>
  <c r="J47" i="32"/>
  <c r="J46" i="32"/>
  <c r="J45" i="32"/>
  <c r="K45" i="32" s="1"/>
  <c r="J44" i="32"/>
  <c r="J43" i="32"/>
  <c r="J42" i="32"/>
  <c r="J41" i="32"/>
  <c r="J40" i="32"/>
  <c r="J39" i="32"/>
  <c r="J38" i="32"/>
  <c r="J37" i="32"/>
  <c r="J36" i="32"/>
  <c r="J35" i="32"/>
  <c r="J34" i="32"/>
  <c r="J33" i="32"/>
  <c r="J32" i="32"/>
  <c r="J31" i="32"/>
  <c r="J30" i="32"/>
  <c r="J29" i="32"/>
  <c r="J28" i="32"/>
  <c r="J27" i="32"/>
  <c r="J26" i="32"/>
  <c r="J25" i="32"/>
  <c r="J24" i="32"/>
  <c r="J23" i="32"/>
  <c r="J22" i="32"/>
  <c r="J21" i="32"/>
  <c r="J20" i="32"/>
  <c r="J19" i="32"/>
  <c r="J18" i="32"/>
  <c r="J17" i="32"/>
  <c r="J16" i="32"/>
  <c r="J15" i="32"/>
  <c r="J14" i="32"/>
  <c r="J13" i="32"/>
  <c r="J12" i="32"/>
  <c r="J11" i="32"/>
  <c r="J10" i="32"/>
  <c r="J9" i="32"/>
  <c r="J8" i="32"/>
  <c r="J7" i="32"/>
  <c r="J6" i="32"/>
  <c r="I44" i="32"/>
  <c r="I43" i="32"/>
  <c r="I42" i="32"/>
  <c r="I41" i="32"/>
  <c r="I40" i="32"/>
  <c r="I39" i="32"/>
  <c r="I38" i="32"/>
  <c r="I37" i="32"/>
  <c r="I36" i="32"/>
  <c r="I35" i="32"/>
  <c r="I34" i="32"/>
  <c r="I33" i="32"/>
  <c r="I32" i="32"/>
  <c r="I31" i="32"/>
  <c r="I30" i="32"/>
  <c r="I29" i="32"/>
  <c r="I28" i="32"/>
  <c r="I27" i="32"/>
  <c r="I26" i="32"/>
  <c r="I25" i="32"/>
  <c r="I24" i="32"/>
  <c r="I23" i="32"/>
  <c r="I22" i="32"/>
  <c r="I21" i="32"/>
  <c r="I20" i="32"/>
  <c r="I19" i="32"/>
  <c r="I18" i="32"/>
  <c r="I17" i="32"/>
  <c r="I15" i="32"/>
  <c r="I14" i="32"/>
  <c r="I13" i="32"/>
  <c r="I12" i="32"/>
  <c r="I11" i="32"/>
  <c r="I10" i="32"/>
  <c r="I9" i="32"/>
  <c r="I8" i="32"/>
  <c r="I7" i="32"/>
  <c r="I6" i="32"/>
  <c r="U14" i="32"/>
  <c r="V14" i="32" s="1"/>
  <c r="T15" i="32" s="1"/>
  <c r="T14" i="32"/>
  <c r="S14" i="32"/>
  <c r="R14" i="32"/>
  <c r="F42" i="32"/>
  <c r="G42" i="32" s="1"/>
  <c r="F41" i="32"/>
  <c r="G41" i="32" s="1"/>
  <c r="F35" i="32"/>
  <c r="G35" i="32" s="1"/>
  <c r="F34" i="32"/>
  <c r="G34" i="32" s="1"/>
  <c r="F33" i="32"/>
  <c r="G33" i="32" s="1"/>
  <c r="F27" i="32"/>
  <c r="G27" i="32" s="1"/>
  <c r="F26" i="32"/>
  <c r="G26" i="32" s="1"/>
  <c r="F25" i="32"/>
  <c r="G25" i="32" s="1"/>
  <c r="F19" i="32"/>
  <c r="G19" i="32" s="1"/>
  <c r="F18" i="32"/>
  <c r="G18" i="32" s="1"/>
  <c r="F17" i="32"/>
  <c r="G17" i="32" s="1"/>
  <c r="F11" i="32"/>
  <c r="G11" i="32" s="1"/>
  <c r="F10" i="32"/>
  <c r="G10" i="32" s="1"/>
  <c r="F9" i="32"/>
  <c r="G9" i="32" s="1"/>
  <c r="E43" i="32"/>
  <c r="E42" i="32"/>
  <c r="E41" i="32"/>
  <c r="E40" i="32"/>
  <c r="F40" i="32" s="1"/>
  <c r="G40" i="32" s="1"/>
  <c r="E39" i="32"/>
  <c r="F39" i="32" s="1"/>
  <c r="G39" i="32" s="1"/>
  <c r="E38" i="32"/>
  <c r="F38" i="32" s="1"/>
  <c r="G38" i="32" s="1"/>
  <c r="E37" i="32"/>
  <c r="F37" i="32" s="1"/>
  <c r="G37" i="32" s="1"/>
  <c r="E36" i="32"/>
  <c r="E35" i="32"/>
  <c r="E34" i="32"/>
  <c r="E33" i="32"/>
  <c r="E32" i="32"/>
  <c r="F32" i="32" s="1"/>
  <c r="G32" i="32" s="1"/>
  <c r="E31" i="32"/>
  <c r="F31" i="32" s="1"/>
  <c r="G31" i="32" s="1"/>
  <c r="E30" i="32"/>
  <c r="F30" i="32" s="1"/>
  <c r="G30" i="32" s="1"/>
  <c r="E29" i="32"/>
  <c r="F29" i="32" s="1"/>
  <c r="G29" i="32" s="1"/>
  <c r="E28" i="32"/>
  <c r="E27" i="32"/>
  <c r="E26" i="32"/>
  <c r="E25" i="32"/>
  <c r="E24" i="32"/>
  <c r="F24" i="32" s="1"/>
  <c r="G24" i="32" s="1"/>
  <c r="E23" i="32"/>
  <c r="F23" i="32" s="1"/>
  <c r="G23" i="32" s="1"/>
  <c r="E22" i="32"/>
  <c r="F22" i="32" s="1"/>
  <c r="G22" i="32" s="1"/>
  <c r="E21" i="32"/>
  <c r="F21" i="32" s="1"/>
  <c r="G21" i="32" s="1"/>
  <c r="E20" i="32"/>
  <c r="E19" i="32"/>
  <c r="E18" i="32"/>
  <c r="E17" i="32"/>
  <c r="E16" i="32"/>
  <c r="F16" i="32" s="1"/>
  <c r="G16" i="32" s="1"/>
  <c r="E15" i="32"/>
  <c r="F15" i="32" s="1"/>
  <c r="G15" i="32" s="1"/>
  <c r="E14" i="32"/>
  <c r="F14" i="32" s="1"/>
  <c r="G14" i="32" s="1"/>
  <c r="E13" i="32"/>
  <c r="F13" i="32" s="1"/>
  <c r="G13" i="32" s="1"/>
  <c r="E12" i="32"/>
  <c r="E11" i="32"/>
  <c r="E10" i="32"/>
  <c r="E9" i="32"/>
  <c r="J31" i="31"/>
  <c r="J30" i="31"/>
  <c r="J29" i="31"/>
  <c r="J28" i="31"/>
  <c r="J27" i="31"/>
  <c r="J26" i="31"/>
  <c r="J25" i="31"/>
  <c r="J24" i="31"/>
  <c r="J23" i="31"/>
  <c r="J22" i="31"/>
  <c r="H31" i="31"/>
  <c r="H30" i="31"/>
  <c r="H29" i="31"/>
  <c r="H28" i="31"/>
  <c r="H27" i="31"/>
  <c r="H26" i="31"/>
  <c r="H25" i="31"/>
  <c r="H24" i="31"/>
  <c r="H23" i="31"/>
  <c r="H22" i="31"/>
  <c r="F31" i="31"/>
  <c r="F30" i="31"/>
  <c r="F29" i="31"/>
  <c r="F28" i="31"/>
  <c r="F27" i="31"/>
  <c r="F26" i="31"/>
  <c r="F25" i="31"/>
  <c r="F24" i="31"/>
  <c r="F23" i="31"/>
  <c r="F22" i="31"/>
  <c r="E8" i="32"/>
  <c r="F8" i="32" s="1"/>
  <c r="G8" i="32" s="1"/>
  <c r="R15" i="32" l="1"/>
  <c r="V15" i="32" s="1"/>
  <c r="S15" i="32"/>
  <c r="F12" i="32"/>
  <c r="G12" i="32" s="1"/>
  <c r="F28" i="32"/>
  <c r="G28" i="32" s="1"/>
  <c r="U15" i="32"/>
  <c r="F20" i="32"/>
  <c r="G20" i="32" s="1"/>
  <c r="F36" i="32"/>
  <c r="G36" i="32" s="1"/>
  <c r="F6" i="31" l="1"/>
  <c r="F5" i="31"/>
  <c r="J14" i="31"/>
  <c r="J13" i="31"/>
  <c r="J12" i="31"/>
  <c r="J11" i="31"/>
  <c r="J10" i="31"/>
  <c r="J9" i="31"/>
  <c r="J8" i="31"/>
  <c r="J7" i="31"/>
  <c r="J6" i="31"/>
  <c r="J5" i="31"/>
  <c r="H14" i="31"/>
  <c r="H13" i="31"/>
  <c r="H12" i="31"/>
  <c r="H11" i="31"/>
  <c r="H10" i="31"/>
  <c r="H9" i="31"/>
  <c r="H8" i="31"/>
  <c r="H7" i="31"/>
  <c r="H6" i="31"/>
  <c r="H5" i="31"/>
  <c r="F14" i="31"/>
  <c r="F13" i="31"/>
  <c r="F12" i="31"/>
  <c r="F11" i="31"/>
  <c r="F10" i="31"/>
  <c r="F9" i="31"/>
  <c r="F8" i="31"/>
  <c r="F7" i="31"/>
  <c r="AD9" i="29" l="1"/>
  <c r="S39" i="29" l="1"/>
  <c r="S38" i="29"/>
  <c r="S37" i="29"/>
  <c r="AD11" i="29" l="1"/>
  <c r="AL6" i="28"/>
  <c r="AK6" i="28"/>
  <c r="AJ6" i="28"/>
  <c r="H207" i="28" a="1"/>
  <c r="G208" i="28" a="1"/>
  <c r="G210" i="28" s="1"/>
  <c r="G208" i="28"/>
  <c r="G209" i="28"/>
  <c r="Y7" i="28"/>
  <c r="Y3" i="28"/>
  <c r="M5" i="28"/>
  <c r="N5" i="28"/>
  <c r="M6" i="28"/>
  <c r="N6" i="28" s="1"/>
  <c r="M7" i="28"/>
  <c r="M8" i="28"/>
  <c r="N8" i="28"/>
  <c r="M9" i="28"/>
  <c r="N9" i="28"/>
  <c r="M10" i="28"/>
  <c r="N10" i="28" s="1"/>
  <c r="M11" i="28"/>
  <c r="N11" i="28" s="1"/>
  <c r="M12" i="28"/>
  <c r="N12" i="28"/>
  <c r="M13" i="28"/>
  <c r="N13" i="28"/>
  <c r="M14" i="28"/>
  <c r="N14" i="28" s="1"/>
  <c r="M15" i="28"/>
  <c r="M16" i="28"/>
  <c r="N16" i="28"/>
  <c r="M17" i="28"/>
  <c r="N17" i="28"/>
  <c r="M18" i="28"/>
  <c r="N18" i="28"/>
  <c r="M19" i="28"/>
  <c r="N19" i="28" s="1"/>
  <c r="M20" i="28"/>
  <c r="N20" i="28"/>
  <c r="M21" i="28"/>
  <c r="N21" i="28"/>
  <c r="M22" i="28"/>
  <c r="N22" i="28" s="1"/>
  <c r="M23" i="28"/>
  <c r="M24" i="28"/>
  <c r="N24" i="28"/>
  <c r="M25" i="28"/>
  <c r="N25" i="28"/>
  <c r="M26" i="28"/>
  <c r="N26" i="28"/>
  <c r="M27" i="28"/>
  <c r="N27" i="28" s="1"/>
  <c r="M28" i="28"/>
  <c r="N28" i="28"/>
  <c r="M29" i="28"/>
  <c r="N29" i="28"/>
  <c r="M30" i="28"/>
  <c r="N30" i="28" s="1"/>
  <c r="M31" i="28"/>
  <c r="M32" i="28"/>
  <c r="N32" i="28"/>
  <c r="M33" i="28"/>
  <c r="N33" i="28"/>
  <c r="M34" i="28"/>
  <c r="N34" i="28"/>
  <c r="M35" i="28"/>
  <c r="N35" i="28" s="1"/>
  <c r="M36" i="28"/>
  <c r="N36" i="28"/>
  <c r="M37" i="28"/>
  <c r="N37" i="28"/>
  <c r="M38" i="28"/>
  <c r="N38" i="28" s="1"/>
  <c r="M39" i="28"/>
  <c r="M40" i="28"/>
  <c r="N40" i="28"/>
  <c r="M41" i="28"/>
  <c r="N41" i="28"/>
  <c r="M42" i="28"/>
  <c r="N42" i="28"/>
  <c r="M43" i="28"/>
  <c r="N43" i="28" s="1"/>
  <c r="M44" i="28"/>
  <c r="N44" i="28"/>
  <c r="M45" i="28"/>
  <c r="N45" i="28"/>
  <c r="M46" i="28"/>
  <c r="N46" i="28" s="1"/>
  <c r="M47" i="28"/>
  <c r="M48" i="28"/>
  <c r="N48" i="28"/>
  <c r="M49" i="28"/>
  <c r="M50" i="28"/>
  <c r="N50" i="28"/>
  <c r="M51" i="28"/>
  <c r="N51" i="28" s="1"/>
  <c r="M52" i="28"/>
  <c r="N52" i="28"/>
  <c r="M53" i="28"/>
  <c r="N53" i="28"/>
  <c r="M54" i="28"/>
  <c r="N54" i="28" s="1"/>
  <c r="M55" i="28"/>
  <c r="M56" i="28"/>
  <c r="N56" i="28"/>
  <c r="M57" i="28"/>
  <c r="M58" i="28"/>
  <c r="N58" i="28"/>
  <c r="M59" i="28"/>
  <c r="N59" i="28" s="1"/>
  <c r="M60" i="28"/>
  <c r="N60" i="28"/>
  <c r="M61" i="28"/>
  <c r="N61" i="28"/>
  <c r="M62" i="28"/>
  <c r="N62" i="28" s="1"/>
  <c r="M63" i="28"/>
  <c r="M64" i="28"/>
  <c r="N64" i="28"/>
  <c r="M65" i="28"/>
  <c r="M66" i="28"/>
  <c r="N66" i="28"/>
  <c r="M67" i="28"/>
  <c r="N67" i="28" s="1"/>
  <c r="M68" i="28"/>
  <c r="N68" i="28"/>
  <c r="M69" i="28"/>
  <c r="N69" i="28"/>
  <c r="M70" i="28"/>
  <c r="N70" i="28" s="1"/>
  <c r="M71" i="28"/>
  <c r="M72" i="28"/>
  <c r="N72" i="28"/>
  <c r="M73" i="28"/>
  <c r="M74" i="28"/>
  <c r="N74" i="28"/>
  <c r="M75" i="28"/>
  <c r="M76" i="28"/>
  <c r="N76" i="28"/>
  <c r="M77" i="28"/>
  <c r="N77" i="28"/>
  <c r="M78" i="28"/>
  <c r="N78" i="28" s="1"/>
  <c r="M79" i="28"/>
  <c r="M80" i="28"/>
  <c r="N80" i="28"/>
  <c r="M81" i="28"/>
  <c r="M82" i="28"/>
  <c r="N82" i="28"/>
  <c r="M83" i="28"/>
  <c r="M84" i="28"/>
  <c r="N84" i="28"/>
  <c r="M85" i="28"/>
  <c r="N85" i="28"/>
  <c r="M86" i="28"/>
  <c r="N86" i="28" s="1"/>
  <c r="M87" i="28"/>
  <c r="M88" i="28"/>
  <c r="N88" i="28"/>
  <c r="M89" i="28"/>
  <c r="M90" i="28"/>
  <c r="N90" i="28"/>
  <c r="M91" i="28"/>
  <c r="M92" i="28"/>
  <c r="N92" i="28"/>
  <c r="M93" i="28"/>
  <c r="N93" i="28"/>
  <c r="M94" i="28"/>
  <c r="N94" i="28" s="1"/>
  <c r="M95" i="28"/>
  <c r="M96" i="28"/>
  <c r="N96" i="28"/>
  <c r="M97" i="28"/>
  <c r="M98" i="28"/>
  <c r="N98" i="28"/>
  <c r="M99" i="28"/>
  <c r="M100" i="28"/>
  <c r="N100" i="28"/>
  <c r="M101" i="28"/>
  <c r="N101" i="28"/>
  <c r="M102" i="28"/>
  <c r="N102" i="28" s="1"/>
  <c r="M103" i="28"/>
  <c r="M104" i="28"/>
  <c r="N104" i="28"/>
  <c r="M105" i="28"/>
  <c r="M106" i="28"/>
  <c r="N106" i="28"/>
  <c r="M107" i="28"/>
  <c r="M108" i="28"/>
  <c r="N108" i="28"/>
  <c r="M109" i="28"/>
  <c r="N109" i="28"/>
  <c r="M110" i="28"/>
  <c r="N110" i="28" s="1"/>
  <c r="M111" i="28"/>
  <c r="M112" i="28"/>
  <c r="N112" i="28"/>
  <c r="M113" i="28"/>
  <c r="M114" i="28"/>
  <c r="N114" i="28"/>
  <c r="M115" i="28"/>
  <c r="M116" i="28"/>
  <c r="N116" i="28"/>
  <c r="M117" i="28"/>
  <c r="N117" i="28"/>
  <c r="M118" i="28"/>
  <c r="N118" i="28" s="1"/>
  <c r="M119" i="28"/>
  <c r="M120" i="28"/>
  <c r="N120" i="28"/>
  <c r="M121" i="28"/>
  <c r="M122" i="28"/>
  <c r="N122" i="28"/>
  <c r="M123" i="28"/>
  <c r="M124" i="28"/>
  <c r="M125" i="28"/>
  <c r="N125" i="28"/>
  <c r="M126" i="28"/>
  <c r="N126" i="28" s="1"/>
  <c r="M127" i="28"/>
  <c r="M128" i="28"/>
  <c r="N128" i="28"/>
  <c r="M129" i="28"/>
  <c r="N129" i="28"/>
  <c r="M130" i="28"/>
  <c r="N130" i="28"/>
  <c r="M131" i="28"/>
  <c r="N131" i="28" s="1"/>
  <c r="M132" i="28"/>
  <c r="N132" i="28" s="1"/>
  <c r="M133" i="28"/>
  <c r="N133" i="28"/>
  <c r="M134" i="28"/>
  <c r="M135" i="28"/>
  <c r="N135" i="28"/>
  <c r="M136" i="28"/>
  <c r="N136" i="28" s="1"/>
  <c r="M137" i="28"/>
  <c r="N137" i="28"/>
  <c r="M138" i="28"/>
  <c r="N138" i="28"/>
  <c r="M139" i="28"/>
  <c r="N139" i="28" s="1"/>
  <c r="M140" i="28"/>
  <c r="N140" i="28"/>
  <c r="M141" i="28"/>
  <c r="N141" i="28"/>
  <c r="M142" i="28"/>
  <c r="N142" i="28" s="1"/>
  <c r="M143" i="28"/>
  <c r="N143" i="28"/>
  <c r="M144" i="28"/>
  <c r="N144" i="28"/>
  <c r="M145" i="28"/>
  <c r="N145" i="28"/>
  <c r="M146" i="28"/>
  <c r="M147" i="28"/>
  <c r="M148" i="28"/>
  <c r="N148" i="28"/>
  <c r="M149" i="28"/>
  <c r="N149" i="28"/>
  <c r="M150" i="28"/>
  <c r="N150" i="28" s="1"/>
  <c r="M151" i="28"/>
  <c r="N151" i="28"/>
  <c r="M152" i="28"/>
  <c r="N152" i="28"/>
  <c r="M153" i="28"/>
  <c r="N153" i="28"/>
  <c r="M154" i="28"/>
  <c r="M155" i="28"/>
  <c r="M156" i="28"/>
  <c r="N156" i="28"/>
  <c r="M157" i="28"/>
  <c r="N157" i="28"/>
  <c r="M158" i="28"/>
  <c r="N158" i="28" s="1"/>
  <c r="M159" i="28"/>
  <c r="N159" i="28"/>
  <c r="M160" i="28"/>
  <c r="N160" i="28"/>
  <c r="M161" i="28"/>
  <c r="N161" i="28"/>
  <c r="M162" i="28"/>
  <c r="M163" i="28"/>
  <c r="M164" i="28"/>
  <c r="N164" i="28"/>
  <c r="M165" i="28"/>
  <c r="N165" i="28"/>
  <c r="M166" i="28"/>
  <c r="N166" i="28" s="1"/>
  <c r="M167" i="28"/>
  <c r="N167" i="28"/>
  <c r="M168" i="28"/>
  <c r="N168" i="28"/>
  <c r="M169" i="28"/>
  <c r="N169" i="28"/>
  <c r="M170" i="28"/>
  <c r="M171" i="28"/>
  <c r="M172" i="28"/>
  <c r="N172" i="28"/>
  <c r="M173" i="28"/>
  <c r="N173" i="28"/>
  <c r="M174" i="28"/>
  <c r="N174" i="28" s="1"/>
  <c r="M175" i="28"/>
  <c r="N175" i="28"/>
  <c r="M176" i="28"/>
  <c r="N176" i="28"/>
  <c r="M177" i="28"/>
  <c r="N177" i="28"/>
  <c r="M178" i="28"/>
  <c r="M179" i="28"/>
  <c r="N179" i="28"/>
  <c r="M180" i="28"/>
  <c r="N180" i="28"/>
  <c r="M181" i="28"/>
  <c r="N181" i="28"/>
  <c r="M182" i="28"/>
  <c r="N182" i="28" s="1"/>
  <c r="M183" i="28"/>
  <c r="N183" i="28"/>
  <c r="M184" i="28"/>
  <c r="N184" i="28"/>
  <c r="M185" i="28"/>
  <c r="N185" i="28"/>
  <c r="M186" i="28"/>
  <c r="M187" i="28"/>
  <c r="N187" i="28"/>
  <c r="M188" i="28"/>
  <c r="N188" i="28"/>
  <c r="M189" i="28"/>
  <c r="N189" i="28"/>
  <c r="M190" i="28"/>
  <c r="N190" i="28" s="1"/>
  <c r="M191" i="28"/>
  <c r="N191" i="28"/>
  <c r="M192" i="28"/>
  <c r="N192" i="28"/>
  <c r="M193" i="28"/>
  <c r="N193" i="28"/>
  <c r="M194" i="28"/>
  <c r="M195" i="28"/>
  <c r="N195" i="28"/>
  <c r="M196" i="28"/>
  <c r="N196" i="28"/>
  <c r="M197" i="28"/>
  <c r="N197" i="28"/>
  <c r="M198" i="28"/>
  <c r="N198" i="28" s="1"/>
  <c r="M199" i="28"/>
  <c r="N199" i="28"/>
  <c r="M200" i="28"/>
  <c r="N200" i="28"/>
  <c r="M201" i="28"/>
  <c r="N201" i="28"/>
  <c r="M202" i="28"/>
  <c r="M203" i="28"/>
  <c r="N203" i="28"/>
  <c r="N4" i="28"/>
  <c r="M4" i="28"/>
  <c r="L204" i="28"/>
  <c r="K204" i="28"/>
  <c r="G5" i="28"/>
  <c r="H5" i="28"/>
  <c r="I5" i="28"/>
  <c r="J5" i="28"/>
  <c r="K5" i="28"/>
  <c r="L5" i="28"/>
  <c r="G6" i="28"/>
  <c r="H6" i="28"/>
  <c r="I6" i="28"/>
  <c r="J6" i="28"/>
  <c r="K6" i="28"/>
  <c r="L6" i="28" s="1"/>
  <c r="G7" i="28"/>
  <c r="H7" i="28"/>
  <c r="I7" i="28"/>
  <c r="J7" i="28"/>
  <c r="K7" i="28"/>
  <c r="L7" i="28"/>
  <c r="G8" i="28"/>
  <c r="H8" i="28"/>
  <c r="I8" i="28"/>
  <c r="J8" i="28"/>
  <c r="K8" i="28"/>
  <c r="L8" i="28" s="1"/>
  <c r="G9" i="28"/>
  <c r="H9" i="28"/>
  <c r="I9" i="28"/>
  <c r="J9" i="28"/>
  <c r="K9" i="28"/>
  <c r="L9" i="28"/>
  <c r="G10" i="28"/>
  <c r="H10" i="28"/>
  <c r="I10" i="28"/>
  <c r="J10" i="28"/>
  <c r="K10" i="28"/>
  <c r="L10" i="28" s="1"/>
  <c r="G11" i="28"/>
  <c r="H11" i="28"/>
  <c r="I11" i="28"/>
  <c r="J11" i="28"/>
  <c r="K11" i="28"/>
  <c r="L11" i="28"/>
  <c r="G12" i="28"/>
  <c r="H12" i="28"/>
  <c r="I12" i="28"/>
  <c r="J12" i="28"/>
  <c r="K12" i="28"/>
  <c r="L12" i="28" s="1"/>
  <c r="G13" i="28"/>
  <c r="H13" i="28"/>
  <c r="I13" i="28"/>
  <c r="J13" i="28"/>
  <c r="K13" i="28"/>
  <c r="L13" i="28"/>
  <c r="G14" i="28"/>
  <c r="H14" i="28"/>
  <c r="I14" i="28"/>
  <c r="J14" i="28"/>
  <c r="K14" i="28"/>
  <c r="L14" i="28" s="1"/>
  <c r="G15" i="28"/>
  <c r="H15" i="28"/>
  <c r="I15" i="28"/>
  <c r="J15" i="28"/>
  <c r="K15" i="28"/>
  <c r="L15" i="28"/>
  <c r="G16" i="28"/>
  <c r="H16" i="28"/>
  <c r="I16" i="28"/>
  <c r="J16" i="28"/>
  <c r="K16" i="28"/>
  <c r="L16" i="28" s="1"/>
  <c r="G17" i="28"/>
  <c r="H17" i="28"/>
  <c r="I17" i="28"/>
  <c r="J17" i="28"/>
  <c r="K17" i="28"/>
  <c r="L17" i="28"/>
  <c r="G18" i="28"/>
  <c r="H18" i="28"/>
  <c r="I18" i="28"/>
  <c r="J18" i="28"/>
  <c r="K18" i="28"/>
  <c r="L18" i="28" s="1"/>
  <c r="G19" i="28"/>
  <c r="H19" i="28"/>
  <c r="I19" i="28"/>
  <c r="J19" i="28"/>
  <c r="K19" i="28"/>
  <c r="L19" i="28"/>
  <c r="G20" i="28"/>
  <c r="H20" i="28"/>
  <c r="I20" i="28"/>
  <c r="J20" i="28"/>
  <c r="K20" i="28"/>
  <c r="L20" i="28" s="1"/>
  <c r="G21" i="28"/>
  <c r="H21" i="28"/>
  <c r="I21" i="28"/>
  <c r="J21" i="28"/>
  <c r="K21" i="28"/>
  <c r="L21" i="28"/>
  <c r="G22" i="28"/>
  <c r="H22" i="28"/>
  <c r="I22" i="28"/>
  <c r="J22" i="28"/>
  <c r="K22" i="28"/>
  <c r="L22" i="28" s="1"/>
  <c r="G23" i="28"/>
  <c r="H23" i="28"/>
  <c r="I23" i="28"/>
  <c r="J23" i="28"/>
  <c r="K23" i="28"/>
  <c r="L23" i="28"/>
  <c r="G24" i="28"/>
  <c r="H24" i="28"/>
  <c r="I24" i="28"/>
  <c r="J24" i="28"/>
  <c r="K24" i="28"/>
  <c r="L24" i="28" s="1"/>
  <c r="G25" i="28"/>
  <c r="H25" i="28"/>
  <c r="I25" i="28"/>
  <c r="J25" i="28"/>
  <c r="K25" i="28"/>
  <c r="L25" i="28"/>
  <c r="G26" i="28"/>
  <c r="H26" i="28"/>
  <c r="I26" i="28"/>
  <c r="J26" i="28"/>
  <c r="K26" i="28"/>
  <c r="L26" i="28" s="1"/>
  <c r="G27" i="28"/>
  <c r="H27" i="28"/>
  <c r="I27" i="28"/>
  <c r="J27" i="28"/>
  <c r="K27" i="28"/>
  <c r="L27" i="28"/>
  <c r="G28" i="28"/>
  <c r="H28" i="28"/>
  <c r="I28" i="28"/>
  <c r="J28" i="28"/>
  <c r="K28" i="28"/>
  <c r="L28" i="28" s="1"/>
  <c r="G29" i="28"/>
  <c r="H29" i="28"/>
  <c r="I29" i="28"/>
  <c r="J29" i="28"/>
  <c r="K29" i="28"/>
  <c r="L29" i="28"/>
  <c r="G30" i="28"/>
  <c r="H30" i="28"/>
  <c r="I30" i="28"/>
  <c r="J30" i="28"/>
  <c r="K30" i="28"/>
  <c r="L30" i="28" s="1"/>
  <c r="G31" i="28"/>
  <c r="H31" i="28"/>
  <c r="I31" i="28"/>
  <c r="J31" i="28"/>
  <c r="K31" i="28"/>
  <c r="L31" i="28"/>
  <c r="G32" i="28"/>
  <c r="H32" i="28"/>
  <c r="I32" i="28"/>
  <c r="J32" i="28"/>
  <c r="K32" i="28"/>
  <c r="L32" i="28" s="1"/>
  <c r="G33" i="28"/>
  <c r="H33" i="28"/>
  <c r="I33" i="28"/>
  <c r="J33" i="28"/>
  <c r="K33" i="28"/>
  <c r="L33" i="28"/>
  <c r="G34" i="28"/>
  <c r="H34" i="28"/>
  <c r="I34" i="28"/>
  <c r="J34" i="28"/>
  <c r="K34" i="28"/>
  <c r="L34" i="28" s="1"/>
  <c r="G35" i="28"/>
  <c r="H35" i="28"/>
  <c r="I35" i="28"/>
  <c r="J35" i="28"/>
  <c r="K35" i="28"/>
  <c r="L35" i="28"/>
  <c r="G36" i="28"/>
  <c r="H36" i="28"/>
  <c r="I36" i="28"/>
  <c r="J36" i="28"/>
  <c r="K36" i="28"/>
  <c r="L36" i="28" s="1"/>
  <c r="G37" i="28"/>
  <c r="H37" i="28"/>
  <c r="I37" i="28"/>
  <c r="J37" i="28"/>
  <c r="K37" i="28"/>
  <c r="L37" i="28"/>
  <c r="G38" i="28"/>
  <c r="H38" i="28"/>
  <c r="I38" i="28"/>
  <c r="J38" i="28"/>
  <c r="K38" i="28"/>
  <c r="L38" i="28" s="1"/>
  <c r="G39" i="28"/>
  <c r="H39" i="28"/>
  <c r="I39" i="28"/>
  <c r="J39" i="28"/>
  <c r="K39" i="28"/>
  <c r="L39" i="28"/>
  <c r="G40" i="28"/>
  <c r="H40" i="28"/>
  <c r="I40" i="28"/>
  <c r="J40" i="28"/>
  <c r="K40" i="28"/>
  <c r="L40" i="28" s="1"/>
  <c r="G41" i="28"/>
  <c r="H41" i="28"/>
  <c r="I41" i="28"/>
  <c r="J41" i="28"/>
  <c r="K41" i="28"/>
  <c r="L41" i="28"/>
  <c r="G42" i="28"/>
  <c r="H42" i="28"/>
  <c r="I42" i="28"/>
  <c r="J42" i="28"/>
  <c r="K42" i="28"/>
  <c r="L42" i="28" s="1"/>
  <c r="G43" i="28"/>
  <c r="H43" i="28"/>
  <c r="I43" i="28"/>
  <c r="J43" i="28"/>
  <c r="K43" i="28"/>
  <c r="L43" i="28"/>
  <c r="G44" i="28"/>
  <c r="H44" i="28"/>
  <c r="I44" i="28"/>
  <c r="J44" i="28"/>
  <c r="K44" i="28"/>
  <c r="L44" i="28" s="1"/>
  <c r="G45" i="28"/>
  <c r="H45" i="28"/>
  <c r="I45" i="28"/>
  <c r="J45" i="28"/>
  <c r="K45" i="28"/>
  <c r="L45" i="28"/>
  <c r="G46" i="28"/>
  <c r="H46" i="28"/>
  <c r="I46" i="28"/>
  <c r="J46" i="28"/>
  <c r="K46" i="28"/>
  <c r="L46" i="28" s="1"/>
  <c r="G47" i="28"/>
  <c r="H47" i="28"/>
  <c r="I47" i="28"/>
  <c r="J47" i="28"/>
  <c r="K47" i="28"/>
  <c r="L47" i="28"/>
  <c r="G48" i="28"/>
  <c r="H48" i="28"/>
  <c r="I48" i="28"/>
  <c r="J48" i="28"/>
  <c r="K48" i="28"/>
  <c r="L48" i="28" s="1"/>
  <c r="G49" i="28"/>
  <c r="H49" i="28"/>
  <c r="I49" i="28"/>
  <c r="J49" i="28"/>
  <c r="K49" i="28"/>
  <c r="L49" i="28"/>
  <c r="G50" i="28"/>
  <c r="H50" i="28"/>
  <c r="I50" i="28"/>
  <c r="J50" i="28"/>
  <c r="K50" i="28"/>
  <c r="L50" i="28" s="1"/>
  <c r="G51" i="28"/>
  <c r="H51" i="28"/>
  <c r="I51" i="28"/>
  <c r="J51" i="28"/>
  <c r="K51" i="28"/>
  <c r="L51" i="28"/>
  <c r="G52" i="28"/>
  <c r="H52" i="28"/>
  <c r="I52" i="28"/>
  <c r="J52" i="28"/>
  <c r="K52" i="28"/>
  <c r="L52" i="28" s="1"/>
  <c r="G53" i="28"/>
  <c r="H53" i="28"/>
  <c r="I53" i="28"/>
  <c r="J53" i="28"/>
  <c r="K53" i="28"/>
  <c r="L53" i="28"/>
  <c r="G54" i="28"/>
  <c r="H54" i="28"/>
  <c r="I54" i="28"/>
  <c r="J54" i="28"/>
  <c r="K54" i="28"/>
  <c r="L54" i="28" s="1"/>
  <c r="G55" i="28"/>
  <c r="H55" i="28"/>
  <c r="I55" i="28"/>
  <c r="J55" i="28"/>
  <c r="K55" i="28"/>
  <c r="L55" i="28"/>
  <c r="G56" i="28"/>
  <c r="H56" i="28"/>
  <c r="I56" i="28"/>
  <c r="J56" i="28"/>
  <c r="K56" i="28"/>
  <c r="L56" i="28" s="1"/>
  <c r="G57" i="28"/>
  <c r="H57" i="28"/>
  <c r="I57" i="28"/>
  <c r="J57" i="28"/>
  <c r="K57" i="28"/>
  <c r="L57" i="28"/>
  <c r="G58" i="28"/>
  <c r="H58" i="28"/>
  <c r="I58" i="28"/>
  <c r="J58" i="28"/>
  <c r="K58" i="28"/>
  <c r="L58" i="28" s="1"/>
  <c r="G59" i="28"/>
  <c r="H59" i="28"/>
  <c r="I59" i="28"/>
  <c r="J59" i="28"/>
  <c r="K59" i="28"/>
  <c r="L59" i="28"/>
  <c r="G60" i="28"/>
  <c r="H60" i="28"/>
  <c r="I60" i="28"/>
  <c r="J60" i="28"/>
  <c r="K60" i="28"/>
  <c r="L60" i="28" s="1"/>
  <c r="G61" i="28"/>
  <c r="H61" i="28"/>
  <c r="I61" i="28"/>
  <c r="J61" i="28"/>
  <c r="K61" i="28"/>
  <c r="L61" i="28"/>
  <c r="G62" i="28"/>
  <c r="H62" i="28"/>
  <c r="I62" i="28"/>
  <c r="J62" i="28"/>
  <c r="K62" i="28"/>
  <c r="L62" i="28" s="1"/>
  <c r="G63" i="28"/>
  <c r="H63" i="28"/>
  <c r="I63" i="28"/>
  <c r="J63" i="28"/>
  <c r="K63" i="28"/>
  <c r="L63" i="28"/>
  <c r="G64" i="28"/>
  <c r="H64" i="28"/>
  <c r="I64" i="28"/>
  <c r="J64" i="28"/>
  <c r="K64" i="28"/>
  <c r="L64" i="28" s="1"/>
  <c r="G65" i="28"/>
  <c r="H65" i="28"/>
  <c r="I65" i="28"/>
  <c r="J65" i="28"/>
  <c r="K65" i="28"/>
  <c r="L65" i="28"/>
  <c r="G66" i="28"/>
  <c r="H66" i="28"/>
  <c r="I66" i="28"/>
  <c r="J66" i="28"/>
  <c r="K66" i="28"/>
  <c r="L66" i="28" s="1"/>
  <c r="G67" i="28"/>
  <c r="H67" i="28"/>
  <c r="I67" i="28"/>
  <c r="J67" i="28"/>
  <c r="K67" i="28"/>
  <c r="L67" i="28"/>
  <c r="G68" i="28"/>
  <c r="H68" i="28"/>
  <c r="I68" i="28"/>
  <c r="J68" i="28"/>
  <c r="K68" i="28"/>
  <c r="L68" i="28" s="1"/>
  <c r="G69" i="28"/>
  <c r="H69" i="28"/>
  <c r="I69" i="28"/>
  <c r="J69" i="28"/>
  <c r="K69" i="28"/>
  <c r="L69" i="28"/>
  <c r="G70" i="28"/>
  <c r="H70" i="28"/>
  <c r="I70" i="28"/>
  <c r="J70" i="28"/>
  <c r="K70" i="28"/>
  <c r="L70" i="28" s="1"/>
  <c r="G71" i="28"/>
  <c r="H71" i="28"/>
  <c r="I71" i="28"/>
  <c r="J71" i="28"/>
  <c r="K71" i="28"/>
  <c r="L71" i="28"/>
  <c r="G72" i="28"/>
  <c r="H72" i="28"/>
  <c r="I72" i="28"/>
  <c r="J72" i="28"/>
  <c r="K72" i="28"/>
  <c r="L72" i="28" s="1"/>
  <c r="G73" i="28"/>
  <c r="H73" i="28"/>
  <c r="I73" i="28"/>
  <c r="J73" i="28"/>
  <c r="K73" i="28"/>
  <c r="L73" i="28"/>
  <c r="G74" i="28"/>
  <c r="H74" i="28"/>
  <c r="I74" i="28"/>
  <c r="J74" i="28"/>
  <c r="K74" i="28"/>
  <c r="L74" i="28" s="1"/>
  <c r="G75" i="28"/>
  <c r="H75" i="28"/>
  <c r="I75" i="28"/>
  <c r="J75" i="28"/>
  <c r="K75" i="28"/>
  <c r="L75" i="28"/>
  <c r="G76" i="28"/>
  <c r="H76" i="28"/>
  <c r="I76" i="28"/>
  <c r="J76" i="28"/>
  <c r="K76" i="28"/>
  <c r="L76" i="28" s="1"/>
  <c r="G77" i="28"/>
  <c r="H77" i="28"/>
  <c r="I77" i="28"/>
  <c r="J77" i="28"/>
  <c r="K77" i="28"/>
  <c r="L77" i="28"/>
  <c r="G78" i="28"/>
  <c r="H78" i="28"/>
  <c r="I78" i="28"/>
  <c r="J78" i="28"/>
  <c r="K78" i="28"/>
  <c r="L78" i="28" s="1"/>
  <c r="G79" i="28"/>
  <c r="H79" i="28"/>
  <c r="I79" i="28"/>
  <c r="J79" i="28"/>
  <c r="K79" i="28"/>
  <c r="L79" i="28"/>
  <c r="G80" i="28"/>
  <c r="H80" i="28"/>
  <c r="I80" i="28"/>
  <c r="J80" i="28"/>
  <c r="K80" i="28"/>
  <c r="L80" i="28" s="1"/>
  <c r="G81" i="28"/>
  <c r="H81" i="28"/>
  <c r="I81" i="28"/>
  <c r="J81" i="28"/>
  <c r="K81" i="28"/>
  <c r="L81" i="28"/>
  <c r="G82" i="28"/>
  <c r="H82" i="28"/>
  <c r="I82" i="28"/>
  <c r="J82" i="28"/>
  <c r="K82" i="28"/>
  <c r="L82" i="28" s="1"/>
  <c r="G83" i="28"/>
  <c r="H83" i="28"/>
  <c r="I83" i="28"/>
  <c r="J83" i="28"/>
  <c r="K83" i="28"/>
  <c r="L83" i="28"/>
  <c r="G84" i="28"/>
  <c r="H84" i="28"/>
  <c r="I84" i="28"/>
  <c r="J84" i="28"/>
  <c r="K84" i="28"/>
  <c r="L84" i="28" s="1"/>
  <c r="G85" i="28"/>
  <c r="H85" i="28"/>
  <c r="I85" i="28"/>
  <c r="J85" i="28"/>
  <c r="K85" i="28"/>
  <c r="L85" i="28"/>
  <c r="G86" i="28"/>
  <c r="H86" i="28"/>
  <c r="I86" i="28"/>
  <c r="J86" i="28"/>
  <c r="K86" i="28"/>
  <c r="L86" i="28" s="1"/>
  <c r="G87" i="28"/>
  <c r="H87" i="28"/>
  <c r="I87" i="28"/>
  <c r="J87" i="28"/>
  <c r="K87" i="28"/>
  <c r="L87" i="28"/>
  <c r="G88" i="28"/>
  <c r="H88" i="28"/>
  <c r="I88" i="28"/>
  <c r="J88" i="28"/>
  <c r="K88" i="28"/>
  <c r="L88" i="28" s="1"/>
  <c r="G89" i="28"/>
  <c r="H89" i="28"/>
  <c r="I89" i="28"/>
  <c r="J89" i="28"/>
  <c r="K89" i="28"/>
  <c r="L89" i="28"/>
  <c r="G90" i="28"/>
  <c r="H90" i="28"/>
  <c r="I90" i="28"/>
  <c r="J90" i="28"/>
  <c r="K90" i="28"/>
  <c r="L90" i="28" s="1"/>
  <c r="G91" i="28"/>
  <c r="H91" i="28"/>
  <c r="I91" i="28"/>
  <c r="J91" i="28"/>
  <c r="K91" i="28"/>
  <c r="L91" i="28"/>
  <c r="G92" i="28"/>
  <c r="H92" i="28"/>
  <c r="I92" i="28"/>
  <c r="J92" i="28"/>
  <c r="K92" i="28"/>
  <c r="L92" i="28" s="1"/>
  <c r="G93" i="28"/>
  <c r="H93" i="28"/>
  <c r="I93" i="28"/>
  <c r="J93" i="28"/>
  <c r="K93" i="28"/>
  <c r="L93" i="28"/>
  <c r="G94" i="28"/>
  <c r="H94" i="28"/>
  <c r="I94" i="28"/>
  <c r="J94" i="28"/>
  <c r="K94" i="28"/>
  <c r="L94" i="28" s="1"/>
  <c r="G95" i="28"/>
  <c r="H95" i="28"/>
  <c r="I95" i="28"/>
  <c r="J95" i="28"/>
  <c r="K95" i="28"/>
  <c r="L95" i="28"/>
  <c r="G96" i="28"/>
  <c r="H96" i="28"/>
  <c r="I96" i="28"/>
  <c r="J96" i="28"/>
  <c r="K96" i="28"/>
  <c r="L96" i="28" s="1"/>
  <c r="G97" i="28"/>
  <c r="H97" i="28"/>
  <c r="I97" i="28"/>
  <c r="J97" i="28"/>
  <c r="K97" i="28"/>
  <c r="L97" i="28"/>
  <c r="G98" i="28"/>
  <c r="H98" i="28"/>
  <c r="I98" i="28"/>
  <c r="J98" i="28"/>
  <c r="K98" i="28"/>
  <c r="L98" i="28" s="1"/>
  <c r="G99" i="28"/>
  <c r="H99" i="28"/>
  <c r="I99" i="28"/>
  <c r="J99" i="28"/>
  <c r="K99" i="28"/>
  <c r="L99" i="28"/>
  <c r="G100" i="28"/>
  <c r="H100" i="28"/>
  <c r="I100" i="28"/>
  <c r="J100" i="28"/>
  <c r="K100" i="28"/>
  <c r="L100" i="28" s="1"/>
  <c r="G101" i="28"/>
  <c r="H101" i="28"/>
  <c r="I101" i="28"/>
  <c r="J101" i="28"/>
  <c r="K101" i="28"/>
  <c r="L101" i="28"/>
  <c r="G102" i="28"/>
  <c r="H102" i="28"/>
  <c r="I102" i="28"/>
  <c r="J102" i="28"/>
  <c r="K102" i="28"/>
  <c r="L102" i="28" s="1"/>
  <c r="G103" i="28"/>
  <c r="H103" i="28"/>
  <c r="I103" i="28"/>
  <c r="J103" i="28"/>
  <c r="K103" i="28"/>
  <c r="L103" i="28"/>
  <c r="G104" i="28"/>
  <c r="H104" i="28"/>
  <c r="I104" i="28"/>
  <c r="J104" i="28"/>
  <c r="K104" i="28"/>
  <c r="L104" i="28" s="1"/>
  <c r="G105" i="28"/>
  <c r="H105" i="28"/>
  <c r="I105" i="28"/>
  <c r="J105" i="28"/>
  <c r="K105" i="28"/>
  <c r="L105" i="28"/>
  <c r="G106" i="28"/>
  <c r="H106" i="28"/>
  <c r="I106" i="28"/>
  <c r="J106" i="28"/>
  <c r="K106" i="28"/>
  <c r="L106" i="28" s="1"/>
  <c r="G107" i="28"/>
  <c r="H107" i="28"/>
  <c r="I107" i="28"/>
  <c r="J107" i="28"/>
  <c r="K107" i="28"/>
  <c r="L107" i="28"/>
  <c r="G108" i="28"/>
  <c r="H108" i="28"/>
  <c r="I108" i="28"/>
  <c r="J108" i="28"/>
  <c r="K108" i="28"/>
  <c r="L108" i="28" s="1"/>
  <c r="G109" i="28"/>
  <c r="H109" i="28"/>
  <c r="I109" i="28"/>
  <c r="J109" i="28"/>
  <c r="K109" i="28"/>
  <c r="L109" i="28"/>
  <c r="G110" i="28"/>
  <c r="H110" i="28"/>
  <c r="I110" i="28"/>
  <c r="J110" i="28"/>
  <c r="K110" i="28"/>
  <c r="L110" i="28" s="1"/>
  <c r="G111" i="28"/>
  <c r="H111" i="28"/>
  <c r="I111" i="28"/>
  <c r="J111" i="28"/>
  <c r="K111" i="28"/>
  <c r="L111" i="28"/>
  <c r="G112" i="28"/>
  <c r="H112" i="28"/>
  <c r="I112" i="28"/>
  <c r="J112" i="28"/>
  <c r="K112" i="28"/>
  <c r="L112" i="28" s="1"/>
  <c r="G113" i="28"/>
  <c r="H113" i="28"/>
  <c r="I113" i="28"/>
  <c r="J113" i="28"/>
  <c r="K113" i="28"/>
  <c r="L113" i="28"/>
  <c r="G114" i="28"/>
  <c r="H114" i="28"/>
  <c r="I114" i="28"/>
  <c r="J114" i="28"/>
  <c r="K114" i="28"/>
  <c r="L114" i="28" s="1"/>
  <c r="G115" i="28"/>
  <c r="H115" i="28"/>
  <c r="I115" i="28"/>
  <c r="J115" i="28"/>
  <c r="K115" i="28"/>
  <c r="L115" i="28"/>
  <c r="G116" i="28"/>
  <c r="H116" i="28"/>
  <c r="I116" i="28"/>
  <c r="J116" i="28"/>
  <c r="K116" i="28"/>
  <c r="L116" i="28" s="1"/>
  <c r="G117" i="28"/>
  <c r="H117" i="28"/>
  <c r="I117" i="28"/>
  <c r="J117" i="28"/>
  <c r="K117" i="28"/>
  <c r="L117" i="28"/>
  <c r="G118" i="28"/>
  <c r="H118" i="28"/>
  <c r="I118" i="28"/>
  <c r="J118" i="28"/>
  <c r="K118" i="28"/>
  <c r="L118" i="28" s="1"/>
  <c r="G119" i="28"/>
  <c r="H119" i="28"/>
  <c r="I119" i="28"/>
  <c r="J119" i="28"/>
  <c r="K119" i="28"/>
  <c r="L119" i="28"/>
  <c r="G120" i="28"/>
  <c r="H120" i="28"/>
  <c r="I120" i="28"/>
  <c r="J120" i="28"/>
  <c r="K120" i="28"/>
  <c r="L120" i="28" s="1"/>
  <c r="G121" i="28"/>
  <c r="H121" i="28"/>
  <c r="I121" i="28"/>
  <c r="J121" i="28"/>
  <c r="K121" i="28"/>
  <c r="L121" i="28"/>
  <c r="G122" i="28"/>
  <c r="H122" i="28"/>
  <c r="I122" i="28"/>
  <c r="J122" i="28"/>
  <c r="K122" i="28"/>
  <c r="L122" i="28" s="1"/>
  <c r="G123" i="28"/>
  <c r="H123" i="28"/>
  <c r="I123" i="28"/>
  <c r="J123" i="28"/>
  <c r="K123" i="28"/>
  <c r="L123" i="28"/>
  <c r="G124" i="28"/>
  <c r="H124" i="28"/>
  <c r="I124" i="28"/>
  <c r="J124" i="28"/>
  <c r="K124" i="28"/>
  <c r="L124" i="28" s="1"/>
  <c r="G125" i="28"/>
  <c r="H125" i="28"/>
  <c r="I125" i="28"/>
  <c r="J125" i="28"/>
  <c r="K125" i="28"/>
  <c r="L125" i="28"/>
  <c r="G126" i="28"/>
  <c r="H126" i="28"/>
  <c r="I126" i="28"/>
  <c r="J126" i="28"/>
  <c r="K126" i="28"/>
  <c r="L126" i="28" s="1"/>
  <c r="G127" i="28"/>
  <c r="H127" i="28"/>
  <c r="I127" i="28"/>
  <c r="J127" i="28"/>
  <c r="K127" i="28"/>
  <c r="L127" i="28"/>
  <c r="G128" i="28"/>
  <c r="H128" i="28"/>
  <c r="I128" i="28"/>
  <c r="J128" i="28"/>
  <c r="K128" i="28"/>
  <c r="L128" i="28" s="1"/>
  <c r="G129" i="28"/>
  <c r="H129" i="28"/>
  <c r="I129" i="28"/>
  <c r="J129" i="28"/>
  <c r="K129" i="28"/>
  <c r="L129" i="28"/>
  <c r="G130" i="28"/>
  <c r="H130" i="28"/>
  <c r="I130" i="28"/>
  <c r="J130" i="28"/>
  <c r="K130" i="28"/>
  <c r="L130" i="28" s="1"/>
  <c r="G131" i="28"/>
  <c r="H131" i="28"/>
  <c r="I131" i="28"/>
  <c r="J131" i="28"/>
  <c r="K131" i="28"/>
  <c r="L131" i="28"/>
  <c r="G132" i="28"/>
  <c r="H132" i="28"/>
  <c r="I132" i="28"/>
  <c r="J132" i="28"/>
  <c r="K132" i="28"/>
  <c r="L132" i="28" s="1"/>
  <c r="G133" i="28"/>
  <c r="H133" i="28"/>
  <c r="I133" i="28"/>
  <c r="J133" i="28"/>
  <c r="K133" i="28"/>
  <c r="L133" i="28"/>
  <c r="G134" i="28"/>
  <c r="H134" i="28"/>
  <c r="I134" i="28"/>
  <c r="J134" i="28"/>
  <c r="K134" i="28"/>
  <c r="L134" i="28" s="1"/>
  <c r="G135" i="28"/>
  <c r="H135" i="28"/>
  <c r="I135" i="28"/>
  <c r="J135" i="28"/>
  <c r="K135" i="28"/>
  <c r="L135" i="28"/>
  <c r="G136" i="28"/>
  <c r="H136" i="28"/>
  <c r="I136" i="28"/>
  <c r="J136" i="28"/>
  <c r="K136" i="28"/>
  <c r="L136" i="28" s="1"/>
  <c r="G137" i="28"/>
  <c r="H137" i="28"/>
  <c r="I137" i="28"/>
  <c r="J137" i="28"/>
  <c r="K137" i="28"/>
  <c r="L137" i="28"/>
  <c r="G138" i="28"/>
  <c r="H138" i="28"/>
  <c r="I138" i="28"/>
  <c r="J138" i="28"/>
  <c r="K138" i="28"/>
  <c r="L138" i="28" s="1"/>
  <c r="G139" i="28"/>
  <c r="H139" i="28"/>
  <c r="I139" i="28"/>
  <c r="J139" i="28"/>
  <c r="K139" i="28"/>
  <c r="L139" i="28"/>
  <c r="G140" i="28"/>
  <c r="H140" i="28"/>
  <c r="I140" i="28"/>
  <c r="J140" i="28"/>
  <c r="K140" i="28"/>
  <c r="L140" i="28" s="1"/>
  <c r="G141" i="28"/>
  <c r="H141" i="28"/>
  <c r="I141" i="28"/>
  <c r="J141" i="28"/>
  <c r="K141" i="28"/>
  <c r="L141" i="28"/>
  <c r="G142" i="28"/>
  <c r="H142" i="28"/>
  <c r="I142" i="28"/>
  <c r="J142" i="28"/>
  <c r="K142" i="28"/>
  <c r="L142" i="28" s="1"/>
  <c r="G143" i="28"/>
  <c r="H143" i="28"/>
  <c r="I143" i="28"/>
  <c r="J143" i="28"/>
  <c r="K143" i="28"/>
  <c r="L143" i="28"/>
  <c r="G144" i="28"/>
  <c r="H144" i="28"/>
  <c r="I144" i="28"/>
  <c r="J144" i="28"/>
  <c r="K144" i="28"/>
  <c r="L144" i="28" s="1"/>
  <c r="G145" i="28"/>
  <c r="H145" i="28"/>
  <c r="I145" i="28"/>
  <c r="J145" i="28"/>
  <c r="K145" i="28"/>
  <c r="L145" i="28"/>
  <c r="G146" i="28"/>
  <c r="H146" i="28"/>
  <c r="I146" i="28"/>
  <c r="J146" i="28"/>
  <c r="K146" i="28"/>
  <c r="L146" i="28" s="1"/>
  <c r="G147" i="28"/>
  <c r="H147" i="28"/>
  <c r="I147" i="28"/>
  <c r="J147" i="28"/>
  <c r="K147" i="28"/>
  <c r="L147" i="28"/>
  <c r="G148" i="28"/>
  <c r="H148" i="28"/>
  <c r="I148" i="28"/>
  <c r="J148" i="28"/>
  <c r="K148" i="28"/>
  <c r="L148" i="28" s="1"/>
  <c r="G149" i="28"/>
  <c r="H149" i="28"/>
  <c r="I149" i="28"/>
  <c r="J149" i="28"/>
  <c r="K149" i="28"/>
  <c r="L149" i="28"/>
  <c r="G150" i="28"/>
  <c r="H150" i="28"/>
  <c r="I150" i="28"/>
  <c r="J150" i="28"/>
  <c r="K150" i="28"/>
  <c r="L150" i="28" s="1"/>
  <c r="G151" i="28"/>
  <c r="H151" i="28"/>
  <c r="I151" i="28"/>
  <c r="J151" i="28"/>
  <c r="K151" i="28"/>
  <c r="L151" i="28"/>
  <c r="G152" i="28"/>
  <c r="H152" i="28"/>
  <c r="I152" i="28"/>
  <c r="J152" i="28"/>
  <c r="K152" i="28"/>
  <c r="L152" i="28" s="1"/>
  <c r="G153" i="28"/>
  <c r="H153" i="28"/>
  <c r="I153" i="28"/>
  <c r="J153" i="28"/>
  <c r="K153" i="28"/>
  <c r="L153" i="28"/>
  <c r="G154" i="28"/>
  <c r="H154" i="28"/>
  <c r="I154" i="28"/>
  <c r="J154" i="28"/>
  <c r="K154" i="28"/>
  <c r="L154" i="28" s="1"/>
  <c r="G155" i="28"/>
  <c r="H155" i="28"/>
  <c r="I155" i="28"/>
  <c r="J155" i="28"/>
  <c r="K155" i="28"/>
  <c r="L155" i="28"/>
  <c r="G156" i="28"/>
  <c r="H156" i="28"/>
  <c r="I156" i="28"/>
  <c r="J156" i="28"/>
  <c r="K156" i="28"/>
  <c r="L156" i="28" s="1"/>
  <c r="G157" i="28"/>
  <c r="H157" i="28"/>
  <c r="I157" i="28"/>
  <c r="J157" i="28"/>
  <c r="K157" i="28"/>
  <c r="L157" i="28"/>
  <c r="G158" i="28"/>
  <c r="H158" i="28"/>
  <c r="I158" i="28"/>
  <c r="J158" i="28"/>
  <c r="K158" i="28"/>
  <c r="L158" i="28" s="1"/>
  <c r="G159" i="28"/>
  <c r="H159" i="28"/>
  <c r="I159" i="28"/>
  <c r="J159" i="28"/>
  <c r="K159" i="28"/>
  <c r="L159" i="28"/>
  <c r="G160" i="28"/>
  <c r="H160" i="28"/>
  <c r="I160" i="28"/>
  <c r="J160" i="28"/>
  <c r="K160" i="28"/>
  <c r="L160" i="28" s="1"/>
  <c r="G161" i="28"/>
  <c r="H161" i="28"/>
  <c r="I161" i="28"/>
  <c r="J161" i="28"/>
  <c r="K161" i="28"/>
  <c r="L161" i="28"/>
  <c r="G162" i="28"/>
  <c r="H162" i="28"/>
  <c r="I162" i="28"/>
  <c r="J162" i="28"/>
  <c r="K162" i="28"/>
  <c r="L162" i="28" s="1"/>
  <c r="G163" i="28"/>
  <c r="H163" i="28"/>
  <c r="I163" i="28"/>
  <c r="J163" i="28"/>
  <c r="K163" i="28"/>
  <c r="L163" i="28"/>
  <c r="G164" i="28"/>
  <c r="H164" i="28"/>
  <c r="I164" i="28"/>
  <c r="J164" i="28"/>
  <c r="K164" i="28"/>
  <c r="L164" i="28" s="1"/>
  <c r="G165" i="28"/>
  <c r="H165" i="28"/>
  <c r="I165" i="28"/>
  <c r="J165" i="28"/>
  <c r="K165" i="28"/>
  <c r="L165" i="28"/>
  <c r="G166" i="28"/>
  <c r="H166" i="28"/>
  <c r="I166" i="28"/>
  <c r="J166" i="28"/>
  <c r="K166" i="28"/>
  <c r="L166" i="28" s="1"/>
  <c r="G167" i="28"/>
  <c r="H167" i="28"/>
  <c r="I167" i="28"/>
  <c r="J167" i="28"/>
  <c r="K167" i="28"/>
  <c r="L167" i="28"/>
  <c r="G168" i="28"/>
  <c r="H168" i="28"/>
  <c r="I168" i="28"/>
  <c r="J168" i="28"/>
  <c r="K168" i="28"/>
  <c r="L168" i="28" s="1"/>
  <c r="G169" i="28"/>
  <c r="H169" i="28"/>
  <c r="I169" i="28"/>
  <c r="J169" i="28"/>
  <c r="K169" i="28"/>
  <c r="L169" i="28"/>
  <c r="G170" i="28"/>
  <c r="H170" i="28"/>
  <c r="I170" i="28"/>
  <c r="J170" i="28"/>
  <c r="K170" i="28"/>
  <c r="L170" i="28" s="1"/>
  <c r="G171" i="28"/>
  <c r="H171" i="28"/>
  <c r="I171" i="28"/>
  <c r="J171" i="28"/>
  <c r="K171" i="28"/>
  <c r="L171" i="28"/>
  <c r="G172" i="28"/>
  <c r="H172" i="28"/>
  <c r="I172" i="28"/>
  <c r="J172" i="28"/>
  <c r="K172" i="28"/>
  <c r="L172" i="28" s="1"/>
  <c r="G173" i="28"/>
  <c r="H173" i="28"/>
  <c r="I173" i="28"/>
  <c r="J173" i="28"/>
  <c r="K173" i="28"/>
  <c r="L173" i="28"/>
  <c r="G174" i="28"/>
  <c r="H174" i="28"/>
  <c r="I174" i="28"/>
  <c r="J174" i="28"/>
  <c r="K174" i="28"/>
  <c r="L174" i="28" s="1"/>
  <c r="G175" i="28"/>
  <c r="H175" i="28"/>
  <c r="I175" i="28"/>
  <c r="J175" i="28"/>
  <c r="K175" i="28"/>
  <c r="L175" i="28"/>
  <c r="G176" i="28"/>
  <c r="H176" i="28"/>
  <c r="I176" i="28"/>
  <c r="J176" i="28"/>
  <c r="K176" i="28"/>
  <c r="L176" i="28" s="1"/>
  <c r="G177" i="28"/>
  <c r="H177" i="28"/>
  <c r="I177" i="28"/>
  <c r="J177" i="28"/>
  <c r="K177" i="28"/>
  <c r="L177" i="28"/>
  <c r="G178" i="28"/>
  <c r="H178" i="28"/>
  <c r="I178" i="28"/>
  <c r="J178" i="28"/>
  <c r="K178" i="28"/>
  <c r="L178" i="28" s="1"/>
  <c r="G179" i="28"/>
  <c r="H179" i="28"/>
  <c r="I179" i="28"/>
  <c r="J179" i="28"/>
  <c r="K179" i="28"/>
  <c r="L179" i="28"/>
  <c r="G180" i="28"/>
  <c r="H180" i="28"/>
  <c r="I180" i="28"/>
  <c r="J180" i="28"/>
  <c r="K180" i="28"/>
  <c r="L180" i="28" s="1"/>
  <c r="G181" i="28"/>
  <c r="H181" i="28"/>
  <c r="I181" i="28"/>
  <c r="J181" i="28"/>
  <c r="K181" i="28"/>
  <c r="L181" i="28"/>
  <c r="G182" i="28"/>
  <c r="H182" i="28"/>
  <c r="I182" i="28"/>
  <c r="J182" i="28"/>
  <c r="K182" i="28"/>
  <c r="L182" i="28" s="1"/>
  <c r="G183" i="28"/>
  <c r="H183" i="28"/>
  <c r="I183" i="28"/>
  <c r="J183" i="28"/>
  <c r="K183" i="28"/>
  <c r="L183" i="28"/>
  <c r="G184" i="28"/>
  <c r="H184" i="28"/>
  <c r="I184" i="28"/>
  <c r="J184" i="28"/>
  <c r="K184" i="28"/>
  <c r="L184" i="28" s="1"/>
  <c r="G185" i="28"/>
  <c r="H185" i="28"/>
  <c r="I185" i="28"/>
  <c r="J185" i="28"/>
  <c r="K185" i="28"/>
  <c r="L185" i="28"/>
  <c r="G186" i="28"/>
  <c r="H186" i="28"/>
  <c r="I186" i="28"/>
  <c r="J186" i="28"/>
  <c r="K186" i="28"/>
  <c r="L186" i="28" s="1"/>
  <c r="G187" i="28"/>
  <c r="H187" i="28"/>
  <c r="I187" i="28"/>
  <c r="J187" i="28"/>
  <c r="K187" i="28"/>
  <c r="L187" i="28"/>
  <c r="G188" i="28"/>
  <c r="H188" i="28"/>
  <c r="I188" i="28"/>
  <c r="J188" i="28"/>
  <c r="K188" i="28"/>
  <c r="L188" i="28" s="1"/>
  <c r="G189" i="28"/>
  <c r="H189" i="28"/>
  <c r="I189" i="28"/>
  <c r="J189" i="28"/>
  <c r="K189" i="28"/>
  <c r="L189" i="28"/>
  <c r="G190" i="28"/>
  <c r="H190" i="28"/>
  <c r="I190" i="28"/>
  <c r="J190" i="28"/>
  <c r="K190" i="28"/>
  <c r="L190" i="28" s="1"/>
  <c r="G191" i="28"/>
  <c r="H191" i="28"/>
  <c r="I191" i="28"/>
  <c r="J191" i="28"/>
  <c r="K191" i="28"/>
  <c r="L191" i="28"/>
  <c r="G192" i="28"/>
  <c r="H192" i="28"/>
  <c r="I192" i="28"/>
  <c r="J192" i="28"/>
  <c r="K192" i="28"/>
  <c r="L192" i="28" s="1"/>
  <c r="G193" i="28"/>
  <c r="H193" i="28"/>
  <c r="I193" i="28"/>
  <c r="J193" i="28"/>
  <c r="K193" i="28"/>
  <c r="L193" i="28"/>
  <c r="G194" i="28"/>
  <c r="H194" i="28"/>
  <c r="I194" i="28"/>
  <c r="J194" i="28"/>
  <c r="K194" i="28"/>
  <c r="L194" i="28" s="1"/>
  <c r="G195" i="28"/>
  <c r="H195" i="28"/>
  <c r="I195" i="28"/>
  <c r="J195" i="28"/>
  <c r="K195" i="28"/>
  <c r="L195" i="28"/>
  <c r="G196" i="28"/>
  <c r="H196" i="28"/>
  <c r="I196" i="28"/>
  <c r="J196" i="28"/>
  <c r="K196" i="28"/>
  <c r="L196" i="28" s="1"/>
  <c r="G197" i="28"/>
  <c r="H197" i="28"/>
  <c r="I197" i="28"/>
  <c r="J197" i="28"/>
  <c r="K197" i="28"/>
  <c r="L197" i="28"/>
  <c r="G198" i="28"/>
  <c r="H198" i="28"/>
  <c r="I198" i="28"/>
  <c r="J198" i="28"/>
  <c r="K198" i="28"/>
  <c r="L198" i="28" s="1"/>
  <c r="G199" i="28"/>
  <c r="H199" i="28"/>
  <c r="I199" i="28"/>
  <c r="J199" i="28"/>
  <c r="K199" i="28"/>
  <c r="L199" i="28"/>
  <c r="G200" i="28"/>
  <c r="H200" i="28"/>
  <c r="I200" i="28"/>
  <c r="J200" i="28"/>
  <c r="K200" i="28"/>
  <c r="L200" i="28" s="1"/>
  <c r="G201" i="28"/>
  <c r="H201" i="28"/>
  <c r="I201" i="28"/>
  <c r="J201" i="28"/>
  <c r="K201" i="28"/>
  <c r="L201" i="28"/>
  <c r="G202" i="28"/>
  <c r="H202" i="28"/>
  <c r="I202" i="28"/>
  <c r="J202" i="28"/>
  <c r="K202" i="28"/>
  <c r="L202" i="28" s="1"/>
  <c r="G203" i="28"/>
  <c r="H203" i="28"/>
  <c r="I203" i="28"/>
  <c r="J203" i="28"/>
  <c r="K203" i="28"/>
  <c r="L203" i="28"/>
  <c r="L4" i="28"/>
  <c r="H4" i="28"/>
  <c r="I4" i="28"/>
  <c r="J4" i="28"/>
  <c r="K4" i="28"/>
  <c r="G4" i="28"/>
  <c r="H3" i="28"/>
  <c r="I3" i="28"/>
  <c r="J3" i="28"/>
  <c r="G3" i="28"/>
  <c r="V5" i="28" a="1"/>
  <c r="V5" i="28" l="1"/>
  <c r="V6" i="28"/>
  <c r="H208" i="28" s="1"/>
  <c r="V7" i="28"/>
  <c r="H209" i="28" s="1"/>
  <c r="V8" i="28"/>
  <c r="H210" i="28" s="1"/>
  <c r="V9" i="28"/>
  <c r="H211" i="28" s="1"/>
  <c r="G211" i="28"/>
  <c r="N202" i="28"/>
  <c r="N194" i="28"/>
  <c r="N186" i="28"/>
  <c r="N178" i="28"/>
  <c r="N170" i="28"/>
  <c r="N162" i="28"/>
  <c r="N154" i="28"/>
  <c r="N146" i="28"/>
  <c r="N134" i="28"/>
  <c r="N127" i="28"/>
  <c r="N171" i="28"/>
  <c r="N163" i="28"/>
  <c r="N155" i="28"/>
  <c r="N147" i="28"/>
  <c r="N124" i="28"/>
  <c r="N119" i="28"/>
  <c r="M204" i="28"/>
  <c r="N115" i="28"/>
  <c r="N99" i="28"/>
  <c r="N83" i="28"/>
  <c r="N107" i="28"/>
  <c r="N103" i="28"/>
  <c r="N123" i="28"/>
  <c r="N111" i="28"/>
  <c r="N121" i="28"/>
  <c r="N91" i="28"/>
  <c r="N75" i="28"/>
  <c r="N95" i="28"/>
  <c r="N87" i="28"/>
  <c r="N79" i="28"/>
  <c r="N71" i="28"/>
  <c r="N63" i="28"/>
  <c r="N55" i="28"/>
  <c r="N47" i="28"/>
  <c r="N39" i="28"/>
  <c r="N31" i="28"/>
  <c r="N23" i="28"/>
  <c r="N15" i="28"/>
  <c r="N7" i="28"/>
  <c r="N113" i="28"/>
  <c r="N105" i="28"/>
  <c r="N97" i="28"/>
  <c r="N89" i="28"/>
  <c r="N81" i="28"/>
  <c r="N73" i="28"/>
  <c r="N65" i="28"/>
  <c r="N57" i="28"/>
  <c r="N49" i="28"/>
  <c r="L209" i="28" l="1"/>
  <c r="L210" i="28"/>
  <c r="L211" i="28"/>
  <c r="L208" i="28"/>
  <c r="O15" i="28"/>
  <c r="R15" i="28" s="1"/>
  <c r="O24" i="28"/>
  <c r="O27" i="28"/>
  <c r="O30" i="28"/>
  <c r="O33" i="28"/>
  <c r="O36" i="28"/>
  <c r="O39" i="28"/>
  <c r="O44" i="28"/>
  <c r="O53" i="28"/>
  <c r="O59" i="28"/>
  <c r="O62" i="28"/>
  <c r="O65" i="28"/>
  <c r="R65" i="28" s="1"/>
  <c r="O68" i="28"/>
  <c r="O71" i="28"/>
  <c r="O74" i="28"/>
  <c r="O80" i="28"/>
  <c r="O96" i="28"/>
  <c r="O105" i="28"/>
  <c r="R105" i="28" s="1"/>
  <c r="O108" i="28"/>
  <c r="O120" i="28"/>
  <c r="O123" i="28"/>
  <c r="O139" i="28"/>
  <c r="O142" i="28"/>
  <c r="O148" i="28"/>
  <c r="O151" i="28"/>
  <c r="O167" i="28"/>
  <c r="O169" i="28"/>
  <c r="O181" i="28"/>
  <c r="O4" i="28"/>
  <c r="O6" i="28"/>
  <c r="O9" i="28"/>
  <c r="O12" i="28"/>
  <c r="O18" i="28"/>
  <c r="O21" i="28"/>
  <c r="O56" i="28"/>
  <c r="O77" i="28"/>
  <c r="O87" i="28"/>
  <c r="O90" i="28"/>
  <c r="O93" i="28"/>
  <c r="O102" i="28"/>
  <c r="O111" i="28"/>
  <c r="R111" i="28" s="1"/>
  <c r="O114" i="28"/>
  <c r="O117" i="28"/>
  <c r="O132" i="28"/>
  <c r="O134" i="28"/>
  <c r="R134" i="28" s="1"/>
  <c r="O145" i="28"/>
  <c r="O154" i="28"/>
  <c r="R154" i="28" s="1"/>
  <c r="O162" i="28"/>
  <c r="R162" i="28" s="1"/>
  <c r="O184" i="28"/>
  <c r="O187" i="28"/>
  <c r="O190" i="28"/>
  <c r="O201" i="28"/>
  <c r="O31" i="28"/>
  <c r="O42" i="28"/>
  <c r="O48" i="28"/>
  <c r="O51" i="28"/>
  <c r="O54" i="28"/>
  <c r="O75" i="28"/>
  <c r="O81" i="28"/>
  <c r="O84" i="28"/>
  <c r="O97" i="28"/>
  <c r="R97" i="28" s="1"/>
  <c r="O100" i="28"/>
  <c r="O121" i="28"/>
  <c r="R121" i="28" s="1"/>
  <c r="O124" i="28"/>
  <c r="O129" i="28"/>
  <c r="O137" i="28"/>
  <c r="O157" i="28"/>
  <c r="O160" i="28"/>
  <c r="O165" i="28"/>
  <c r="O170" i="28"/>
  <c r="O173" i="28"/>
  <c r="O176" i="28"/>
  <c r="O179" i="28"/>
  <c r="O182" i="28"/>
  <c r="O193" i="28"/>
  <c r="O196" i="28"/>
  <c r="O7" i="28"/>
  <c r="O16" i="28"/>
  <c r="O19" i="28"/>
  <c r="O22" i="28"/>
  <c r="O25" i="28"/>
  <c r="O28" i="28"/>
  <c r="O34" i="28"/>
  <c r="O40" i="28"/>
  <c r="O45" i="28"/>
  <c r="O57" i="28"/>
  <c r="R57" i="28" s="1"/>
  <c r="O60" i="28"/>
  <c r="O63" i="28"/>
  <c r="O66" i="28"/>
  <c r="O72" i="28"/>
  <c r="O78" i="28"/>
  <c r="O91" i="28"/>
  <c r="O94" i="28"/>
  <c r="O103" i="28"/>
  <c r="O106" i="28"/>
  <c r="O115" i="28"/>
  <c r="O118" i="28"/>
  <c r="O140" i="28"/>
  <c r="O143" i="28"/>
  <c r="O146" i="28"/>
  <c r="O149" i="28"/>
  <c r="O152" i="28"/>
  <c r="O199" i="28"/>
  <c r="O202" i="28"/>
  <c r="H207" i="28"/>
  <c r="O10" i="28"/>
  <c r="O13" i="28"/>
  <c r="O37" i="28"/>
  <c r="O49" i="28"/>
  <c r="R49" i="28" s="1"/>
  <c r="O69" i="28"/>
  <c r="O88" i="28"/>
  <c r="O109" i="28"/>
  <c r="O112" i="28"/>
  <c r="O127" i="28"/>
  <c r="R127" i="28" s="1"/>
  <c r="O155" i="28"/>
  <c r="O158" i="28"/>
  <c r="O163" i="28"/>
  <c r="R163" i="28" s="1"/>
  <c r="O166" i="28"/>
  <c r="O168" i="28"/>
  <c r="O171" i="28"/>
  <c r="O174" i="28"/>
  <c r="O185" i="28"/>
  <c r="O188" i="28"/>
  <c r="O191" i="28"/>
  <c r="O194" i="28"/>
  <c r="O23" i="28"/>
  <c r="R23" i="28" s="1"/>
  <c r="O32" i="28"/>
  <c r="O35" i="28"/>
  <c r="O43" i="28"/>
  <c r="O46" i="28"/>
  <c r="O52" i="28"/>
  <c r="O55" i="28"/>
  <c r="O67" i="28"/>
  <c r="O73" i="28"/>
  <c r="O76" i="28"/>
  <c r="O79" i="28"/>
  <c r="O82" i="28"/>
  <c r="O85" i="28"/>
  <c r="O95" i="28"/>
  <c r="O98" i="28"/>
  <c r="O107" i="28"/>
  <c r="R107" i="28" s="1"/>
  <c r="O119" i="28"/>
  <c r="O122" i="28"/>
  <c r="O125" i="28"/>
  <c r="O130" i="28"/>
  <c r="O133" i="28"/>
  <c r="O135" i="28"/>
  <c r="O138" i="28"/>
  <c r="O147" i="28"/>
  <c r="O150" i="28"/>
  <c r="O161" i="28"/>
  <c r="O177" i="28"/>
  <c r="O180" i="28"/>
  <c r="O197" i="28"/>
  <c r="O8" i="28"/>
  <c r="O11" i="28"/>
  <c r="O14" i="28"/>
  <c r="O17" i="28"/>
  <c r="O20" i="28"/>
  <c r="O26" i="28"/>
  <c r="O29" i="28"/>
  <c r="O38" i="28"/>
  <c r="O41" i="28"/>
  <c r="O58" i="28"/>
  <c r="O61" i="28"/>
  <c r="O64" i="28"/>
  <c r="O70" i="28"/>
  <c r="O89" i="28"/>
  <c r="O92" i="28"/>
  <c r="O104" i="28"/>
  <c r="O113" i="28"/>
  <c r="R113" i="28" s="1"/>
  <c r="O116" i="28"/>
  <c r="O141" i="28"/>
  <c r="O144" i="28"/>
  <c r="O153" i="28"/>
  <c r="O183" i="28"/>
  <c r="O186" i="28"/>
  <c r="R186" i="28" s="1"/>
  <c r="O200" i="28"/>
  <c r="O203" i="28"/>
  <c r="O5" i="28"/>
  <c r="O47" i="28"/>
  <c r="O50" i="28"/>
  <c r="O83" i="28"/>
  <c r="R83" i="28" s="1"/>
  <c r="O86" i="28"/>
  <c r="O99" i="28"/>
  <c r="O101" i="28"/>
  <c r="O110" i="28"/>
  <c r="O126" i="28"/>
  <c r="O128" i="28"/>
  <c r="O131" i="28"/>
  <c r="O136" i="28"/>
  <c r="O156" i="28"/>
  <c r="O159" i="28"/>
  <c r="O164" i="28"/>
  <c r="O172" i="28"/>
  <c r="O175" i="28"/>
  <c r="O178" i="28"/>
  <c r="O189" i="28"/>
  <c r="O192" i="28"/>
  <c r="O195" i="28"/>
  <c r="O198" i="28"/>
  <c r="AN5" i="28" a="1"/>
  <c r="AO23" i="28" l="1"/>
  <c r="AP44" i="28"/>
  <c r="AN66" i="28"/>
  <c r="AO87" i="28"/>
  <c r="AP108" i="28"/>
  <c r="AN130" i="28"/>
  <c r="AO151" i="28"/>
  <c r="AP172" i="28"/>
  <c r="AN194" i="28"/>
  <c r="AN13" i="28"/>
  <c r="AO34" i="28"/>
  <c r="AP55" i="28"/>
  <c r="AN77" i="28"/>
  <c r="AO98" i="28"/>
  <c r="AP119" i="28"/>
  <c r="AN141" i="28"/>
  <c r="AO162" i="28"/>
  <c r="AP183" i="28"/>
  <c r="AO5" i="28"/>
  <c r="AQ5" i="28" s="1"/>
  <c r="AP26" i="28"/>
  <c r="AN48" i="28"/>
  <c r="AO69" i="28"/>
  <c r="AP90" i="28"/>
  <c r="AN112" i="28"/>
  <c r="AO133" i="28"/>
  <c r="AP154" i="28"/>
  <c r="AN176" i="28"/>
  <c r="AO197" i="28"/>
  <c r="AN19" i="28"/>
  <c r="AN26" i="28"/>
  <c r="AO47" i="28"/>
  <c r="AP68" i="28"/>
  <c r="AN90" i="28"/>
  <c r="AO111" i="28"/>
  <c r="AP132" i="28"/>
  <c r="AN154" i="28"/>
  <c r="AO175" i="28"/>
  <c r="AP196" i="28"/>
  <c r="AP15" i="28"/>
  <c r="AN37" i="28"/>
  <c r="AO58" i="28"/>
  <c r="AP79" i="28"/>
  <c r="AN101" i="28"/>
  <c r="AO122" i="28"/>
  <c r="AP143" i="28"/>
  <c r="AN165" i="28"/>
  <c r="AO186" i="28"/>
  <c r="AN8" i="28"/>
  <c r="AO29" i="28"/>
  <c r="AP50" i="28"/>
  <c r="AN72" i="28"/>
  <c r="AO93" i="28"/>
  <c r="AP114" i="28"/>
  <c r="AN136" i="28"/>
  <c r="AO157" i="28"/>
  <c r="AP178" i="28"/>
  <c r="AN200" i="28"/>
  <c r="AP21" i="28"/>
  <c r="AN43" i="28"/>
  <c r="AO64" i="28"/>
  <c r="AP85" i="28"/>
  <c r="AN107" i="28"/>
  <c r="AO128" i="28"/>
  <c r="AP149" i="28"/>
  <c r="AN171" i="28"/>
  <c r="AO192" i="28"/>
  <c r="AN14" i="28"/>
  <c r="AO35" i="28"/>
  <c r="AP56" i="28"/>
  <c r="AN78" i="28"/>
  <c r="AO99" i="28"/>
  <c r="AP120" i="28"/>
  <c r="AN142" i="28"/>
  <c r="AO163" i="28"/>
  <c r="AP184" i="28"/>
  <c r="AO6" i="28"/>
  <c r="AP27" i="28"/>
  <c r="AN49" i="28"/>
  <c r="AO70" i="28"/>
  <c r="AP91" i="28"/>
  <c r="AN113" i="28"/>
  <c r="AO134" i="28"/>
  <c r="AP155" i="28"/>
  <c r="AN177" i="28"/>
  <c r="AO198" i="28"/>
  <c r="AN20" i="28"/>
  <c r="AO41" i="28"/>
  <c r="AP62" i="28"/>
  <c r="AN84" i="28"/>
  <c r="AO105" i="28"/>
  <c r="AP126" i="28"/>
  <c r="AN148" i="28"/>
  <c r="AO169" i="28"/>
  <c r="AP190" i="28"/>
  <c r="AO12" i="28"/>
  <c r="AP33" i="28"/>
  <c r="AN55" i="28"/>
  <c r="AO76" i="28"/>
  <c r="AP97" i="28"/>
  <c r="AN119" i="28"/>
  <c r="AO140" i="28"/>
  <c r="AP161" i="28"/>
  <c r="AN183" i="28"/>
  <c r="AO204" i="28"/>
  <c r="AN10" i="28"/>
  <c r="AO31" i="28"/>
  <c r="AP52" i="28"/>
  <c r="AN74" i="28"/>
  <c r="AO95" i="28"/>
  <c r="AO7" i="28"/>
  <c r="AP28" i="28"/>
  <c r="AN50" i="28"/>
  <c r="AO71" i="28"/>
  <c r="AP92" i="28"/>
  <c r="AN114" i="28"/>
  <c r="AO135" i="28"/>
  <c r="AP156" i="28"/>
  <c r="AN178" i="28"/>
  <c r="AO199" i="28"/>
  <c r="AO18" i="28"/>
  <c r="AP39" i="28"/>
  <c r="AN61" i="28"/>
  <c r="AO82" i="28"/>
  <c r="AP103" i="28"/>
  <c r="AN125" i="28"/>
  <c r="AO146" i="28"/>
  <c r="AP167" i="28"/>
  <c r="AN189" i="28"/>
  <c r="AP10" i="28"/>
  <c r="AN32" i="28"/>
  <c r="AO53" i="28"/>
  <c r="AP74" i="28"/>
  <c r="AN96" i="28"/>
  <c r="AO117" i="28"/>
  <c r="AP138" i="28"/>
  <c r="AN160" i="28"/>
  <c r="AO181" i="28"/>
  <c r="AP202" i="28"/>
  <c r="AO24" i="28"/>
  <c r="AP45" i="28"/>
  <c r="AN67" i="28"/>
  <c r="AO88" i="28"/>
  <c r="AP109" i="28"/>
  <c r="AN131" i="28"/>
  <c r="AO152" i="28"/>
  <c r="AP173" i="28"/>
  <c r="AN195" i="28"/>
  <c r="AP16" i="28"/>
  <c r="AN38" i="28"/>
  <c r="AO59" i="28"/>
  <c r="AP80" i="28"/>
  <c r="AN102" i="28"/>
  <c r="AO123" i="28"/>
  <c r="AP144" i="28"/>
  <c r="AN166" i="28"/>
  <c r="AO187" i="28"/>
  <c r="AN9" i="28"/>
  <c r="AO30" i="28"/>
  <c r="AP51" i="28"/>
  <c r="AN73" i="28"/>
  <c r="AO94" i="28"/>
  <c r="AP115" i="28"/>
  <c r="AN137" i="28"/>
  <c r="AO158" i="28"/>
  <c r="AP179" i="28"/>
  <c r="AN201" i="28"/>
  <c r="AP22" i="28"/>
  <c r="AN44" i="28"/>
  <c r="AO65" i="28"/>
  <c r="AP86" i="28"/>
  <c r="AN108" i="28"/>
  <c r="AO129" i="28"/>
  <c r="AP150" i="28"/>
  <c r="AN172" i="28"/>
  <c r="AO193" i="28"/>
  <c r="AN15" i="28"/>
  <c r="AO36" i="28"/>
  <c r="AP57" i="28"/>
  <c r="AN79" i="28"/>
  <c r="AO100" i="28"/>
  <c r="AP121" i="28"/>
  <c r="AN143" i="28"/>
  <c r="AO164" i="28"/>
  <c r="AP185" i="28"/>
  <c r="AP12" i="28"/>
  <c r="AN34" i="28"/>
  <c r="AO55" i="28"/>
  <c r="AP76" i="28"/>
  <c r="AN98" i="28"/>
  <c r="AO119" i="28"/>
  <c r="AP140" i="28"/>
  <c r="AN162" i="28"/>
  <c r="AO183" i="28"/>
  <c r="AP204" i="28"/>
  <c r="AP23" i="28"/>
  <c r="AN45" i="28"/>
  <c r="AO66" i="28"/>
  <c r="AP87" i="28"/>
  <c r="AN109" i="28"/>
  <c r="AO130" i="28"/>
  <c r="AP151" i="28"/>
  <c r="AN173" i="28"/>
  <c r="AO194" i="28"/>
  <c r="AN16" i="28"/>
  <c r="AO37" i="28"/>
  <c r="AP58" i="28"/>
  <c r="AN80" i="28"/>
  <c r="AO101" i="28"/>
  <c r="AP122" i="28"/>
  <c r="AN144" i="28"/>
  <c r="AO165" i="28"/>
  <c r="AP186" i="28"/>
  <c r="AO8" i="28"/>
  <c r="AP29" i="28"/>
  <c r="AN51" i="28"/>
  <c r="AO72" i="28"/>
  <c r="AP93" i="28"/>
  <c r="AN115" i="28"/>
  <c r="AO136" i="28"/>
  <c r="AP157" i="28"/>
  <c r="AN179" i="28"/>
  <c r="AO200" i="28"/>
  <c r="AN22" i="28"/>
  <c r="AO43" i="28"/>
  <c r="AP64" i="28"/>
  <c r="AN86" i="28"/>
  <c r="AO107" i="28"/>
  <c r="AP128" i="28"/>
  <c r="AN150" i="28"/>
  <c r="AO171" i="28"/>
  <c r="AP192" i="28"/>
  <c r="AO14" i="28"/>
  <c r="AP35" i="28"/>
  <c r="AN57" i="28"/>
  <c r="AO78" i="28"/>
  <c r="AP99" i="28"/>
  <c r="AN121" i="28"/>
  <c r="AO142" i="28"/>
  <c r="AP163" i="28"/>
  <c r="AN185" i="28"/>
  <c r="AP6" i="28"/>
  <c r="AN28" i="28"/>
  <c r="AO49" i="28"/>
  <c r="AP70" i="28"/>
  <c r="AN92" i="28"/>
  <c r="AO113" i="28"/>
  <c r="AP134" i="28"/>
  <c r="AN156" i="28"/>
  <c r="AO177" i="28"/>
  <c r="AP198" i="28"/>
  <c r="AO20" i="28"/>
  <c r="AP41" i="28"/>
  <c r="AN63" i="28"/>
  <c r="AO84" i="28"/>
  <c r="AP105" i="28"/>
  <c r="AN127" i="28"/>
  <c r="AO148" i="28"/>
  <c r="AP169" i="28"/>
  <c r="AN191" i="28"/>
  <c r="AO15" i="28"/>
  <c r="AP36" i="28"/>
  <c r="AN58" i="28"/>
  <c r="AO79" i="28"/>
  <c r="AP100" i="28"/>
  <c r="AN122" i="28"/>
  <c r="AO143" i="28"/>
  <c r="AP164" i="28"/>
  <c r="AN186" i="28"/>
  <c r="AN5" i="28"/>
  <c r="AO26" i="28"/>
  <c r="AP47" i="28"/>
  <c r="AN69" i="28"/>
  <c r="AO90" i="28"/>
  <c r="AP111" i="28"/>
  <c r="AO154" i="28"/>
  <c r="AP175" i="28"/>
  <c r="AN197" i="28"/>
  <c r="AP18" i="28"/>
  <c r="AN40" i="28"/>
  <c r="AO61" i="28"/>
  <c r="AP82" i="28"/>
  <c r="AN104" i="28"/>
  <c r="AO125" i="28"/>
  <c r="AP146" i="28"/>
  <c r="AN168" i="28"/>
  <c r="AO189" i="28"/>
  <c r="AN11" i="28"/>
  <c r="AN42" i="28"/>
  <c r="AP124" i="28"/>
  <c r="AP180" i="28"/>
  <c r="AP31" i="28"/>
  <c r="AN93" i="28"/>
  <c r="AO138" i="28"/>
  <c r="AP199" i="28"/>
  <c r="AN56" i="28"/>
  <c r="AO109" i="28"/>
  <c r="AP170" i="28"/>
  <c r="AN27" i="28"/>
  <c r="AN59" i="28"/>
  <c r="AO96" i="28"/>
  <c r="AP125" i="28"/>
  <c r="AN163" i="28"/>
  <c r="AP197" i="28"/>
  <c r="AN30" i="28"/>
  <c r="AO67" i="28"/>
  <c r="AP96" i="28"/>
  <c r="AN134" i="28"/>
  <c r="AP168" i="28"/>
  <c r="AP200" i="28"/>
  <c r="AO38" i="28"/>
  <c r="AP67" i="28"/>
  <c r="AN105" i="28"/>
  <c r="AP139" i="28"/>
  <c r="AP171" i="28"/>
  <c r="AO9" i="28"/>
  <c r="AP38" i="28"/>
  <c r="AN76" i="28"/>
  <c r="AP110" i="28"/>
  <c r="AP142" i="28"/>
  <c r="AN180" i="28"/>
  <c r="AP9" i="28"/>
  <c r="AN47" i="28"/>
  <c r="AP81" i="28"/>
  <c r="AP113" i="28"/>
  <c r="AN151" i="28"/>
  <c r="AO180" i="28"/>
  <c r="AN52" i="28"/>
  <c r="AN23" i="28"/>
  <c r="AO156" i="28"/>
  <c r="AO85" i="28"/>
  <c r="AO112" i="28"/>
  <c r="AP48" i="28"/>
  <c r="AP152" i="28"/>
  <c r="AO54" i="28"/>
  <c r="AN153" i="28"/>
  <c r="AP94" i="28"/>
  <c r="AO161" i="28"/>
  <c r="AO132" i="28"/>
  <c r="AN18" i="28"/>
  <c r="AO10" i="28"/>
  <c r="AP71" i="28"/>
  <c r="AP127" i="28"/>
  <c r="AN88" i="28"/>
  <c r="AO48" i="28"/>
  <c r="AN147" i="28"/>
  <c r="AP88" i="28"/>
  <c r="AN190" i="28"/>
  <c r="AO126" i="28"/>
  <c r="AN60" i="28"/>
  <c r="AO201" i="28"/>
  <c r="AO68" i="28"/>
  <c r="AN135" i="28"/>
  <c r="AP201" i="28"/>
  <c r="AP116" i="28"/>
  <c r="AO16" i="28"/>
  <c r="AN62" i="28"/>
  <c r="AN33" i="28"/>
  <c r="AN36" i="28"/>
  <c r="AN7" i="28"/>
  <c r="AP177" i="28"/>
  <c r="AP60" i="28"/>
  <c r="AO127" i="28"/>
  <c r="AP188" i="28"/>
  <c r="AO42" i="28"/>
  <c r="AP95" i="28"/>
  <c r="AN149" i="28"/>
  <c r="AO202" i="28"/>
  <c r="AN64" i="28"/>
  <c r="AN120" i="28"/>
  <c r="AO173" i="28"/>
  <c r="AO32" i="28"/>
  <c r="AP61" i="28"/>
  <c r="AN99" i="28"/>
  <c r="AP133" i="28"/>
  <c r="AP165" i="28"/>
  <c r="AN203" i="28"/>
  <c r="AP32" i="28"/>
  <c r="AN70" i="28"/>
  <c r="AP104" i="28"/>
  <c r="AP136" i="28"/>
  <c r="AN174" i="28"/>
  <c r="AO203" i="28"/>
  <c r="AN41" i="28"/>
  <c r="AP75" i="28"/>
  <c r="AP107" i="28"/>
  <c r="AN145" i="28"/>
  <c r="AO174" i="28"/>
  <c r="AN12" i="28"/>
  <c r="AP46" i="28"/>
  <c r="AP78" i="28"/>
  <c r="AN116" i="28"/>
  <c r="AO145" i="28"/>
  <c r="AP182" i="28"/>
  <c r="AP17" i="28"/>
  <c r="AP49" i="28"/>
  <c r="AN87" i="28"/>
  <c r="AO116" i="28"/>
  <c r="AP153" i="28"/>
  <c r="AO188" i="28"/>
  <c r="AP147" i="28"/>
  <c r="AO153" i="28"/>
  <c r="AO52" i="28"/>
  <c r="AO124" i="28"/>
  <c r="AO170" i="28"/>
  <c r="AP181" i="28"/>
  <c r="AN182" i="28"/>
  <c r="AO86" i="28"/>
  <c r="AO25" i="28"/>
  <c r="AN124" i="28"/>
  <c r="AP65" i="28"/>
  <c r="AN199" i="28"/>
  <c r="AO159" i="28"/>
  <c r="AO178" i="28"/>
  <c r="AO149" i="28"/>
  <c r="AO80" i="28"/>
  <c r="AP117" i="28"/>
  <c r="AO19" i="28"/>
  <c r="AO155" i="28"/>
  <c r="AP59" i="28"/>
  <c r="AN193" i="28"/>
  <c r="AN132" i="28"/>
  <c r="AN31" i="28"/>
  <c r="AO172" i="28"/>
  <c r="AN85" i="28"/>
  <c r="AO160" i="28"/>
  <c r="AP160" i="28"/>
  <c r="AO102" i="28"/>
  <c r="AP102" i="28"/>
  <c r="AO44" i="28"/>
  <c r="AO63" i="28"/>
  <c r="AN138" i="28"/>
  <c r="AO191" i="28"/>
  <c r="AO50" i="28"/>
  <c r="AO106" i="28"/>
  <c r="AN157" i="28"/>
  <c r="AO13" i="28"/>
  <c r="AP66" i="28"/>
  <c r="AN128" i="28"/>
  <c r="AN184" i="28"/>
  <c r="AN35" i="28"/>
  <c r="AP69" i="28"/>
  <c r="AP101" i="28"/>
  <c r="AN139" i="28"/>
  <c r="AO168" i="28"/>
  <c r="AN6" i="28"/>
  <c r="AP40" i="28"/>
  <c r="AP72" i="28"/>
  <c r="AN110" i="28"/>
  <c r="AO139" i="28"/>
  <c r="AP176" i="28"/>
  <c r="AP11" i="28"/>
  <c r="AP43" i="28"/>
  <c r="AN81" i="28"/>
  <c r="AO110" i="28"/>
  <c r="AO182" i="28"/>
  <c r="AP14" i="28"/>
  <c r="AO81" i="28"/>
  <c r="AP118" i="28"/>
  <c r="AO185" i="28"/>
  <c r="AP89" i="28"/>
  <c r="AP193" i="28"/>
  <c r="AO11" i="28"/>
  <c r="AO190" i="28"/>
  <c r="AO28" i="28"/>
  <c r="AN167" i="28"/>
  <c r="AO103" i="28"/>
  <c r="AP5" i="28"/>
  <c r="AR5" i="28" s="1"/>
  <c r="AO184" i="28"/>
  <c r="AN118" i="28"/>
  <c r="AO22" i="28"/>
  <c r="AN161" i="28"/>
  <c r="AO97" i="28"/>
  <c r="AP131" i="28"/>
  <c r="AP73" i="28"/>
  <c r="AN82" i="28"/>
  <c r="AN146" i="28"/>
  <c r="AN202" i="28"/>
  <c r="AN53" i="28"/>
  <c r="AO114" i="28"/>
  <c r="AP159" i="28"/>
  <c r="AO21" i="28"/>
  <c r="AO77" i="28"/>
  <c r="AP130" i="28"/>
  <c r="AN192" i="28"/>
  <c r="AP37" i="28"/>
  <c r="AN75" i="28"/>
  <c r="AO104" i="28"/>
  <c r="AP141" i="28"/>
  <c r="AO176" i="28"/>
  <c r="AP8" i="28"/>
  <c r="AN46" i="28"/>
  <c r="AO75" i="28"/>
  <c r="AP112" i="28"/>
  <c r="AO147" i="28"/>
  <c r="AO179" i="28"/>
  <c r="AN17" i="28"/>
  <c r="AO46" i="28"/>
  <c r="AP83" i="28"/>
  <c r="AO118" i="28"/>
  <c r="AO150" i="28"/>
  <c r="AP187" i="28"/>
  <c r="AO17" i="28"/>
  <c r="AP54" i="28"/>
  <c r="AO89" i="28"/>
  <c r="AO121" i="28"/>
  <c r="AP158" i="28"/>
  <c r="AN188" i="28"/>
  <c r="AP25" i="28"/>
  <c r="AO60" i="28"/>
  <c r="AO92" i="28"/>
  <c r="AP129" i="28"/>
  <c r="AN159" i="28"/>
  <c r="AO196" i="28"/>
  <c r="AP84" i="28"/>
  <c r="AP148" i="28"/>
  <c r="AP7" i="28"/>
  <c r="AP63" i="28"/>
  <c r="AN117" i="28"/>
  <c r="AN24" i="28"/>
  <c r="AO141" i="28"/>
  <c r="AP194" i="28"/>
  <c r="AO40" i="28"/>
  <c r="AP77" i="28"/>
  <c r="AO144" i="28"/>
  <c r="AO83" i="28"/>
  <c r="AO115" i="28"/>
  <c r="AP19" i="28"/>
  <c r="AP123" i="28"/>
  <c r="AO57" i="28"/>
  <c r="AN196" i="28"/>
  <c r="AN95" i="28"/>
  <c r="AP34" i="28"/>
  <c r="AO51" i="28"/>
  <c r="AN89" i="28"/>
  <c r="AP30" i="28"/>
  <c r="AN164" i="28"/>
  <c r="AN103" i="28"/>
  <c r="AN170" i="28"/>
  <c r="AO56" i="28"/>
  <c r="AP189" i="28"/>
  <c r="AO131" i="28"/>
  <c r="AN65" i="28"/>
  <c r="AP203" i="28"/>
  <c r="AN140" i="28"/>
  <c r="AN111" i="28"/>
  <c r="AP20" i="28"/>
  <c r="AN106" i="28"/>
  <c r="AO167" i="28"/>
  <c r="AN21" i="28"/>
  <c r="AO74" i="28"/>
  <c r="AN133" i="28"/>
  <c r="AN181" i="28"/>
  <c r="AP42" i="28"/>
  <c r="AP98" i="28"/>
  <c r="AN152" i="28"/>
  <c r="AP13" i="28"/>
  <c r="AP53" i="28"/>
  <c r="AN83" i="28"/>
  <c r="AO120" i="28"/>
  <c r="AN155" i="28"/>
  <c r="AN187" i="28"/>
  <c r="AP24" i="28"/>
  <c r="AN54" i="28"/>
  <c r="AO91" i="28"/>
  <c r="AN126" i="28"/>
  <c r="AN158" i="28"/>
  <c r="AO195" i="28"/>
  <c r="AN25" i="28"/>
  <c r="AO62" i="28"/>
  <c r="AN97" i="28"/>
  <c r="AN129" i="28"/>
  <c r="AO166" i="28"/>
  <c r="AP195" i="28"/>
  <c r="AO33" i="28"/>
  <c r="AN68" i="28"/>
  <c r="AN100" i="28"/>
  <c r="AO137" i="28"/>
  <c r="AP166" i="28"/>
  <c r="AN204" i="28"/>
  <c r="AN39" i="28"/>
  <c r="AN71" i="28"/>
  <c r="AO108" i="28"/>
  <c r="AP137" i="28"/>
  <c r="AN175" i="28"/>
  <c r="AO39" i="28"/>
  <c r="AN29" i="28"/>
  <c r="AP135" i="28"/>
  <c r="AP191" i="28"/>
  <c r="AO45" i="28"/>
  <c r="AP106" i="28"/>
  <c r="AP162" i="28"/>
  <c r="AN91" i="28"/>
  <c r="AN123" i="28"/>
  <c r="AO27" i="28"/>
  <c r="AN94" i="28"/>
  <c r="AN198" i="28"/>
  <c r="AN169" i="28"/>
  <c r="AP174" i="28"/>
  <c r="AP145" i="28"/>
  <c r="AO73" i="28"/>
  <c r="AK4" i="28"/>
  <c r="AK5" i="28" s="1"/>
  <c r="AK8" i="28" s="1"/>
  <c r="AJ4" i="28"/>
  <c r="P192" i="28"/>
  <c r="Q192" i="28" s="1"/>
  <c r="R192" i="28"/>
  <c r="S192" i="28"/>
  <c r="R153" i="28"/>
  <c r="P153" i="28"/>
  <c r="Q153" i="28" s="1"/>
  <c r="S153" i="28"/>
  <c r="R161" i="28"/>
  <c r="P161" i="28"/>
  <c r="Q161" i="28" s="1"/>
  <c r="S161" i="28"/>
  <c r="S189" i="28"/>
  <c r="P189" i="28"/>
  <c r="Q189" i="28" s="1"/>
  <c r="R189" i="28"/>
  <c r="P50" i="28"/>
  <c r="Q50" i="28" s="1"/>
  <c r="S50" i="28"/>
  <c r="R50" i="28"/>
  <c r="S64" i="28"/>
  <c r="R64" i="28"/>
  <c r="P64" i="28"/>
  <c r="Q64" i="28" s="1"/>
  <c r="S73" i="28"/>
  <c r="P73" i="28"/>
  <c r="Q73" i="28" s="1"/>
  <c r="S178" i="28"/>
  <c r="R178" i="28"/>
  <c r="P178" i="28"/>
  <c r="Q178" i="28" s="1"/>
  <c r="S128" i="28"/>
  <c r="P128" i="28"/>
  <c r="Q128" i="28" s="1"/>
  <c r="R128" i="28"/>
  <c r="S47" i="28"/>
  <c r="P47" i="28"/>
  <c r="Q47" i="28" s="1"/>
  <c r="S141" i="28"/>
  <c r="R141" i="28"/>
  <c r="P141" i="28"/>
  <c r="Q141" i="28" s="1"/>
  <c r="S61" i="28"/>
  <c r="P61" i="28"/>
  <c r="Q61" i="28" s="1"/>
  <c r="R61" i="28"/>
  <c r="S14" i="28"/>
  <c r="R14" i="28"/>
  <c r="P14" i="28"/>
  <c r="Q14" i="28" s="1"/>
  <c r="S147" i="28"/>
  <c r="P147" i="28"/>
  <c r="Q147" i="28" s="1"/>
  <c r="S107" i="28"/>
  <c r="P107" i="28"/>
  <c r="Q107" i="28" s="1"/>
  <c r="S67" i="28"/>
  <c r="P67" i="28"/>
  <c r="Q67" i="28" s="1"/>
  <c r="R67" i="28"/>
  <c r="S194" i="28"/>
  <c r="P194" i="28"/>
  <c r="Q194" i="28" s="1"/>
  <c r="R194" i="28"/>
  <c r="S163" i="28"/>
  <c r="P163" i="28"/>
  <c r="Q163" i="28" s="1"/>
  <c r="P49" i="28"/>
  <c r="Q49" i="28" s="1"/>
  <c r="S49" i="28"/>
  <c r="S149" i="28"/>
  <c r="R149" i="28"/>
  <c r="P149" i="28"/>
  <c r="Q149" i="28" s="1"/>
  <c r="S94" i="28"/>
  <c r="P94" i="28"/>
  <c r="Q94" i="28" s="1"/>
  <c r="R94" i="28"/>
  <c r="S45" i="28"/>
  <c r="R45" i="28"/>
  <c r="P45" i="28"/>
  <c r="Q45" i="28" s="1"/>
  <c r="S7" i="28"/>
  <c r="R7" i="28"/>
  <c r="P7" i="28"/>
  <c r="Q7" i="28" s="1"/>
  <c r="S165" i="28"/>
  <c r="R165" i="28"/>
  <c r="P165" i="28"/>
  <c r="Q165" i="28" s="1"/>
  <c r="S97" i="28"/>
  <c r="P97" i="28"/>
  <c r="Q97" i="28" s="1"/>
  <c r="S31" i="28"/>
  <c r="P31" i="28"/>
  <c r="Q31" i="28" s="1"/>
  <c r="R31" i="28"/>
  <c r="S134" i="28"/>
  <c r="P134" i="28"/>
  <c r="Q134" i="28" s="1"/>
  <c r="S87" i="28"/>
  <c r="P87" i="28"/>
  <c r="Q87" i="28" s="1"/>
  <c r="R87" i="28"/>
  <c r="P4" i="28"/>
  <c r="R4" i="28"/>
  <c r="S4" i="28"/>
  <c r="S123" i="28"/>
  <c r="P123" i="28"/>
  <c r="Q123" i="28" s="1"/>
  <c r="R123" i="28"/>
  <c r="S68" i="28"/>
  <c r="P68" i="28"/>
  <c r="Q68" i="28" s="1"/>
  <c r="R68" i="28"/>
  <c r="R33" i="28"/>
  <c r="S33" i="28"/>
  <c r="P33" i="28"/>
  <c r="Q33" i="28" s="1"/>
  <c r="S175" i="28"/>
  <c r="P175" i="28"/>
  <c r="Q175" i="28" s="1"/>
  <c r="R175" i="28"/>
  <c r="P126" i="28"/>
  <c r="Q126" i="28" s="1"/>
  <c r="R126" i="28"/>
  <c r="S126" i="28"/>
  <c r="P5" i="28"/>
  <c r="Q5" i="28" s="1"/>
  <c r="R5" i="28"/>
  <c r="S5" i="28"/>
  <c r="P116" i="28"/>
  <c r="Q116" i="28" s="1"/>
  <c r="S116" i="28"/>
  <c r="R116" i="28"/>
  <c r="S58" i="28"/>
  <c r="R58" i="28"/>
  <c r="P58" i="28"/>
  <c r="Q58" i="28" s="1"/>
  <c r="S11" i="28"/>
  <c r="P11" i="28"/>
  <c r="Q11" i="28" s="1"/>
  <c r="R11" i="28"/>
  <c r="R138" i="28"/>
  <c r="S138" i="28"/>
  <c r="P138" i="28"/>
  <c r="Q138" i="28" s="1"/>
  <c r="P98" i="28"/>
  <c r="Q98" i="28" s="1"/>
  <c r="R98" i="28"/>
  <c r="S98" i="28"/>
  <c r="S55" i="28"/>
  <c r="R55" i="28"/>
  <c r="P55" i="28"/>
  <c r="Q55" i="28" s="1"/>
  <c r="S191" i="28"/>
  <c r="R191" i="28"/>
  <c r="P191" i="28"/>
  <c r="Q191" i="28" s="1"/>
  <c r="S158" i="28"/>
  <c r="P158" i="28"/>
  <c r="Q158" i="28" s="1"/>
  <c r="R158" i="28"/>
  <c r="S37" i="28"/>
  <c r="R37" i="28"/>
  <c r="P37" i="28"/>
  <c r="Q37" i="28" s="1"/>
  <c r="S146" i="28"/>
  <c r="P146" i="28"/>
  <c r="Q146" i="28" s="1"/>
  <c r="R146" i="28"/>
  <c r="S91" i="28"/>
  <c r="P91" i="28"/>
  <c r="Q91" i="28" s="1"/>
  <c r="P40" i="28"/>
  <c r="Q40" i="28" s="1"/>
  <c r="R40" i="28"/>
  <c r="S40" i="28"/>
  <c r="S196" i="28"/>
  <c r="R196" i="28"/>
  <c r="P196" i="28"/>
  <c r="Q196" i="28" s="1"/>
  <c r="P160" i="28"/>
  <c r="Q160" i="28" s="1"/>
  <c r="R160" i="28"/>
  <c r="S160" i="28"/>
  <c r="S84" i="28"/>
  <c r="P84" i="28"/>
  <c r="Q84" i="28" s="1"/>
  <c r="R84" i="28"/>
  <c r="R201" i="28"/>
  <c r="P201" i="28"/>
  <c r="Q201" i="28" s="1"/>
  <c r="S201" i="28"/>
  <c r="P132" i="28"/>
  <c r="Q132" i="28" s="1"/>
  <c r="S132" i="28"/>
  <c r="R132" i="28"/>
  <c r="S77" i="28"/>
  <c r="R77" i="28"/>
  <c r="P77" i="28"/>
  <c r="Q77" i="28" s="1"/>
  <c r="S181" i="28"/>
  <c r="P181" i="28"/>
  <c r="Q181" i="28" s="1"/>
  <c r="R181" i="28"/>
  <c r="S120" i="28"/>
  <c r="R120" i="28"/>
  <c r="P120" i="28"/>
  <c r="Q120" i="28" s="1"/>
  <c r="S65" i="28"/>
  <c r="P65" i="28"/>
  <c r="Q65" i="28" s="1"/>
  <c r="S30" i="28"/>
  <c r="P30" i="28"/>
  <c r="Q30" i="28" s="1"/>
  <c r="R30" i="28"/>
  <c r="S110" i="28"/>
  <c r="P110" i="28"/>
  <c r="Q110" i="28" s="1"/>
  <c r="R110" i="28"/>
  <c r="R41" i="28"/>
  <c r="S41" i="28"/>
  <c r="P41" i="28"/>
  <c r="Q41" i="28" s="1"/>
  <c r="S135" i="28"/>
  <c r="P135" i="28"/>
  <c r="Q135" i="28" s="1"/>
  <c r="R135" i="28"/>
  <c r="S188" i="28"/>
  <c r="R188" i="28"/>
  <c r="P188" i="28"/>
  <c r="Q188" i="28" s="1"/>
  <c r="S155" i="28"/>
  <c r="R155" i="28"/>
  <c r="P155" i="28"/>
  <c r="Q155" i="28" s="1"/>
  <c r="S13" i="28"/>
  <c r="R13" i="28"/>
  <c r="P13" i="28"/>
  <c r="Q13" i="28" s="1"/>
  <c r="S143" i="28"/>
  <c r="P143" i="28"/>
  <c r="Q143" i="28" s="1"/>
  <c r="R143" i="28"/>
  <c r="S78" i="28"/>
  <c r="P78" i="28"/>
  <c r="Q78" i="28" s="1"/>
  <c r="R78" i="28"/>
  <c r="R34" i="28"/>
  <c r="P34" i="28"/>
  <c r="Q34" i="28" s="1"/>
  <c r="S34" i="28"/>
  <c r="R193" i="28"/>
  <c r="P193" i="28"/>
  <c r="Q193" i="28" s="1"/>
  <c r="S193" i="28"/>
  <c r="S157" i="28"/>
  <c r="R157" i="28"/>
  <c r="P157" i="28"/>
  <c r="Q157" i="28" s="1"/>
  <c r="S81" i="28"/>
  <c r="P81" i="28"/>
  <c r="Q81" i="28" s="1"/>
  <c r="S190" i="28"/>
  <c r="R190" i="28"/>
  <c r="P190" i="28"/>
  <c r="Q190" i="28" s="1"/>
  <c r="S117" i="28"/>
  <c r="P117" i="28"/>
  <c r="Q117" i="28" s="1"/>
  <c r="R117" i="28"/>
  <c r="S56" i="28"/>
  <c r="P56" i="28"/>
  <c r="Q56" i="28" s="1"/>
  <c r="R56" i="28"/>
  <c r="R169" i="28"/>
  <c r="P169" i="28"/>
  <c r="Q169" i="28" s="1"/>
  <c r="S169" i="28"/>
  <c r="S108" i="28"/>
  <c r="P108" i="28"/>
  <c r="Q108" i="28" s="1"/>
  <c r="R108" i="28"/>
  <c r="S62" i="28"/>
  <c r="P62" i="28"/>
  <c r="Q62" i="28" s="1"/>
  <c r="R62" i="28"/>
  <c r="S27" i="28"/>
  <c r="R27" i="28"/>
  <c r="P27" i="28"/>
  <c r="Q27" i="28" s="1"/>
  <c r="R147" i="28"/>
  <c r="S172" i="28"/>
  <c r="R172" i="28"/>
  <c r="P172" i="28"/>
  <c r="Q172" i="28" s="1"/>
  <c r="S113" i="28"/>
  <c r="P113" i="28"/>
  <c r="Q113" i="28" s="1"/>
  <c r="S95" i="28"/>
  <c r="P95" i="28"/>
  <c r="Q95" i="28" s="1"/>
  <c r="R95" i="28"/>
  <c r="S164" i="28"/>
  <c r="P164" i="28"/>
  <c r="Q164" i="28" s="1"/>
  <c r="R164" i="28"/>
  <c r="P200" i="28"/>
  <c r="Q200" i="28" s="1"/>
  <c r="R200" i="28"/>
  <c r="S200" i="28"/>
  <c r="S197" i="28"/>
  <c r="P197" i="28"/>
  <c r="Q197" i="28" s="1"/>
  <c r="R197" i="28"/>
  <c r="S85" i="28"/>
  <c r="P85" i="28"/>
  <c r="Q85" i="28" s="1"/>
  <c r="R85" i="28"/>
  <c r="R185" i="28"/>
  <c r="S185" i="28"/>
  <c r="P185" i="28"/>
  <c r="Q185" i="28" s="1"/>
  <c r="P10" i="28"/>
  <c r="Q10" i="28" s="1"/>
  <c r="S10" i="28"/>
  <c r="R10" i="28"/>
  <c r="S72" i="28"/>
  <c r="P72" i="28"/>
  <c r="Q72" i="28" s="1"/>
  <c r="R72" i="28"/>
  <c r="S28" i="28"/>
  <c r="R28" i="28"/>
  <c r="P28" i="28"/>
  <c r="Q28" i="28" s="1"/>
  <c r="P137" i="28"/>
  <c r="Q137" i="28" s="1"/>
  <c r="R137" i="28"/>
  <c r="S137" i="28"/>
  <c r="S75" i="28"/>
  <c r="R75" i="28"/>
  <c r="P75" i="28"/>
  <c r="Q75" i="28" s="1"/>
  <c r="S187" i="28"/>
  <c r="P187" i="28"/>
  <c r="Q187" i="28" s="1"/>
  <c r="R187" i="28"/>
  <c r="S114" i="28"/>
  <c r="P114" i="28"/>
  <c r="Q114" i="28" s="1"/>
  <c r="R114" i="28"/>
  <c r="S21" i="28"/>
  <c r="P21" i="28"/>
  <c r="Q21" i="28" s="1"/>
  <c r="R21" i="28"/>
  <c r="S167" i="28"/>
  <c r="R167" i="28"/>
  <c r="P167" i="28"/>
  <c r="Q167" i="28" s="1"/>
  <c r="S105" i="28"/>
  <c r="P105" i="28"/>
  <c r="Q105" i="28" s="1"/>
  <c r="S59" i="28"/>
  <c r="R59" i="28"/>
  <c r="P59" i="28"/>
  <c r="Q59" i="28" s="1"/>
  <c r="P24" i="28"/>
  <c r="Q24" i="28" s="1"/>
  <c r="S24" i="28"/>
  <c r="R24" i="28"/>
  <c r="S203" i="28"/>
  <c r="R203" i="28"/>
  <c r="P203" i="28"/>
  <c r="Q203" i="28" s="1"/>
  <c r="P8" i="28"/>
  <c r="Q8" i="28" s="1"/>
  <c r="R8" i="28"/>
  <c r="S8" i="28"/>
  <c r="S52" i="28"/>
  <c r="R52" i="28"/>
  <c r="P52" i="28"/>
  <c r="Q52" i="28" s="1"/>
  <c r="S101" i="28"/>
  <c r="P101" i="28"/>
  <c r="Q101" i="28" s="1"/>
  <c r="R101" i="28"/>
  <c r="S104" i="28"/>
  <c r="R104" i="28"/>
  <c r="P104" i="28"/>
  <c r="Q104" i="28" s="1"/>
  <c r="S38" i="28"/>
  <c r="R38" i="28"/>
  <c r="P38" i="28"/>
  <c r="Q38" i="28" s="1"/>
  <c r="P133" i="28"/>
  <c r="Q133" i="28" s="1"/>
  <c r="R133" i="28"/>
  <c r="S133" i="28"/>
  <c r="S46" i="28"/>
  <c r="R46" i="28"/>
  <c r="P46" i="28"/>
  <c r="Q46" i="28" s="1"/>
  <c r="S127" i="28"/>
  <c r="P127" i="28"/>
  <c r="Q127" i="28" s="1"/>
  <c r="S140" i="28"/>
  <c r="P140" i="28"/>
  <c r="Q140" i="28" s="1"/>
  <c r="R140" i="28"/>
  <c r="S182" i="28"/>
  <c r="P182" i="28"/>
  <c r="Q182" i="28" s="1"/>
  <c r="R182" i="28"/>
  <c r="S198" i="28"/>
  <c r="P198" i="28"/>
  <c r="Q198" i="28" s="1"/>
  <c r="R198" i="28"/>
  <c r="S159" i="28"/>
  <c r="R159" i="28"/>
  <c r="P159" i="28"/>
  <c r="Q159" i="28" s="1"/>
  <c r="S99" i="28"/>
  <c r="P99" i="28"/>
  <c r="Q99" i="28" s="1"/>
  <c r="S186" i="28"/>
  <c r="P186" i="28"/>
  <c r="Q186" i="28" s="1"/>
  <c r="S92" i="28"/>
  <c r="P92" i="28"/>
  <c r="Q92" i="28" s="1"/>
  <c r="R92" i="28"/>
  <c r="S29" i="28"/>
  <c r="P29" i="28"/>
  <c r="Q29" i="28" s="1"/>
  <c r="R29" i="28"/>
  <c r="S180" i="28"/>
  <c r="R180" i="28"/>
  <c r="P180" i="28"/>
  <c r="Q180" i="28" s="1"/>
  <c r="S130" i="28"/>
  <c r="P130" i="28"/>
  <c r="Q130" i="28" s="1"/>
  <c r="R130" i="28"/>
  <c r="P82" i="28"/>
  <c r="Q82" i="28" s="1"/>
  <c r="S82" i="28"/>
  <c r="R82" i="28"/>
  <c r="S43" i="28"/>
  <c r="P43" i="28"/>
  <c r="Q43" i="28" s="1"/>
  <c r="R43" i="28"/>
  <c r="S174" i="28"/>
  <c r="R174" i="28"/>
  <c r="P174" i="28"/>
  <c r="Q174" i="28" s="1"/>
  <c r="S112" i="28"/>
  <c r="R112" i="28"/>
  <c r="P112" i="28"/>
  <c r="Q112" i="28" s="1"/>
  <c r="L207" i="28"/>
  <c r="S118" i="28"/>
  <c r="P118" i="28"/>
  <c r="Q118" i="28" s="1"/>
  <c r="R118" i="28"/>
  <c r="P66" i="28"/>
  <c r="Q66" i="28" s="1"/>
  <c r="S66" i="28"/>
  <c r="R66" i="28"/>
  <c r="R25" i="28"/>
  <c r="P25" i="28"/>
  <c r="Q25" i="28" s="1"/>
  <c r="S25" i="28"/>
  <c r="S179" i="28"/>
  <c r="R179" i="28"/>
  <c r="P179" i="28"/>
  <c r="Q179" i="28" s="1"/>
  <c r="R129" i="28"/>
  <c r="S129" i="28"/>
  <c r="P129" i="28"/>
  <c r="Q129" i="28" s="1"/>
  <c r="S54" i="28"/>
  <c r="P54" i="28"/>
  <c r="Q54" i="28" s="1"/>
  <c r="R54" i="28"/>
  <c r="P184" i="28"/>
  <c r="Q184" i="28" s="1"/>
  <c r="R184" i="28"/>
  <c r="S184" i="28"/>
  <c r="S111" i="28"/>
  <c r="P111" i="28"/>
  <c r="Q111" i="28" s="1"/>
  <c r="R18" i="28"/>
  <c r="P18" i="28"/>
  <c r="Q18" i="28" s="1"/>
  <c r="S18" i="28"/>
  <c r="S151" i="28"/>
  <c r="P151" i="28"/>
  <c r="Q151" i="28" s="1"/>
  <c r="R151" i="28"/>
  <c r="S96" i="28"/>
  <c r="R96" i="28"/>
  <c r="P96" i="28"/>
  <c r="Q96" i="28" s="1"/>
  <c r="S53" i="28"/>
  <c r="R53" i="28"/>
  <c r="P53" i="28"/>
  <c r="Q53" i="28" s="1"/>
  <c r="S15" i="28"/>
  <c r="P15" i="28"/>
  <c r="Q15" i="28" s="1"/>
  <c r="R99" i="28"/>
  <c r="R91" i="28"/>
  <c r="S156" i="28"/>
  <c r="R156" i="28"/>
  <c r="P156" i="28"/>
  <c r="Q156" i="28" s="1"/>
  <c r="S86" i="28"/>
  <c r="R86" i="28"/>
  <c r="P86" i="28"/>
  <c r="Q86" i="28" s="1"/>
  <c r="S183" i="28"/>
  <c r="P183" i="28"/>
  <c r="Q183" i="28" s="1"/>
  <c r="R183" i="28"/>
  <c r="S89" i="28"/>
  <c r="P89" i="28"/>
  <c r="Q89" i="28" s="1"/>
  <c r="R26" i="28"/>
  <c r="P26" i="28"/>
  <c r="Q26" i="28" s="1"/>
  <c r="S26" i="28"/>
  <c r="R177" i="28"/>
  <c r="S177" i="28"/>
  <c r="P177" i="28"/>
  <c r="Q177" i="28" s="1"/>
  <c r="P125" i="28"/>
  <c r="Q125" i="28" s="1"/>
  <c r="R125" i="28"/>
  <c r="S125" i="28"/>
  <c r="S79" i="28"/>
  <c r="R79" i="28"/>
  <c r="P79" i="28"/>
  <c r="Q79" i="28" s="1"/>
  <c r="S35" i="28"/>
  <c r="P35" i="28"/>
  <c r="Q35" i="28" s="1"/>
  <c r="R35" i="28"/>
  <c r="S171" i="28"/>
  <c r="P171" i="28"/>
  <c r="Q171" i="28" s="1"/>
  <c r="R171" i="28"/>
  <c r="S109" i="28"/>
  <c r="P109" i="28"/>
  <c r="Q109" i="28" s="1"/>
  <c r="R109" i="28"/>
  <c r="S202" i="28"/>
  <c r="P202" i="28"/>
  <c r="Q202" i="28" s="1"/>
  <c r="S115" i="28"/>
  <c r="P115" i="28"/>
  <c r="Q115" i="28" s="1"/>
  <c r="R115" i="28"/>
  <c r="S63" i="28"/>
  <c r="P63" i="28"/>
  <c r="Q63" i="28" s="1"/>
  <c r="R63" i="28"/>
  <c r="S22" i="28"/>
  <c r="P22" i="28"/>
  <c r="Q22" i="28" s="1"/>
  <c r="R22" i="28"/>
  <c r="P176" i="28"/>
  <c r="Q176" i="28" s="1"/>
  <c r="S176" i="28"/>
  <c r="R176" i="28"/>
  <c r="S124" i="28"/>
  <c r="P124" i="28"/>
  <c r="Q124" i="28" s="1"/>
  <c r="S51" i="28"/>
  <c r="R51" i="28"/>
  <c r="P51" i="28"/>
  <c r="Q51" i="28" s="1"/>
  <c r="S162" i="28"/>
  <c r="P162" i="28"/>
  <c r="Q162" i="28" s="1"/>
  <c r="S102" i="28"/>
  <c r="R102" i="28"/>
  <c r="P102" i="28"/>
  <c r="Q102" i="28" s="1"/>
  <c r="S12" i="28"/>
  <c r="R12" i="28"/>
  <c r="P12" i="28"/>
  <c r="Q12" i="28" s="1"/>
  <c r="S148" i="28"/>
  <c r="P148" i="28"/>
  <c r="Q148" i="28" s="1"/>
  <c r="R148" i="28"/>
  <c r="S80" i="28"/>
  <c r="R80" i="28"/>
  <c r="P80" i="28"/>
  <c r="Q80" i="28" s="1"/>
  <c r="S44" i="28"/>
  <c r="P44" i="28"/>
  <c r="Q44" i="28" s="1"/>
  <c r="R44" i="28"/>
  <c r="R124" i="28"/>
  <c r="R73" i="28"/>
  <c r="S195" i="28"/>
  <c r="P195" i="28"/>
  <c r="Q195" i="28" s="1"/>
  <c r="R195" i="28"/>
  <c r="S83" i="28"/>
  <c r="P83" i="28"/>
  <c r="Q83" i="28" s="1"/>
  <c r="S20" i="28"/>
  <c r="R20" i="28"/>
  <c r="P20" i="28"/>
  <c r="Q20" i="28" s="1"/>
  <c r="S76" i="28"/>
  <c r="P76" i="28"/>
  <c r="Q76" i="28" s="1"/>
  <c r="R76" i="28"/>
  <c r="P32" i="28"/>
  <c r="Q32" i="28" s="1"/>
  <c r="S32" i="28"/>
  <c r="R32" i="28"/>
  <c r="P168" i="28"/>
  <c r="Q168" i="28" s="1"/>
  <c r="R168" i="28"/>
  <c r="S168" i="28"/>
  <c r="S88" i="28"/>
  <c r="P88" i="28"/>
  <c r="Q88" i="28" s="1"/>
  <c r="R88" i="28"/>
  <c r="S199" i="28"/>
  <c r="R199" i="28"/>
  <c r="P199" i="28"/>
  <c r="Q199" i="28" s="1"/>
  <c r="P106" i="28"/>
  <c r="Q106" i="28" s="1"/>
  <c r="S106" i="28"/>
  <c r="R106" i="28"/>
  <c r="S60" i="28"/>
  <c r="R60" i="28"/>
  <c r="P60" i="28"/>
  <c r="Q60" i="28" s="1"/>
  <c r="S19" i="28"/>
  <c r="R19" i="28"/>
  <c r="P19" i="28"/>
  <c r="Q19" i="28" s="1"/>
  <c r="S173" i="28"/>
  <c r="R173" i="28"/>
  <c r="P173" i="28"/>
  <c r="Q173" i="28" s="1"/>
  <c r="S121" i="28"/>
  <c r="P121" i="28"/>
  <c r="Q121" i="28" s="1"/>
  <c r="S48" i="28"/>
  <c r="P48" i="28"/>
  <c r="Q48" i="28" s="1"/>
  <c r="R48" i="28"/>
  <c r="S154" i="28"/>
  <c r="P154" i="28"/>
  <c r="Q154" i="28" s="1"/>
  <c r="S93" i="28"/>
  <c r="P93" i="28"/>
  <c r="Q93" i="28" s="1"/>
  <c r="R93" i="28"/>
  <c r="R9" i="28"/>
  <c r="S9" i="28"/>
  <c r="P9" i="28"/>
  <c r="Q9" i="28" s="1"/>
  <c r="S142" i="28"/>
  <c r="R142" i="28"/>
  <c r="P142" i="28"/>
  <c r="Q142" i="28" s="1"/>
  <c r="P74" i="28"/>
  <c r="Q74" i="28" s="1"/>
  <c r="S74" i="28"/>
  <c r="R74" i="28"/>
  <c r="S39" i="28"/>
  <c r="R39" i="28"/>
  <c r="P39" i="28"/>
  <c r="Q39" i="28" s="1"/>
  <c r="S136" i="28"/>
  <c r="P136" i="28"/>
  <c r="Q136" i="28" s="1"/>
  <c r="R136" i="28"/>
  <c r="S70" i="28"/>
  <c r="P70" i="28"/>
  <c r="Q70" i="28" s="1"/>
  <c r="R70" i="28"/>
  <c r="P122" i="28"/>
  <c r="Q122" i="28" s="1"/>
  <c r="S122" i="28"/>
  <c r="R122" i="28"/>
  <c r="S131" i="28"/>
  <c r="R131" i="28"/>
  <c r="P131" i="28"/>
  <c r="Q131" i="28" s="1"/>
  <c r="P144" i="28"/>
  <c r="Q144" i="28" s="1"/>
  <c r="R144" i="28"/>
  <c r="S144" i="28"/>
  <c r="R17" i="28"/>
  <c r="P17" i="28"/>
  <c r="Q17" i="28" s="1"/>
  <c r="S17" i="28"/>
  <c r="S150" i="28"/>
  <c r="P150" i="28"/>
  <c r="Q150" i="28" s="1"/>
  <c r="R150" i="28"/>
  <c r="S119" i="28"/>
  <c r="P119" i="28"/>
  <c r="Q119" i="28" s="1"/>
  <c r="R119" i="28"/>
  <c r="S23" i="28"/>
  <c r="P23" i="28"/>
  <c r="Q23" i="28" s="1"/>
  <c r="S166" i="28"/>
  <c r="P166" i="28"/>
  <c r="Q166" i="28" s="1"/>
  <c r="R166" i="28"/>
  <c r="S69" i="28"/>
  <c r="P69" i="28"/>
  <c r="Q69" i="28" s="1"/>
  <c r="R69" i="28"/>
  <c r="P152" i="28"/>
  <c r="Q152" i="28" s="1"/>
  <c r="S152" i="28"/>
  <c r="R152" i="28"/>
  <c r="S103" i="28"/>
  <c r="R103" i="28"/>
  <c r="P103" i="28"/>
  <c r="Q103" i="28" s="1"/>
  <c r="S57" i="28"/>
  <c r="P57" i="28"/>
  <c r="Q57" i="28" s="1"/>
  <c r="P16" i="28"/>
  <c r="Q16" i="28" s="1"/>
  <c r="R16" i="28"/>
  <c r="S16" i="28"/>
  <c r="S170" i="28"/>
  <c r="P170" i="28"/>
  <c r="Q170" i="28" s="1"/>
  <c r="R170" i="28"/>
  <c r="R100" i="28"/>
  <c r="S100" i="28"/>
  <c r="P100" i="28"/>
  <c r="Q100" i="28" s="1"/>
  <c r="R42" i="28"/>
  <c r="S42" i="28"/>
  <c r="P42" i="28"/>
  <c r="Q42" i="28" s="1"/>
  <c r="R145" i="28"/>
  <c r="S145" i="28"/>
  <c r="P145" i="28"/>
  <c r="Q145" i="28" s="1"/>
  <c r="P90" i="28"/>
  <c r="Q90" i="28" s="1"/>
  <c r="R90" i="28"/>
  <c r="S90" i="28"/>
  <c r="S6" i="28"/>
  <c r="P6" i="28"/>
  <c r="Q6" i="28" s="1"/>
  <c r="R6" i="28"/>
  <c r="S139" i="28"/>
  <c r="R139" i="28"/>
  <c r="P139" i="28"/>
  <c r="Q139" i="28" s="1"/>
  <c r="S71" i="28"/>
  <c r="P71" i="28"/>
  <c r="Q71" i="28" s="1"/>
  <c r="R71" i="28"/>
  <c r="S36" i="28"/>
  <c r="R36" i="28"/>
  <c r="P36" i="28"/>
  <c r="Q36" i="28" s="1"/>
  <c r="R202" i="28"/>
  <c r="R81" i="28"/>
  <c r="R47" i="28"/>
  <c r="R89" i="28"/>
  <c r="AR6" i="28" l="1"/>
  <c r="AQ6" i="28"/>
  <c r="AL8" i="28"/>
  <c r="AJ5" i="28"/>
  <c r="AL5" i="28" s="1"/>
  <c r="AJ8" i="28"/>
  <c r="AL4" i="28"/>
  <c r="S204" i="28"/>
  <c r="R204" i="28"/>
  <c r="Y4" i="28" s="1"/>
  <c r="Q4" i="28"/>
  <c r="Q204" i="28" s="1"/>
  <c r="P204" i="28"/>
  <c r="AQ7" i="28" l="1"/>
  <c r="AR7" i="28"/>
  <c r="Y16" i="28"/>
  <c r="Y6" i="28"/>
  <c r="Y8" i="28" s="1"/>
  <c r="Y10" i="28" s="1"/>
  <c r="Y15" i="28"/>
  <c r="Y13" i="28"/>
  <c r="Y14" i="28" s="1"/>
  <c r="Y12" i="28"/>
  <c r="AR8" i="28" l="1"/>
  <c r="AQ8" i="28"/>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 i="12"/>
  <c r="AQ9" i="28" l="1"/>
  <c r="AR9" i="28"/>
  <c r="AR10" i="28" l="1"/>
  <c r="AQ10" i="28"/>
  <c r="AA4" i="28" a="1"/>
  <c r="AB7" i="28" l="1"/>
  <c r="AD7" i="28"/>
  <c r="AE5" i="28"/>
  <c r="AD6" i="28"/>
  <c r="AC4" i="28"/>
  <c r="AD5" i="28"/>
  <c r="AB4" i="28"/>
  <c r="AB6" i="28"/>
  <c r="AE6" i="28"/>
  <c r="AA7" i="28"/>
  <c r="AD4" i="28"/>
  <c r="AA8" i="28"/>
  <c r="AB5" i="28"/>
  <c r="AD8" i="28"/>
  <c r="AE7" i="28"/>
  <c r="AE4" i="28"/>
  <c r="AC6" i="28"/>
  <c r="AB8" i="28"/>
  <c r="AA5" i="28"/>
  <c r="AC7" i="28"/>
  <c r="AA4" i="28"/>
  <c r="AC5" i="28"/>
  <c r="AA6" i="28"/>
  <c r="AE8" i="28"/>
  <c r="AC8" i="28"/>
  <c r="AQ11" i="28"/>
  <c r="AR11" i="28"/>
  <c r="I207" i="28" a="1"/>
  <c r="I210" i="28" l="1"/>
  <c r="I209" i="28"/>
  <c r="I208" i="28"/>
  <c r="I211" i="28"/>
  <c r="I207" i="28"/>
  <c r="J207" i="28" s="1"/>
  <c r="K207" i="28" s="1"/>
  <c r="AR12" i="28"/>
  <c r="AQ12" i="28"/>
  <c r="J211" i="28" l="1"/>
  <c r="K211" i="28" s="1"/>
  <c r="M211" i="28"/>
  <c r="N211" i="28"/>
  <c r="J208" i="28"/>
  <c r="K208" i="28" s="1"/>
  <c r="M208" i="28"/>
  <c r="N208" i="28"/>
  <c r="J209" i="28"/>
  <c r="K209" i="28" s="1"/>
  <c r="N209" i="28"/>
  <c r="M209" i="28"/>
  <c r="AQ13" i="28"/>
  <c r="AR13" i="28"/>
  <c r="J210" i="28"/>
  <c r="K210" i="28" s="1"/>
  <c r="M210" i="28"/>
  <c r="N210" i="28"/>
  <c r="AR14" i="28" l="1"/>
  <c r="AQ14" i="28"/>
  <c r="AQ15" i="28" l="1"/>
  <c r="AR15" i="28"/>
  <c r="AR16" i="28" l="1"/>
  <c r="AQ16" i="28"/>
  <c r="AQ17" i="28" l="1"/>
  <c r="AR17" i="28"/>
  <c r="AR18" i="28" l="1"/>
  <c r="AQ18" i="28"/>
  <c r="AQ19" i="28" l="1"/>
  <c r="AR19" i="28"/>
  <c r="AR20" i="28" l="1"/>
  <c r="AQ20" i="28"/>
  <c r="AQ21" i="28" l="1"/>
  <c r="AR21" i="28"/>
  <c r="AR22" i="28" l="1"/>
  <c r="AQ22" i="28"/>
  <c r="AQ23" i="28" l="1"/>
  <c r="AR23" i="28"/>
  <c r="AR24" i="28" l="1"/>
  <c r="AQ24" i="28"/>
  <c r="AQ25" i="28" l="1"/>
  <c r="AR25" i="28"/>
  <c r="AR26" i="28" l="1"/>
  <c r="AQ26" i="28"/>
  <c r="AQ27" i="28" l="1"/>
  <c r="AR27" i="28"/>
  <c r="AR28" i="28" l="1"/>
  <c r="AQ28" i="28"/>
  <c r="AQ29" i="28" l="1"/>
  <c r="AR29" i="28"/>
  <c r="AR30" i="28" l="1"/>
  <c r="AQ30" i="28"/>
  <c r="AQ31" i="28" l="1"/>
  <c r="AR31" i="28"/>
  <c r="AR32" i="28" l="1"/>
  <c r="AQ32" i="28"/>
  <c r="AQ33" i="28" l="1"/>
  <c r="AR33" i="28"/>
  <c r="AR34" i="28" l="1"/>
  <c r="AQ34" i="28"/>
  <c r="AQ35" i="28" l="1"/>
  <c r="AR35" i="28"/>
  <c r="AR36" i="28" l="1"/>
  <c r="AQ36" i="28"/>
  <c r="AQ37" i="28" l="1"/>
  <c r="AR37" i="28"/>
  <c r="AR38" i="28" l="1"/>
  <c r="AQ38" i="28"/>
  <c r="AQ39" i="28" l="1"/>
  <c r="AR39" i="28"/>
  <c r="AR40" i="28" l="1"/>
  <c r="AQ40" i="28"/>
  <c r="AQ41" i="28" l="1"/>
  <c r="AR41" i="28"/>
  <c r="AR42" i="28" l="1"/>
  <c r="AQ42" i="28"/>
  <c r="AQ43" i="28" l="1"/>
  <c r="AR43" i="28"/>
  <c r="AR44" i="28" l="1"/>
  <c r="AQ44" i="28"/>
  <c r="AQ45" i="28" l="1"/>
  <c r="AR45" i="28"/>
  <c r="AR46" i="28" l="1"/>
  <c r="AQ46" i="28"/>
  <c r="AQ47" i="28" l="1"/>
  <c r="AR47" i="28"/>
  <c r="AR48" i="28" l="1"/>
  <c r="AQ48" i="28"/>
  <c r="AQ49" i="28" l="1"/>
  <c r="AR49" i="28"/>
  <c r="AR50" i="28" l="1"/>
  <c r="AQ50" i="28"/>
  <c r="AQ51" i="28" l="1"/>
  <c r="AR51" i="28"/>
  <c r="AR52" i="28" l="1"/>
  <c r="AQ52" i="28"/>
  <c r="AQ53" i="28" l="1"/>
  <c r="AR53" i="28"/>
  <c r="AR54" i="28" l="1"/>
  <c r="AQ54" i="28"/>
  <c r="AQ55" i="28" l="1"/>
  <c r="AR55" i="28"/>
  <c r="AR56" i="28" l="1"/>
  <c r="AQ56" i="28"/>
  <c r="AQ57" i="28" l="1"/>
  <c r="AR57" i="28"/>
  <c r="AR58" i="28" l="1"/>
  <c r="AQ58" i="28"/>
  <c r="AQ59" i="28" l="1"/>
  <c r="AR59" i="28"/>
  <c r="AR60" i="28" l="1"/>
  <c r="AQ60" i="28"/>
  <c r="AQ61" i="28" l="1"/>
  <c r="AR61" i="28"/>
  <c r="AR62" i="28" l="1"/>
  <c r="AQ62" i="28"/>
  <c r="AQ63" i="28" l="1"/>
  <c r="AR63" i="28"/>
  <c r="AR64" i="28" l="1"/>
  <c r="AQ64" i="28"/>
  <c r="AQ65" i="28" l="1"/>
  <c r="AR65" i="28"/>
  <c r="AR66" i="28" l="1"/>
  <c r="AQ66" i="28"/>
  <c r="AQ67" i="28" l="1"/>
  <c r="AR67" i="28"/>
  <c r="AR68" i="28" l="1"/>
  <c r="AQ68" i="28"/>
  <c r="AQ69" i="28" l="1"/>
  <c r="AR69" i="28"/>
  <c r="AR70" i="28" l="1"/>
  <c r="AQ70" i="28"/>
  <c r="AQ71" i="28" l="1"/>
  <c r="AR71" i="28"/>
  <c r="AR72" i="28" l="1"/>
  <c r="AQ72" i="28"/>
  <c r="AQ73" i="28" l="1"/>
  <c r="AR73" i="28"/>
  <c r="AR74" i="28" l="1"/>
  <c r="AQ74" i="28"/>
  <c r="AQ75" i="28" l="1"/>
  <c r="AR75" i="28"/>
  <c r="AR76" i="28" l="1"/>
  <c r="AQ76" i="28"/>
  <c r="AQ77" i="28" l="1"/>
  <c r="AR77" i="28"/>
  <c r="AR78" i="28" l="1"/>
  <c r="AQ78" i="28"/>
  <c r="AQ79" i="28" l="1"/>
  <c r="AR79" i="28"/>
  <c r="AR80" i="28" l="1"/>
  <c r="AQ80" i="28"/>
  <c r="AQ81" i="28" l="1"/>
  <c r="AR81" i="28"/>
  <c r="AR82" i="28" l="1"/>
  <c r="AQ82" i="28"/>
  <c r="AQ83" i="28" l="1"/>
  <c r="AR83" i="28"/>
  <c r="AR84" i="28" l="1"/>
  <c r="AQ84" i="28"/>
  <c r="AQ85" i="28" l="1"/>
  <c r="AR85" i="28"/>
  <c r="AR86" i="28" l="1"/>
  <c r="AQ86" i="28"/>
  <c r="AQ87" i="28" l="1"/>
  <c r="AR87" i="28"/>
  <c r="AR88" i="28" l="1"/>
  <c r="AQ88" i="28"/>
  <c r="AQ89" i="28" l="1"/>
  <c r="AR89" i="28"/>
  <c r="AR90" i="28" l="1"/>
  <c r="AQ90" i="28"/>
  <c r="AQ91" i="28" l="1"/>
  <c r="AR91" i="28"/>
  <c r="AR92" i="28" l="1"/>
  <c r="AQ92" i="28"/>
  <c r="AQ93" i="28" l="1"/>
  <c r="AR93" i="28"/>
  <c r="AR94" i="28" l="1"/>
  <c r="AQ94" i="28"/>
  <c r="AQ95" i="28" l="1"/>
  <c r="AR95" i="28"/>
  <c r="AR96" i="28" l="1"/>
  <c r="AQ96" i="28"/>
  <c r="AQ97" i="28" l="1"/>
  <c r="AR97" i="28"/>
  <c r="AR98" i="28" l="1"/>
  <c r="AQ98" i="28"/>
  <c r="AQ99" i="28" l="1"/>
  <c r="AR99" i="28"/>
  <c r="AR100" i="28" l="1"/>
  <c r="AQ100" i="28"/>
  <c r="AQ101" i="28" l="1"/>
  <c r="AR101" i="28"/>
  <c r="AR102" i="28" l="1"/>
  <c r="AQ102" i="28"/>
  <c r="AQ103" i="28" l="1"/>
  <c r="AR103" i="28"/>
  <c r="AR104" i="28" l="1"/>
  <c r="AQ104" i="28"/>
  <c r="AQ105" i="28" l="1"/>
  <c r="AR105" i="28"/>
  <c r="AR106" i="28" l="1"/>
  <c r="AQ106" i="28"/>
  <c r="AQ107" i="28" l="1"/>
  <c r="AR107" i="28"/>
  <c r="AR108" i="28" l="1"/>
  <c r="AQ108" i="28"/>
  <c r="AQ109" i="28" l="1"/>
  <c r="AR109" i="28"/>
  <c r="AR110" i="28" l="1"/>
  <c r="AQ110" i="28"/>
  <c r="AQ111" i="28" l="1"/>
  <c r="AR111" i="28"/>
  <c r="AR112" i="28" l="1"/>
  <c r="AQ112" i="28"/>
  <c r="AQ113" i="28" l="1"/>
  <c r="AR113" i="28"/>
  <c r="AR114" i="28" l="1"/>
  <c r="AQ114" i="28"/>
  <c r="AQ115" i="28" l="1"/>
  <c r="AR115" i="28"/>
  <c r="AR116" i="28" l="1"/>
  <c r="AQ116" i="28"/>
  <c r="AQ117" i="28" l="1"/>
  <c r="AR117" i="28"/>
  <c r="AR118" i="28" l="1"/>
  <c r="AQ118" i="28"/>
  <c r="AQ119" i="28" l="1"/>
  <c r="AR119" i="28"/>
  <c r="AR120" i="28" l="1"/>
  <c r="AQ120" i="28"/>
  <c r="AQ121" i="28" l="1"/>
  <c r="AR121" i="28"/>
  <c r="AR122" i="28" l="1"/>
  <c r="AQ122" i="28"/>
  <c r="AQ123" i="28" l="1"/>
  <c r="AR123" i="28"/>
  <c r="AR124" i="28" l="1"/>
  <c r="AQ124" i="28"/>
  <c r="AQ125" i="28" l="1"/>
  <c r="AR125" i="28"/>
  <c r="AR126" i="28" l="1"/>
  <c r="AQ126" i="28"/>
  <c r="AQ127" i="28" l="1"/>
  <c r="AR127" i="28"/>
  <c r="AR128" i="28" l="1"/>
  <c r="AQ128" i="28"/>
  <c r="AQ129" i="28" l="1"/>
  <c r="AR129" i="28"/>
  <c r="AR130" i="28" l="1"/>
  <c r="AQ130" i="28"/>
  <c r="AQ131" i="28" l="1"/>
  <c r="AR131" i="28"/>
  <c r="AR132" i="28" l="1"/>
  <c r="AQ132" i="28"/>
  <c r="AQ133" i="28" l="1"/>
  <c r="AR133" i="28"/>
  <c r="AR134" i="28" l="1"/>
  <c r="AQ134" i="28"/>
  <c r="AQ135" i="28" l="1"/>
  <c r="AR135" i="28"/>
  <c r="AR136" i="28" l="1"/>
  <c r="AQ136" i="28"/>
  <c r="AQ137" i="28" l="1"/>
  <c r="AR137" i="28"/>
  <c r="AR138" i="28" l="1"/>
  <c r="AQ138" i="28"/>
  <c r="AQ139" i="28" l="1"/>
  <c r="AR139" i="28"/>
  <c r="AR140" i="28" l="1"/>
  <c r="AQ140" i="28"/>
  <c r="AQ141" i="28" l="1"/>
  <c r="AR141" i="28"/>
  <c r="AR142" i="28" l="1"/>
  <c r="AQ142" i="28"/>
  <c r="AQ143" i="28" l="1"/>
  <c r="AR143" i="28"/>
  <c r="AR144" i="28" l="1"/>
  <c r="AQ144" i="28"/>
  <c r="AQ145" i="28" l="1"/>
  <c r="AR145" i="28"/>
  <c r="AR146" i="28" l="1"/>
  <c r="AQ146" i="28"/>
  <c r="AQ147" i="28" l="1"/>
  <c r="AR147" i="28"/>
  <c r="AR148" i="28" l="1"/>
  <c r="AQ148" i="28"/>
  <c r="AQ149" i="28" l="1"/>
  <c r="AR149" i="28"/>
  <c r="AR150" i="28" l="1"/>
  <c r="AQ150" i="28"/>
  <c r="AQ151" i="28" l="1"/>
  <c r="AR151" i="28"/>
  <c r="AR152" i="28" l="1"/>
  <c r="AQ152" i="28"/>
  <c r="AQ153" i="28" l="1"/>
  <c r="AR153" i="28"/>
  <c r="AR154" i="28" l="1"/>
  <c r="AQ154" i="28"/>
  <c r="AQ155" i="28" l="1"/>
  <c r="AR155" i="28"/>
  <c r="AR156" i="28" l="1"/>
  <c r="AQ156" i="28"/>
  <c r="AQ157" i="28" l="1"/>
  <c r="AR157" i="28"/>
  <c r="AR158" i="28" l="1"/>
  <c r="AQ158" i="28"/>
  <c r="AQ159" i="28" l="1"/>
  <c r="AR159" i="28"/>
  <c r="AR160" i="28" l="1"/>
  <c r="AQ160" i="28"/>
  <c r="AQ161" i="28" l="1"/>
  <c r="AR161" i="28"/>
  <c r="AR162" i="28" l="1"/>
  <c r="AQ162" i="28"/>
  <c r="AQ163" i="28" l="1"/>
  <c r="AR163" i="28"/>
  <c r="AR164" i="28" l="1"/>
  <c r="AQ164" i="28"/>
  <c r="AQ165" i="28" l="1"/>
  <c r="AR165" i="28"/>
  <c r="AR166" i="28" l="1"/>
  <c r="AQ166" i="28"/>
  <c r="AQ167" i="28" l="1"/>
  <c r="AR167" i="28"/>
  <c r="AR168" i="28" l="1"/>
  <c r="AQ168" i="28"/>
  <c r="AQ169" i="28" l="1"/>
  <c r="AR169" i="28"/>
  <c r="AR170" i="28" l="1"/>
  <c r="AQ170" i="28"/>
  <c r="AQ171" i="28" l="1"/>
  <c r="AR171" i="28"/>
  <c r="AR172" i="28" l="1"/>
  <c r="AQ172" i="28"/>
  <c r="AQ173" i="28" l="1"/>
  <c r="AR173" i="28"/>
  <c r="AR174" i="28" l="1"/>
  <c r="AQ174" i="28"/>
  <c r="AQ175" i="28" l="1"/>
  <c r="AR175" i="28"/>
  <c r="AR176" i="28" l="1"/>
  <c r="AQ176" i="28"/>
  <c r="AQ177" i="28" l="1"/>
  <c r="AR177" i="28"/>
  <c r="AR178" i="28" l="1"/>
  <c r="AQ178" i="28"/>
  <c r="AQ179" i="28" l="1"/>
  <c r="AR179" i="28"/>
  <c r="AR180" i="28" l="1"/>
  <c r="AQ180" i="28"/>
  <c r="AQ181" i="28" l="1"/>
  <c r="AR181" i="28"/>
  <c r="AR182" i="28" l="1"/>
  <c r="AQ182" i="28"/>
  <c r="AQ183" i="28" l="1"/>
  <c r="AR183" i="28"/>
  <c r="AR184" i="28" l="1"/>
  <c r="AQ184" i="28"/>
  <c r="AQ185" i="28" l="1"/>
  <c r="AR185" i="28"/>
  <c r="AR186" i="28" l="1"/>
  <c r="AQ186" i="28"/>
  <c r="AQ187" i="28" l="1"/>
  <c r="AR187" i="28"/>
  <c r="AR188" i="28" l="1"/>
  <c r="AQ188" i="28"/>
  <c r="AQ189" i="28" l="1"/>
  <c r="AR189" i="28"/>
  <c r="AR190" i="28" l="1"/>
  <c r="AQ190" i="28"/>
  <c r="AQ191" i="28" l="1"/>
  <c r="AR191" i="28"/>
  <c r="AR192" i="28" l="1"/>
  <c r="AQ192" i="28"/>
  <c r="AQ193" i="28" l="1"/>
  <c r="AR193" i="28"/>
  <c r="AR194" i="28" l="1"/>
  <c r="AQ194" i="28"/>
  <c r="AQ195" i="28" l="1"/>
  <c r="AR195" i="28"/>
  <c r="AR196" i="28" l="1"/>
  <c r="AQ196" i="28"/>
  <c r="AQ197" i="28" l="1"/>
  <c r="AR197" i="28"/>
  <c r="AR198" i="28" l="1"/>
  <c r="AQ198" i="28"/>
  <c r="AQ199" i="28" l="1"/>
  <c r="AR199" i="28"/>
  <c r="AR200" i="28" l="1"/>
  <c r="AQ200" i="28"/>
  <c r="AQ201" i="28" l="1"/>
  <c r="AR201" i="28"/>
  <c r="AR202" i="28" l="1"/>
  <c r="AQ202" i="28"/>
  <c r="AQ203" i="28" l="1"/>
  <c r="AR203" i="28"/>
  <c r="AR204" i="28" l="1"/>
  <c r="AT203" i="28" s="1"/>
  <c r="AQ204" i="28"/>
  <c r="AS203" i="28" s="1"/>
  <c r="AS4" i="28" l="1"/>
  <c r="AS204" i="28"/>
  <c r="AU203" i="28" s="1"/>
  <c r="AS5" i="28"/>
  <c r="AS6" i="28"/>
  <c r="AS7" i="28"/>
  <c r="AS8" i="28"/>
  <c r="AS9" i="28"/>
  <c r="AS10" i="28"/>
  <c r="AS11" i="28"/>
  <c r="AS12" i="28"/>
  <c r="AS13" i="28"/>
  <c r="AS14" i="28"/>
  <c r="AS15" i="28"/>
  <c r="AS16" i="28"/>
  <c r="AS17" i="28"/>
  <c r="AS18" i="28"/>
  <c r="AS19" i="28"/>
  <c r="AS20" i="28"/>
  <c r="AS21" i="28"/>
  <c r="AS22" i="28"/>
  <c r="AS23" i="28"/>
  <c r="AS24" i="28"/>
  <c r="AS25" i="28"/>
  <c r="AS26" i="28"/>
  <c r="AS27" i="28"/>
  <c r="AS28" i="28"/>
  <c r="AS29" i="28"/>
  <c r="AS30" i="28"/>
  <c r="AS31" i="28"/>
  <c r="AS32" i="28"/>
  <c r="AS33" i="28"/>
  <c r="AS34" i="28"/>
  <c r="AS35" i="28"/>
  <c r="AS36" i="28"/>
  <c r="AS37" i="28"/>
  <c r="AS38" i="28"/>
  <c r="AS39" i="28"/>
  <c r="AS40" i="28"/>
  <c r="AS41" i="28"/>
  <c r="AS42" i="28"/>
  <c r="AS43" i="28"/>
  <c r="AS44" i="28"/>
  <c r="AS45" i="28"/>
  <c r="AS46" i="28"/>
  <c r="AS47" i="28"/>
  <c r="AS48" i="28"/>
  <c r="AS49" i="28"/>
  <c r="AS50" i="28"/>
  <c r="AS51" i="28"/>
  <c r="AS52" i="28"/>
  <c r="AS53" i="28"/>
  <c r="AS54" i="28"/>
  <c r="AS55" i="28"/>
  <c r="AS56" i="28"/>
  <c r="AS57" i="28"/>
  <c r="AS58" i="28"/>
  <c r="AS59" i="28"/>
  <c r="AS60" i="28"/>
  <c r="AS61" i="28"/>
  <c r="AS62" i="28"/>
  <c r="AS63" i="28"/>
  <c r="AS64" i="28"/>
  <c r="AS65" i="28"/>
  <c r="AS66" i="28"/>
  <c r="AS67" i="28"/>
  <c r="AS68" i="28"/>
  <c r="AS69" i="28"/>
  <c r="AS70" i="28"/>
  <c r="AS71" i="28"/>
  <c r="AS72" i="28"/>
  <c r="AS73" i="28"/>
  <c r="AS74" i="28"/>
  <c r="AS75" i="28"/>
  <c r="AS76" i="28"/>
  <c r="AS77" i="28"/>
  <c r="AS78" i="28"/>
  <c r="AS79" i="28"/>
  <c r="AS80" i="28"/>
  <c r="AS81" i="28"/>
  <c r="AS82" i="28"/>
  <c r="AS83" i="28"/>
  <c r="AS84" i="28"/>
  <c r="AS85" i="28"/>
  <c r="AS86" i="28"/>
  <c r="AS87" i="28"/>
  <c r="AS88" i="28"/>
  <c r="AS89" i="28"/>
  <c r="AS90" i="28"/>
  <c r="AS91" i="28"/>
  <c r="AS92" i="28"/>
  <c r="AS93" i="28"/>
  <c r="AS94" i="28"/>
  <c r="AS95" i="28"/>
  <c r="AS96" i="28"/>
  <c r="AS97" i="28"/>
  <c r="AS98" i="28"/>
  <c r="AS99" i="28"/>
  <c r="AS100" i="28"/>
  <c r="AS101" i="28"/>
  <c r="AS102" i="28"/>
  <c r="AS103" i="28"/>
  <c r="AS104" i="28"/>
  <c r="AS105" i="28"/>
  <c r="AS106" i="28"/>
  <c r="AS107" i="28"/>
  <c r="AS108" i="28"/>
  <c r="AS109" i="28"/>
  <c r="AS110" i="28"/>
  <c r="AS111" i="28"/>
  <c r="AS112" i="28"/>
  <c r="AS113" i="28"/>
  <c r="AS114" i="28"/>
  <c r="AS115" i="28"/>
  <c r="AS116" i="28"/>
  <c r="AS117" i="28"/>
  <c r="AS118" i="28"/>
  <c r="AS119" i="28"/>
  <c r="AS120" i="28"/>
  <c r="AS121" i="28"/>
  <c r="AS122" i="28"/>
  <c r="AS123" i="28"/>
  <c r="AS124" i="28"/>
  <c r="AS125" i="28"/>
  <c r="AS126" i="28"/>
  <c r="AS127" i="28"/>
  <c r="AS128" i="28"/>
  <c r="AS129" i="28"/>
  <c r="AS130" i="28"/>
  <c r="AS131" i="28"/>
  <c r="AS132" i="28"/>
  <c r="AS133" i="28"/>
  <c r="AS134" i="28"/>
  <c r="AS135" i="28"/>
  <c r="AS136" i="28"/>
  <c r="AS137" i="28"/>
  <c r="AS138" i="28"/>
  <c r="AS139" i="28"/>
  <c r="AS140" i="28"/>
  <c r="AS141" i="28"/>
  <c r="AS142" i="28"/>
  <c r="AS143" i="28"/>
  <c r="AS144" i="28"/>
  <c r="AS145" i="28"/>
  <c r="AS146" i="28"/>
  <c r="AS147" i="28"/>
  <c r="AS148" i="28"/>
  <c r="AS149" i="28"/>
  <c r="AS150" i="28"/>
  <c r="AS151" i="28"/>
  <c r="AS152" i="28"/>
  <c r="AS153" i="28"/>
  <c r="AS154" i="28"/>
  <c r="AS155" i="28"/>
  <c r="AS156" i="28"/>
  <c r="AS157" i="28"/>
  <c r="AS158" i="28"/>
  <c r="AS159" i="28"/>
  <c r="AS160" i="28"/>
  <c r="AS161" i="28"/>
  <c r="AS162" i="28"/>
  <c r="AS163" i="28"/>
  <c r="AS164" i="28"/>
  <c r="AS165" i="28"/>
  <c r="AS166" i="28"/>
  <c r="AS167" i="28"/>
  <c r="AS168" i="28"/>
  <c r="AS169" i="28"/>
  <c r="AS170" i="28"/>
  <c r="AS171" i="28"/>
  <c r="AS172" i="28"/>
  <c r="AS173" i="28"/>
  <c r="AS174" i="28"/>
  <c r="AS175" i="28"/>
  <c r="AS176" i="28"/>
  <c r="AS177" i="28"/>
  <c r="AS178" i="28"/>
  <c r="AS179" i="28"/>
  <c r="AS180" i="28"/>
  <c r="AS181" i="28"/>
  <c r="AS182" i="28"/>
  <c r="AS183" i="28"/>
  <c r="AS184" i="28"/>
  <c r="AS185" i="28"/>
  <c r="AS186" i="28"/>
  <c r="AS187" i="28"/>
  <c r="AS188" i="28"/>
  <c r="AS189" i="28"/>
  <c r="AS190" i="28"/>
  <c r="AS191" i="28"/>
  <c r="AS192" i="28"/>
  <c r="AS193" i="28"/>
  <c r="AS194" i="28"/>
  <c r="AS195" i="28"/>
  <c r="AS196" i="28"/>
  <c r="AS197" i="28"/>
  <c r="AS198" i="28"/>
  <c r="AS199" i="28"/>
  <c r="AS200" i="28"/>
  <c r="AS201" i="28"/>
  <c r="AS202" i="28"/>
  <c r="AT4" i="28"/>
  <c r="AT204" i="28"/>
  <c r="AU204" i="28" s="1"/>
  <c r="AT5" i="28"/>
  <c r="AT6" i="28"/>
  <c r="AT7" i="28"/>
  <c r="AT8" i="28"/>
  <c r="AT9" i="28"/>
  <c r="AT10" i="28"/>
  <c r="AT11" i="28"/>
  <c r="AT12" i="28"/>
  <c r="AU12" i="28" s="1"/>
  <c r="AT13" i="28"/>
  <c r="AT14" i="28"/>
  <c r="AT15" i="28"/>
  <c r="AT16" i="28"/>
  <c r="AT17" i="28"/>
  <c r="AT18" i="28"/>
  <c r="AT19" i="28"/>
  <c r="AT20" i="28"/>
  <c r="AU20" i="28" s="1"/>
  <c r="AT21" i="28"/>
  <c r="AT22" i="28"/>
  <c r="AT23" i="28"/>
  <c r="AT24" i="28"/>
  <c r="AT25" i="28"/>
  <c r="AT26" i="28"/>
  <c r="AT27" i="28"/>
  <c r="AT28" i="28"/>
  <c r="AU28" i="28" s="1"/>
  <c r="AT29" i="28"/>
  <c r="AT30" i="28"/>
  <c r="AT31" i="28"/>
  <c r="AT32" i="28"/>
  <c r="AT33" i="28"/>
  <c r="AT34" i="28"/>
  <c r="AT35" i="28"/>
  <c r="AT36" i="28"/>
  <c r="AU36" i="28" s="1"/>
  <c r="AT37" i="28"/>
  <c r="AT38" i="28"/>
  <c r="AT39" i="28"/>
  <c r="AT40" i="28"/>
  <c r="AT41" i="28"/>
  <c r="AT42" i="28"/>
  <c r="AT43" i="28"/>
  <c r="AT44" i="28"/>
  <c r="AU44" i="28" s="1"/>
  <c r="AT45" i="28"/>
  <c r="AT46" i="28"/>
  <c r="AT47" i="28"/>
  <c r="AT48" i="28"/>
  <c r="AT49" i="28"/>
  <c r="AT50" i="28"/>
  <c r="AT51" i="28"/>
  <c r="AT52" i="28"/>
  <c r="AU52" i="28" s="1"/>
  <c r="AT53" i="28"/>
  <c r="AT54" i="28"/>
  <c r="AT55" i="28"/>
  <c r="AT56" i="28"/>
  <c r="AT57" i="28"/>
  <c r="AT58" i="28"/>
  <c r="AT59" i="28"/>
  <c r="AT60" i="28"/>
  <c r="AU60" i="28" s="1"/>
  <c r="AT61" i="28"/>
  <c r="AT62" i="28"/>
  <c r="AT63" i="28"/>
  <c r="AT64" i="28"/>
  <c r="AT65" i="28"/>
  <c r="AT66" i="28"/>
  <c r="AT67" i="28"/>
  <c r="AT68" i="28"/>
  <c r="AU68" i="28" s="1"/>
  <c r="AT69" i="28"/>
  <c r="AT70" i="28"/>
  <c r="AT71" i="28"/>
  <c r="AT72" i="28"/>
  <c r="AT73" i="28"/>
  <c r="AT74" i="28"/>
  <c r="AT75" i="28"/>
  <c r="AT76" i="28"/>
  <c r="AU76" i="28" s="1"/>
  <c r="AT77" i="28"/>
  <c r="AT78" i="28"/>
  <c r="AT79" i="28"/>
  <c r="AT80" i="28"/>
  <c r="AT81" i="28"/>
  <c r="AT82" i="28"/>
  <c r="AT83" i="28"/>
  <c r="AT84" i="28"/>
  <c r="AU84" i="28" s="1"/>
  <c r="AT85" i="28"/>
  <c r="AT86" i="28"/>
  <c r="AT87" i="28"/>
  <c r="AT88" i="28"/>
  <c r="AT89" i="28"/>
  <c r="AT90" i="28"/>
  <c r="AT91" i="28"/>
  <c r="AT92" i="28"/>
  <c r="AU92" i="28" s="1"/>
  <c r="AT93" i="28"/>
  <c r="AT94" i="28"/>
  <c r="AT95" i="28"/>
  <c r="AT96" i="28"/>
  <c r="AT97" i="28"/>
  <c r="AT98" i="28"/>
  <c r="AT99" i="28"/>
  <c r="AT100" i="28"/>
  <c r="AU100" i="28" s="1"/>
  <c r="AT101" i="28"/>
  <c r="AT102" i="28"/>
  <c r="AT103" i="28"/>
  <c r="AT104" i="28"/>
  <c r="AT105" i="28"/>
  <c r="AT106" i="28"/>
  <c r="AT107" i="28"/>
  <c r="AT108" i="28"/>
  <c r="AU108" i="28" s="1"/>
  <c r="AT109" i="28"/>
  <c r="AT110" i="28"/>
  <c r="AT111" i="28"/>
  <c r="AT112" i="28"/>
  <c r="AT113" i="28"/>
  <c r="AT114" i="28"/>
  <c r="AT115" i="28"/>
  <c r="AT116" i="28"/>
  <c r="AU116" i="28" s="1"/>
  <c r="AT117" i="28"/>
  <c r="AT118" i="28"/>
  <c r="AT119" i="28"/>
  <c r="AT120" i="28"/>
  <c r="AT121" i="28"/>
  <c r="AT122" i="28"/>
  <c r="AT123" i="28"/>
  <c r="AT124" i="28"/>
  <c r="AU124" i="28" s="1"/>
  <c r="AT125" i="28"/>
  <c r="AT126" i="28"/>
  <c r="AT127" i="28"/>
  <c r="AT128" i="28"/>
  <c r="AT129" i="28"/>
  <c r="AT130" i="28"/>
  <c r="AT131" i="28"/>
  <c r="AT132" i="28"/>
  <c r="AU132" i="28" s="1"/>
  <c r="AT133" i="28"/>
  <c r="AT134" i="28"/>
  <c r="AT135" i="28"/>
  <c r="AT136" i="28"/>
  <c r="AT137" i="28"/>
  <c r="AT138" i="28"/>
  <c r="AT139" i="28"/>
  <c r="AT140" i="28"/>
  <c r="AU140" i="28" s="1"/>
  <c r="AT141" i="28"/>
  <c r="AT142" i="28"/>
  <c r="AT143" i="28"/>
  <c r="AT144" i="28"/>
  <c r="AT145" i="28"/>
  <c r="AT146" i="28"/>
  <c r="AT147" i="28"/>
  <c r="AT148" i="28"/>
  <c r="AU148" i="28" s="1"/>
  <c r="AT149" i="28"/>
  <c r="AT150" i="28"/>
  <c r="AT151" i="28"/>
  <c r="AT152" i="28"/>
  <c r="AT153" i="28"/>
  <c r="AT154" i="28"/>
  <c r="AT155" i="28"/>
  <c r="AT156" i="28"/>
  <c r="AU156" i="28" s="1"/>
  <c r="AT157" i="28"/>
  <c r="AT158" i="28"/>
  <c r="AT159" i="28"/>
  <c r="AT160" i="28"/>
  <c r="AT161" i="28"/>
  <c r="AT162" i="28"/>
  <c r="AT163" i="28"/>
  <c r="AT164" i="28"/>
  <c r="AU164" i="28" s="1"/>
  <c r="AT165" i="28"/>
  <c r="AT166" i="28"/>
  <c r="AT167" i="28"/>
  <c r="AT168" i="28"/>
  <c r="AT169" i="28"/>
  <c r="AT170" i="28"/>
  <c r="AT171" i="28"/>
  <c r="AT172" i="28"/>
  <c r="AU172" i="28" s="1"/>
  <c r="AT173" i="28"/>
  <c r="AT174" i="28"/>
  <c r="AT175" i="28"/>
  <c r="AT176" i="28"/>
  <c r="AT177" i="28"/>
  <c r="AT178" i="28"/>
  <c r="AT179" i="28"/>
  <c r="AT180" i="28"/>
  <c r="AU180" i="28" s="1"/>
  <c r="AT181" i="28"/>
  <c r="AT182" i="28"/>
  <c r="AT183" i="28"/>
  <c r="AT184" i="28"/>
  <c r="AT185" i="28"/>
  <c r="AT186" i="28"/>
  <c r="AT187" i="28"/>
  <c r="AT188" i="28"/>
  <c r="AU188" i="28" s="1"/>
  <c r="AT189" i="28"/>
  <c r="AT190" i="28"/>
  <c r="AT191" i="28"/>
  <c r="AT192" i="28"/>
  <c r="AT193" i="28"/>
  <c r="AT194" i="28"/>
  <c r="AT195" i="28"/>
  <c r="AT196" i="28"/>
  <c r="AU196" i="28" s="1"/>
  <c r="AT197" i="28"/>
  <c r="AT198" i="28"/>
  <c r="AT199" i="28"/>
  <c r="AT200" i="28"/>
  <c r="AT201" i="28"/>
  <c r="AT202" i="28"/>
  <c r="AU177" i="28" l="1"/>
  <c r="AU129" i="28"/>
  <c r="AU73" i="28"/>
  <c r="AU9" i="28"/>
  <c r="AU184" i="28"/>
  <c r="AU104" i="28"/>
  <c r="AU64" i="28"/>
  <c r="AU48" i="28"/>
  <c r="AU199" i="28"/>
  <c r="AU191" i="28"/>
  <c r="AU183" i="28"/>
  <c r="AU175" i="28"/>
  <c r="AU167" i="28"/>
  <c r="AU159" i="28"/>
  <c r="AU151" i="28"/>
  <c r="AU143" i="28"/>
  <c r="AU135" i="28"/>
  <c r="AU127" i="28"/>
  <c r="AU119" i="28"/>
  <c r="AU111" i="28"/>
  <c r="AU103" i="28"/>
  <c r="AU95" i="28"/>
  <c r="AU87" i="28"/>
  <c r="AU79" i="28"/>
  <c r="AU71" i="28"/>
  <c r="AU63" i="28"/>
  <c r="AU55" i="28"/>
  <c r="AU47" i="28"/>
  <c r="AU39" i="28"/>
  <c r="AU31" i="28"/>
  <c r="AU23" i="28"/>
  <c r="AU15" i="28"/>
  <c r="AU7" i="28"/>
  <c r="AU185" i="28"/>
  <c r="AU145" i="28"/>
  <c r="AU113" i="28"/>
  <c r="AU81" i="28"/>
  <c r="AU49" i="28"/>
  <c r="AU200" i="28"/>
  <c r="AU168" i="28"/>
  <c r="AU120" i="28"/>
  <c r="AU72" i="28"/>
  <c r="AU16" i="28"/>
  <c r="AU198" i="28"/>
  <c r="AU190" i="28"/>
  <c r="AU182" i="28"/>
  <c r="AU174" i="28"/>
  <c r="AU166" i="28"/>
  <c r="AU158" i="28"/>
  <c r="AU150" i="28"/>
  <c r="AU142" i="28"/>
  <c r="AU134" i="28"/>
  <c r="AU126" i="28"/>
  <c r="AU118" i="28"/>
  <c r="AU110" i="28"/>
  <c r="AU102" i="28"/>
  <c r="AU94" i="28"/>
  <c r="AU86" i="28"/>
  <c r="AU78" i="28"/>
  <c r="AU70" i="28"/>
  <c r="AU62" i="28"/>
  <c r="AU54" i="28"/>
  <c r="AU46" i="28"/>
  <c r="AU38" i="28"/>
  <c r="AU30" i="28"/>
  <c r="AU22" i="28"/>
  <c r="AU14" i="28"/>
  <c r="AU6" i="28"/>
  <c r="AU201" i="28"/>
  <c r="AU161" i="28"/>
  <c r="AU97" i="28"/>
  <c r="AU33" i="28"/>
  <c r="AU192" i="28"/>
  <c r="AU144" i="28"/>
  <c r="AU96" i="28"/>
  <c r="AU56" i="28"/>
  <c r="AU40" i="28"/>
  <c r="AU197" i="28"/>
  <c r="AU189" i="28"/>
  <c r="AU181" i="28"/>
  <c r="AU173" i="28"/>
  <c r="AU165" i="28"/>
  <c r="AU157" i="28"/>
  <c r="AU149" i="28"/>
  <c r="AU141" i="28"/>
  <c r="AU133" i="28"/>
  <c r="AU125" i="28"/>
  <c r="AU117" i="28"/>
  <c r="AU109" i="28"/>
  <c r="AU101" i="28"/>
  <c r="AU93" i="28"/>
  <c r="AU85" i="28"/>
  <c r="AU77" i="28"/>
  <c r="AU69" i="28"/>
  <c r="AU61" i="28"/>
  <c r="AU53" i="28"/>
  <c r="AU45" i="28"/>
  <c r="AU37" i="28"/>
  <c r="AU29" i="28"/>
  <c r="AU21" i="28"/>
  <c r="AU13" i="28"/>
  <c r="AU5" i="28"/>
  <c r="AU193" i="28"/>
  <c r="AU153" i="28"/>
  <c r="AU105" i="28"/>
  <c r="AU57" i="28"/>
  <c r="AU17" i="28"/>
  <c r="AU176" i="28"/>
  <c r="AU136" i="28"/>
  <c r="AU88" i="28"/>
  <c r="AU24" i="28"/>
  <c r="AU137" i="28"/>
  <c r="AU89" i="28"/>
  <c r="AU41" i="28"/>
  <c r="AU152" i="28"/>
  <c r="AU112" i="28"/>
  <c r="AU8" i="28"/>
  <c r="AU195" i="28"/>
  <c r="AU187" i="28"/>
  <c r="AU179" i="28"/>
  <c r="AU171" i="28"/>
  <c r="AU163" i="28"/>
  <c r="AU155" i="28"/>
  <c r="AU147" i="28"/>
  <c r="AU139" i="28"/>
  <c r="AU131" i="28"/>
  <c r="AU123" i="28"/>
  <c r="AU115" i="28"/>
  <c r="AU107" i="28"/>
  <c r="AU99" i="28"/>
  <c r="AU91" i="28"/>
  <c r="AU83" i="28"/>
  <c r="AU75" i="28"/>
  <c r="AU67" i="28"/>
  <c r="AU59" i="28"/>
  <c r="AU51" i="28"/>
  <c r="AU43" i="28"/>
  <c r="AU35" i="28"/>
  <c r="AU27" i="28"/>
  <c r="AU19" i="28"/>
  <c r="AU11" i="28"/>
  <c r="AU4" i="28"/>
  <c r="AU169" i="28"/>
  <c r="AU121" i="28"/>
  <c r="AU65" i="28"/>
  <c r="AU25" i="28"/>
  <c r="AU160" i="28"/>
  <c r="AU128" i="28"/>
  <c r="AU80" i="28"/>
  <c r="AU32" i="28"/>
  <c r="AU202" i="28"/>
  <c r="AU194" i="28"/>
  <c r="AU186" i="28"/>
  <c r="AU178" i="28"/>
  <c r="AU170" i="28"/>
  <c r="AU162" i="28"/>
  <c r="AU154" i="28"/>
  <c r="AU146" i="28"/>
  <c r="AU138" i="28"/>
  <c r="AU130" i="28"/>
  <c r="AU122" i="28"/>
  <c r="AU114" i="28"/>
  <c r="AU106" i="28"/>
  <c r="AU98" i="28"/>
  <c r="AU90" i="28"/>
  <c r="AU82" i="28"/>
  <c r="AU74" i="28"/>
  <c r="AU66" i="28"/>
  <c r="AU58" i="28"/>
  <c r="AU50" i="28"/>
  <c r="AU42" i="28"/>
  <c r="AU34" i="28"/>
  <c r="AU26" i="28"/>
  <c r="AU18" i="28"/>
  <c r="AU10" i="28"/>
  <c r="AU205" i="28" l="1"/>
  <c r="AG4" i="28" a="1"/>
  <c r="AG8" i="28" l="1"/>
  <c r="AG5" i="28"/>
  <c r="AG6" i="28"/>
  <c r="AG7" i="28"/>
  <c r="AG4" i="2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mirnalini arivalagan</author>
  </authors>
  <commentList>
    <comment ref="X3" authorId="0" shapeId="0" xr:uid="{D812F4CA-8B84-4045-BE8E-074291B05B57}">
      <text>
        <r>
          <rPr>
            <b/>
            <sz val="9"/>
            <color indexed="81"/>
            <rFont val="Tahoma"/>
            <family val="2"/>
          </rPr>
          <t>mirnalini arivalagan:</t>
        </r>
        <r>
          <rPr>
            <sz val="9"/>
            <color indexed="81"/>
            <rFont val="Tahoma"/>
            <family val="2"/>
          </rPr>
          <t xml:space="preserve">
Baseline Model log likelihood, compare this with LL1, if LL1 is lower, then it's a better model
LL0-LL1</t>
        </r>
      </text>
    </comment>
  </commentList>
</comments>
</file>

<file path=xl/sharedStrings.xml><?xml version="1.0" encoding="utf-8"?>
<sst xmlns="http://schemas.openxmlformats.org/spreadsheetml/2006/main" count="925" uniqueCount="433">
  <si>
    <t>ID</t>
  </si>
  <si>
    <t>Measurement Scale</t>
  </si>
  <si>
    <t>Customer Type</t>
  </si>
  <si>
    <t>Region</t>
  </si>
  <si>
    <t>Advertising</t>
  </si>
  <si>
    <t>Competitive Pricing</t>
  </si>
  <si>
    <t>Order &amp; Billing</t>
  </si>
  <si>
    <t>Price Flexibility</t>
  </si>
  <si>
    <t>Advert</t>
  </si>
  <si>
    <t>Short Description</t>
  </si>
  <si>
    <t>Extended Description</t>
  </si>
  <si>
    <t>Identification Number</t>
  </si>
  <si>
    <t>Customer location</t>
  </si>
  <si>
    <t>Perception that ordering and billing is handled efficiently and correctly</t>
  </si>
  <si>
    <t>A scale from 1 = Poor to 10 = Excellent</t>
  </si>
  <si>
    <t>Variable Label</t>
  </si>
  <si>
    <t>Q3</t>
  </si>
  <si>
    <t>Q4</t>
  </si>
  <si>
    <t>Q1</t>
  </si>
  <si>
    <t>Q2</t>
  </si>
  <si>
    <t>Quarter</t>
  </si>
  <si>
    <t>Year</t>
  </si>
  <si>
    <t>Financial Year</t>
  </si>
  <si>
    <t>Financial Quarter</t>
  </si>
  <si>
    <t>Quarter description</t>
  </si>
  <si>
    <t>Financial year description</t>
  </si>
  <si>
    <t>For further information see www.jeremydawson.co.uk/slopes.htm.</t>
  </si>
  <si>
    <t>Enter information from your regression in the shaded cells</t>
  </si>
  <si>
    <t>Variable names:</t>
  </si>
  <si>
    <t>Name of independent variable:</t>
  </si>
  <si>
    <t>Name of interacting variable (moderator):</t>
  </si>
  <si>
    <t>Regression Coefficients:</t>
  </si>
  <si>
    <t>Independent variable:</t>
  </si>
  <si>
    <t>Interaction Term:</t>
  </si>
  <si>
    <t>Intercept / Constant:</t>
  </si>
  <si>
    <t>Means / SDs of variables:</t>
  </si>
  <si>
    <t>Mean of independent variable:</t>
  </si>
  <si>
    <t>SD of independent variable:</t>
  </si>
  <si>
    <t>Mean of moderator:</t>
  </si>
  <si>
    <t>SD of moderator:</t>
  </si>
  <si>
    <t>Do not type below this line</t>
  </si>
  <si>
    <t>Recommend</t>
  </si>
  <si>
    <t>Cust_Type</t>
  </si>
  <si>
    <t>0 = Bottle Shops; 1 = Pubs, Bars and Restaurants</t>
  </si>
  <si>
    <t>Dist_Channel</t>
  </si>
  <si>
    <t>Distribution Channel</t>
  </si>
  <si>
    <t>Quality</t>
  </si>
  <si>
    <t>Product Quality Perception</t>
  </si>
  <si>
    <t>A scale from 1 = Poor Quality to 10 = Excellent Quality</t>
  </si>
  <si>
    <t>SM_Presence</t>
  </si>
  <si>
    <t>Social Media Presence</t>
  </si>
  <si>
    <t>A scale from 1 = No Presence at all to 10 = Active Presence on SM platforms</t>
  </si>
  <si>
    <t>Brand_Image</t>
  </si>
  <si>
    <t>Brand Image Perception</t>
  </si>
  <si>
    <t>Comp_Pricing</t>
  </si>
  <si>
    <t>Flex_Price</t>
  </si>
  <si>
    <t>A scale from 1 = Not Flexible at all to 10 = Very Flexible</t>
  </si>
  <si>
    <t>0 = No, would not Recommend; 1 = Yes, would Definitely Recommend</t>
  </si>
  <si>
    <t>Ale_Product</t>
  </si>
  <si>
    <t>Pale Ale production</t>
  </si>
  <si>
    <t>6646-VRFOL</t>
  </si>
  <si>
    <t>3460-TJBWI</t>
  </si>
  <si>
    <t>5917-HBSDW</t>
  </si>
  <si>
    <t>5685-IIXLY</t>
  </si>
  <si>
    <t>5671-UUNXD</t>
  </si>
  <si>
    <t>0956-ACVZC</t>
  </si>
  <si>
    <t>2325-NBPZG</t>
  </si>
  <si>
    <t>4250-ZBWLV</t>
  </si>
  <si>
    <t>4482-FTFFX</t>
  </si>
  <si>
    <t>8859-DZTGQ</t>
  </si>
  <si>
    <t>0440-MOGPM</t>
  </si>
  <si>
    <t>0020-JDNXP</t>
  </si>
  <si>
    <t>3752-CQSJI</t>
  </si>
  <si>
    <t>5025-GOOKI</t>
  </si>
  <si>
    <t>4698-KVLLG</t>
  </si>
  <si>
    <t>5095-AESKG</t>
  </si>
  <si>
    <t>2887-JPYLU</t>
  </si>
  <si>
    <t>4770-QAZXN</t>
  </si>
  <si>
    <t>4896-CPRPF</t>
  </si>
  <si>
    <t>1871-MOWRM</t>
  </si>
  <si>
    <t>9714-EDSUC</t>
  </si>
  <si>
    <t>2027-OAQQC</t>
  </si>
  <si>
    <t>0282-NVSJS</t>
  </si>
  <si>
    <t>9090-SGQXL</t>
  </si>
  <si>
    <t>6595-YGXIT</t>
  </si>
  <si>
    <t>7353-YOWFP</t>
  </si>
  <si>
    <t>9835-ZIITK</t>
  </si>
  <si>
    <t>8008-ESFLK</t>
  </si>
  <si>
    <t>7537-CBQUZ</t>
  </si>
  <si>
    <t>1555-DJEQW</t>
  </si>
  <si>
    <t>5649-TJHOV</t>
  </si>
  <si>
    <t>0519-XUZJU</t>
  </si>
  <si>
    <t>3363-EWLGO</t>
  </si>
  <si>
    <t>4750-UKWJK</t>
  </si>
  <si>
    <t>6338-AVWCY</t>
  </si>
  <si>
    <t>1689-YQBYY</t>
  </si>
  <si>
    <t>4487-ZYJZK</t>
  </si>
  <si>
    <t>2959-FENLU</t>
  </si>
  <si>
    <t>0708-LGSMF</t>
  </si>
  <si>
    <t>9253-QXKBE</t>
  </si>
  <si>
    <t>7634-HLQJR</t>
  </si>
  <si>
    <t>0487-RPVUM</t>
  </si>
  <si>
    <t>4079-ULGFR</t>
  </si>
  <si>
    <t>2516-XSJKX</t>
  </si>
  <si>
    <t>0057-QBUQH</t>
  </si>
  <si>
    <t>9445-SZLCH</t>
  </si>
  <si>
    <t>6599-SFQVE</t>
  </si>
  <si>
    <t>8331-ZXFOE</t>
  </si>
  <si>
    <t>4003-FUSHP</t>
  </si>
  <si>
    <t>0356-ERHVT</t>
  </si>
  <si>
    <t>7325-ENZFI</t>
  </si>
  <si>
    <t>4884-ZTHVF</t>
  </si>
  <si>
    <t>3920-HIHMQ</t>
  </si>
  <si>
    <t>3055-OYMSE</t>
  </si>
  <si>
    <t>0613-WUXUM</t>
  </si>
  <si>
    <t>7568-PODML</t>
  </si>
  <si>
    <t>4458-KVRBJ</t>
  </si>
  <si>
    <t>5349-IECLD</t>
  </si>
  <si>
    <t>1397-XKKWR</t>
  </si>
  <si>
    <t>3945-GFWQL</t>
  </si>
  <si>
    <t>8097-OMULG</t>
  </si>
  <si>
    <t>6013-BHCAW</t>
  </si>
  <si>
    <t>0401-WDBXM</t>
  </si>
  <si>
    <t>3387-PLKUI</t>
  </si>
  <si>
    <t>6096-EGVTU</t>
  </si>
  <si>
    <t>3797-VTIDR</t>
  </si>
  <si>
    <t>5081-NWSUP</t>
  </si>
  <si>
    <t>2580-ATZSQ</t>
  </si>
  <si>
    <t>8085-MSNLK</t>
  </si>
  <si>
    <t>9691-HKOVS</t>
  </si>
  <si>
    <t>9881-VCZEP</t>
  </si>
  <si>
    <t>9526-BIHHD</t>
  </si>
  <si>
    <t>8757-TFHHJ</t>
  </si>
  <si>
    <t>4523-WXCEF</t>
  </si>
  <si>
    <t>1468-DEFNC</t>
  </si>
  <si>
    <t>5119-KEPFY</t>
  </si>
  <si>
    <t>8364-TRMMK</t>
  </si>
  <si>
    <t>0916-KNFAJ</t>
  </si>
  <si>
    <t>8319-QBEHW</t>
  </si>
  <si>
    <t>3063-QFSZL</t>
  </si>
  <si>
    <t>8775-LHDJH</t>
  </si>
  <si>
    <t>9625-QNLUX</t>
  </si>
  <si>
    <t>3097-NQYSN</t>
  </si>
  <si>
    <t>4024-CSNBY</t>
  </si>
  <si>
    <t>7110-BDTWG</t>
  </si>
  <si>
    <t>7493-GVFIO</t>
  </si>
  <si>
    <t>0690-SRQID</t>
  </si>
  <si>
    <t>9605-WGJVW</t>
  </si>
  <si>
    <t>9114-DPSIA</t>
  </si>
  <si>
    <t>4700-UBQMV</t>
  </si>
  <si>
    <t>7711-GQBZC</t>
  </si>
  <si>
    <t>3565-UNOCC</t>
  </si>
  <si>
    <t>4627-MIHJH</t>
  </si>
  <si>
    <t>9795-NREXC</t>
  </si>
  <si>
    <t>8573-CGOCC</t>
  </si>
  <si>
    <t>7356-AYNJP</t>
  </si>
  <si>
    <t>9249-FXSCK</t>
  </si>
  <si>
    <t>5493-SDRDQ</t>
  </si>
  <si>
    <t>6286-SUUWT</t>
  </si>
  <si>
    <t>4819-HJPIW</t>
  </si>
  <si>
    <t>8654-DHAOW</t>
  </si>
  <si>
    <t>5438-QMDDL</t>
  </si>
  <si>
    <t>9812-GHVRI</t>
  </si>
  <si>
    <t>5553-AOINX</t>
  </si>
  <si>
    <t>1228-ZLNBX</t>
  </si>
  <si>
    <t>4226-KKDON</t>
  </si>
  <si>
    <t>3831-YCPUO</t>
  </si>
  <si>
    <t>7445-WMRBW</t>
  </si>
  <si>
    <t>3308-DGHKL</t>
  </si>
  <si>
    <t>9924-JPRMC</t>
  </si>
  <si>
    <t>0080-EMYVY</t>
  </si>
  <si>
    <t>6218-KNUBD</t>
  </si>
  <si>
    <t>7337-CINUD</t>
  </si>
  <si>
    <t>7609-NRNCA</t>
  </si>
  <si>
    <t>0623-EJQEG</t>
  </si>
  <si>
    <t>7153-CHRBV</t>
  </si>
  <si>
    <t>0871-URUWO</t>
  </si>
  <si>
    <t>9190-MFJLN</t>
  </si>
  <si>
    <t>6198-PNNSZ</t>
  </si>
  <si>
    <t>3317-VLGQT</t>
  </si>
  <si>
    <t>4132-POCZS</t>
  </si>
  <si>
    <t>5614-DNZCE</t>
  </si>
  <si>
    <t>1095-JUDTC</t>
  </si>
  <si>
    <t>3896-RCYYE</t>
  </si>
  <si>
    <t>9638-JIQYA</t>
  </si>
  <si>
    <t>3258-SANFR</t>
  </si>
  <si>
    <t>3726-TBHQT</t>
  </si>
  <si>
    <t>3190-ITQXP</t>
  </si>
  <si>
    <t>0870-VEMYL</t>
  </si>
  <si>
    <t>4833-QTJNO</t>
  </si>
  <si>
    <t>3039-MJSLN</t>
  </si>
  <si>
    <t>0178-CIIKR</t>
  </si>
  <si>
    <t>5385-SUIRI</t>
  </si>
  <si>
    <t>3982-XWFZQ</t>
  </si>
  <si>
    <t>5774-QPLTF</t>
  </si>
  <si>
    <t>2322-VCZHZ</t>
  </si>
  <si>
    <t>5010-IPEAQ</t>
  </si>
  <si>
    <t>4009-ALQFH</t>
  </si>
  <si>
    <t>6383-ZTSIW</t>
  </si>
  <si>
    <t>8990-YOZLV</t>
  </si>
  <si>
    <t>3069-SSVSN</t>
  </si>
  <si>
    <t>5222-IMUKT</t>
  </si>
  <si>
    <t>3627-FCRDW</t>
  </si>
  <si>
    <t>7562-GSUHK</t>
  </si>
  <si>
    <t>6685-XSHHU</t>
  </si>
  <si>
    <t>8901-UPRHR</t>
  </si>
  <si>
    <t>4903-UYAVB</t>
  </si>
  <si>
    <t>0118-JPNOY</t>
  </si>
  <si>
    <t>6776-TLWOI</t>
  </si>
  <si>
    <t>3845-FXCYS</t>
  </si>
  <si>
    <t>5857-XRECV</t>
  </si>
  <si>
    <t>0725-CXOTM</t>
  </si>
  <si>
    <t>4343-EJVQB</t>
  </si>
  <si>
    <t>9000-PLFUZ</t>
  </si>
  <si>
    <t>3427-GGZZI</t>
  </si>
  <si>
    <t>7779-ORAEL</t>
  </si>
  <si>
    <t>0644-OQMDK</t>
  </si>
  <si>
    <t>4077-CROMM</t>
  </si>
  <si>
    <t>3154-CFSZG</t>
  </si>
  <si>
    <t>2868-MZAGQ</t>
  </si>
  <si>
    <t>4847-QNOKA</t>
  </si>
  <si>
    <t>2220-IAHLS</t>
  </si>
  <si>
    <t>1658-XUHBX</t>
  </si>
  <si>
    <t>6379-RXJRQ</t>
  </si>
  <si>
    <t>2378-HTWFW</t>
  </si>
  <si>
    <t>8650-RHRKE</t>
  </si>
  <si>
    <t>4377-VDHYI</t>
  </si>
  <si>
    <t>0475-RIJEP</t>
  </si>
  <si>
    <t>1260-TTRXI</t>
  </si>
  <si>
    <t>3719-TDVQB</t>
  </si>
  <si>
    <t>6328-ZPBGN</t>
  </si>
  <si>
    <t>0201-MIBOL</t>
  </si>
  <si>
    <t>4937-QPZPO</t>
  </si>
  <si>
    <t>2925-VDZHY</t>
  </si>
  <si>
    <t>6981-TDRFT</t>
  </si>
  <si>
    <t>3413-CSSTH</t>
  </si>
  <si>
    <t>8033-VCZGH</t>
  </si>
  <si>
    <t>4789-KWMXN</t>
  </si>
  <si>
    <t>0224-NIJLP</t>
  </si>
  <si>
    <t>7542-CYDDM</t>
  </si>
  <si>
    <t>4718-WXBGI</t>
  </si>
  <si>
    <t>2867-UIMSS</t>
  </si>
  <si>
    <t>8495-PRWFH</t>
  </si>
  <si>
    <t>0439-IFYUN</t>
  </si>
  <si>
    <t>5716-LIBJC</t>
  </si>
  <si>
    <t>2868-LLSKM</t>
  </si>
  <si>
    <t>8111-RKSPX</t>
  </si>
  <si>
    <t>2988-QRAJY</t>
  </si>
  <si>
    <t>1585-MQSSU</t>
  </si>
  <si>
    <t>0071-NDAFP</t>
  </si>
  <si>
    <t>2856-NNASM</t>
  </si>
  <si>
    <t>7328-ZJAJO</t>
  </si>
  <si>
    <t>6458-CYIDZ</t>
  </si>
  <si>
    <t>8559-CIZFV</t>
  </si>
  <si>
    <t>1090-PYKCI</t>
  </si>
  <si>
    <t>3058-WQDRE</t>
  </si>
  <si>
    <t>7547-EKNFS</t>
  </si>
  <si>
    <t>2279-AXJJK</t>
  </si>
  <si>
    <t>6769-DYBQN</t>
  </si>
  <si>
    <t>0909-SELIE</t>
  </si>
  <si>
    <t>Loyalty</t>
  </si>
  <si>
    <t>Order_Fulfillment</t>
  </si>
  <si>
    <t>A scale from 1 = Very Slow to 10 = Very Fast</t>
  </si>
  <si>
    <t>Shipping Speed</t>
  </si>
  <si>
    <t>Shipping Cost</t>
  </si>
  <si>
    <t>Shipping_Speed</t>
  </si>
  <si>
    <t>Shipping_Cost</t>
  </si>
  <si>
    <t>A scale from 1 = Not Affordable at All to 10 = Definitely Affordable</t>
  </si>
  <si>
    <t>A scale from 1 = Negative Image to 10 = Positive Image</t>
  </si>
  <si>
    <t>Perception of time it takes to deliver products once an order has been confirmed</t>
  </si>
  <si>
    <t>Perception of delivery costs</t>
  </si>
  <si>
    <t>Pale Ale production (litres)</t>
  </si>
  <si>
    <t>litres</t>
  </si>
  <si>
    <t>Total amount of pale ale produced in litres</t>
  </si>
  <si>
    <t>Number of years</t>
  </si>
  <si>
    <t>Thousands of bottles</t>
  </si>
  <si>
    <t>Order_Qty</t>
  </si>
  <si>
    <t>Quantity_Ordered</t>
  </si>
  <si>
    <t>Number of bottles ordered by the customer</t>
  </si>
  <si>
    <t>Length of Relationship with B-Craft</t>
  </si>
  <si>
    <t>Length of time a particular customer has been buying from B-Craft</t>
  </si>
  <si>
    <t>Type of customer that purchases B-Craft's products</t>
  </si>
  <si>
    <t>How B-Craft's products are sold to customers</t>
  </si>
  <si>
    <t>Perceived level of quality of B-Craft's products</t>
  </si>
  <si>
    <t>Overall perception of B-Craft's online presence, especially on social media platforms</t>
  </si>
  <si>
    <t>Perceptions of B-Craft's advertising campaigns</t>
  </si>
  <si>
    <t>Overall image of B-Craft's brand</t>
  </si>
  <si>
    <t xml:space="preserve">Extent to which customers believe B-Craft offers competitive pricing </t>
  </si>
  <si>
    <t>Perceived willingness of B-Craft to negotiate product prices</t>
  </si>
  <si>
    <t>Recommending B-Craft to Other Customers</t>
  </si>
  <si>
    <t>0 = Adelaide; 1 = Regional South Australia</t>
  </si>
  <si>
    <t xml:space="preserve">Whether a customer would recommend B-Craft to others </t>
  </si>
  <si>
    <t>DEAKIN UNIVERSITY 2021</t>
  </si>
  <si>
    <t>You must not otherwise copy or share any part of this document for any other purpose except as expressly permitted under your local copyright laws or with Deakin University's prior consent.</t>
  </si>
  <si>
    <t>0 = Through a distribution network; 1 = Directly</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</si>
  <si>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</si>
  <si>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</si>
  <si>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</si>
  <si>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</si>
  <si>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</si>
  <si>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</si>
  <si>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</si>
  <si>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</si>
  <si>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</si>
  <si>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</si>
  <si>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</si>
  <si>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</si>
  <si>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</si>
  <si>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</si>
  <si>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</si>
  <si>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</si>
  <si>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</si>
  <si>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</si>
  <si>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</si>
  <si>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</si>
  <si>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</si>
  <si>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</si>
  <si>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</si>
  <si>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</si>
  <si>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Model 1 - Initial Model - Multicollinearity Addressed</t>
  </si>
  <si>
    <t>Model 2 - Removed Advert</t>
  </si>
  <si>
    <t>Model 3 - Removed Dist_Channel</t>
  </si>
  <si>
    <t>RESIDUAL OUTPUT</t>
  </si>
  <si>
    <t>Observation</t>
  </si>
  <si>
    <t>Predicted Order_Qty</t>
  </si>
  <si>
    <t>Residuals</t>
  </si>
  <si>
    <t>Standard Residuals</t>
  </si>
  <si>
    <t>PROBABILITY OUTPUT</t>
  </si>
  <si>
    <t>Percentile</t>
  </si>
  <si>
    <t>Brand Image * Quality</t>
  </si>
  <si>
    <t>Outlier</t>
  </si>
  <si>
    <t>Logistic Regression</t>
  </si>
  <si>
    <t>Success</t>
  </si>
  <si>
    <t>Failure</t>
  </si>
  <si>
    <t>p-Obs</t>
  </si>
  <si>
    <t>p-Pred</t>
  </si>
  <si>
    <t>Suc-Pred</t>
  </si>
  <si>
    <t>Fail-Pred</t>
  </si>
  <si>
    <t>LL</t>
  </si>
  <si>
    <t>% Correct</t>
  </si>
  <si>
    <t>Coeff</t>
  </si>
  <si>
    <t>LL0</t>
  </si>
  <si>
    <t>LL1</t>
  </si>
  <si>
    <t>Chi-Sq</t>
  </si>
  <si>
    <t>p-value</t>
  </si>
  <si>
    <t>alpha</t>
  </si>
  <si>
    <t>sig</t>
  </si>
  <si>
    <t>R-Sq (L)</t>
  </si>
  <si>
    <t>R-Sq (CS)</t>
  </si>
  <si>
    <t>R-Sq (N)</t>
  </si>
  <si>
    <t>AIC</t>
  </si>
  <si>
    <t>BIC</t>
  </si>
  <si>
    <t>Covariance Matrix</t>
  </si>
  <si>
    <t>coeff b</t>
  </si>
  <si>
    <t>s.e.</t>
  </si>
  <si>
    <t>Wald</t>
  </si>
  <si>
    <t>exp(b)</t>
  </si>
  <si>
    <t>lower</t>
  </si>
  <si>
    <t>upper</t>
  </si>
  <si>
    <t>Converge</t>
  </si>
  <si>
    <t>Classification Table</t>
  </si>
  <si>
    <t>Suc-Obs</t>
  </si>
  <si>
    <t>Fail-Obs</t>
  </si>
  <si>
    <t>Accuracy</t>
  </si>
  <si>
    <t>Cutoff</t>
  </si>
  <si>
    <t>ROC Table</t>
  </si>
  <si>
    <t>Fail-Cum</t>
  </si>
  <si>
    <t>Suc-Cum</t>
  </si>
  <si>
    <t>FPR</t>
  </si>
  <si>
    <t>TPR</t>
  </si>
  <si>
    <t>AUC</t>
  </si>
  <si>
    <t>yes</t>
  </si>
  <si>
    <r>
      <t>PCC hit ratio = p</t>
    </r>
    <r>
      <rPr>
        <vertAlign val="superscript"/>
        <sz val="11"/>
        <color theme="1"/>
        <rFont val="Calibri"/>
        <family val="2"/>
        <scheme val="minor"/>
      </rPr>
      <t>2</t>
    </r>
    <r>
      <rPr>
        <sz val="10"/>
        <rFont val="Arial"/>
        <family val="2"/>
      </rPr>
      <t xml:space="preserve"> + (1-p)</t>
    </r>
    <r>
      <rPr>
        <vertAlign val="superscript"/>
        <sz val="11"/>
        <color theme="1"/>
        <rFont val="Calibri"/>
        <family val="2"/>
        <scheme val="minor"/>
      </rPr>
      <t>2</t>
    </r>
  </si>
  <si>
    <t>Standard (rule of thumb)</t>
  </si>
  <si>
    <t xml:space="preserve">Total </t>
  </si>
  <si>
    <t>Model 4 - Removed Cust-Type</t>
  </si>
  <si>
    <t>Model 5 - Removed Region</t>
  </si>
  <si>
    <t>Brand Image - Negative</t>
  </si>
  <si>
    <t>Brand Image - Neutral</t>
  </si>
  <si>
    <t>Brand Image - Positive</t>
  </si>
  <si>
    <t>Probability Matrix - Network Distribution - Netural Shipping - Various Quality &amp; Brand Image</t>
  </si>
  <si>
    <t>Probability Matrix - Direct Distribution - Netural Shipping - Various Quality &amp; Brand Image</t>
  </si>
  <si>
    <t>Percentage of odds</t>
  </si>
  <si>
    <t>% of odds</t>
  </si>
  <si>
    <t>Maximum Chance Criterion</t>
  </si>
  <si>
    <t>Brand Image</t>
  </si>
  <si>
    <t>Predicted Probability</t>
  </si>
  <si>
    <t>Time Period</t>
  </si>
  <si>
    <t>t</t>
  </si>
  <si>
    <r>
      <t>Y</t>
    </r>
    <r>
      <rPr>
        <b/>
        <i/>
        <vertAlign val="subscript"/>
        <sz val="11"/>
        <color theme="1"/>
        <rFont val="Calibri"/>
        <family val="2"/>
        <scheme val="minor"/>
      </rPr>
      <t>t</t>
    </r>
  </si>
  <si>
    <t>4 MA</t>
  </si>
  <si>
    <t>4 Centered MA</t>
  </si>
  <si>
    <t>Ratio (Obs/MA)</t>
  </si>
  <si>
    <t>Index</t>
  </si>
  <si>
    <t>Deseasonalised</t>
  </si>
  <si>
    <t>Trend</t>
  </si>
  <si>
    <t>Forecast</t>
  </si>
  <si>
    <t>APE</t>
  </si>
  <si>
    <t>Baseline</t>
  </si>
  <si>
    <r>
      <t>S</t>
    </r>
    <r>
      <rPr>
        <b/>
        <i/>
        <vertAlign val="subscript"/>
        <sz val="11"/>
        <color theme="1"/>
        <rFont val="Calibri"/>
        <family val="2"/>
        <scheme val="minor"/>
      </rPr>
      <t>t</t>
    </r>
    <r>
      <rPr>
        <b/>
        <sz val="11"/>
        <color theme="1"/>
        <rFont val="Calibri"/>
        <family val="2"/>
        <scheme val="minor"/>
      </rPr>
      <t>, I</t>
    </r>
    <r>
      <rPr>
        <b/>
        <i/>
        <vertAlign val="subscript"/>
        <sz val="11"/>
        <color theme="1"/>
        <rFont val="Calibri"/>
        <family val="2"/>
        <scheme val="minor"/>
      </rPr>
      <t>t</t>
    </r>
  </si>
  <si>
    <r>
      <t>S</t>
    </r>
    <r>
      <rPr>
        <b/>
        <i/>
        <vertAlign val="subscript"/>
        <sz val="11"/>
        <color theme="1"/>
        <rFont val="Calibri"/>
        <family val="2"/>
        <scheme val="minor"/>
      </rPr>
      <t>t</t>
    </r>
  </si>
  <si>
    <r>
      <t>Y</t>
    </r>
    <r>
      <rPr>
        <b/>
        <i/>
        <vertAlign val="subscript"/>
        <sz val="11"/>
        <color theme="1"/>
        <rFont val="Calibri"/>
        <family val="2"/>
        <scheme val="minor"/>
      </rPr>
      <t xml:space="preserve">t </t>
    </r>
    <r>
      <rPr>
        <b/>
        <i/>
        <sz val="11"/>
        <color theme="1"/>
        <rFont val="Calibri"/>
        <family val="2"/>
        <scheme val="minor"/>
      </rPr>
      <t>/ S</t>
    </r>
    <r>
      <rPr>
        <b/>
        <i/>
        <vertAlign val="subscript"/>
        <sz val="11"/>
        <color theme="1"/>
        <rFont val="Calibri"/>
        <family val="2"/>
        <scheme val="minor"/>
      </rPr>
      <t>t</t>
    </r>
  </si>
  <si>
    <r>
      <t>T</t>
    </r>
    <r>
      <rPr>
        <b/>
        <i/>
        <vertAlign val="subscript"/>
        <sz val="11"/>
        <color theme="1"/>
        <rFont val="Calibri"/>
        <family val="2"/>
        <scheme val="minor"/>
      </rPr>
      <t>t</t>
    </r>
  </si>
  <si>
    <r>
      <t>S</t>
    </r>
    <r>
      <rPr>
        <b/>
        <i/>
        <vertAlign val="subscript"/>
        <sz val="11"/>
        <color theme="1"/>
        <rFont val="Calibri"/>
        <family val="2"/>
        <scheme val="minor"/>
      </rPr>
      <t>t</t>
    </r>
    <r>
      <rPr>
        <b/>
        <sz val="11"/>
        <color theme="1"/>
        <rFont val="Calibri"/>
        <family val="2"/>
        <scheme val="minor"/>
      </rPr>
      <t xml:space="preserve"> </t>
    </r>
    <r>
      <rPr>
        <b/>
        <sz val="11"/>
        <color theme="1"/>
        <rFont val="Calibri"/>
        <family val="2"/>
      </rPr>
      <t>×</t>
    </r>
    <r>
      <rPr>
        <b/>
        <sz val="11"/>
        <color theme="1"/>
        <rFont val="Calibri"/>
        <family val="2"/>
        <scheme val="minor"/>
      </rPr>
      <t xml:space="preserve"> T</t>
    </r>
    <r>
      <rPr>
        <b/>
        <i/>
        <vertAlign val="subscript"/>
        <sz val="11"/>
        <color theme="1"/>
        <rFont val="Calibri"/>
        <family val="2"/>
        <scheme val="minor"/>
      </rPr>
      <t>t</t>
    </r>
  </si>
  <si>
    <t>Average</t>
  </si>
  <si>
    <t>SUM</t>
  </si>
  <si>
    <t>Indices</t>
  </si>
  <si>
    <t>MAPE Score</t>
  </si>
  <si>
    <t>The average does not equal to 4 periods, so this indicates some seasonal irregularities, so we need to normalise this.</t>
  </si>
  <si>
    <t>MAPE is 4% which indicates this is a strong model as the lower the %, the better it is</t>
  </si>
  <si>
    <t>From the table above, we can identify that Shipping Speed and Shipping Cost are highly correlated to each other, with a score of 0.84. In this instance, we need to decide which of these 2 variables to keep and drop the other one. We will keep Shipping Cost as the correlation of this variable with Order Quantity is higher at 0.50 compared to Shipping Speed. We are also dropping Flex_Price as there is virtually no relationship with this variable as the correlation score is 0.</t>
  </si>
  <si>
    <t>IV</t>
  </si>
  <si>
    <t>Moderator</t>
  </si>
  <si>
    <t>Interacting variable (moderator):</t>
  </si>
  <si>
    <t>Brand Image (Min)</t>
  </si>
  <si>
    <t>Brand Image (Max)</t>
  </si>
  <si>
    <t>Quality (Min)</t>
  </si>
  <si>
    <t>Quality (Max)</t>
  </si>
  <si>
    <t>DV</t>
  </si>
  <si>
    <t>Quantity</t>
  </si>
  <si>
    <t>Brand Image (Mean)</t>
  </si>
  <si>
    <t>Brand Image (Std Dv)</t>
  </si>
  <si>
    <t>Quality (Mean)</t>
  </si>
  <si>
    <t>Quality (Std Dv)</t>
  </si>
  <si>
    <t>Quantity (Min)</t>
  </si>
  <si>
    <t>Quantity (Max)</t>
  </si>
  <si>
    <t xml:space="preserve">At 5% significance level, we have sufficient evidence to conclude that the interaction between Brand Imageand Quality is statistically significant. The graph is pararrel, indicating a slight interaction effect. High brand image slightly outperformed low brand image. For both high and low brand image, the order quantity increased as the quality of beer increased. </t>
  </si>
  <si>
    <t>Will Recommend (1)</t>
  </si>
  <si>
    <t>Will Not Recommend (0)</t>
  </si>
  <si>
    <t xml:space="preserve">Model is statistically significant as the F significance is less than 0.05. 
R2: 35% of the variation in order quantity can be explained by the variation in Quality and Brand Image.The remaining 65% of variation in order quantity is explained by other significant IV that are not included in the model.
Adjusted R2: 35% of variation in order quantity can be explained by the perception of Quality and Brand Image. The remaining 65% of variation in order quantities is explained by other significant IVs that are not included in the model. This metric takes into account the sample size.
At 5% significance level there is sufficient evidence to conclude that the interaction exists. </t>
  </si>
  <si>
    <r>
      <rPr>
        <b/>
        <sz val="10"/>
        <rFont val="Arial"/>
        <family val="2"/>
      </rPr>
      <t>Model Practical Significance:</t>
    </r>
    <r>
      <rPr>
        <sz val="10"/>
        <rFont val="Arial"/>
        <family val="2"/>
      </rPr>
      <t xml:space="preserve">
76% of our observation have been accurately classified by this logreg model. The remaining 24% miss-classification rate could have been improved on if more statistically significant IVs were included in the model.
Of the 101 customers who rated that their will recommend B-Craft beers to others, 78 of them were accurately classfied as"will recommend", the remaining 23 customers were misclassfied as "will not recommend". The overall accuracry for will recommend customers is 77%.
Of the 99 customers who rated as they will not recommend, 74 of these customers were accurate classified as will not recommend, and the remaining 25 of them were misclassified as will recommend. The overall accuracy of customers who will not recommend is 75%.
The model also has good practical use as the overall accuracy of 76% is well above the cut off of 50%. To further assess the model, we can compare the accuracy rate of 76% against the PCC hit ration, MCC hit ration &amp; Standard rule of thumb. The model has outperformed all of them, so it's a good model. 
</t>
    </r>
    <r>
      <rPr>
        <sz val="10"/>
        <color rgb="FFFF0000"/>
        <rFont val="Arial"/>
        <family val="2"/>
      </rPr>
      <t xml:space="preserve">
</t>
    </r>
    <r>
      <rPr>
        <b/>
        <sz val="10"/>
        <rFont val="Arial"/>
        <family val="2"/>
      </rPr>
      <t>Model Statistical Significance:</t>
    </r>
    <r>
      <rPr>
        <sz val="10"/>
        <rFont val="Arial"/>
        <family val="2"/>
      </rPr>
      <t xml:space="preserve">
At 5% significance level, we have sufficient evidence to conclude that this model has statistical significance and predictive powers as the p-value is 0.00 which is less than alpha.
Percentage of odds:
- All IV coeffecients are positive, thus meaning the relationship is positive in direction. 
</t>
    </r>
  </si>
  <si>
    <t>Model 6 - Removed Brand Image (Final Model)</t>
  </si>
  <si>
    <t xml:space="preserve">R Square: 65% of the variation in order quantities can be explained by the variation in Loyalty, Quality, SM presence, Comp_Pricing, Order Fulfillment, Shipping_cost and Recommend. The remaining 35% of the variation in order quantities can be explained by the variation in other statistically significant independent variables that are not included in this model. 65% is a moderate Rsquared value, indicating that this model has moderate predictive powers.
The standard error that this model may commit is 810 bottles of beer in quantity. 
F significance is less than 0.05, so at 5% significance, we have sufficient evidence to conclude that atleast 1 IV has a statistically significant relationship with Order Quantity. 
Model Equation: Order_Quantity = 6.84 + (0.07*Loyalty)+(0.18*Quality)+(0.50*SM_Presence)+(-0.10*Comp_Pricing)+(-0.21*Order_Fulfillment)+(0.34*Shipping_Cost)+(0.33*Recommend)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</si>
</sst>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x14ac:knownFonts="1">
    <font>
      <sz val="10"/>
      <name val="Arial"/>
      <family val="2"/>
    </font>
    <font>
      <sz val="11"/>
      <color theme="1"/>
      <name val="Calibri"/>
      <family val="2"/>
      <scheme val="minor"/>
    </font>
    <font>
      <b/>
      <sz val="10"/>
      <name val="Arial"/>
      <family val="2"/>
    </font>
    <font>
      <b/>
      <sz val="10"/>
      <color indexed="18"/>
      <name val="Arial"/>
      <family val="2"/>
    </font>
    <font>
      <sz val="10"/>
      <color indexed="18"/>
      <name val="Arial"/>
      <family val="2"/>
    </font>
    <font>
      <sz val="10"/>
      <color indexed="10"/>
      <name val="Arial"/>
      <family val="2"/>
    </font>
    <font>
      <b/>
      <sz val="10"/>
      <color indexed="9"/>
      <name val="Arial"/>
      <family val="2"/>
    </font>
    <font>
      <sz val="10"/>
      <color indexed="9"/>
      <name val="Arial"/>
      <family val="2"/>
    </font>
    <font>
      <sz val="14"/>
      <color theme="1"/>
      <name val="Calibri"/>
      <family val="2"/>
      <scheme val="minor"/>
    </font>
    <font>
      <sz val="16"/>
      <color rgb="FFFF0000"/>
      <name val="Calibri"/>
      <family val="2"/>
    </font>
    <font>
      <b/>
      <sz val="12"/>
      <name val="Calibri Light"/>
      <family val="2"/>
      <scheme val="major"/>
    </font>
    <font>
      <sz val="12"/>
      <name val="Arial"/>
      <family val="2"/>
    </font>
    <font>
      <sz val="12"/>
      <name val="Calibri Light"/>
      <family val="2"/>
      <scheme val="major"/>
    </font>
    <font>
      <b/>
      <sz val="12"/>
      <name val="Arial"/>
      <family val="2"/>
    </font>
    <font>
      <i/>
      <sz val="10"/>
      <name val="Arial"/>
      <family val="2"/>
    </font>
    <font>
      <b/>
      <sz val="10"/>
      <color rgb="FFFF0000"/>
      <name val="Arial"/>
      <family val="2"/>
    </font>
    <font>
      <sz val="16"/>
      <name val="Arial"/>
      <family val="2"/>
    </font>
    <font>
      <vertAlign val="superscript"/>
      <sz val="11"/>
      <color theme="1"/>
      <name val="Calibri"/>
      <family val="2"/>
      <scheme val="minor"/>
    </font>
    <font>
      <b/>
      <i/>
      <sz val="10"/>
      <name val="Arial"/>
      <family val="2"/>
    </font>
    <font>
      <sz val="9"/>
      <color indexed="81"/>
      <name val="Tahoma"/>
      <family val="2"/>
    </font>
    <font>
      <b/>
      <sz val="9"/>
      <color indexed="81"/>
      <name val="Tahoma"/>
      <family val="2"/>
    </font>
    <font>
      <sz val="12"/>
      <color rgb="FFFF0000"/>
      <name val="Calibri Light"/>
      <family val="2"/>
      <scheme val="major"/>
    </font>
    <font>
      <sz val="10"/>
      <name val="Arial"/>
      <family val="2"/>
    </font>
    <font>
      <b/>
      <sz val="11"/>
      <color theme="1"/>
      <name val="Calibri"/>
      <family val="2"/>
      <scheme val="minor"/>
    </font>
    <font>
      <b/>
      <i/>
      <sz val="11"/>
      <color theme="1"/>
      <name val="Calibri"/>
      <family val="2"/>
      <scheme val="minor"/>
    </font>
    <font>
      <b/>
      <i/>
      <vertAlign val="subscript"/>
      <sz val="11"/>
      <color theme="1"/>
      <name val="Calibri"/>
      <family val="2"/>
      <scheme val="minor"/>
    </font>
    <font>
      <b/>
      <sz val="11"/>
      <color theme="1"/>
      <name val="Calibri"/>
      <family val="2"/>
    </font>
    <font>
      <sz val="10"/>
      <color theme="1"/>
      <name val="Arial"/>
      <family val="2"/>
    </font>
    <font>
      <b/>
      <u/>
      <sz val="10"/>
      <name val="Arial"/>
      <family val="2"/>
    </font>
    <font>
      <sz val="10"/>
      <color rgb="FFFF0000"/>
      <name val="Arial"/>
      <family val="2"/>
    </font>
    <font>
      <b/>
      <sz val="10"/>
      <color theme="1"/>
      <name val="Arial"/>
      <family val="2"/>
    </font>
  </fonts>
  <fills count="16">
    <fill>
      <patternFill patternType="none"/>
    </fill>
    <fill>
      <patternFill patternType="gray125"/>
    </fill>
    <fill>
      <patternFill patternType="solid">
        <fgColor indexed="43"/>
        <bgColor indexed="64"/>
      </patternFill>
    </fill>
    <fill>
      <patternFill patternType="solid">
        <fgColor indexed="18"/>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9999"/>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rgb="FFFFC000"/>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5" tint="0.59999389629810485"/>
        <bgColor indexed="64"/>
      </patternFill>
    </fill>
  </fills>
  <borders count="66">
    <border>
      <left/>
      <right/>
      <top/>
      <bottom/>
      <diagonal/>
    </border>
    <border>
      <left/>
      <right/>
      <top/>
      <bottom style="double">
        <color auto="1"/>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top style="double">
        <color indexed="64"/>
      </top>
      <bottom style="thin">
        <color auto="1"/>
      </bottom>
      <diagonal/>
    </border>
    <border>
      <left/>
      <right/>
      <top style="thin">
        <color auto="1"/>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top style="double">
        <color indexed="64"/>
      </top>
      <bottom style="thin">
        <color indexed="64"/>
      </bottom>
      <diagonal/>
    </border>
    <border>
      <left/>
      <right/>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s>
  <cellStyleXfs count="3">
    <xf numFmtId="0" fontId="0" fillId="0" borderId="0"/>
    <xf numFmtId="0" fontId="1" fillId="0" borderId="0"/>
    <xf numFmtId="9" fontId="22" fillId="0" borderId="0" applyFont="0" applyFill="0" applyBorder="0" applyAlignment="0" applyProtection="0"/>
  </cellStyleXfs>
  <cellXfs count="323">
    <xf numFmtId="0" fontId="0" fillId="0" borderId="0" xfId="0"/>
    <xf numFmtId="0" fontId="2" fillId="0" borderId="0" xfId="0" applyFont="1"/>
    <xf numFmtId="0" fontId="2" fillId="2" borderId="0" xfId="0" applyFont="1" applyFill="1" applyAlignment="1">
      <alignment horizontal="left" wrapText="1"/>
    </xf>
    <xf numFmtId="0" fontId="3" fillId="0" borderId="0" xfId="0" applyFont="1" applyAlignment="1">
      <alignment horizontal="right"/>
    </xf>
    <xf numFmtId="0" fontId="4" fillId="0" borderId="0" xfId="0" applyFont="1" applyAlignment="1">
      <alignment horizontal="right"/>
    </xf>
    <xf numFmtId="0" fontId="5" fillId="2" borderId="0" xfId="0" applyFont="1" applyFill="1" applyAlignment="1">
      <alignment horizontal="right"/>
    </xf>
    <xf numFmtId="0" fontId="4" fillId="0" borderId="0" xfId="0" applyFont="1"/>
    <xf numFmtId="0" fontId="5" fillId="0" borderId="0" xfId="0" applyFont="1"/>
    <xf numFmtId="0" fontId="6" fillId="3" borderId="0" xfId="0" applyFont="1" applyFill="1"/>
    <xf numFmtId="0" fontId="0" fillId="3" borderId="0" xfId="0" applyFill="1"/>
    <xf numFmtId="0" fontId="7" fillId="0" borderId="0" xfId="0" applyFont="1"/>
    <xf numFmtId="0" fontId="7" fillId="0" borderId="0" xfId="0" applyFont="1" applyAlignment="1">
      <alignment horizontal="right"/>
    </xf>
    <xf numFmtId="0" fontId="0" fillId="0" borderId="0" xfId="0"/>
    <xf numFmtId="0" fontId="1" fillId="0" borderId="0" xfId="1"/>
    <xf numFmtId="0" fontId="8" fillId="0" borderId="0" xfId="1" applyFont="1"/>
    <xf numFmtId="0" fontId="9" fillId="0" borderId="0" xfId="1" applyFont="1" applyAlignment="1">
      <alignment vertical="center"/>
    </xf>
    <xf numFmtId="0" fontId="10" fillId="0" borderId="1" xfId="0" applyFont="1" applyFill="1" applyBorder="1" applyAlignment="1">
      <alignment horizontal="center" vertical="center"/>
    </xf>
    <xf numFmtId="0" fontId="10" fillId="0" borderId="1" xfId="0" applyFont="1" applyBorder="1" applyAlignment="1">
      <alignment horizontal="center" vertical="center"/>
    </xf>
    <xf numFmtId="0" fontId="11" fillId="0" borderId="0" xfId="0" applyFont="1"/>
    <xf numFmtId="0" fontId="12" fillId="0" borderId="0" xfId="0" applyFont="1" applyFill="1" applyAlignment="1">
      <alignment horizontal="left" vertical="center"/>
    </xf>
    <xf numFmtId="0" fontId="12" fillId="0" borderId="0" xfId="0" applyFont="1" applyAlignment="1">
      <alignment horizontal="left" vertical="center"/>
    </xf>
    <xf numFmtId="0" fontId="12" fillId="4" borderId="0" xfId="0" applyFont="1" applyFill="1" applyAlignment="1">
      <alignment horizontal="left" vertical="center"/>
    </xf>
    <xf numFmtId="0" fontId="11" fillId="0" borderId="0" xfId="0" applyFont="1" applyFill="1"/>
    <xf numFmtId="0" fontId="11" fillId="0" borderId="0" xfId="0" quotePrefix="1" applyFont="1" applyFill="1"/>
    <xf numFmtId="0" fontId="13" fillId="0" borderId="0" xfId="0" applyFont="1" applyBorder="1" applyAlignment="1">
      <alignment horizontal="center" vertical="center"/>
    </xf>
    <xf numFmtId="0" fontId="11" fillId="0" borderId="0" xfId="0" applyFont="1" applyAlignment="1">
      <alignment horizontal="left" vertical="center"/>
    </xf>
    <xf numFmtId="1" fontId="11" fillId="0" borderId="0" xfId="0" applyNumberFormat="1" applyFont="1" applyAlignment="1">
      <alignment horizontal="center" vertical="center"/>
    </xf>
    <xf numFmtId="164" fontId="11" fillId="0" borderId="0" xfId="0" applyNumberFormat="1" applyFont="1" applyAlignment="1">
      <alignment horizontal="center" vertical="center"/>
    </xf>
    <xf numFmtId="0" fontId="11" fillId="0" borderId="0" xfId="0" applyFont="1" applyAlignment="1">
      <alignment horizontal="center"/>
    </xf>
    <xf numFmtId="0" fontId="11" fillId="0" borderId="0" xfId="0" applyFont="1" applyAlignment="1">
      <alignment horizontal="center" vertical="center"/>
    </xf>
    <xf numFmtId="0" fontId="13" fillId="0" borderId="0" xfId="0" applyFont="1" applyAlignment="1">
      <alignment horizontal="center" vertical="center"/>
    </xf>
    <xf numFmtId="2" fontId="11" fillId="0" borderId="0" xfId="0" applyNumberFormat="1" applyFont="1"/>
    <xf numFmtId="0" fontId="12" fillId="5" borderId="0" xfId="0" applyFont="1" applyFill="1" applyAlignment="1">
      <alignment horizontal="left" vertical="center"/>
    </xf>
    <xf numFmtId="0" fontId="12" fillId="6" borderId="0" xfId="0" applyFont="1" applyFill="1" applyAlignment="1">
      <alignment horizontal="left" vertical="center"/>
    </xf>
    <xf numFmtId="0" fontId="12" fillId="6" borderId="1" xfId="0" applyFont="1" applyFill="1" applyBorder="1" applyAlignment="1">
      <alignment horizontal="left" vertical="center"/>
    </xf>
    <xf numFmtId="0" fontId="12" fillId="7" borderId="0" xfId="0" applyFont="1" applyFill="1" applyAlignment="1">
      <alignment horizontal="left" vertical="center"/>
    </xf>
    <xf numFmtId="0" fontId="12" fillId="7" borderId="0" xfId="0" applyFont="1" applyFill="1" applyBorder="1" applyAlignment="1">
      <alignment horizontal="left" vertical="center"/>
    </xf>
    <xf numFmtId="0" fontId="12" fillId="7" borderId="0" xfId="0" applyFont="1" applyFill="1"/>
    <xf numFmtId="0" fontId="12" fillId="7" borderId="1" xfId="0" applyFont="1" applyFill="1" applyBorder="1" applyAlignment="1">
      <alignment horizontal="left" vertical="center"/>
    </xf>
    <xf numFmtId="0" fontId="12" fillId="7" borderId="1" xfId="0" applyFont="1" applyFill="1" applyBorder="1"/>
    <xf numFmtId="0" fontId="12" fillId="7" borderId="1" xfId="0" applyFont="1" applyFill="1" applyBorder="1" applyAlignment="1">
      <alignment horizontal="left"/>
    </xf>
    <xf numFmtId="0" fontId="12" fillId="7" borderId="1" xfId="0" quotePrefix="1" applyFont="1" applyFill="1" applyBorder="1"/>
    <xf numFmtId="0" fontId="0" fillId="0" borderId="0" xfId="0" applyAlignment="1"/>
    <xf numFmtId="0" fontId="14" fillId="0" borderId="4" xfId="0" applyFont="1" applyFill="1" applyBorder="1" applyAlignment="1">
      <alignment horizontal="center"/>
    </xf>
    <xf numFmtId="2" fontId="0" fillId="0" borderId="0" xfId="0" applyNumberFormat="1" applyFill="1" applyBorder="1" applyAlignment="1"/>
    <xf numFmtId="2" fontId="0" fillId="0" borderId="3" xfId="0" applyNumberFormat="1" applyFill="1" applyBorder="1" applyAlignment="1"/>
    <xf numFmtId="2" fontId="15" fillId="0" borderId="0" xfId="0" applyNumberFormat="1" applyFont="1" applyFill="1" applyBorder="1" applyAlignment="1"/>
    <xf numFmtId="2" fontId="0" fillId="5" borderId="3" xfId="0" applyNumberFormat="1" applyFill="1" applyBorder="1" applyAlignment="1"/>
    <xf numFmtId="2" fontId="2" fillId="5" borderId="3" xfId="0" applyNumberFormat="1" applyFont="1" applyFill="1" applyBorder="1" applyAlignment="1"/>
    <xf numFmtId="2" fontId="0" fillId="8" borderId="3" xfId="0" applyNumberFormat="1" applyFill="1" applyBorder="1" applyAlignment="1"/>
    <xf numFmtId="0" fontId="14" fillId="0" borderId="4" xfId="0" applyFont="1" applyFill="1" applyBorder="1" applyAlignment="1">
      <alignment horizontal="centerContinuous"/>
    </xf>
    <xf numFmtId="2" fontId="0" fillId="0" borderId="0" xfId="0" applyNumberFormat="1"/>
    <xf numFmtId="2" fontId="14" fillId="0" borderId="4" xfId="0" applyNumberFormat="1" applyFont="1" applyFill="1" applyBorder="1" applyAlignment="1">
      <alignment horizontal="center"/>
    </xf>
    <xf numFmtId="2" fontId="0" fillId="8" borderId="0" xfId="0" applyNumberFormat="1" applyFill="1" applyBorder="1" applyAlignment="1"/>
    <xf numFmtId="0" fontId="13" fillId="8" borderId="0" xfId="0" applyFont="1" applyFill="1" applyBorder="1" applyAlignment="1">
      <alignment horizontal="center" vertical="center"/>
    </xf>
    <xf numFmtId="2" fontId="14" fillId="0" borderId="4" xfId="0" applyNumberFormat="1" applyFont="1" applyFill="1" applyBorder="1" applyAlignment="1">
      <alignment horizontal="centerContinuous"/>
    </xf>
    <xf numFmtId="0" fontId="13" fillId="0" borderId="0" xfId="0" applyFont="1" applyFill="1" applyBorder="1" applyAlignment="1">
      <alignment horizontal="center" vertical="center"/>
    </xf>
    <xf numFmtId="1" fontId="0" fillId="0" borderId="0" xfId="0" applyNumberFormat="1"/>
    <xf numFmtId="0" fontId="0" fillId="0" borderId="11" xfId="0" applyBorder="1"/>
    <xf numFmtId="0" fontId="0" fillId="0" borderId="15" xfId="0" applyBorder="1"/>
    <xf numFmtId="1" fontId="0" fillId="0" borderId="16" xfId="0" applyNumberFormat="1" applyBorder="1"/>
    <xf numFmtId="1" fontId="0" fillId="0" borderId="0" xfId="0" applyNumberFormat="1" applyBorder="1"/>
    <xf numFmtId="0" fontId="0" fillId="0" borderId="17" xfId="0" applyBorder="1"/>
    <xf numFmtId="1" fontId="0" fillId="0" borderId="18" xfId="0" applyNumberFormat="1" applyBorder="1"/>
    <xf numFmtId="1" fontId="0" fillId="0" borderId="19" xfId="0" applyNumberFormat="1" applyBorder="1"/>
    <xf numFmtId="0" fontId="0" fillId="0" borderId="20" xfId="0" applyBorder="1"/>
    <xf numFmtId="0" fontId="14" fillId="0" borderId="21" xfId="0" applyFont="1" applyBorder="1" applyAlignment="1">
      <alignment horizontal="center"/>
    </xf>
    <xf numFmtId="1" fontId="0" fillId="0" borderId="11" xfId="0" applyNumberFormat="1" applyBorder="1"/>
    <xf numFmtId="1" fontId="0" fillId="0" borderId="17" xfId="0" applyNumberFormat="1" applyBorder="1"/>
    <xf numFmtId="0" fontId="0" fillId="0" borderId="13" xfId="0" applyBorder="1"/>
    <xf numFmtId="1" fontId="0" fillId="0" borderId="15" xfId="0" applyNumberFormat="1" applyBorder="1"/>
    <xf numFmtId="0" fontId="0" fillId="0" borderId="16" xfId="0" applyBorder="1"/>
    <xf numFmtId="0" fontId="0" fillId="0" borderId="18" xfId="0" applyBorder="1"/>
    <xf numFmtId="1" fontId="0" fillId="0" borderId="20" xfId="0" applyNumberFormat="1" applyBorder="1"/>
    <xf numFmtId="1" fontId="0" fillId="0" borderId="22" xfId="0" applyNumberFormat="1"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4" xfId="0" applyBorder="1"/>
    <xf numFmtId="0" fontId="0" fillId="0" borderId="0" xfId="0" applyBorder="1"/>
    <xf numFmtId="0" fontId="0" fillId="0" borderId="19" xfId="0" applyBorder="1"/>
    <xf numFmtId="0" fontId="14" fillId="0" borderId="26" xfId="0" applyFont="1" applyBorder="1" applyAlignment="1">
      <alignment horizontal="center"/>
    </xf>
    <xf numFmtId="0" fontId="0" fillId="0" borderId="27" xfId="0" applyBorder="1"/>
    <xf numFmtId="0" fontId="0" fillId="0" borderId="0" xfId="0" applyAlignment="1">
      <alignment horizontal="center"/>
    </xf>
    <xf numFmtId="0" fontId="0" fillId="0" borderId="28" xfId="0" applyBorder="1"/>
    <xf numFmtId="0" fontId="0" fillId="0" borderId="29" xfId="0" applyBorder="1"/>
    <xf numFmtId="0" fontId="0" fillId="0" borderId="12" xfId="0" applyBorder="1"/>
    <xf numFmtId="2" fontId="0" fillId="0" borderId="30" xfId="0" applyNumberFormat="1" applyBorder="1"/>
    <xf numFmtId="2" fontId="0" fillId="0" borderId="32" xfId="0" applyNumberFormat="1" applyBorder="1"/>
    <xf numFmtId="2" fontId="0" fillId="0" borderId="33" xfId="0" applyNumberFormat="1" applyBorder="1"/>
    <xf numFmtId="2" fontId="0" fillId="0" borderId="34" xfId="0" applyNumberFormat="1" applyBorder="1"/>
    <xf numFmtId="2" fontId="0" fillId="0" borderId="35" xfId="0" applyNumberFormat="1" applyBorder="1"/>
    <xf numFmtId="2" fontId="0" fillId="0" borderId="36" xfId="0" applyNumberFormat="1" applyBorder="1"/>
    <xf numFmtId="2" fontId="0" fillId="0" borderId="37" xfId="0" applyNumberFormat="1" applyBorder="1"/>
    <xf numFmtId="2" fontId="0" fillId="0" borderId="38" xfId="0" applyNumberFormat="1" applyBorder="1"/>
    <xf numFmtId="2" fontId="0" fillId="0" borderId="39" xfId="0" applyNumberFormat="1" applyBorder="1"/>
    <xf numFmtId="2" fontId="0" fillId="0" borderId="40" xfId="0" applyNumberFormat="1" applyBorder="1"/>
    <xf numFmtId="2" fontId="0" fillId="0" borderId="41" xfId="0" applyNumberFormat="1" applyBorder="1"/>
    <xf numFmtId="2" fontId="0" fillId="0" borderId="42" xfId="0" applyNumberFormat="1" applyBorder="1"/>
    <xf numFmtId="2" fontId="0" fillId="0" borderId="43" xfId="0" applyNumberFormat="1" applyBorder="1"/>
    <xf numFmtId="2" fontId="0" fillId="0" borderId="31" xfId="0" applyNumberFormat="1" applyBorder="1"/>
    <xf numFmtId="2" fontId="0" fillId="0" borderId="44" xfId="0" applyNumberFormat="1" applyBorder="1"/>
    <xf numFmtId="2" fontId="0" fillId="0" borderId="45" xfId="0" applyNumberFormat="1" applyBorder="1"/>
    <xf numFmtId="2" fontId="0" fillId="0" borderId="46" xfId="0" applyNumberFormat="1" applyBorder="1"/>
    <xf numFmtId="2" fontId="0" fillId="0" borderId="47" xfId="0" applyNumberFormat="1" applyBorder="1"/>
    <xf numFmtId="2" fontId="0" fillId="0" borderId="48" xfId="0" applyNumberFormat="1" applyBorder="1"/>
    <xf numFmtId="2" fontId="0" fillId="0" borderId="49" xfId="0" applyNumberFormat="1" applyBorder="1"/>
    <xf numFmtId="2" fontId="0" fillId="0" borderId="50" xfId="0" applyNumberFormat="1" applyBorder="1"/>
    <xf numFmtId="2" fontId="0" fillId="0" borderId="51" xfId="0" applyNumberFormat="1" applyBorder="1"/>
    <xf numFmtId="2" fontId="0" fillId="0" borderId="52" xfId="0" applyNumberFormat="1" applyBorder="1"/>
    <xf numFmtId="2" fontId="0" fillId="0" borderId="53" xfId="0" applyNumberFormat="1" applyBorder="1"/>
    <xf numFmtId="2" fontId="0" fillId="0" borderId="54" xfId="0" applyNumberFormat="1" applyBorder="1"/>
    <xf numFmtId="2" fontId="0" fillId="0" borderId="56" xfId="0" applyNumberFormat="1" applyBorder="1"/>
    <xf numFmtId="2" fontId="0" fillId="0" borderId="57" xfId="0" applyNumberFormat="1" applyBorder="1"/>
    <xf numFmtId="2" fontId="0" fillId="0" borderId="58" xfId="0" applyNumberFormat="1" applyBorder="1"/>
    <xf numFmtId="2" fontId="18" fillId="0" borderId="50" xfId="0" applyNumberFormat="1" applyFont="1" applyBorder="1"/>
    <xf numFmtId="2" fontId="18" fillId="0" borderId="51" xfId="0" applyNumberFormat="1" applyFont="1" applyBorder="1"/>
    <xf numFmtId="2" fontId="18" fillId="0" borderId="52" xfId="0" applyNumberFormat="1" applyFont="1" applyBorder="1"/>
    <xf numFmtId="2" fontId="18" fillId="0" borderId="34" xfId="0" applyNumberFormat="1" applyFont="1" applyBorder="1"/>
    <xf numFmtId="2" fontId="18" fillId="0" borderId="36" xfId="0" applyNumberFormat="1" applyFont="1" applyBorder="1"/>
    <xf numFmtId="2" fontId="18" fillId="0" borderId="55" xfId="0" applyNumberFormat="1" applyFont="1" applyBorder="1"/>
    <xf numFmtId="0" fontId="16" fillId="0" borderId="0" xfId="0" applyFont="1" applyBorder="1" applyAlignment="1">
      <alignment vertical="center"/>
    </xf>
    <xf numFmtId="0" fontId="0" fillId="0" borderId="0" xfId="0" applyFill="1" applyBorder="1"/>
    <xf numFmtId="2" fontId="0" fillId="0" borderId="23" xfId="0" applyNumberFormat="1" applyBorder="1"/>
    <xf numFmtId="2" fontId="0" fillId="0" borderId="25" xfId="0" applyNumberFormat="1" applyBorder="1"/>
    <xf numFmtId="2" fontId="0" fillId="0" borderId="24" xfId="0" applyNumberFormat="1" applyBorder="1"/>
    <xf numFmtId="2" fontId="0" fillId="0" borderId="25" xfId="0" applyNumberFormat="1" applyBorder="1" applyAlignment="1">
      <alignment horizontal="right"/>
    </xf>
    <xf numFmtId="2" fontId="0" fillId="0" borderId="27" xfId="0" applyNumberFormat="1" applyBorder="1"/>
    <xf numFmtId="0" fontId="21" fillId="5" borderId="0" xfId="0" applyFont="1" applyFill="1" applyAlignment="1">
      <alignment horizontal="left" vertical="center"/>
    </xf>
    <xf numFmtId="0" fontId="21" fillId="4" borderId="0" xfId="0" applyFont="1" applyFill="1" applyAlignment="1">
      <alignment horizontal="left" vertical="center"/>
    </xf>
    <xf numFmtId="0" fontId="0" fillId="0" borderId="30" xfId="0" applyBorder="1"/>
    <xf numFmtId="165" fontId="0" fillId="0" borderId="30" xfId="0" applyNumberFormat="1" applyBorder="1"/>
    <xf numFmtId="2" fontId="0" fillId="0" borderId="59" xfId="0" applyNumberFormat="1" applyBorder="1"/>
    <xf numFmtId="2" fontId="0" fillId="0" borderId="60" xfId="0" applyNumberFormat="1" applyBorder="1"/>
    <xf numFmtId="2" fontId="0" fillId="0" borderId="61" xfId="0" applyNumberFormat="1" applyBorder="1"/>
    <xf numFmtId="164" fontId="0" fillId="0" borderId="41" xfId="0" applyNumberFormat="1" applyBorder="1"/>
    <xf numFmtId="164" fontId="0" fillId="0" borderId="42" xfId="0" applyNumberFormat="1" applyBorder="1"/>
    <xf numFmtId="2" fontId="0" fillId="0" borderId="0" xfId="0" applyNumberFormat="1" applyBorder="1"/>
    <xf numFmtId="2" fontId="0" fillId="9" borderId="0" xfId="0" applyNumberFormat="1" applyFill="1" applyBorder="1" applyAlignment="1"/>
    <xf numFmtId="2" fontId="0" fillId="9" borderId="3" xfId="0" applyNumberFormat="1" applyFill="1" applyBorder="1" applyAlignment="1"/>
    <xf numFmtId="2" fontId="0" fillId="0" borderId="7" xfId="0" applyNumberFormat="1" applyFill="1" applyBorder="1" applyAlignment="1"/>
    <xf numFmtId="2" fontId="0" fillId="0" borderId="8" xfId="0" applyNumberFormat="1" applyBorder="1"/>
    <xf numFmtId="2" fontId="0" fillId="0" borderId="9" xfId="0" applyNumberFormat="1" applyFill="1" applyBorder="1" applyAlignment="1"/>
    <xf numFmtId="2" fontId="0" fillId="0" borderId="10" xfId="0" applyNumberFormat="1" applyBorder="1"/>
    <xf numFmtId="2" fontId="14" fillId="0" borderId="56" xfId="0" applyNumberFormat="1" applyFont="1" applyFill="1" applyBorder="1" applyAlignment="1">
      <alignment horizontal="center"/>
    </xf>
    <xf numFmtId="2" fontId="14" fillId="0" borderId="57" xfId="0" applyNumberFormat="1" applyFont="1" applyFill="1" applyBorder="1" applyAlignment="1">
      <alignment horizontal="center"/>
    </xf>
    <xf numFmtId="2" fontId="14" fillId="0" borderId="58" xfId="0" applyNumberFormat="1" applyFont="1" applyFill="1" applyBorder="1" applyAlignment="1">
      <alignment horizontal="center"/>
    </xf>
    <xf numFmtId="2" fontId="0" fillId="0" borderId="8" xfId="0" applyNumberFormat="1" applyFill="1" applyBorder="1" applyAlignment="1"/>
    <xf numFmtId="2" fontId="0" fillId="0" borderId="10" xfId="0" applyNumberFormat="1" applyFill="1" applyBorder="1" applyAlignment="1"/>
    <xf numFmtId="0" fontId="0" fillId="0" borderId="7" xfId="0" applyBorder="1"/>
    <xf numFmtId="0" fontId="0" fillId="0" borderId="9" xfId="0" applyBorder="1"/>
    <xf numFmtId="0" fontId="0" fillId="0" borderId="3" xfId="0" applyBorder="1"/>
    <xf numFmtId="0" fontId="0" fillId="0" borderId="62" xfId="0" applyBorder="1"/>
    <xf numFmtId="0" fontId="0" fillId="0" borderId="0" xfId="0" applyFont="1"/>
    <xf numFmtId="2" fontId="0" fillId="0" borderId="0" xfId="0" applyNumberFormat="1" applyFont="1"/>
    <xf numFmtId="0" fontId="24" fillId="10" borderId="0" xfId="0" applyFont="1" applyFill="1" applyAlignment="1">
      <alignment horizontal="center" vertical="center"/>
    </xf>
    <xf numFmtId="0" fontId="23" fillId="10" borderId="0" xfId="0" applyFont="1" applyFill="1" applyAlignment="1">
      <alignment horizontal="center" vertical="center"/>
    </xf>
    <xf numFmtId="2" fontId="23" fillId="10" borderId="0" xfId="0" applyNumberFormat="1" applyFont="1" applyFill="1" applyAlignment="1">
      <alignment horizontal="center" vertical="center"/>
    </xf>
    <xf numFmtId="0" fontId="0" fillId="0" borderId="7" xfId="0" applyFont="1" applyBorder="1"/>
    <xf numFmtId="2" fontId="0" fillId="0" borderId="0" xfId="0" applyNumberFormat="1" applyFont="1" applyBorder="1"/>
    <xf numFmtId="2" fontId="0" fillId="0" borderId="8" xfId="0" applyNumberFormat="1" applyFont="1" applyBorder="1"/>
    <xf numFmtId="0" fontId="0" fillId="0" borderId="3" xfId="0" applyFont="1" applyBorder="1"/>
    <xf numFmtId="2" fontId="0" fillId="0" borderId="10" xfId="0" applyNumberFormat="1" applyFont="1" applyBorder="1"/>
    <xf numFmtId="2" fontId="0" fillId="0" borderId="62" xfId="0" applyNumberFormat="1" applyFont="1" applyBorder="1"/>
    <xf numFmtId="2" fontId="0" fillId="0" borderId="63" xfId="0" applyNumberFormat="1" applyFont="1" applyBorder="1"/>
    <xf numFmtId="0" fontId="2" fillId="0" borderId="31" xfId="0" applyFont="1" applyBorder="1"/>
    <xf numFmtId="2" fontId="0" fillId="0" borderId="57" xfId="0" applyNumberFormat="1" applyFont="1" applyBorder="1"/>
    <xf numFmtId="2" fontId="0" fillId="0" borderId="31" xfId="0" applyNumberFormat="1" applyFont="1" applyBorder="1"/>
    <xf numFmtId="0" fontId="23" fillId="0" borderId="56" xfId="0" applyFont="1" applyBorder="1" applyAlignment="1">
      <alignment horizontal="center" vertical="center"/>
    </xf>
    <xf numFmtId="0" fontId="23" fillId="0" borderId="57" xfId="0" applyFont="1" applyBorder="1" applyAlignment="1">
      <alignment horizontal="center" vertical="center"/>
    </xf>
    <xf numFmtId="0" fontId="23" fillId="0" borderId="58" xfId="0" applyFont="1" applyBorder="1" applyAlignment="1">
      <alignment horizontal="center" vertical="center"/>
    </xf>
    <xf numFmtId="0" fontId="23" fillId="0" borderId="31" xfId="0" applyFont="1" applyBorder="1" applyAlignment="1">
      <alignment horizontal="center" vertical="center"/>
    </xf>
    <xf numFmtId="2" fontId="23" fillId="0" borderId="57" xfId="0" applyNumberFormat="1" applyFont="1" applyBorder="1" applyAlignment="1">
      <alignment horizontal="center" vertical="center"/>
    </xf>
    <xf numFmtId="2" fontId="23" fillId="0" borderId="58" xfId="0" applyNumberFormat="1" applyFont="1" applyBorder="1" applyAlignment="1">
      <alignment horizontal="center" vertical="center"/>
    </xf>
    <xf numFmtId="2" fontId="2" fillId="0" borderId="31" xfId="0" applyNumberFormat="1" applyFont="1" applyBorder="1"/>
    <xf numFmtId="2" fontId="2" fillId="0" borderId="63" xfId="0" applyNumberFormat="1" applyFont="1" applyBorder="1"/>
    <xf numFmtId="2" fontId="0" fillId="0" borderId="3" xfId="0" applyNumberFormat="1" applyFont="1" applyBorder="1"/>
    <xf numFmtId="0" fontId="2" fillId="0" borderId="56" xfId="0" applyFont="1" applyBorder="1"/>
    <xf numFmtId="0" fontId="0" fillId="0" borderId="0" xfId="0" applyFont="1" applyBorder="1" applyAlignment="1">
      <alignment horizontal="center" vertical="center"/>
    </xf>
    <xf numFmtId="0" fontId="0" fillId="0" borderId="0" xfId="0" applyFont="1" applyBorder="1"/>
    <xf numFmtId="2" fontId="0" fillId="12" borderId="0" xfId="0" applyNumberFormat="1" applyFont="1" applyFill="1" applyBorder="1"/>
    <xf numFmtId="2" fontId="0" fillId="11" borderId="0" xfId="0" applyNumberFormat="1" applyFont="1" applyFill="1" applyBorder="1"/>
    <xf numFmtId="0" fontId="2" fillId="0" borderId="56" xfId="0" applyFont="1" applyBorder="1" applyAlignment="1">
      <alignment horizontal="center" vertical="center"/>
    </xf>
    <xf numFmtId="0" fontId="2" fillId="0" borderId="57" xfId="0" applyFont="1" applyBorder="1" applyAlignment="1">
      <alignment horizontal="center" vertical="center"/>
    </xf>
    <xf numFmtId="2" fontId="2" fillId="0" borderId="57" xfId="0" applyNumberFormat="1" applyFont="1" applyBorder="1" applyAlignment="1">
      <alignment horizontal="center" vertical="center"/>
    </xf>
    <xf numFmtId="0" fontId="0" fillId="0" borderId="7" xfId="0" applyFont="1" applyBorder="1" applyAlignment="1">
      <alignment horizontal="center" vertical="center"/>
    </xf>
    <xf numFmtId="0" fontId="0" fillId="0" borderId="9" xfId="0" applyFont="1" applyBorder="1"/>
    <xf numFmtId="0" fontId="0" fillId="0" borderId="3" xfId="0" applyFont="1" applyBorder="1" applyAlignment="1">
      <alignment horizontal="center" vertical="center"/>
    </xf>
    <xf numFmtId="2" fontId="0" fillId="11" borderId="3" xfId="0" applyNumberFormat="1" applyFont="1" applyFill="1" applyBorder="1"/>
    <xf numFmtId="0" fontId="0" fillId="0" borderId="0" xfId="0" applyFont="1" applyAlignment="1">
      <alignment vertical="top" wrapText="1"/>
    </xf>
    <xf numFmtId="9" fontId="0" fillId="0" borderId="57" xfId="2" applyFont="1" applyBorder="1"/>
    <xf numFmtId="0" fontId="5" fillId="2" borderId="0" xfId="0" applyFont="1" applyFill="1"/>
    <xf numFmtId="2" fontId="0" fillId="12" borderId="3" xfId="0" applyNumberFormat="1" applyFill="1" applyBorder="1" applyAlignment="1"/>
    <xf numFmtId="0" fontId="0" fillId="0" borderId="0" xfId="0" applyBorder="1" applyAlignment="1">
      <alignment vertical="top" wrapText="1"/>
    </xf>
    <xf numFmtId="2" fontId="14" fillId="0" borderId="0" xfId="0" applyNumberFormat="1" applyFont="1" applyFill="1" applyBorder="1" applyAlignment="1">
      <alignment horizontal="center"/>
    </xf>
    <xf numFmtId="2" fontId="0" fillId="12" borderId="0" xfId="0" applyNumberFormat="1" applyFill="1" applyBorder="1" applyAlignment="1"/>
    <xf numFmtId="0" fontId="0" fillId="0" borderId="5" xfId="0" applyBorder="1"/>
    <xf numFmtId="0" fontId="0" fillId="0" borderId="2" xfId="0" applyBorder="1"/>
    <xf numFmtId="0" fontId="0" fillId="0" borderId="6" xfId="0" applyBorder="1"/>
    <xf numFmtId="0" fontId="0" fillId="0" borderId="8" xfId="0" applyBorder="1"/>
    <xf numFmtId="0" fontId="0" fillId="0" borderId="10" xfId="0" applyBorder="1"/>
    <xf numFmtId="2" fontId="0" fillId="12" borderId="30" xfId="0" applyNumberFormat="1" applyFill="1" applyBorder="1"/>
    <xf numFmtId="2" fontId="0" fillId="12" borderId="54" xfId="0" applyNumberFormat="1" applyFill="1" applyBorder="1"/>
    <xf numFmtId="2" fontId="0" fillId="12" borderId="38" xfId="0" applyNumberFormat="1" applyFill="1" applyBorder="1"/>
    <xf numFmtId="2" fontId="0" fillId="0" borderId="62" xfId="0" applyNumberFormat="1" applyBorder="1"/>
    <xf numFmtId="2" fontId="0" fillId="0" borderId="0" xfId="0" applyNumberFormat="1" applyBorder="1" applyAlignment="1">
      <alignment vertical="top" wrapText="1"/>
    </xf>
    <xf numFmtId="2" fontId="0" fillId="12" borderId="44" xfId="0" applyNumberFormat="1" applyFill="1" applyBorder="1"/>
    <xf numFmtId="2" fontId="0" fillId="12" borderId="45" xfId="0" applyNumberFormat="1" applyFill="1" applyBorder="1"/>
    <xf numFmtId="0" fontId="28" fillId="0" borderId="0" xfId="0" applyFont="1" applyBorder="1" applyAlignment="1">
      <alignment vertical="top" wrapText="1"/>
    </xf>
    <xf numFmtId="0" fontId="14" fillId="0" borderId="65" xfId="0" applyFont="1" applyFill="1" applyBorder="1" applyAlignment="1">
      <alignment horizontal="center"/>
    </xf>
    <xf numFmtId="0" fontId="14" fillId="0" borderId="44" xfId="0" applyFont="1" applyFill="1" applyBorder="1" applyAlignment="1">
      <alignment horizontal="center"/>
    </xf>
    <xf numFmtId="0" fontId="0" fillId="0" borderId="7" xfId="0" applyFill="1" applyBorder="1" applyAlignment="1"/>
    <xf numFmtId="0" fontId="0" fillId="0" borderId="8" xfId="0" applyFill="1" applyBorder="1" applyAlignment="1"/>
    <xf numFmtId="0" fontId="0" fillId="0" borderId="9" xfId="0" applyFill="1" applyBorder="1" applyAlignment="1"/>
    <xf numFmtId="0" fontId="0" fillId="0" borderId="10" xfId="0" applyFill="1" applyBorder="1" applyAlignment="1"/>
    <xf numFmtId="2" fontId="0" fillId="12" borderId="8" xfId="0" applyNumberFormat="1" applyFill="1" applyBorder="1" applyAlignment="1"/>
    <xf numFmtId="2" fontId="0" fillId="0" borderId="0" xfId="0" applyNumberFormat="1" applyFill="1"/>
    <xf numFmtId="0" fontId="0" fillId="0" borderId="0" xfId="0" applyFill="1"/>
    <xf numFmtId="0" fontId="0" fillId="0" borderId="0" xfId="0" applyAlignment="1">
      <alignment vertical="top" wrapText="1"/>
    </xf>
    <xf numFmtId="2" fontId="27" fillId="0" borderId="58" xfId="0" applyNumberFormat="1" applyFont="1" applyBorder="1"/>
    <xf numFmtId="2" fontId="30" fillId="0" borderId="6" xfId="0" applyNumberFormat="1" applyFont="1" applyBorder="1" applyAlignment="1">
      <alignment horizontal="center"/>
    </xf>
    <xf numFmtId="2" fontId="30" fillId="0" borderId="8" xfId="0" applyNumberFormat="1" applyFont="1" applyBorder="1" applyAlignment="1">
      <alignment horizontal="center"/>
    </xf>
    <xf numFmtId="165" fontId="30" fillId="0" borderId="8" xfId="0" applyNumberFormat="1" applyFont="1" applyBorder="1" applyAlignment="1">
      <alignment horizontal="center" vertical="center"/>
    </xf>
    <xf numFmtId="2" fontId="30" fillId="0" borderId="10" xfId="0" applyNumberFormat="1" applyFont="1" applyBorder="1" applyAlignment="1">
      <alignment horizontal="center"/>
    </xf>
    <xf numFmtId="2" fontId="0" fillId="0" borderId="64" xfId="0" applyNumberFormat="1" applyBorder="1"/>
    <xf numFmtId="2" fontId="0" fillId="0" borderId="63" xfId="0" applyNumberFormat="1" applyBorder="1"/>
    <xf numFmtId="0" fontId="0" fillId="0" borderId="62" xfId="0" applyFill="1" applyBorder="1" applyAlignment="1"/>
    <xf numFmtId="0" fontId="0" fillId="0" borderId="63" xfId="0" applyFill="1" applyBorder="1" applyAlignment="1"/>
    <xf numFmtId="0" fontId="14" fillId="0" borderId="40" xfId="0" applyFont="1" applyFill="1" applyBorder="1" applyAlignment="1">
      <alignment horizontal="center"/>
    </xf>
    <xf numFmtId="2" fontId="0" fillId="0" borderId="7" xfId="0" applyNumberFormat="1" applyBorder="1"/>
    <xf numFmtId="2" fontId="14" fillId="0" borderId="65" xfId="0" applyNumberFormat="1" applyFont="1" applyFill="1" applyBorder="1" applyAlignment="1">
      <alignment horizontal="centerContinuous"/>
    </xf>
    <xf numFmtId="2" fontId="14" fillId="0" borderId="65" xfId="0" applyNumberFormat="1" applyFont="1" applyFill="1" applyBorder="1" applyAlignment="1">
      <alignment horizontal="center"/>
    </xf>
    <xf numFmtId="2" fontId="14" fillId="0" borderId="44" xfId="0" applyNumberFormat="1" applyFont="1" applyFill="1" applyBorder="1" applyAlignment="1">
      <alignment horizontal="center"/>
    </xf>
    <xf numFmtId="2" fontId="0" fillId="0" borderId="9" xfId="0" applyNumberFormat="1" applyBorder="1"/>
    <xf numFmtId="2" fontId="0" fillId="0" borderId="3" xfId="0" applyNumberFormat="1" applyBorder="1"/>
    <xf numFmtId="2" fontId="0" fillId="12" borderId="10" xfId="0" applyNumberFormat="1" applyFill="1" applyBorder="1" applyAlignment="1"/>
    <xf numFmtId="0" fontId="14" fillId="0" borderId="65" xfId="0" applyFont="1" applyFill="1" applyBorder="1" applyAlignment="1">
      <alignment horizontal="centerContinuous"/>
    </xf>
    <xf numFmtId="0" fontId="2" fillId="5" borderId="31" xfId="0" applyFont="1" applyFill="1" applyBorder="1" applyAlignment="1">
      <alignment horizontal="center" vertical="center"/>
    </xf>
    <xf numFmtId="0" fontId="0" fillId="5" borderId="62" xfId="0" applyFill="1" applyBorder="1"/>
    <xf numFmtId="0" fontId="0" fillId="5" borderId="63" xfId="0" applyFill="1" applyBorder="1"/>
    <xf numFmtId="0" fontId="2" fillId="13" borderId="31" xfId="0" applyFont="1" applyFill="1" applyBorder="1" applyAlignment="1">
      <alignment horizontal="center" vertical="center"/>
    </xf>
    <xf numFmtId="0" fontId="0" fillId="13" borderId="62" xfId="0" applyFill="1" applyBorder="1"/>
    <xf numFmtId="9" fontId="0" fillId="13" borderId="62" xfId="2" applyFont="1" applyFill="1" applyBorder="1"/>
    <xf numFmtId="0" fontId="0" fillId="13" borderId="63" xfId="0" applyFill="1" applyBorder="1"/>
    <xf numFmtId="9" fontId="0" fillId="13" borderId="63" xfId="2" applyFont="1" applyFill="1" applyBorder="1"/>
    <xf numFmtId="0" fontId="2" fillId="13" borderId="56" xfId="0" applyFont="1" applyFill="1" applyBorder="1" applyAlignment="1">
      <alignment horizontal="center" vertical="center"/>
    </xf>
    <xf numFmtId="0" fontId="0" fillId="13" borderId="7" xfId="0" applyFill="1" applyBorder="1"/>
    <xf numFmtId="0" fontId="0" fillId="13" borderId="9" xfId="0" applyFill="1" applyBorder="1"/>
    <xf numFmtId="0" fontId="2" fillId="14" borderId="31" xfId="0" applyFont="1" applyFill="1" applyBorder="1" applyAlignment="1">
      <alignment horizontal="center" vertical="center"/>
    </xf>
    <xf numFmtId="0" fontId="0" fillId="14" borderId="62" xfId="0" applyFill="1" applyBorder="1"/>
    <xf numFmtId="9" fontId="0" fillId="14" borderId="62" xfId="2" applyFont="1" applyFill="1" applyBorder="1"/>
    <xf numFmtId="0" fontId="0" fillId="14" borderId="63" xfId="0" applyFill="1" applyBorder="1"/>
    <xf numFmtId="9" fontId="0" fillId="14" borderId="63" xfId="2" applyFont="1" applyFill="1" applyBorder="1"/>
    <xf numFmtId="0" fontId="2" fillId="14" borderId="58" xfId="0" applyFont="1" applyFill="1" applyBorder="1" applyAlignment="1">
      <alignment horizontal="center" vertical="center"/>
    </xf>
    <xf numFmtId="0" fontId="2" fillId="14" borderId="57" xfId="0" applyFont="1" applyFill="1" applyBorder="1" applyAlignment="1">
      <alignment horizontal="center" vertical="center"/>
    </xf>
    <xf numFmtId="0" fontId="0" fillId="14" borderId="0" xfId="0" applyFill="1" applyBorder="1"/>
    <xf numFmtId="9" fontId="0" fillId="14" borderId="64" xfId="2" applyFont="1" applyFill="1" applyBorder="1"/>
    <xf numFmtId="0" fontId="0" fillId="14" borderId="3" xfId="0" applyFill="1" applyBorder="1"/>
    <xf numFmtId="0" fontId="2" fillId="15" borderId="31" xfId="0" applyFont="1" applyFill="1" applyBorder="1" applyAlignment="1">
      <alignment horizontal="center" vertical="center"/>
    </xf>
    <xf numFmtId="0" fontId="0" fillId="15" borderId="62" xfId="0" applyFill="1" applyBorder="1"/>
    <xf numFmtId="9" fontId="0" fillId="15" borderId="62" xfId="2" applyFont="1" applyFill="1" applyBorder="1"/>
    <xf numFmtId="0" fontId="0" fillId="15" borderId="63" xfId="0" applyFill="1" applyBorder="1"/>
    <xf numFmtId="9" fontId="0" fillId="15" borderId="63" xfId="2" applyFont="1" applyFill="1" applyBorder="1"/>
    <xf numFmtId="0" fontId="2" fillId="15" borderId="56" xfId="0" applyFont="1" applyFill="1" applyBorder="1" applyAlignment="1">
      <alignment horizontal="center" vertical="center"/>
    </xf>
    <xf numFmtId="0" fontId="0" fillId="15" borderId="0" xfId="0" applyFill="1" applyBorder="1"/>
    <xf numFmtId="0" fontId="0" fillId="15" borderId="3" xfId="0" applyFill="1" applyBorder="1"/>
    <xf numFmtId="0" fontId="0" fillId="0" borderId="5" xfId="0" applyBorder="1" applyAlignment="1">
      <alignment horizontal="center" vertical="top" wrapText="1"/>
    </xf>
    <xf numFmtId="0" fontId="0" fillId="0" borderId="2"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0"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3" xfId="0" applyBorder="1" applyAlignment="1">
      <alignment horizontal="center" vertical="top" wrapText="1"/>
    </xf>
    <xf numFmtId="0" fontId="0" fillId="0" borderId="10" xfId="0" applyBorder="1" applyAlignment="1">
      <alignment horizontal="center" vertical="top" wrapText="1"/>
    </xf>
    <xf numFmtId="0" fontId="16" fillId="0" borderId="5" xfId="0" applyFont="1" applyBorder="1" applyAlignment="1">
      <alignment horizontal="center" vertical="center"/>
    </xf>
    <xf numFmtId="0" fontId="16" fillId="0" borderId="2"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0" xfId="0" applyFont="1" applyBorder="1" applyAlignment="1">
      <alignment horizontal="center" vertical="center"/>
    </xf>
    <xf numFmtId="0" fontId="16" fillId="0" borderId="8" xfId="0" applyFont="1" applyBorder="1" applyAlignment="1">
      <alignment horizontal="center" vertical="center"/>
    </xf>
    <xf numFmtId="0" fontId="16" fillId="0" borderId="9" xfId="0" applyFont="1" applyBorder="1" applyAlignment="1">
      <alignment horizontal="center" vertical="center"/>
    </xf>
    <xf numFmtId="0" fontId="16" fillId="0" borderId="3" xfId="0" applyFont="1" applyBorder="1" applyAlignment="1">
      <alignment horizontal="center" vertical="center"/>
    </xf>
    <xf numFmtId="0" fontId="16" fillId="0" borderId="10" xfId="0" applyFont="1" applyBorder="1" applyAlignment="1">
      <alignment horizontal="center" vertical="center"/>
    </xf>
    <xf numFmtId="2" fontId="0" fillId="0" borderId="5" xfId="0" applyNumberFormat="1" applyBorder="1" applyAlignment="1">
      <alignment horizontal="center"/>
    </xf>
    <xf numFmtId="2" fontId="0" fillId="0" borderId="2" xfId="0" applyNumberFormat="1" applyBorder="1" applyAlignment="1">
      <alignment horizontal="center"/>
    </xf>
    <xf numFmtId="2" fontId="0" fillId="0" borderId="6" xfId="0" applyNumberFormat="1" applyBorder="1" applyAlignment="1">
      <alignment horizontal="center"/>
    </xf>
    <xf numFmtId="2" fontId="0" fillId="0" borderId="9" xfId="0" applyNumberFormat="1" applyBorder="1" applyAlignment="1">
      <alignment horizontal="center"/>
    </xf>
    <xf numFmtId="2" fontId="0" fillId="0" borderId="3" xfId="0" applyNumberFormat="1" applyBorder="1" applyAlignment="1">
      <alignment horizontal="center"/>
    </xf>
    <xf numFmtId="2" fontId="0" fillId="0" borderId="10" xfId="0" applyNumberFormat="1" applyBorder="1" applyAlignment="1">
      <alignment horizontal="center"/>
    </xf>
    <xf numFmtId="2" fontId="0" fillId="0" borderId="56" xfId="0" applyNumberFormat="1" applyBorder="1" applyAlignment="1">
      <alignment horizontal="center"/>
    </xf>
    <xf numFmtId="2" fontId="0" fillId="0" borderId="57" xfId="0" applyNumberFormat="1" applyBorder="1" applyAlignment="1">
      <alignment horizontal="center"/>
    </xf>
    <xf numFmtId="2" fontId="0" fillId="0" borderId="58" xfId="0" applyNumberFormat="1" applyBorder="1" applyAlignment="1">
      <alignment horizontal="center"/>
    </xf>
    <xf numFmtId="2" fontId="0" fillId="0" borderId="5" xfId="0" applyNumberFormat="1" applyBorder="1" applyAlignment="1">
      <alignment horizontal="left" vertical="top" wrapText="1"/>
    </xf>
    <xf numFmtId="2" fontId="0" fillId="0" borderId="2" xfId="0" applyNumberFormat="1" applyBorder="1" applyAlignment="1">
      <alignment horizontal="left" vertical="top" wrapText="1"/>
    </xf>
    <xf numFmtId="2" fontId="0" fillId="0" borderId="6" xfId="0" applyNumberFormat="1" applyBorder="1" applyAlignment="1">
      <alignment horizontal="left" vertical="top" wrapText="1"/>
    </xf>
    <xf numFmtId="2" fontId="0" fillId="0" borderId="7" xfId="0" applyNumberFormat="1" applyBorder="1" applyAlignment="1">
      <alignment horizontal="left" vertical="top" wrapText="1"/>
    </xf>
    <xf numFmtId="2" fontId="0" fillId="0" borderId="0" xfId="0" applyNumberFormat="1" applyBorder="1" applyAlignment="1">
      <alignment horizontal="left" vertical="top" wrapText="1"/>
    </xf>
    <xf numFmtId="2" fontId="0" fillId="0" borderId="8" xfId="0" applyNumberFormat="1" applyBorder="1" applyAlignment="1">
      <alignment horizontal="left" vertical="top" wrapText="1"/>
    </xf>
    <xf numFmtId="2" fontId="0" fillId="0" borderId="9" xfId="0" applyNumberFormat="1" applyBorder="1" applyAlignment="1">
      <alignment horizontal="left" vertical="top" wrapText="1"/>
    </xf>
    <xf numFmtId="2" fontId="0" fillId="0" borderId="3" xfId="0" applyNumberFormat="1" applyBorder="1" applyAlignment="1">
      <alignment horizontal="left" vertical="top" wrapText="1"/>
    </xf>
    <xf numFmtId="2" fontId="0" fillId="0" borderId="10" xfId="0" applyNumberFormat="1" applyBorder="1" applyAlignment="1">
      <alignment horizontal="left" vertical="top" wrapText="1"/>
    </xf>
    <xf numFmtId="2" fontId="2" fillId="0" borderId="56" xfId="0" applyNumberFormat="1" applyFont="1" applyBorder="1" applyAlignment="1">
      <alignment horizontal="center"/>
    </xf>
    <xf numFmtId="2" fontId="2" fillId="0" borderId="57" xfId="0" applyNumberFormat="1" applyFont="1" applyBorder="1" applyAlignment="1">
      <alignment horizontal="center"/>
    </xf>
    <xf numFmtId="2" fontId="2" fillId="0" borderId="58" xfId="0" applyNumberFormat="1" applyFont="1" applyBorder="1" applyAlignment="1">
      <alignment horizontal="center"/>
    </xf>
    <xf numFmtId="0" fontId="13" fillId="0" borderId="5"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0" xfId="0" applyFont="1" applyBorder="1" applyAlignment="1">
      <alignment horizontal="center" vertical="center" wrapText="1"/>
    </xf>
    <xf numFmtId="0" fontId="0" fillId="0" borderId="0" xfId="0" applyAlignment="1">
      <alignment horizontal="center"/>
    </xf>
    <xf numFmtId="0" fontId="0" fillId="0" borderId="5" xfId="0" applyFont="1" applyBorder="1" applyAlignment="1">
      <alignment horizontal="center" vertical="top" wrapText="1"/>
    </xf>
    <xf numFmtId="0" fontId="0" fillId="0" borderId="2" xfId="0" applyFont="1" applyBorder="1" applyAlignment="1">
      <alignment horizontal="center"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0" fontId="0" fillId="0" borderId="0"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3" xfId="0" applyFont="1" applyBorder="1" applyAlignment="1">
      <alignment horizontal="center" vertical="top" wrapText="1"/>
    </xf>
    <xf numFmtId="0" fontId="0" fillId="0" borderId="10" xfId="0" applyFont="1" applyBorder="1" applyAlignment="1">
      <alignment horizontal="center" vertical="top" wrapText="1"/>
    </xf>
  </cellXfs>
  <cellStyles count="3">
    <cellStyle name="Normal" xfId="0" builtinId="0"/>
    <cellStyle name="Normal 2" xfId="1" xr:uid="{E467671E-8F8F-4E10-8626-004831F50B15}"/>
    <cellStyle name="Percent" xfId="2" builtinId="5"/>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3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3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33.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AU"/>
              <a:t>Loyalty v Order Quantity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6.0625377261402089E-2"/>
          <c:y val="7.6917081765269207E-2"/>
          <c:w val="0.92232876803249586"/>
          <c:h val="0.74369495538606623"/>
        </c:manualLayout>
      </c:layout>
      <c:scatterChart>
        <c:scatterStyle val="lineMarker"/>
        <c:varyColors val="0"/>
        <c:ser>
          <c:idx val="0"/>
          <c:order val="0"/>
          <c:tx>
            <c:strRef>
              <c:f>Data!$P$1</c:f>
              <c:strCache>
                <c:ptCount val="1"/>
                <c:pt idx="0">
                  <c:v>Order_Qty</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1"/>
            <c:dispEq val="1"/>
            <c:trendlineLbl>
              <c:layout>
                <c:manualLayout>
                  <c:x val="3.1025578711883845E-2"/>
                  <c:y val="-0.2232466252708310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Data!$B$2:$B$245</c:f>
              <c:numCache>
                <c:formatCode>0</c:formatCode>
                <c:ptCount val="244"/>
                <c:pt idx="0">
                  <c:v>3</c:v>
                </c:pt>
                <c:pt idx="1">
                  <c:v>13</c:v>
                </c:pt>
                <c:pt idx="2">
                  <c:v>12</c:v>
                </c:pt>
                <c:pt idx="3">
                  <c:v>14</c:v>
                </c:pt>
                <c:pt idx="4">
                  <c:v>9</c:v>
                </c:pt>
                <c:pt idx="5">
                  <c:v>8</c:v>
                </c:pt>
                <c:pt idx="6">
                  <c:v>2</c:v>
                </c:pt>
                <c:pt idx="7">
                  <c:v>9</c:v>
                </c:pt>
                <c:pt idx="8">
                  <c:v>7</c:v>
                </c:pt>
                <c:pt idx="9">
                  <c:v>9</c:v>
                </c:pt>
                <c:pt idx="10">
                  <c:v>10</c:v>
                </c:pt>
                <c:pt idx="11">
                  <c:v>4</c:v>
                </c:pt>
                <c:pt idx="12">
                  <c:v>13</c:v>
                </c:pt>
                <c:pt idx="13">
                  <c:v>7</c:v>
                </c:pt>
                <c:pt idx="14">
                  <c:v>15</c:v>
                </c:pt>
                <c:pt idx="15">
                  <c:v>1</c:v>
                </c:pt>
                <c:pt idx="16">
                  <c:v>4</c:v>
                </c:pt>
                <c:pt idx="17">
                  <c:v>8</c:v>
                </c:pt>
                <c:pt idx="18">
                  <c:v>12</c:v>
                </c:pt>
                <c:pt idx="19">
                  <c:v>13</c:v>
                </c:pt>
                <c:pt idx="20">
                  <c:v>8</c:v>
                </c:pt>
                <c:pt idx="21">
                  <c:v>12</c:v>
                </c:pt>
                <c:pt idx="22">
                  <c:v>3</c:v>
                </c:pt>
                <c:pt idx="23">
                  <c:v>10</c:v>
                </c:pt>
                <c:pt idx="24">
                  <c:v>5</c:v>
                </c:pt>
                <c:pt idx="25">
                  <c:v>3</c:v>
                </c:pt>
                <c:pt idx="26">
                  <c:v>9</c:v>
                </c:pt>
                <c:pt idx="27">
                  <c:v>4</c:v>
                </c:pt>
                <c:pt idx="28">
                  <c:v>13</c:v>
                </c:pt>
                <c:pt idx="29">
                  <c:v>4</c:v>
                </c:pt>
                <c:pt idx="30">
                  <c:v>13</c:v>
                </c:pt>
                <c:pt idx="31">
                  <c:v>2</c:v>
                </c:pt>
                <c:pt idx="32">
                  <c:v>15</c:v>
                </c:pt>
                <c:pt idx="33">
                  <c:v>10</c:v>
                </c:pt>
                <c:pt idx="34">
                  <c:v>6</c:v>
                </c:pt>
                <c:pt idx="35">
                  <c:v>3</c:v>
                </c:pt>
                <c:pt idx="36">
                  <c:v>9</c:v>
                </c:pt>
                <c:pt idx="37">
                  <c:v>10</c:v>
                </c:pt>
                <c:pt idx="38">
                  <c:v>12</c:v>
                </c:pt>
                <c:pt idx="39">
                  <c:v>9</c:v>
                </c:pt>
                <c:pt idx="40">
                  <c:v>6</c:v>
                </c:pt>
                <c:pt idx="41">
                  <c:v>2</c:v>
                </c:pt>
                <c:pt idx="42">
                  <c:v>10</c:v>
                </c:pt>
                <c:pt idx="43">
                  <c:v>15</c:v>
                </c:pt>
                <c:pt idx="44">
                  <c:v>6</c:v>
                </c:pt>
                <c:pt idx="45">
                  <c:v>5</c:v>
                </c:pt>
                <c:pt idx="46">
                  <c:v>4</c:v>
                </c:pt>
                <c:pt idx="47">
                  <c:v>8</c:v>
                </c:pt>
                <c:pt idx="48">
                  <c:v>13</c:v>
                </c:pt>
                <c:pt idx="49">
                  <c:v>3</c:v>
                </c:pt>
                <c:pt idx="50">
                  <c:v>10</c:v>
                </c:pt>
                <c:pt idx="51">
                  <c:v>7</c:v>
                </c:pt>
                <c:pt idx="52">
                  <c:v>8</c:v>
                </c:pt>
                <c:pt idx="53">
                  <c:v>11</c:v>
                </c:pt>
                <c:pt idx="54">
                  <c:v>14</c:v>
                </c:pt>
                <c:pt idx="55">
                  <c:v>11</c:v>
                </c:pt>
                <c:pt idx="56">
                  <c:v>14</c:v>
                </c:pt>
                <c:pt idx="57">
                  <c:v>1</c:v>
                </c:pt>
                <c:pt idx="58">
                  <c:v>1</c:v>
                </c:pt>
                <c:pt idx="59">
                  <c:v>6</c:v>
                </c:pt>
                <c:pt idx="60">
                  <c:v>5</c:v>
                </c:pt>
                <c:pt idx="61">
                  <c:v>13</c:v>
                </c:pt>
                <c:pt idx="62">
                  <c:v>2</c:v>
                </c:pt>
                <c:pt idx="63">
                  <c:v>11</c:v>
                </c:pt>
                <c:pt idx="64">
                  <c:v>7</c:v>
                </c:pt>
                <c:pt idx="65">
                  <c:v>12</c:v>
                </c:pt>
                <c:pt idx="66">
                  <c:v>5</c:v>
                </c:pt>
                <c:pt idx="67">
                  <c:v>7</c:v>
                </c:pt>
                <c:pt idx="68">
                  <c:v>5</c:v>
                </c:pt>
                <c:pt idx="69">
                  <c:v>9</c:v>
                </c:pt>
                <c:pt idx="70">
                  <c:v>13</c:v>
                </c:pt>
                <c:pt idx="71">
                  <c:v>8</c:v>
                </c:pt>
                <c:pt idx="72">
                  <c:v>13</c:v>
                </c:pt>
                <c:pt idx="73">
                  <c:v>14</c:v>
                </c:pt>
                <c:pt idx="74">
                  <c:v>10</c:v>
                </c:pt>
                <c:pt idx="75">
                  <c:v>7</c:v>
                </c:pt>
                <c:pt idx="76">
                  <c:v>3</c:v>
                </c:pt>
                <c:pt idx="77">
                  <c:v>5</c:v>
                </c:pt>
                <c:pt idx="78">
                  <c:v>10</c:v>
                </c:pt>
                <c:pt idx="79">
                  <c:v>10</c:v>
                </c:pt>
                <c:pt idx="80">
                  <c:v>8</c:v>
                </c:pt>
                <c:pt idx="81">
                  <c:v>2</c:v>
                </c:pt>
                <c:pt idx="82">
                  <c:v>6</c:v>
                </c:pt>
                <c:pt idx="83">
                  <c:v>5</c:v>
                </c:pt>
                <c:pt idx="84">
                  <c:v>4</c:v>
                </c:pt>
                <c:pt idx="85">
                  <c:v>13</c:v>
                </c:pt>
                <c:pt idx="86">
                  <c:v>4</c:v>
                </c:pt>
                <c:pt idx="87">
                  <c:v>11</c:v>
                </c:pt>
                <c:pt idx="88">
                  <c:v>8</c:v>
                </c:pt>
                <c:pt idx="89">
                  <c:v>14</c:v>
                </c:pt>
                <c:pt idx="90">
                  <c:v>15</c:v>
                </c:pt>
                <c:pt idx="91">
                  <c:v>7</c:v>
                </c:pt>
                <c:pt idx="92">
                  <c:v>14</c:v>
                </c:pt>
                <c:pt idx="93">
                  <c:v>11</c:v>
                </c:pt>
                <c:pt idx="94">
                  <c:v>8</c:v>
                </c:pt>
                <c:pt idx="95">
                  <c:v>12</c:v>
                </c:pt>
                <c:pt idx="96">
                  <c:v>10</c:v>
                </c:pt>
                <c:pt idx="97">
                  <c:v>11</c:v>
                </c:pt>
                <c:pt idx="98">
                  <c:v>1</c:v>
                </c:pt>
                <c:pt idx="99">
                  <c:v>6</c:v>
                </c:pt>
                <c:pt idx="100">
                  <c:v>8</c:v>
                </c:pt>
                <c:pt idx="101">
                  <c:v>14</c:v>
                </c:pt>
                <c:pt idx="102">
                  <c:v>14</c:v>
                </c:pt>
                <c:pt idx="103">
                  <c:v>12</c:v>
                </c:pt>
                <c:pt idx="104">
                  <c:v>15</c:v>
                </c:pt>
                <c:pt idx="105">
                  <c:v>13</c:v>
                </c:pt>
                <c:pt idx="106">
                  <c:v>15</c:v>
                </c:pt>
                <c:pt idx="107">
                  <c:v>1</c:v>
                </c:pt>
                <c:pt idx="108">
                  <c:v>7</c:v>
                </c:pt>
                <c:pt idx="109">
                  <c:v>2</c:v>
                </c:pt>
                <c:pt idx="110">
                  <c:v>7</c:v>
                </c:pt>
                <c:pt idx="111">
                  <c:v>12</c:v>
                </c:pt>
                <c:pt idx="112">
                  <c:v>7</c:v>
                </c:pt>
                <c:pt idx="113">
                  <c:v>14</c:v>
                </c:pt>
                <c:pt idx="114">
                  <c:v>14</c:v>
                </c:pt>
                <c:pt idx="115">
                  <c:v>11</c:v>
                </c:pt>
                <c:pt idx="116">
                  <c:v>10</c:v>
                </c:pt>
                <c:pt idx="117">
                  <c:v>5</c:v>
                </c:pt>
                <c:pt idx="118">
                  <c:v>11</c:v>
                </c:pt>
                <c:pt idx="119">
                  <c:v>6</c:v>
                </c:pt>
                <c:pt idx="120">
                  <c:v>9</c:v>
                </c:pt>
                <c:pt idx="121">
                  <c:v>9</c:v>
                </c:pt>
                <c:pt idx="122">
                  <c:v>10</c:v>
                </c:pt>
                <c:pt idx="123">
                  <c:v>5</c:v>
                </c:pt>
                <c:pt idx="124">
                  <c:v>7</c:v>
                </c:pt>
                <c:pt idx="125">
                  <c:v>15</c:v>
                </c:pt>
                <c:pt idx="126">
                  <c:v>12</c:v>
                </c:pt>
                <c:pt idx="127">
                  <c:v>7</c:v>
                </c:pt>
                <c:pt idx="128">
                  <c:v>11</c:v>
                </c:pt>
                <c:pt idx="129">
                  <c:v>4</c:v>
                </c:pt>
                <c:pt idx="130">
                  <c:v>9</c:v>
                </c:pt>
                <c:pt idx="131">
                  <c:v>9</c:v>
                </c:pt>
                <c:pt idx="132">
                  <c:v>2</c:v>
                </c:pt>
                <c:pt idx="133">
                  <c:v>10</c:v>
                </c:pt>
                <c:pt idx="134">
                  <c:v>14</c:v>
                </c:pt>
                <c:pt idx="135">
                  <c:v>1</c:v>
                </c:pt>
                <c:pt idx="136">
                  <c:v>4</c:v>
                </c:pt>
                <c:pt idx="137">
                  <c:v>13</c:v>
                </c:pt>
                <c:pt idx="138">
                  <c:v>13</c:v>
                </c:pt>
                <c:pt idx="139">
                  <c:v>15</c:v>
                </c:pt>
                <c:pt idx="140">
                  <c:v>12</c:v>
                </c:pt>
                <c:pt idx="141">
                  <c:v>3</c:v>
                </c:pt>
                <c:pt idx="142">
                  <c:v>3</c:v>
                </c:pt>
                <c:pt idx="143">
                  <c:v>7</c:v>
                </c:pt>
                <c:pt idx="144">
                  <c:v>7</c:v>
                </c:pt>
                <c:pt idx="145">
                  <c:v>14</c:v>
                </c:pt>
                <c:pt idx="146">
                  <c:v>5</c:v>
                </c:pt>
                <c:pt idx="147">
                  <c:v>15</c:v>
                </c:pt>
                <c:pt idx="148">
                  <c:v>7</c:v>
                </c:pt>
                <c:pt idx="149">
                  <c:v>13</c:v>
                </c:pt>
                <c:pt idx="150">
                  <c:v>8</c:v>
                </c:pt>
                <c:pt idx="151">
                  <c:v>5</c:v>
                </c:pt>
                <c:pt idx="152">
                  <c:v>9</c:v>
                </c:pt>
                <c:pt idx="153">
                  <c:v>6</c:v>
                </c:pt>
                <c:pt idx="154">
                  <c:v>3</c:v>
                </c:pt>
                <c:pt idx="155">
                  <c:v>2</c:v>
                </c:pt>
                <c:pt idx="156">
                  <c:v>1</c:v>
                </c:pt>
                <c:pt idx="157">
                  <c:v>10</c:v>
                </c:pt>
                <c:pt idx="158">
                  <c:v>5</c:v>
                </c:pt>
                <c:pt idx="159">
                  <c:v>13</c:v>
                </c:pt>
                <c:pt idx="160">
                  <c:v>5</c:v>
                </c:pt>
                <c:pt idx="161">
                  <c:v>11</c:v>
                </c:pt>
                <c:pt idx="162">
                  <c:v>13</c:v>
                </c:pt>
                <c:pt idx="163">
                  <c:v>12</c:v>
                </c:pt>
                <c:pt idx="164">
                  <c:v>11</c:v>
                </c:pt>
                <c:pt idx="165">
                  <c:v>10</c:v>
                </c:pt>
                <c:pt idx="166">
                  <c:v>1</c:v>
                </c:pt>
                <c:pt idx="167">
                  <c:v>10</c:v>
                </c:pt>
                <c:pt idx="168">
                  <c:v>12</c:v>
                </c:pt>
                <c:pt idx="169">
                  <c:v>9</c:v>
                </c:pt>
                <c:pt idx="170">
                  <c:v>8</c:v>
                </c:pt>
                <c:pt idx="171">
                  <c:v>1</c:v>
                </c:pt>
                <c:pt idx="172">
                  <c:v>4</c:v>
                </c:pt>
                <c:pt idx="173">
                  <c:v>1</c:v>
                </c:pt>
                <c:pt idx="174">
                  <c:v>8</c:v>
                </c:pt>
                <c:pt idx="175">
                  <c:v>11</c:v>
                </c:pt>
                <c:pt idx="176">
                  <c:v>7</c:v>
                </c:pt>
                <c:pt idx="177">
                  <c:v>12</c:v>
                </c:pt>
                <c:pt idx="178">
                  <c:v>14</c:v>
                </c:pt>
                <c:pt idx="179">
                  <c:v>5</c:v>
                </c:pt>
                <c:pt idx="180">
                  <c:v>10</c:v>
                </c:pt>
                <c:pt idx="181">
                  <c:v>7</c:v>
                </c:pt>
                <c:pt idx="182">
                  <c:v>15</c:v>
                </c:pt>
                <c:pt idx="183">
                  <c:v>14</c:v>
                </c:pt>
                <c:pt idx="184">
                  <c:v>4</c:v>
                </c:pt>
                <c:pt idx="185">
                  <c:v>1</c:v>
                </c:pt>
                <c:pt idx="186">
                  <c:v>2</c:v>
                </c:pt>
                <c:pt idx="187">
                  <c:v>2</c:v>
                </c:pt>
                <c:pt idx="188">
                  <c:v>13</c:v>
                </c:pt>
                <c:pt idx="189">
                  <c:v>11</c:v>
                </c:pt>
                <c:pt idx="190">
                  <c:v>2</c:v>
                </c:pt>
                <c:pt idx="191">
                  <c:v>8</c:v>
                </c:pt>
                <c:pt idx="192">
                  <c:v>13</c:v>
                </c:pt>
                <c:pt idx="193">
                  <c:v>1</c:v>
                </c:pt>
                <c:pt idx="194">
                  <c:v>3</c:v>
                </c:pt>
                <c:pt idx="195">
                  <c:v>10</c:v>
                </c:pt>
                <c:pt idx="196">
                  <c:v>8</c:v>
                </c:pt>
                <c:pt idx="197">
                  <c:v>9</c:v>
                </c:pt>
                <c:pt idx="198">
                  <c:v>6</c:v>
                </c:pt>
                <c:pt idx="199">
                  <c:v>4</c:v>
                </c:pt>
              </c:numCache>
            </c:numRef>
          </c:xVal>
          <c:yVal>
            <c:numRef>
              <c:f>Data!$P$2:$P$245</c:f>
              <c:numCache>
                <c:formatCode>0.0</c:formatCode>
                <c:ptCount val="244"/>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c:ext xmlns:c16="http://schemas.microsoft.com/office/drawing/2014/chart" uri="{C3380CC4-5D6E-409C-BE32-E72D297353CC}">
              <c16:uniqueId val="{00000000-459D-454F-965F-113855D2B06A}"/>
            </c:ext>
          </c:extLst>
        </c:ser>
        <c:dLbls>
          <c:showLegendKey val="0"/>
          <c:showVal val="0"/>
          <c:showCatName val="0"/>
          <c:showSerName val="0"/>
          <c:showPercent val="0"/>
          <c:showBubbleSize val="0"/>
        </c:dLbls>
        <c:axId val="801323568"/>
        <c:axId val="801325208"/>
      </c:scatterChart>
      <c:valAx>
        <c:axId val="80132356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Loyalty (Years)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5208"/>
        <c:crosses val="autoZero"/>
        <c:crossBetween val="midCat"/>
      </c:valAx>
      <c:valAx>
        <c:axId val="80132520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Order Quantity (1000s)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AU"/>
              <a:t>Cust Type v Order Quantity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Data!$P$1</c:f>
              <c:strCache>
                <c:ptCount val="1"/>
                <c:pt idx="0">
                  <c:v>Order_Qty</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1"/>
            <c:dispEq val="1"/>
            <c:trendlineLbl>
              <c:layout>
                <c:manualLayout>
                  <c:x val="3.1025578711883845E-2"/>
                  <c:y val="-0.2232466252708310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Data!$C$2:$C$245</c:f>
              <c:numCache>
                <c:formatCode>0</c:formatCode>
                <c:ptCount val="244"/>
                <c:pt idx="0">
                  <c:v>0</c:v>
                </c:pt>
                <c:pt idx="1">
                  <c:v>1</c:v>
                </c:pt>
                <c:pt idx="2">
                  <c:v>0</c:v>
                </c:pt>
                <c:pt idx="3">
                  <c:v>1</c:v>
                </c:pt>
                <c:pt idx="4">
                  <c:v>0</c:v>
                </c:pt>
                <c:pt idx="5">
                  <c:v>1</c:v>
                </c:pt>
                <c:pt idx="6">
                  <c:v>1</c:v>
                </c:pt>
                <c:pt idx="7">
                  <c:v>0</c:v>
                </c:pt>
                <c:pt idx="8">
                  <c:v>1</c:v>
                </c:pt>
                <c:pt idx="9">
                  <c:v>0</c:v>
                </c:pt>
                <c:pt idx="10">
                  <c:v>0</c:v>
                </c:pt>
                <c:pt idx="11">
                  <c:v>0</c:v>
                </c:pt>
                <c:pt idx="12">
                  <c:v>1</c:v>
                </c:pt>
                <c:pt idx="13">
                  <c:v>1</c:v>
                </c:pt>
                <c:pt idx="14">
                  <c:v>0</c:v>
                </c:pt>
                <c:pt idx="15">
                  <c:v>0</c:v>
                </c:pt>
                <c:pt idx="16">
                  <c:v>1</c:v>
                </c:pt>
                <c:pt idx="17">
                  <c:v>0</c:v>
                </c:pt>
                <c:pt idx="18">
                  <c:v>1</c:v>
                </c:pt>
                <c:pt idx="19">
                  <c:v>0</c:v>
                </c:pt>
                <c:pt idx="20">
                  <c:v>0</c:v>
                </c:pt>
                <c:pt idx="21">
                  <c:v>1</c:v>
                </c:pt>
                <c:pt idx="22">
                  <c:v>0</c:v>
                </c:pt>
                <c:pt idx="23">
                  <c:v>0</c:v>
                </c:pt>
                <c:pt idx="24">
                  <c:v>0</c:v>
                </c:pt>
                <c:pt idx="25">
                  <c:v>0</c:v>
                </c:pt>
                <c:pt idx="26">
                  <c:v>0</c:v>
                </c:pt>
                <c:pt idx="27">
                  <c:v>1</c:v>
                </c:pt>
                <c:pt idx="28">
                  <c:v>0</c:v>
                </c:pt>
                <c:pt idx="29">
                  <c:v>1</c:v>
                </c:pt>
                <c:pt idx="30">
                  <c:v>1</c:v>
                </c:pt>
                <c:pt idx="31">
                  <c:v>0</c:v>
                </c:pt>
                <c:pt idx="32">
                  <c:v>1</c:v>
                </c:pt>
                <c:pt idx="33">
                  <c:v>1</c:v>
                </c:pt>
                <c:pt idx="34">
                  <c:v>0</c:v>
                </c:pt>
                <c:pt idx="35">
                  <c:v>0</c:v>
                </c:pt>
                <c:pt idx="36">
                  <c:v>0</c:v>
                </c:pt>
                <c:pt idx="37">
                  <c:v>0</c:v>
                </c:pt>
                <c:pt idx="38">
                  <c:v>1</c:v>
                </c:pt>
                <c:pt idx="39">
                  <c:v>0</c:v>
                </c:pt>
                <c:pt idx="40">
                  <c:v>1</c:v>
                </c:pt>
                <c:pt idx="41">
                  <c:v>1</c:v>
                </c:pt>
                <c:pt idx="42">
                  <c:v>0</c:v>
                </c:pt>
                <c:pt idx="43">
                  <c:v>1</c:v>
                </c:pt>
                <c:pt idx="44">
                  <c:v>1</c:v>
                </c:pt>
                <c:pt idx="45">
                  <c:v>0</c:v>
                </c:pt>
                <c:pt idx="46">
                  <c:v>1</c:v>
                </c:pt>
                <c:pt idx="47">
                  <c:v>1</c:v>
                </c:pt>
                <c:pt idx="48">
                  <c:v>0</c:v>
                </c:pt>
                <c:pt idx="49">
                  <c:v>1</c:v>
                </c:pt>
                <c:pt idx="50">
                  <c:v>0</c:v>
                </c:pt>
                <c:pt idx="51">
                  <c:v>1</c:v>
                </c:pt>
                <c:pt idx="52">
                  <c:v>0</c:v>
                </c:pt>
                <c:pt idx="53">
                  <c:v>1</c:v>
                </c:pt>
                <c:pt idx="54">
                  <c:v>1</c:v>
                </c:pt>
                <c:pt idx="55">
                  <c:v>1</c:v>
                </c:pt>
                <c:pt idx="56">
                  <c:v>0</c:v>
                </c:pt>
                <c:pt idx="57">
                  <c:v>1</c:v>
                </c:pt>
                <c:pt idx="58">
                  <c:v>1</c:v>
                </c:pt>
                <c:pt idx="59">
                  <c:v>1</c:v>
                </c:pt>
                <c:pt idx="60">
                  <c:v>0</c:v>
                </c:pt>
                <c:pt idx="61">
                  <c:v>0</c:v>
                </c:pt>
                <c:pt idx="62">
                  <c:v>0</c:v>
                </c:pt>
                <c:pt idx="63">
                  <c:v>0</c:v>
                </c:pt>
                <c:pt idx="64">
                  <c:v>0</c:v>
                </c:pt>
                <c:pt idx="65">
                  <c:v>1</c:v>
                </c:pt>
                <c:pt idx="66">
                  <c:v>1</c:v>
                </c:pt>
                <c:pt idx="67">
                  <c:v>1</c:v>
                </c:pt>
                <c:pt idx="68">
                  <c:v>1</c:v>
                </c:pt>
                <c:pt idx="69">
                  <c:v>0</c:v>
                </c:pt>
                <c:pt idx="70">
                  <c:v>0</c:v>
                </c:pt>
                <c:pt idx="71">
                  <c:v>1</c:v>
                </c:pt>
                <c:pt idx="72">
                  <c:v>0</c:v>
                </c:pt>
                <c:pt idx="73">
                  <c:v>0</c:v>
                </c:pt>
                <c:pt idx="74">
                  <c:v>0</c:v>
                </c:pt>
                <c:pt idx="75">
                  <c:v>0</c:v>
                </c:pt>
                <c:pt idx="76">
                  <c:v>0</c:v>
                </c:pt>
                <c:pt idx="77">
                  <c:v>1</c:v>
                </c:pt>
                <c:pt idx="78">
                  <c:v>0</c:v>
                </c:pt>
                <c:pt idx="79">
                  <c:v>1</c:v>
                </c:pt>
                <c:pt idx="80">
                  <c:v>0</c:v>
                </c:pt>
                <c:pt idx="81">
                  <c:v>0</c:v>
                </c:pt>
                <c:pt idx="82">
                  <c:v>0</c:v>
                </c:pt>
                <c:pt idx="83">
                  <c:v>1</c:v>
                </c:pt>
                <c:pt idx="84">
                  <c:v>0</c:v>
                </c:pt>
                <c:pt idx="85">
                  <c:v>1</c:v>
                </c:pt>
                <c:pt idx="86">
                  <c:v>0</c:v>
                </c:pt>
                <c:pt idx="87">
                  <c:v>0</c:v>
                </c:pt>
                <c:pt idx="88">
                  <c:v>1</c:v>
                </c:pt>
                <c:pt idx="89">
                  <c:v>1</c:v>
                </c:pt>
                <c:pt idx="90">
                  <c:v>1</c:v>
                </c:pt>
                <c:pt idx="91">
                  <c:v>1</c:v>
                </c:pt>
                <c:pt idx="92">
                  <c:v>1</c:v>
                </c:pt>
                <c:pt idx="93">
                  <c:v>0</c:v>
                </c:pt>
                <c:pt idx="94">
                  <c:v>1</c:v>
                </c:pt>
                <c:pt idx="95">
                  <c:v>1</c:v>
                </c:pt>
                <c:pt idx="96">
                  <c:v>0</c:v>
                </c:pt>
                <c:pt idx="97">
                  <c:v>0</c:v>
                </c:pt>
                <c:pt idx="98">
                  <c:v>1</c:v>
                </c:pt>
                <c:pt idx="99">
                  <c:v>1</c:v>
                </c:pt>
                <c:pt idx="100">
                  <c:v>1</c:v>
                </c:pt>
                <c:pt idx="101">
                  <c:v>0</c:v>
                </c:pt>
                <c:pt idx="102">
                  <c:v>1</c:v>
                </c:pt>
                <c:pt idx="103">
                  <c:v>1</c:v>
                </c:pt>
                <c:pt idx="104">
                  <c:v>0</c:v>
                </c:pt>
                <c:pt idx="105">
                  <c:v>1</c:v>
                </c:pt>
                <c:pt idx="106">
                  <c:v>0</c:v>
                </c:pt>
                <c:pt idx="107">
                  <c:v>1</c:v>
                </c:pt>
                <c:pt idx="108">
                  <c:v>0</c:v>
                </c:pt>
                <c:pt idx="109">
                  <c:v>1</c:v>
                </c:pt>
                <c:pt idx="110">
                  <c:v>1</c:v>
                </c:pt>
                <c:pt idx="111">
                  <c:v>1</c:v>
                </c:pt>
                <c:pt idx="112">
                  <c:v>1</c:v>
                </c:pt>
                <c:pt idx="113">
                  <c:v>0</c:v>
                </c:pt>
                <c:pt idx="114">
                  <c:v>0</c:v>
                </c:pt>
                <c:pt idx="115">
                  <c:v>1</c:v>
                </c:pt>
                <c:pt idx="116">
                  <c:v>0</c:v>
                </c:pt>
                <c:pt idx="117">
                  <c:v>1</c:v>
                </c:pt>
                <c:pt idx="118">
                  <c:v>0</c:v>
                </c:pt>
                <c:pt idx="119">
                  <c:v>0</c:v>
                </c:pt>
                <c:pt idx="120">
                  <c:v>0</c:v>
                </c:pt>
                <c:pt idx="121">
                  <c:v>1</c:v>
                </c:pt>
                <c:pt idx="122">
                  <c:v>0</c:v>
                </c:pt>
                <c:pt idx="123">
                  <c:v>0</c:v>
                </c:pt>
                <c:pt idx="124">
                  <c:v>1</c:v>
                </c:pt>
                <c:pt idx="125">
                  <c:v>0</c:v>
                </c:pt>
                <c:pt idx="126">
                  <c:v>1</c:v>
                </c:pt>
                <c:pt idx="127">
                  <c:v>1</c:v>
                </c:pt>
                <c:pt idx="128">
                  <c:v>1</c:v>
                </c:pt>
                <c:pt idx="129">
                  <c:v>0</c:v>
                </c:pt>
                <c:pt idx="130">
                  <c:v>0</c:v>
                </c:pt>
                <c:pt idx="131">
                  <c:v>1</c:v>
                </c:pt>
                <c:pt idx="132">
                  <c:v>1</c:v>
                </c:pt>
                <c:pt idx="133">
                  <c:v>0</c:v>
                </c:pt>
                <c:pt idx="134">
                  <c:v>0</c:v>
                </c:pt>
                <c:pt idx="135">
                  <c:v>1</c:v>
                </c:pt>
                <c:pt idx="136">
                  <c:v>0</c:v>
                </c:pt>
                <c:pt idx="137">
                  <c:v>1</c:v>
                </c:pt>
                <c:pt idx="138">
                  <c:v>1</c:v>
                </c:pt>
                <c:pt idx="139">
                  <c:v>0</c:v>
                </c:pt>
                <c:pt idx="140">
                  <c:v>1</c:v>
                </c:pt>
                <c:pt idx="141">
                  <c:v>1</c:v>
                </c:pt>
                <c:pt idx="142">
                  <c:v>0</c:v>
                </c:pt>
                <c:pt idx="143">
                  <c:v>1</c:v>
                </c:pt>
                <c:pt idx="144">
                  <c:v>1</c:v>
                </c:pt>
                <c:pt idx="145">
                  <c:v>1</c:v>
                </c:pt>
                <c:pt idx="146">
                  <c:v>0</c:v>
                </c:pt>
                <c:pt idx="147">
                  <c:v>1</c:v>
                </c:pt>
                <c:pt idx="148">
                  <c:v>1</c:v>
                </c:pt>
                <c:pt idx="149">
                  <c:v>0</c:v>
                </c:pt>
                <c:pt idx="150">
                  <c:v>0</c:v>
                </c:pt>
                <c:pt idx="151">
                  <c:v>0</c:v>
                </c:pt>
                <c:pt idx="152">
                  <c:v>1</c:v>
                </c:pt>
                <c:pt idx="153">
                  <c:v>1</c:v>
                </c:pt>
                <c:pt idx="154">
                  <c:v>0</c:v>
                </c:pt>
                <c:pt idx="155">
                  <c:v>0</c:v>
                </c:pt>
                <c:pt idx="156">
                  <c:v>0</c:v>
                </c:pt>
                <c:pt idx="157">
                  <c:v>0</c:v>
                </c:pt>
                <c:pt idx="158">
                  <c:v>1</c:v>
                </c:pt>
                <c:pt idx="159">
                  <c:v>1</c:v>
                </c:pt>
                <c:pt idx="160">
                  <c:v>1</c:v>
                </c:pt>
                <c:pt idx="161">
                  <c:v>0</c:v>
                </c:pt>
                <c:pt idx="162">
                  <c:v>0</c:v>
                </c:pt>
                <c:pt idx="163">
                  <c:v>0</c:v>
                </c:pt>
                <c:pt idx="164">
                  <c:v>0</c:v>
                </c:pt>
                <c:pt idx="165">
                  <c:v>0</c:v>
                </c:pt>
                <c:pt idx="166">
                  <c:v>1</c:v>
                </c:pt>
                <c:pt idx="167">
                  <c:v>1</c:v>
                </c:pt>
                <c:pt idx="168">
                  <c:v>0</c:v>
                </c:pt>
                <c:pt idx="169">
                  <c:v>0</c:v>
                </c:pt>
                <c:pt idx="170">
                  <c:v>1</c:v>
                </c:pt>
                <c:pt idx="171">
                  <c:v>1</c:v>
                </c:pt>
                <c:pt idx="172">
                  <c:v>0</c:v>
                </c:pt>
                <c:pt idx="173">
                  <c:v>1</c:v>
                </c:pt>
                <c:pt idx="174">
                  <c:v>0</c:v>
                </c:pt>
                <c:pt idx="175">
                  <c:v>0</c:v>
                </c:pt>
                <c:pt idx="176">
                  <c:v>0</c:v>
                </c:pt>
                <c:pt idx="177">
                  <c:v>1</c:v>
                </c:pt>
                <c:pt idx="178">
                  <c:v>1</c:v>
                </c:pt>
                <c:pt idx="179">
                  <c:v>1</c:v>
                </c:pt>
                <c:pt idx="180">
                  <c:v>0</c:v>
                </c:pt>
                <c:pt idx="181">
                  <c:v>1</c:v>
                </c:pt>
                <c:pt idx="182">
                  <c:v>1</c:v>
                </c:pt>
                <c:pt idx="183">
                  <c:v>0</c:v>
                </c:pt>
                <c:pt idx="184">
                  <c:v>0</c:v>
                </c:pt>
                <c:pt idx="185">
                  <c:v>1</c:v>
                </c:pt>
                <c:pt idx="186">
                  <c:v>1</c:v>
                </c:pt>
                <c:pt idx="187">
                  <c:v>0</c:v>
                </c:pt>
                <c:pt idx="188">
                  <c:v>1</c:v>
                </c:pt>
                <c:pt idx="189">
                  <c:v>0</c:v>
                </c:pt>
                <c:pt idx="190">
                  <c:v>0</c:v>
                </c:pt>
                <c:pt idx="191">
                  <c:v>0</c:v>
                </c:pt>
                <c:pt idx="192">
                  <c:v>0</c:v>
                </c:pt>
                <c:pt idx="193">
                  <c:v>0</c:v>
                </c:pt>
                <c:pt idx="194">
                  <c:v>1</c:v>
                </c:pt>
                <c:pt idx="195">
                  <c:v>1</c:v>
                </c:pt>
                <c:pt idx="196">
                  <c:v>1</c:v>
                </c:pt>
                <c:pt idx="197">
                  <c:v>1</c:v>
                </c:pt>
                <c:pt idx="198">
                  <c:v>1</c:v>
                </c:pt>
                <c:pt idx="199">
                  <c:v>1</c:v>
                </c:pt>
              </c:numCache>
            </c:numRef>
          </c:xVal>
          <c:yVal>
            <c:numRef>
              <c:f>Data!$P$2:$P$245</c:f>
              <c:numCache>
                <c:formatCode>0.0</c:formatCode>
                <c:ptCount val="244"/>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c:ext xmlns:c16="http://schemas.microsoft.com/office/drawing/2014/chart" uri="{C3380CC4-5D6E-409C-BE32-E72D297353CC}">
              <c16:uniqueId val="{00000003-2F08-4323-9703-25AD31B2660C}"/>
            </c:ext>
          </c:extLst>
        </c:ser>
        <c:dLbls>
          <c:showLegendKey val="0"/>
          <c:showVal val="0"/>
          <c:showCatName val="0"/>
          <c:showSerName val="0"/>
          <c:showPercent val="0"/>
          <c:showBubbleSize val="0"/>
        </c:dLbls>
        <c:axId val="801323568"/>
        <c:axId val="801325208"/>
      </c:scatterChart>
      <c:valAx>
        <c:axId val="80132356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Cust_Type (0 = Bottle Shops; 1 = Pubs, Bars and Restaurants)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5208"/>
        <c:crosses val="autoZero"/>
        <c:crossBetween val="midCat"/>
      </c:valAx>
      <c:valAx>
        <c:axId val="80132520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Order Quantity (1000s)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AU"/>
              <a:t>Region v Order Quantity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Data!$P$1</c:f>
              <c:strCache>
                <c:ptCount val="1"/>
                <c:pt idx="0">
                  <c:v>Order_Qty</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1"/>
            <c:dispEq val="1"/>
            <c:trendlineLbl>
              <c:layout>
                <c:manualLayout>
                  <c:x val="3.1025578711883845E-2"/>
                  <c:y val="-0.2232466252708310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Data!$D$2:$D$245</c:f>
              <c:numCache>
                <c:formatCode>0</c:formatCode>
                <c:ptCount val="244"/>
                <c:pt idx="0">
                  <c:v>1</c:v>
                </c:pt>
                <c:pt idx="1">
                  <c:v>0</c:v>
                </c:pt>
                <c:pt idx="2">
                  <c:v>1</c:v>
                </c:pt>
                <c:pt idx="3">
                  <c:v>1</c:v>
                </c:pt>
                <c:pt idx="4">
                  <c:v>0</c:v>
                </c:pt>
                <c:pt idx="5">
                  <c:v>1</c:v>
                </c:pt>
                <c:pt idx="6">
                  <c:v>1</c:v>
                </c:pt>
                <c:pt idx="7">
                  <c:v>1</c:v>
                </c:pt>
                <c:pt idx="8">
                  <c:v>1</c:v>
                </c:pt>
                <c:pt idx="9">
                  <c:v>1</c:v>
                </c:pt>
                <c:pt idx="10">
                  <c:v>0</c:v>
                </c:pt>
                <c:pt idx="11">
                  <c:v>1</c:v>
                </c:pt>
                <c:pt idx="12">
                  <c:v>0</c:v>
                </c:pt>
                <c:pt idx="13">
                  <c:v>0</c:v>
                </c:pt>
                <c:pt idx="14">
                  <c:v>1</c:v>
                </c:pt>
                <c:pt idx="15">
                  <c:v>0</c:v>
                </c:pt>
                <c:pt idx="16">
                  <c:v>1</c:v>
                </c:pt>
                <c:pt idx="17">
                  <c:v>1</c:v>
                </c:pt>
                <c:pt idx="18">
                  <c:v>1</c:v>
                </c:pt>
                <c:pt idx="19">
                  <c:v>1</c:v>
                </c:pt>
                <c:pt idx="20">
                  <c:v>1</c:v>
                </c:pt>
                <c:pt idx="21">
                  <c:v>1</c:v>
                </c:pt>
                <c:pt idx="22">
                  <c:v>0</c:v>
                </c:pt>
                <c:pt idx="23">
                  <c:v>1</c:v>
                </c:pt>
                <c:pt idx="24">
                  <c:v>1</c:v>
                </c:pt>
                <c:pt idx="25">
                  <c:v>1</c:v>
                </c:pt>
                <c:pt idx="26">
                  <c:v>0</c:v>
                </c:pt>
                <c:pt idx="27">
                  <c:v>1</c:v>
                </c:pt>
                <c:pt idx="28">
                  <c:v>0</c:v>
                </c:pt>
                <c:pt idx="29">
                  <c:v>1</c:v>
                </c:pt>
                <c:pt idx="30">
                  <c:v>0</c:v>
                </c:pt>
                <c:pt idx="31">
                  <c:v>1</c:v>
                </c:pt>
                <c:pt idx="32">
                  <c:v>1</c:v>
                </c:pt>
                <c:pt idx="33">
                  <c:v>1</c:v>
                </c:pt>
                <c:pt idx="34">
                  <c:v>1</c:v>
                </c:pt>
                <c:pt idx="35">
                  <c:v>0</c:v>
                </c:pt>
                <c:pt idx="36">
                  <c:v>0</c:v>
                </c:pt>
                <c:pt idx="37">
                  <c:v>1</c:v>
                </c:pt>
                <c:pt idx="38">
                  <c:v>1</c:v>
                </c:pt>
                <c:pt idx="39">
                  <c:v>1</c:v>
                </c:pt>
                <c:pt idx="40">
                  <c:v>1</c:v>
                </c:pt>
                <c:pt idx="41">
                  <c:v>0</c:v>
                </c:pt>
                <c:pt idx="42">
                  <c:v>0</c:v>
                </c:pt>
                <c:pt idx="43">
                  <c:v>1</c:v>
                </c:pt>
                <c:pt idx="44">
                  <c:v>0</c:v>
                </c:pt>
                <c:pt idx="45">
                  <c:v>1</c:v>
                </c:pt>
                <c:pt idx="46">
                  <c:v>0</c:v>
                </c:pt>
                <c:pt idx="47">
                  <c:v>1</c:v>
                </c:pt>
                <c:pt idx="48">
                  <c:v>1</c:v>
                </c:pt>
                <c:pt idx="49">
                  <c:v>0</c:v>
                </c:pt>
                <c:pt idx="50">
                  <c:v>1</c:v>
                </c:pt>
                <c:pt idx="51">
                  <c:v>0</c:v>
                </c:pt>
                <c:pt idx="52">
                  <c:v>1</c:v>
                </c:pt>
                <c:pt idx="53">
                  <c:v>0</c:v>
                </c:pt>
                <c:pt idx="54">
                  <c:v>1</c:v>
                </c:pt>
                <c:pt idx="55">
                  <c:v>0</c:v>
                </c:pt>
                <c:pt idx="56">
                  <c:v>1</c:v>
                </c:pt>
                <c:pt idx="57">
                  <c:v>0</c:v>
                </c:pt>
                <c:pt idx="58">
                  <c:v>0</c:v>
                </c:pt>
                <c:pt idx="59">
                  <c:v>1</c:v>
                </c:pt>
                <c:pt idx="60">
                  <c:v>0</c:v>
                </c:pt>
                <c:pt idx="61">
                  <c:v>1</c:v>
                </c:pt>
                <c:pt idx="62">
                  <c:v>0</c:v>
                </c:pt>
                <c:pt idx="63">
                  <c:v>1</c:v>
                </c:pt>
                <c:pt idx="64">
                  <c:v>1</c:v>
                </c:pt>
                <c:pt idx="65">
                  <c:v>1</c:v>
                </c:pt>
                <c:pt idx="66">
                  <c:v>1</c:v>
                </c:pt>
                <c:pt idx="67">
                  <c:v>1</c:v>
                </c:pt>
                <c:pt idx="68">
                  <c:v>1</c:v>
                </c:pt>
                <c:pt idx="69">
                  <c:v>1</c:v>
                </c:pt>
                <c:pt idx="70">
                  <c:v>1</c:v>
                </c:pt>
                <c:pt idx="71">
                  <c:v>0</c:v>
                </c:pt>
                <c:pt idx="72">
                  <c:v>1</c:v>
                </c:pt>
                <c:pt idx="73">
                  <c:v>1</c:v>
                </c:pt>
                <c:pt idx="74">
                  <c:v>1</c:v>
                </c:pt>
                <c:pt idx="75">
                  <c:v>0</c:v>
                </c:pt>
                <c:pt idx="76">
                  <c:v>1</c:v>
                </c:pt>
                <c:pt idx="77">
                  <c:v>0</c:v>
                </c:pt>
                <c:pt idx="78">
                  <c:v>0</c:v>
                </c:pt>
                <c:pt idx="79">
                  <c:v>1</c:v>
                </c:pt>
                <c:pt idx="80">
                  <c:v>0</c:v>
                </c:pt>
                <c:pt idx="81">
                  <c:v>0</c:v>
                </c:pt>
                <c:pt idx="82">
                  <c:v>0</c:v>
                </c:pt>
                <c:pt idx="83">
                  <c:v>1</c:v>
                </c:pt>
                <c:pt idx="84">
                  <c:v>0</c:v>
                </c:pt>
                <c:pt idx="85">
                  <c:v>1</c:v>
                </c:pt>
                <c:pt idx="86">
                  <c:v>1</c:v>
                </c:pt>
                <c:pt idx="87">
                  <c:v>0</c:v>
                </c:pt>
                <c:pt idx="88">
                  <c:v>0</c:v>
                </c:pt>
                <c:pt idx="89">
                  <c:v>1</c:v>
                </c:pt>
                <c:pt idx="90">
                  <c:v>0</c:v>
                </c:pt>
                <c:pt idx="91">
                  <c:v>1</c:v>
                </c:pt>
                <c:pt idx="92">
                  <c:v>0</c:v>
                </c:pt>
                <c:pt idx="93">
                  <c:v>1</c:v>
                </c:pt>
                <c:pt idx="94">
                  <c:v>0</c:v>
                </c:pt>
                <c:pt idx="95">
                  <c:v>0</c:v>
                </c:pt>
                <c:pt idx="96">
                  <c:v>1</c:v>
                </c:pt>
                <c:pt idx="97">
                  <c:v>0</c:v>
                </c:pt>
                <c:pt idx="98">
                  <c:v>1</c:v>
                </c:pt>
                <c:pt idx="99">
                  <c:v>1</c:v>
                </c:pt>
                <c:pt idx="100">
                  <c:v>1</c:v>
                </c:pt>
                <c:pt idx="101">
                  <c:v>1</c:v>
                </c:pt>
                <c:pt idx="102">
                  <c:v>1</c:v>
                </c:pt>
                <c:pt idx="103">
                  <c:v>0</c:v>
                </c:pt>
                <c:pt idx="104">
                  <c:v>1</c:v>
                </c:pt>
                <c:pt idx="105">
                  <c:v>1</c:v>
                </c:pt>
                <c:pt idx="106">
                  <c:v>0</c:v>
                </c:pt>
                <c:pt idx="107">
                  <c:v>1</c:v>
                </c:pt>
                <c:pt idx="108">
                  <c:v>0</c:v>
                </c:pt>
                <c:pt idx="109">
                  <c:v>0</c:v>
                </c:pt>
                <c:pt idx="110">
                  <c:v>0</c:v>
                </c:pt>
                <c:pt idx="111">
                  <c:v>0</c:v>
                </c:pt>
                <c:pt idx="112">
                  <c:v>1</c:v>
                </c:pt>
                <c:pt idx="113">
                  <c:v>1</c:v>
                </c:pt>
                <c:pt idx="114">
                  <c:v>1</c:v>
                </c:pt>
                <c:pt idx="115">
                  <c:v>1</c:v>
                </c:pt>
                <c:pt idx="116">
                  <c:v>1</c:v>
                </c:pt>
                <c:pt idx="117">
                  <c:v>1</c:v>
                </c:pt>
                <c:pt idx="118">
                  <c:v>0</c:v>
                </c:pt>
                <c:pt idx="119">
                  <c:v>1</c:v>
                </c:pt>
                <c:pt idx="120">
                  <c:v>1</c:v>
                </c:pt>
                <c:pt idx="121">
                  <c:v>1</c:v>
                </c:pt>
                <c:pt idx="122">
                  <c:v>1</c:v>
                </c:pt>
                <c:pt idx="123">
                  <c:v>1</c:v>
                </c:pt>
                <c:pt idx="124">
                  <c:v>1</c:v>
                </c:pt>
                <c:pt idx="125">
                  <c:v>0</c:v>
                </c:pt>
                <c:pt idx="126">
                  <c:v>0</c:v>
                </c:pt>
                <c:pt idx="127">
                  <c:v>1</c:v>
                </c:pt>
                <c:pt idx="128">
                  <c:v>1</c:v>
                </c:pt>
                <c:pt idx="129">
                  <c:v>0</c:v>
                </c:pt>
                <c:pt idx="130">
                  <c:v>0</c:v>
                </c:pt>
                <c:pt idx="131">
                  <c:v>0</c:v>
                </c:pt>
                <c:pt idx="132">
                  <c:v>1</c:v>
                </c:pt>
                <c:pt idx="133">
                  <c:v>1</c:v>
                </c:pt>
                <c:pt idx="134">
                  <c:v>0</c:v>
                </c:pt>
                <c:pt idx="135">
                  <c:v>0</c:v>
                </c:pt>
                <c:pt idx="136">
                  <c:v>0</c:v>
                </c:pt>
                <c:pt idx="137">
                  <c:v>1</c:v>
                </c:pt>
                <c:pt idx="138">
                  <c:v>1</c:v>
                </c:pt>
                <c:pt idx="139">
                  <c:v>1</c:v>
                </c:pt>
                <c:pt idx="140">
                  <c:v>1</c:v>
                </c:pt>
                <c:pt idx="141">
                  <c:v>0</c:v>
                </c:pt>
                <c:pt idx="142">
                  <c:v>1</c:v>
                </c:pt>
                <c:pt idx="143">
                  <c:v>0</c:v>
                </c:pt>
                <c:pt idx="144">
                  <c:v>0</c:v>
                </c:pt>
                <c:pt idx="145">
                  <c:v>0</c:v>
                </c:pt>
                <c:pt idx="146">
                  <c:v>1</c:v>
                </c:pt>
                <c:pt idx="147">
                  <c:v>0</c:v>
                </c:pt>
                <c:pt idx="148">
                  <c:v>1</c:v>
                </c:pt>
                <c:pt idx="149">
                  <c:v>1</c:v>
                </c:pt>
                <c:pt idx="150">
                  <c:v>1</c:v>
                </c:pt>
                <c:pt idx="151">
                  <c:v>1</c:v>
                </c:pt>
                <c:pt idx="152">
                  <c:v>1</c:v>
                </c:pt>
                <c:pt idx="153">
                  <c:v>0</c:v>
                </c:pt>
                <c:pt idx="154">
                  <c:v>1</c:v>
                </c:pt>
                <c:pt idx="155">
                  <c:v>0</c:v>
                </c:pt>
                <c:pt idx="156">
                  <c:v>1</c:v>
                </c:pt>
                <c:pt idx="157">
                  <c:v>1</c:v>
                </c:pt>
                <c:pt idx="158">
                  <c:v>1</c:v>
                </c:pt>
                <c:pt idx="159">
                  <c:v>0</c:v>
                </c:pt>
                <c:pt idx="160">
                  <c:v>1</c:v>
                </c:pt>
                <c:pt idx="161">
                  <c:v>1</c:v>
                </c:pt>
                <c:pt idx="162">
                  <c:v>0</c:v>
                </c:pt>
                <c:pt idx="163">
                  <c:v>0</c:v>
                </c:pt>
                <c:pt idx="164">
                  <c:v>0</c:v>
                </c:pt>
                <c:pt idx="165">
                  <c:v>0</c:v>
                </c:pt>
                <c:pt idx="166">
                  <c:v>1</c:v>
                </c:pt>
                <c:pt idx="167">
                  <c:v>1</c:v>
                </c:pt>
                <c:pt idx="168">
                  <c:v>0</c:v>
                </c:pt>
                <c:pt idx="169">
                  <c:v>1</c:v>
                </c:pt>
                <c:pt idx="170">
                  <c:v>1</c:v>
                </c:pt>
                <c:pt idx="171">
                  <c:v>0</c:v>
                </c:pt>
                <c:pt idx="172">
                  <c:v>0</c:v>
                </c:pt>
                <c:pt idx="173">
                  <c:v>0</c:v>
                </c:pt>
                <c:pt idx="174">
                  <c:v>1</c:v>
                </c:pt>
                <c:pt idx="175">
                  <c:v>1</c:v>
                </c:pt>
                <c:pt idx="176">
                  <c:v>0</c:v>
                </c:pt>
                <c:pt idx="177">
                  <c:v>0</c:v>
                </c:pt>
                <c:pt idx="178">
                  <c:v>0</c:v>
                </c:pt>
                <c:pt idx="179">
                  <c:v>0</c:v>
                </c:pt>
                <c:pt idx="180">
                  <c:v>0</c:v>
                </c:pt>
                <c:pt idx="181">
                  <c:v>0</c:v>
                </c:pt>
                <c:pt idx="182">
                  <c:v>1</c:v>
                </c:pt>
                <c:pt idx="183">
                  <c:v>1</c:v>
                </c:pt>
                <c:pt idx="184">
                  <c:v>0</c:v>
                </c:pt>
                <c:pt idx="185">
                  <c:v>0</c:v>
                </c:pt>
                <c:pt idx="186">
                  <c:v>1</c:v>
                </c:pt>
                <c:pt idx="187">
                  <c:v>1</c:v>
                </c:pt>
                <c:pt idx="188">
                  <c:v>1</c:v>
                </c:pt>
                <c:pt idx="189">
                  <c:v>0</c:v>
                </c:pt>
                <c:pt idx="190">
                  <c:v>0</c:v>
                </c:pt>
                <c:pt idx="191">
                  <c:v>1</c:v>
                </c:pt>
                <c:pt idx="192">
                  <c:v>1</c:v>
                </c:pt>
                <c:pt idx="193">
                  <c:v>1</c:v>
                </c:pt>
                <c:pt idx="194">
                  <c:v>1</c:v>
                </c:pt>
                <c:pt idx="195">
                  <c:v>0</c:v>
                </c:pt>
                <c:pt idx="196">
                  <c:v>1</c:v>
                </c:pt>
                <c:pt idx="197">
                  <c:v>1</c:v>
                </c:pt>
                <c:pt idx="198">
                  <c:v>1</c:v>
                </c:pt>
                <c:pt idx="199">
                  <c:v>1</c:v>
                </c:pt>
              </c:numCache>
            </c:numRef>
          </c:xVal>
          <c:yVal>
            <c:numRef>
              <c:f>Data!$P$2:$P$245</c:f>
              <c:numCache>
                <c:formatCode>0.0</c:formatCode>
                <c:ptCount val="244"/>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c:ext xmlns:c16="http://schemas.microsoft.com/office/drawing/2014/chart" uri="{C3380CC4-5D6E-409C-BE32-E72D297353CC}">
              <c16:uniqueId val="{00000003-CC40-40E9-93A9-A0B63E70E2F4}"/>
            </c:ext>
          </c:extLst>
        </c:ser>
        <c:dLbls>
          <c:showLegendKey val="0"/>
          <c:showVal val="0"/>
          <c:showCatName val="0"/>
          <c:showSerName val="0"/>
          <c:showPercent val="0"/>
          <c:showBubbleSize val="0"/>
        </c:dLbls>
        <c:axId val="801323568"/>
        <c:axId val="801325208"/>
      </c:scatterChart>
      <c:valAx>
        <c:axId val="80132356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Region (0 = Adelaide; 1 = Regional South Australia)</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5208"/>
        <c:crosses val="autoZero"/>
        <c:crossBetween val="midCat"/>
      </c:valAx>
      <c:valAx>
        <c:axId val="80132520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Order Quantity (1000s)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AU"/>
              <a:t>Dist Channel v Order Quantity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Data!$P$1</c:f>
              <c:strCache>
                <c:ptCount val="1"/>
                <c:pt idx="0">
                  <c:v>Order_Qty</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1"/>
            <c:dispEq val="1"/>
            <c:trendlineLbl>
              <c:layout>
                <c:manualLayout>
                  <c:x val="3.1025578711883845E-2"/>
                  <c:y val="-0.2232466252708310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Data!$E$2:$E$245</c:f>
              <c:numCache>
                <c:formatCode>0</c:formatCode>
                <c:ptCount val="244"/>
                <c:pt idx="0">
                  <c:v>1</c:v>
                </c:pt>
                <c:pt idx="1">
                  <c:v>0</c:v>
                </c:pt>
                <c:pt idx="2">
                  <c:v>1</c:v>
                </c:pt>
                <c:pt idx="3">
                  <c:v>0</c:v>
                </c:pt>
                <c:pt idx="4">
                  <c:v>1</c:v>
                </c:pt>
                <c:pt idx="5">
                  <c:v>0</c:v>
                </c:pt>
                <c:pt idx="6">
                  <c:v>0</c:v>
                </c:pt>
                <c:pt idx="7">
                  <c:v>0</c:v>
                </c:pt>
                <c:pt idx="8">
                  <c:v>0</c:v>
                </c:pt>
                <c:pt idx="9">
                  <c:v>0</c:v>
                </c:pt>
                <c:pt idx="10">
                  <c:v>1</c:v>
                </c:pt>
                <c:pt idx="11">
                  <c:v>0</c:v>
                </c:pt>
                <c:pt idx="12">
                  <c:v>1</c:v>
                </c:pt>
                <c:pt idx="13">
                  <c:v>1</c:v>
                </c:pt>
                <c:pt idx="14">
                  <c:v>1</c:v>
                </c:pt>
                <c:pt idx="15">
                  <c:v>0</c:v>
                </c:pt>
                <c:pt idx="16">
                  <c:v>1</c:v>
                </c:pt>
                <c:pt idx="17">
                  <c:v>0</c:v>
                </c:pt>
                <c:pt idx="18">
                  <c:v>0</c:v>
                </c:pt>
                <c:pt idx="19">
                  <c:v>0</c:v>
                </c:pt>
                <c:pt idx="20">
                  <c:v>0</c:v>
                </c:pt>
                <c:pt idx="21">
                  <c:v>1</c:v>
                </c:pt>
                <c:pt idx="22">
                  <c:v>1</c:v>
                </c:pt>
                <c:pt idx="23">
                  <c:v>1</c:v>
                </c:pt>
                <c:pt idx="24">
                  <c:v>0</c:v>
                </c:pt>
                <c:pt idx="25">
                  <c:v>0</c:v>
                </c:pt>
                <c:pt idx="26">
                  <c:v>0</c:v>
                </c:pt>
                <c:pt idx="27">
                  <c:v>0</c:v>
                </c:pt>
                <c:pt idx="28">
                  <c:v>0</c:v>
                </c:pt>
                <c:pt idx="29">
                  <c:v>0</c:v>
                </c:pt>
                <c:pt idx="30">
                  <c:v>1</c:v>
                </c:pt>
                <c:pt idx="31">
                  <c:v>0</c:v>
                </c:pt>
                <c:pt idx="32">
                  <c:v>0</c:v>
                </c:pt>
                <c:pt idx="33">
                  <c:v>0</c:v>
                </c:pt>
                <c:pt idx="34">
                  <c:v>0</c:v>
                </c:pt>
                <c:pt idx="35">
                  <c:v>0</c:v>
                </c:pt>
                <c:pt idx="36">
                  <c:v>1</c:v>
                </c:pt>
                <c:pt idx="37">
                  <c:v>1</c:v>
                </c:pt>
                <c:pt idx="38">
                  <c:v>0</c:v>
                </c:pt>
                <c:pt idx="39">
                  <c:v>0</c:v>
                </c:pt>
                <c:pt idx="40">
                  <c:v>0</c:v>
                </c:pt>
                <c:pt idx="41">
                  <c:v>1</c:v>
                </c:pt>
                <c:pt idx="42">
                  <c:v>1</c:v>
                </c:pt>
                <c:pt idx="43">
                  <c:v>1</c:v>
                </c:pt>
                <c:pt idx="44">
                  <c:v>0</c:v>
                </c:pt>
                <c:pt idx="45">
                  <c:v>0</c:v>
                </c:pt>
                <c:pt idx="46">
                  <c:v>1</c:v>
                </c:pt>
                <c:pt idx="47">
                  <c:v>0</c:v>
                </c:pt>
                <c:pt idx="48">
                  <c:v>1</c:v>
                </c:pt>
                <c:pt idx="49">
                  <c:v>1</c:v>
                </c:pt>
                <c:pt idx="50">
                  <c:v>0</c:v>
                </c:pt>
                <c:pt idx="51">
                  <c:v>0</c:v>
                </c:pt>
                <c:pt idx="52">
                  <c:v>1</c:v>
                </c:pt>
                <c:pt idx="53">
                  <c:v>1</c:v>
                </c:pt>
                <c:pt idx="54">
                  <c:v>0</c:v>
                </c:pt>
                <c:pt idx="55">
                  <c:v>0</c:v>
                </c:pt>
                <c:pt idx="56">
                  <c:v>1</c:v>
                </c:pt>
                <c:pt idx="57">
                  <c:v>0</c:v>
                </c:pt>
                <c:pt idx="58">
                  <c:v>0</c:v>
                </c:pt>
                <c:pt idx="59">
                  <c:v>0</c:v>
                </c:pt>
                <c:pt idx="60">
                  <c:v>0</c:v>
                </c:pt>
                <c:pt idx="61">
                  <c:v>1</c:v>
                </c:pt>
                <c:pt idx="62">
                  <c:v>1</c:v>
                </c:pt>
                <c:pt idx="63">
                  <c:v>0</c:v>
                </c:pt>
                <c:pt idx="64">
                  <c:v>0</c:v>
                </c:pt>
                <c:pt idx="65">
                  <c:v>0</c:v>
                </c:pt>
                <c:pt idx="66">
                  <c:v>0</c:v>
                </c:pt>
                <c:pt idx="67">
                  <c:v>1</c:v>
                </c:pt>
                <c:pt idx="68">
                  <c:v>0</c:v>
                </c:pt>
                <c:pt idx="69">
                  <c:v>0</c:v>
                </c:pt>
                <c:pt idx="70">
                  <c:v>0</c:v>
                </c:pt>
                <c:pt idx="71">
                  <c:v>1</c:v>
                </c:pt>
                <c:pt idx="72">
                  <c:v>0</c:v>
                </c:pt>
                <c:pt idx="73">
                  <c:v>1</c:v>
                </c:pt>
                <c:pt idx="74">
                  <c:v>1</c:v>
                </c:pt>
                <c:pt idx="75">
                  <c:v>0</c:v>
                </c:pt>
                <c:pt idx="76">
                  <c:v>1</c:v>
                </c:pt>
                <c:pt idx="77">
                  <c:v>1</c:v>
                </c:pt>
                <c:pt idx="78">
                  <c:v>1</c:v>
                </c:pt>
                <c:pt idx="79">
                  <c:v>0</c:v>
                </c:pt>
                <c:pt idx="80">
                  <c:v>0</c:v>
                </c:pt>
                <c:pt idx="81">
                  <c:v>0</c:v>
                </c:pt>
                <c:pt idx="82">
                  <c:v>1</c:v>
                </c:pt>
                <c:pt idx="83">
                  <c:v>0</c:v>
                </c:pt>
                <c:pt idx="84">
                  <c:v>1</c:v>
                </c:pt>
                <c:pt idx="85">
                  <c:v>0</c:v>
                </c:pt>
                <c:pt idx="86">
                  <c:v>0</c:v>
                </c:pt>
                <c:pt idx="87">
                  <c:v>1</c:v>
                </c:pt>
                <c:pt idx="88">
                  <c:v>1</c:v>
                </c:pt>
                <c:pt idx="89">
                  <c:v>1</c:v>
                </c:pt>
                <c:pt idx="90">
                  <c:v>0</c:v>
                </c:pt>
                <c:pt idx="91">
                  <c:v>0</c:v>
                </c:pt>
                <c:pt idx="92">
                  <c:v>1</c:v>
                </c:pt>
                <c:pt idx="93">
                  <c:v>1</c:v>
                </c:pt>
                <c:pt idx="94">
                  <c:v>0</c:v>
                </c:pt>
                <c:pt idx="95">
                  <c:v>1</c:v>
                </c:pt>
                <c:pt idx="96">
                  <c:v>1</c:v>
                </c:pt>
                <c:pt idx="97">
                  <c:v>1</c:v>
                </c:pt>
                <c:pt idx="98">
                  <c:v>1</c:v>
                </c:pt>
                <c:pt idx="99">
                  <c:v>0</c:v>
                </c:pt>
                <c:pt idx="100">
                  <c:v>0</c:v>
                </c:pt>
                <c:pt idx="101">
                  <c:v>1</c:v>
                </c:pt>
                <c:pt idx="102">
                  <c:v>1</c:v>
                </c:pt>
                <c:pt idx="103">
                  <c:v>1</c:v>
                </c:pt>
                <c:pt idx="104">
                  <c:v>0</c:v>
                </c:pt>
                <c:pt idx="105">
                  <c:v>0</c:v>
                </c:pt>
                <c:pt idx="106">
                  <c:v>1</c:v>
                </c:pt>
                <c:pt idx="107">
                  <c:v>0</c:v>
                </c:pt>
                <c:pt idx="108">
                  <c:v>1</c:v>
                </c:pt>
                <c:pt idx="109">
                  <c:v>0</c:v>
                </c:pt>
                <c:pt idx="110">
                  <c:v>1</c:v>
                </c:pt>
                <c:pt idx="111">
                  <c:v>1</c:v>
                </c:pt>
                <c:pt idx="112">
                  <c:v>0</c:v>
                </c:pt>
                <c:pt idx="113">
                  <c:v>1</c:v>
                </c:pt>
                <c:pt idx="114">
                  <c:v>1</c:v>
                </c:pt>
                <c:pt idx="115">
                  <c:v>1</c:v>
                </c:pt>
                <c:pt idx="116">
                  <c:v>1</c:v>
                </c:pt>
                <c:pt idx="117">
                  <c:v>0</c:v>
                </c:pt>
                <c:pt idx="118">
                  <c:v>1</c:v>
                </c:pt>
                <c:pt idx="119">
                  <c:v>0</c:v>
                </c:pt>
                <c:pt idx="120">
                  <c:v>1</c:v>
                </c:pt>
                <c:pt idx="121">
                  <c:v>0</c:v>
                </c:pt>
                <c:pt idx="122">
                  <c:v>0</c:v>
                </c:pt>
                <c:pt idx="123">
                  <c:v>1</c:v>
                </c:pt>
                <c:pt idx="124">
                  <c:v>0</c:v>
                </c:pt>
                <c:pt idx="125">
                  <c:v>1</c:v>
                </c:pt>
                <c:pt idx="126">
                  <c:v>0</c:v>
                </c:pt>
                <c:pt idx="127">
                  <c:v>0</c:v>
                </c:pt>
                <c:pt idx="128">
                  <c:v>1</c:v>
                </c:pt>
                <c:pt idx="129">
                  <c:v>0</c:v>
                </c:pt>
                <c:pt idx="130">
                  <c:v>1</c:v>
                </c:pt>
                <c:pt idx="131">
                  <c:v>0</c:v>
                </c:pt>
                <c:pt idx="132">
                  <c:v>0</c:v>
                </c:pt>
                <c:pt idx="133">
                  <c:v>0</c:v>
                </c:pt>
                <c:pt idx="134">
                  <c:v>1</c:v>
                </c:pt>
                <c:pt idx="135">
                  <c:v>1</c:v>
                </c:pt>
                <c:pt idx="136">
                  <c:v>0</c:v>
                </c:pt>
                <c:pt idx="137">
                  <c:v>1</c:v>
                </c:pt>
                <c:pt idx="138">
                  <c:v>0</c:v>
                </c:pt>
                <c:pt idx="139">
                  <c:v>1</c:v>
                </c:pt>
                <c:pt idx="140">
                  <c:v>0</c:v>
                </c:pt>
                <c:pt idx="141">
                  <c:v>0</c:v>
                </c:pt>
                <c:pt idx="142">
                  <c:v>1</c:v>
                </c:pt>
                <c:pt idx="143">
                  <c:v>0</c:v>
                </c:pt>
                <c:pt idx="144">
                  <c:v>0</c:v>
                </c:pt>
                <c:pt idx="145">
                  <c:v>1</c:v>
                </c:pt>
                <c:pt idx="146">
                  <c:v>0</c:v>
                </c:pt>
                <c:pt idx="147">
                  <c:v>0</c:v>
                </c:pt>
                <c:pt idx="148">
                  <c:v>1</c:v>
                </c:pt>
                <c:pt idx="149">
                  <c:v>0</c:v>
                </c:pt>
                <c:pt idx="150">
                  <c:v>0</c:v>
                </c:pt>
                <c:pt idx="151">
                  <c:v>0</c:v>
                </c:pt>
                <c:pt idx="152">
                  <c:v>0</c:v>
                </c:pt>
                <c:pt idx="153">
                  <c:v>1</c:v>
                </c:pt>
                <c:pt idx="154">
                  <c:v>0</c:v>
                </c:pt>
                <c:pt idx="155">
                  <c:v>0</c:v>
                </c:pt>
                <c:pt idx="156">
                  <c:v>0</c:v>
                </c:pt>
                <c:pt idx="157">
                  <c:v>1</c:v>
                </c:pt>
                <c:pt idx="158">
                  <c:v>1</c:v>
                </c:pt>
                <c:pt idx="159">
                  <c:v>1</c:v>
                </c:pt>
                <c:pt idx="160">
                  <c:v>0</c:v>
                </c:pt>
                <c:pt idx="161">
                  <c:v>1</c:v>
                </c:pt>
                <c:pt idx="162">
                  <c:v>1</c:v>
                </c:pt>
                <c:pt idx="163">
                  <c:v>1</c:v>
                </c:pt>
                <c:pt idx="164">
                  <c:v>1</c:v>
                </c:pt>
                <c:pt idx="165">
                  <c:v>1</c:v>
                </c:pt>
                <c:pt idx="166">
                  <c:v>0</c:v>
                </c:pt>
                <c:pt idx="167">
                  <c:v>0</c:v>
                </c:pt>
                <c:pt idx="168">
                  <c:v>1</c:v>
                </c:pt>
                <c:pt idx="169">
                  <c:v>0</c:v>
                </c:pt>
                <c:pt idx="170">
                  <c:v>0</c:v>
                </c:pt>
                <c:pt idx="171">
                  <c:v>0</c:v>
                </c:pt>
                <c:pt idx="172">
                  <c:v>1</c:v>
                </c:pt>
                <c:pt idx="173">
                  <c:v>1</c:v>
                </c:pt>
                <c:pt idx="174">
                  <c:v>0</c:v>
                </c:pt>
                <c:pt idx="175">
                  <c:v>1</c:v>
                </c:pt>
                <c:pt idx="176">
                  <c:v>1</c:v>
                </c:pt>
                <c:pt idx="177">
                  <c:v>1</c:v>
                </c:pt>
                <c:pt idx="178">
                  <c:v>0</c:v>
                </c:pt>
                <c:pt idx="179">
                  <c:v>1</c:v>
                </c:pt>
                <c:pt idx="180">
                  <c:v>1</c:v>
                </c:pt>
                <c:pt idx="181">
                  <c:v>0</c:v>
                </c:pt>
                <c:pt idx="182">
                  <c:v>1</c:v>
                </c:pt>
                <c:pt idx="183">
                  <c:v>1</c:v>
                </c:pt>
                <c:pt idx="184">
                  <c:v>0</c:v>
                </c:pt>
                <c:pt idx="185">
                  <c:v>1</c:v>
                </c:pt>
                <c:pt idx="186">
                  <c:v>0</c:v>
                </c:pt>
                <c:pt idx="187">
                  <c:v>0</c:v>
                </c:pt>
                <c:pt idx="188">
                  <c:v>0</c:v>
                </c:pt>
                <c:pt idx="189">
                  <c:v>1</c:v>
                </c:pt>
                <c:pt idx="190">
                  <c:v>1</c:v>
                </c:pt>
                <c:pt idx="191">
                  <c:v>0</c:v>
                </c:pt>
                <c:pt idx="192">
                  <c:v>0</c:v>
                </c:pt>
                <c:pt idx="193">
                  <c:v>0</c:v>
                </c:pt>
                <c:pt idx="194">
                  <c:v>0</c:v>
                </c:pt>
                <c:pt idx="195">
                  <c:v>0</c:v>
                </c:pt>
                <c:pt idx="196">
                  <c:v>0</c:v>
                </c:pt>
                <c:pt idx="197">
                  <c:v>1</c:v>
                </c:pt>
                <c:pt idx="198">
                  <c:v>1</c:v>
                </c:pt>
                <c:pt idx="199">
                  <c:v>1</c:v>
                </c:pt>
              </c:numCache>
            </c:numRef>
          </c:xVal>
          <c:yVal>
            <c:numRef>
              <c:f>Data!$P$2:$P$245</c:f>
              <c:numCache>
                <c:formatCode>0.0</c:formatCode>
                <c:ptCount val="244"/>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c:ext xmlns:c16="http://schemas.microsoft.com/office/drawing/2014/chart" uri="{C3380CC4-5D6E-409C-BE32-E72D297353CC}">
              <c16:uniqueId val="{00000003-53FB-4538-9CCB-06EE82661151}"/>
            </c:ext>
          </c:extLst>
        </c:ser>
        <c:dLbls>
          <c:showLegendKey val="0"/>
          <c:showVal val="0"/>
          <c:showCatName val="0"/>
          <c:showSerName val="0"/>
          <c:showPercent val="0"/>
          <c:showBubbleSize val="0"/>
        </c:dLbls>
        <c:axId val="801323568"/>
        <c:axId val="801325208"/>
      </c:scatterChart>
      <c:valAx>
        <c:axId val="80132356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Dist_Channel (0 = Through a distribution network; 1 = Directly)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5208"/>
        <c:crosses val="autoZero"/>
        <c:crossBetween val="midCat"/>
      </c:valAx>
      <c:valAx>
        <c:axId val="80132520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Order Quantity (1000s)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AU"/>
              <a:t>Quality v Order Quantity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Data!$P$1</c:f>
              <c:strCache>
                <c:ptCount val="1"/>
                <c:pt idx="0">
                  <c:v>Order_Qty</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1"/>
            <c:dispEq val="1"/>
            <c:trendlineLbl>
              <c:layout>
                <c:manualLayout>
                  <c:x val="3.1025578711883845E-2"/>
                  <c:y val="-0.2232466252708310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Data!$F$2:$F$245</c:f>
              <c:numCache>
                <c:formatCode>0.0</c:formatCode>
                <c:ptCount val="244"/>
                <c:pt idx="0">
                  <c:v>8.5</c:v>
                </c:pt>
                <c:pt idx="1">
                  <c:v>8.1999999999999993</c:v>
                </c:pt>
                <c:pt idx="2">
                  <c:v>9.1999999999999993</c:v>
                </c:pt>
                <c:pt idx="3">
                  <c:v>6.4</c:v>
                </c:pt>
                <c:pt idx="4">
                  <c:v>9</c:v>
                </c:pt>
                <c:pt idx="5">
                  <c:v>6.5</c:v>
                </c:pt>
                <c:pt idx="6">
                  <c:v>6.9</c:v>
                </c:pt>
                <c:pt idx="7">
                  <c:v>6.2</c:v>
                </c:pt>
                <c:pt idx="8">
                  <c:v>5.8</c:v>
                </c:pt>
                <c:pt idx="9">
                  <c:v>6.4</c:v>
                </c:pt>
                <c:pt idx="10">
                  <c:v>8.6999999999999993</c:v>
                </c:pt>
                <c:pt idx="11">
                  <c:v>6.1</c:v>
                </c:pt>
                <c:pt idx="12">
                  <c:v>9.5</c:v>
                </c:pt>
                <c:pt idx="13">
                  <c:v>9.1999999999999993</c:v>
                </c:pt>
                <c:pt idx="14">
                  <c:v>6.3</c:v>
                </c:pt>
                <c:pt idx="15">
                  <c:v>8.6999999999999993</c:v>
                </c:pt>
                <c:pt idx="16">
                  <c:v>5.7</c:v>
                </c:pt>
                <c:pt idx="17">
                  <c:v>5.9</c:v>
                </c:pt>
                <c:pt idx="18">
                  <c:v>5.6</c:v>
                </c:pt>
                <c:pt idx="19">
                  <c:v>9.1</c:v>
                </c:pt>
                <c:pt idx="20">
                  <c:v>5.2</c:v>
                </c:pt>
                <c:pt idx="21">
                  <c:v>9.6</c:v>
                </c:pt>
                <c:pt idx="22">
                  <c:v>8.6</c:v>
                </c:pt>
                <c:pt idx="23">
                  <c:v>9.3000000000000007</c:v>
                </c:pt>
                <c:pt idx="24">
                  <c:v>6</c:v>
                </c:pt>
                <c:pt idx="25">
                  <c:v>6.4</c:v>
                </c:pt>
                <c:pt idx="26">
                  <c:v>8.5</c:v>
                </c:pt>
                <c:pt idx="27">
                  <c:v>7</c:v>
                </c:pt>
                <c:pt idx="28">
                  <c:v>8.5</c:v>
                </c:pt>
                <c:pt idx="29">
                  <c:v>7.6</c:v>
                </c:pt>
                <c:pt idx="30">
                  <c:v>6.9</c:v>
                </c:pt>
                <c:pt idx="31">
                  <c:v>8.1</c:v>
                </c:pt>
                <c:pt idx="32">
                  <c:v>6.7</c:v>
                </c:pt>
                <c:pt idx="33">
                  <c:v>8</c:v>
                </c:pt>
                <c:pt idx="34">
                  <c:v>6.7</c:v>
                </c:pt>
                <c:pt idx="35">
                  <c:v>8.6999999999999993</c:v>
                </c:pt>
                <c:pt idx="36">
                  <c:v>9</c:v>
                </c:pt>
                <c:pt idx="37">
                  <c:v>9.6</c:v>
                </c:pt>
                <c:pt idx="38">
                  <c:v>8.1999999999999993</c:v>
                </c:pt>
                <c:pt idx="39">
                  <c:v>6.1</c:v>
                </c:pt>
                <c:pt idx="40">
                  <c:v>8.3000000000000007</c:v>
                </c:pt>
                <c:pt idx="41">
                  <c:v>9.4</c:v>
                </c:pt>
                <c:pt idx="42">
                  <c:v>9.3000000000000007</c:v>
                </c:pt>
                <c:pt idx="43">
                  <c:v>5.0999999999999996</c:v>
                </c:pt>
                <c:pt idx="44">
                  <c:v>8</c:v>
                </c:pt>
                <c:pt idx="45">
                  <c:v>5.9</c:v>
                </c:pt>
                <c:pt idx="46">
                  <c:v>10</c:v>
                </c:pt>
                <c:pt idx="47">
                  <c:v>5.7</c:v>
                </c:pt>
                <c:pt idx="48">
                  <c:v>9.9</c:v>
                </c:pt>
                <c:pt idx="49">
                  <c:v>7.9</c:v>
                </c:pt>
                <c:pt idx="50">
                  <c:v>6.7</c:v>
                </c:pt>
                <c:pt idx="51">
                  <c:v>8.1999999999999993</c:v>
                </c:pt>
                <c:pt idx="52">
                  <c:v>9.4</c:v>
                </c:pt>
                <c:pt idx="53">
                  <c:v>6.9</c:v>
                </c:pt>
                <c:pt idx="54">
                  <c:v>8</c:v>
                </c:pt>
                <c:pt idx="55">
                  <c:v>9.3000000000000007</c:v>
                </c:pt>
                <c:pt idx="56">
                  <c:v>7.4</c:v>
                </c:pt>
                <c:pt idx="57">
                  <c:v>7.6</c:v>
                </c:pt>
                <c:pt idx="58">
                  <c:v>10</c:v>
                </c:pt>
                <c:pt idx="59">
                  <c:v>9.9</c:v>
                </c:pt>
                <c:pt idx="60">
                  <c:v>8.6999999999999993</c:v>
                </c:pt>
                <c:pt idx="61">
                  <c:v>8.4</c:v>
                </c:pt>
                <c:pt idx="62">
                  <c:v>8.8000000000000007</c:v>
                </c:pt>
                <c:pt idx="63">
                  <c:v>7.7</c:v>
                </c:pt>
                <c:pt idx="64">
                  <c:v>6.6</c:v>
                </c:pt>
                <c:pt idx="65">
                  <c:v>5.7</c:v>
                </c:pt>
                <c:pt idx="66">
                  <c:v>5.7</c:v>
                </c:pt>
                <c:pt idx="67">
                  <c:v>5.5</c:v>
                </c:pt>
                <c:pt idx="68">
                  <c:v>7.5</c:v>
                </c:pt>
                <c:pt idx="69">
                  <c:v>6.4</c:v>
                </c:pt>
                <c:pt idx="70">
                  <c:v>9.1</c:v>
                </c:pt>
                <c:pt idx="71">
                  <c:v>6.7</c:v>
                </c:pt>
                <c:pt idx="72">
                  <c:v>6.5</c:v>
                </c:pt>
                <c:pt idx="73">
                  <c:v>9.9</c:v>
                </c:pt>
                <c:pt idx="74">
                  <c:v>8.5</c:v>
                </c:pt>
                <c:pt idx="75">
                  <c:v>9.9</c:v>
                </c:pt>
                <c:pt idx="76">
                  <c:v>7.6</c:v>
                </c:pt>
                <c:pt idx="77">
                  <c:v>9.4</c:v>
                </c:pt>
                <c:pt idx="78">
                  <c:v>9.3000000000000007</c:v>
                </c:pt>
                <c:pt idx="79">
                  <c:v>7.1</c:v>
                </c:pt>
                <c:pt idx="80">
                  <c:v>9.9</c:v>
                </c:pt>
                <c:pt idx="81">
                  <c:v>8.6999999999999993</c:v>
                </c:pt>
                <c:pt idx="82">
                  <c:v>8.6</c:v>
                </c:pt>
                <c:pt idx="83">
                  <c:v>6.4</c:v>
                </c:pt>
                <c:pt idx="84">
                  <c:v>7.7</c:v>
                </c:pt>
                <c:pt idx="85">
                  <c:v>7.5</c:v>
                </c:pt>
                <c:pt idx="86">
                  <c:v>5</c:v>
                </c:pt>
                <c:pt idx="87">
                  <c:v>7.7</c:v>
                </c:pt>
                <c:pt idx="88">
                  <c:v>9.1</c:v>
                </c:pt>
                <c:pt idx="89">
                  <c:v>5.5</c:v>
                </c:pt>
                <c:pt idx="90">
                  <c:v>9.1</c:v>
                </c:pt>
                <c:pt idx="91">
                  <c:v>7.1</c:v>
                </c:pt>
                <c:pt idx="92">
                  <c:v>9.1999999999999993</c:v>
                </c:pt>
                <c:pt idx="93">
                  <c:v>9.3000000000000007</c:v>
                </c:pt>
                <c:pt idx="94">
                  <c:v>9.3000000000000007</c:v>
                </c:pt>
                <c:pt idx="95">
                  <c:v>8.6</c:v>
                </c:pt>
                <c:pt idx="96">
                  <c:v>7.4</c:v>
                </c:pt>
                <c:pt idx="97">
                  <c:v>8.6999999999999993</c:v>
                </c:pt>
                <c:pt idx="98">
                  <c:v>7.8</c:v>
                </c:pt>
                <c:pt idx="99">
                  <c:v>7.9</c:v>
                </c:pt>
                <c:pt idx="100">
                  <c:v>7.6</c:v>
                </c:pt>
                <c:pt idx="101">
                  <c:v>9.1999999999999993</c:v>
                </c:pt>
                <c:pt idx="102">
                  <c:v>7.7</c:v>
                </c:pt>
                <c:pt idx="103">
                  <c:v>9.5</c:v>
                </c:pt>
                <c:pt idx="104">
                  <c:v>6.5</c:v>
                </c:pt>
                <c:pt idx="105">
                  <c:v>8.3000000000000007</c:v>
                </c:pt>
                <c:pt idx="106">
                  <c:v>9.6</c:v>
                </c:pt>
                <c:pt idx="107">
                  <c:v>5.9</c:v>
                </c:pt>
                <c:pt idx="108">
                  <c:v>8.6999999999999993</c:v>
                </c:pt>
                <c:pt idx="109">
                  <c:v>6.7</c:v>
                </c:pt>
                <c:pt idx="110">
                  <c:v>9.6999999999999993</c:v>
                </c:pt>
                <c:pt idx="111">
                  <c:v>8.8000000000000007</c:v>
                </c:pt>
                <c:pt idx="112">
                  <c:v>8.1999999999999993</c:v>
                </c:pt>
                <c:pt idx="113">
                  <c:v>8.9</c:v>
                </c:pt>
                <c:pt idx="114">
                  <c:v>8.4</c:v>
                </c:pt>
                <c:pt idx="115">
                  <c:v>7.7</c:v>
                </c:pt>
                <c:pt idx="116">
                  <c:v>9.1999999999999993</c:v>
                </c:pt>
                <c:pt idx="117">
                  <c:v>7.3</c:v>
                </c:pt>
                <c:pt idx="118">
                  <c:v>9</c:v>
                </c:pt>
                <c:pt idx="119">
                  <c:v>8.1</c:v>
                </c:pt>
                <c:pt idx="120">
                  <c:v>7.4</c:v>
                </c:pt>
                <c:pt idx="121">
                  <c:v>7.9</c:v>
                </c:pt>
                <c:pt idx="122">
                  <c:v>7.7</c:v>
                </c:pt>
                <c:pt idx="123">
                  <c:v>9.4</c:v>
                </c:pt>
                <c:pt idx="124">
                  <c:v>7.2</c:v>
                </c:pt>
                <c:pt idx="125">
                  <c:v>8.3000000000000007</c:v>
                </c:pt>
                <c:pt idx="126">
                  <c:v>7.9</c:v>
                </c:pt>
                <c:pt idx="127">
                  <c:v>7.3</c:v>
                </c:pt>
                <c:pt idx="128">
                  <c:v>9.6</c:v>
                </c:pt>
                <c:pt idx="129">
                  <c:v>8.3000000000000007</c:v>
                </c:pt>
                <c:pt idx="130">
                  <c:v>8.6</c:v>
                </c:pt>
                <c:pt idx="131">
                  <c:v>8</c:v>
                </c:pt>
                <c:pt idx="132">
                  <c:v>6.4</c:v>
                </c:pt>
                <c:pt idx="133">
                  <c:v>6.6</c:v>
                </c:pt>
                <c:pt idx="134">
                  <c:v>7.6</c:v>
                </c:pt>
                <c:pt idx="135">
                  <c:v>9.4</c:v>
                </c:pt>
                <c:pt idx="136">
                  <c:v>8.3000000000000007</c:v>
                </c:pt>
                <c:pt idx="137">
                  <c:v>7.8</c:v>
                </c:pt>
                <c:pt idx="138">
                  <c:v>7.1</c:v>
                </c:pt>
                <c:pt idx="139">
                  <c:v>7.6</c:v>
                </c:pt>
                <c:pt idx="140">
                  <c:v>5.6</c:v>
                </c:pt>
                <c:pt idx="141">
                  <c:v>9.9</c:v>
                </c:pt>
                <c:pt idx="142">
                  <c:v>9.1999999999999993</c:v>
                </c:pt>
                <c:pt idx="143">
                  <c:v>9.1</c:v>
                </c:pt>
                <c:pt idx="144">
                  <c:v>9.9</c:v>
                </c:pt>
                <c:pt idx="145">
                  <c:v>9.9</c:v>
                </c:pt>
                <c:pt idx="146">
                  <c:v>6.6</c:v>
                </c:pt>
                <c:pt idx="147">
                  <c:v>9.1</c:v>
                </c:pt>
                <c:pt idx="148">
                  <c:v>5.0999999999999996</c:v>
                </c:pt>
                <c:pt idx="149">
                  <c:v>6</c:v>
                </c:pt>
                <c:pt idx="150">
                  <c:v>8.9</c:v>
                </c:pt>
                <c:pt idx="151">
                  <c:v>6.2</c:v>
                </c:pt>
                <c:pt idx="152">
                  <c:v>7.2</c:v>
                </c:pt>
                <c:pt idx="153">
                  <c:v>8.8000000000000007</c:v>
                </c:pt>
                <c:pt idx="154">
                  <c:v>6.3</c:v>
                </c:pt>
                <c:pt idx="155">
                  <c:v>9.6999999999999993</c:v>
                </c:pt>
                <c:pt idx="156">
                  <c:v>5</c:v>
                </c:pt>
                <c:pt idx="157">
                  <c:v>7.4</c:v>
                </c:pt>
                <c:pt idx="158">
                  <c:v>5.5</c:v>
                </c:pt>
                <c:pt idx="159">
                  <c:v>9.1</c:v>
                </c:pt>
                <c:pt idx="160">
                  <c:v>6.7</c:v>
                </c:pt>
                <c:pt idx="161">
                  <c:v>6.3</c:v>
                </c:pt>
                <c:pt idx="162">
                  <c:v>8.3000000000000007</c:v>
                </c:pt>
                <c:pt idx="163">
                  <c:v>8.1999999999999993</c:v>
                </c:pt>
                <c:pt idx="164">
                  <c:v>8.1999999999999993</c:v>
                </c:pt>
                <c:pt idx="165">
                  <c:v>9</c:v>
                </c:pt>
                <c:pt idx="166">
                  <c:v>7.1</c:v>
                </c:pt>
                <c:pt idx="167">
                  <c:v>6.9</c:v>
                </c:pt>
                <c:pt idx="168">
                  <c:v>8.6</c:v>
                </c:pt>
                <c:pt idx="169">
                  <c:v>6.7</c:v>
                </c:pt>
                <c:pt idx="170">
                  <c:v>7</c:v>
                </c:pt>
                <c:pt idx="171">
                  <c:v>9.6999999999999993</c:v>
                </c:pt>
                <c:pt idx="172">
                  <c:v>9.9</c:v>
                </c:pt>
                <c:pt idx="173">
                  <c:v>8.6</c:v>
                </c:pt>
                <c:pt idx="174">
                  <c:v>6.3</c:v>
                </c:pt>
                <c:pt idx="175">
                  <c:v>9.9</c:v>
                </c:pt>
                <c:pt idx="176">
                  <c:v>9.3000000000000007</c:v>
                </c:pt>
                <c:pt idx="177">
                  <c:v>9.6999999999999993</c:v>
                </c:pt>
                <c:pt idx="178">
                  <c:v>9.6999999999999993</c:v>
                </c:pt>
                <c:pt idx="179">
                  <c:v>9.6</c:v>
                </c:pt>
                <c:pt idx="180">
                  <c:v>7.6</c:v>
                </c:pt>
                <c:pt idx="181">
                  <c:v>9.4</c:v>
                </c:pt>
                <c:pt idx="182">
                  <c:v>9.6</c:v>
                </c:pt>
                <c:pt idx="183">
                  <c:v>9.3000000000000007</c:v>
                </c:pt>
                <c:pt idx="184">
                  <c:v>9.6999999999999993</c:v>
                </c:pt>
                <c:pt idx="185">
                  <c:v>9.1</c:v>
                </c:pt>
                <c:pt idx="186">
                  <c:v>6.5</c:v>
                </c:pt>
                <c:pt idx="187">
                  <c:v>6.6</c:v>
                </c:pt>
                <c:pt idx="188">
                  <c:v>5.8</c:v>
                </c:pt>
                <c:pt idx="189">
                  <c:v>8.6999999999999993</c:v>
                </c:pt>
                <c:pt idx="190">
                  <c:v>8.8000000000000007</c:v>
                </c:pt>
                <c:pt idx="191">
                  <c:v>6.4</c:v>
                </c:pt>
                <c:pt idx="192">
                  <c:v>6.7</c:v>
                </c:pt>
                <c:pt idx="193">
                  <c:v>5.2</c:v>
                </c:pt>
                <c:pt idx="194">
                  <c:v>6.4</c:v>
                </c:pt>
                <c:pt idx="195">
                  <c:v>7.6</c:v>
                </c:pt>
                <c:pt idx="196">
                  <c:v>5.9</c:v>
                </c:pt>
                <c:pt idx="197">
                  <c:v>9.6999999999999993</c:v>
                </c:pt>
                <c:pt idx="198">
                  <c:v>5.5</c:v>
                </c:pt>
                <c:pt idx="199">
                  <c:v>9.6999999999999993</c:v>
                </c:pt>
              </c:numCache>
            </c:numRef>
          </c:xVal>
          <c:yVal>
            <c:numRef>
              <c:f>Data!$P$2:$P$245</c:f>
              <c:numCache>
                <c:formatCode>0.0</c:formatCode>
                <c:ptCount val="244"/>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c:ext xmlns:c16="http://schemas.microsoft.com/office/drawing/2014/chart" uri="{C3380CC4-5D6E-409C-BE32-E72D297353CC}">
              <c16:uniqueId val="{00000003-9994-4C08-9512-13C7A7B72CCC}"/>
            </c:ext>
          </c:extLst>
        </c:ser>
        <c:dLbls>
          <c:showLegendKey val="0"/>
          <c:showVal val="0"/>
          <c:showCatName val="0"/>
          <c:showSerName val="0"/>
          <c:showPercent val="0"/>
          <c:showBubbleSize val="0"/>
        </c:dLbls>
        <c:axId val="801323568"/>
        <c:axId val="801325208"/>
      </c:scatterChart>
      <c:valAx>
        <c:axId val="80132356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Quality (1 = Poor Quality to 10 = Excellent Quality)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5208"/>
        <c:crosses val="autoZero"/>
        <c:crossBetween val="midCat"/>
      </c:valAx>
      <c:valAx>
        <c:axId val="80132520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Order Quantity (1000s)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AU"/>
              <a:t>SM Presence v Order Quantity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Data!$P$1</c:f>
              <c:strCache>
                <c:ptCount val="1"/>
                <c:pt idx="0">
                  <c:v>Order_Qty</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1"/>
            <c:dispEq val="1"/>
            <c:trendlineLbl>
              <c:layout>
                <c:manualLayout>
                  <c:x val="3.1025578711883845E-2"/>
                  <c:y val="-0.2232466252708310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Data!$G$2:$G$245</c:f>
              <c:numCache>
                <c:formatCode>General</c:formatCode>
                <c:ptCount val="244"/>
                <c:pt idx="0">
                  <c:v>5.4</c:v>
                </c:pt>
                <c:pt idx="1">
                  <c:v>2.7</c:v>
                </c:pt>
                <c:pt idx="2">
                  <c:v>4.9000000000000004</c:v>
                </c:pt>
                <c:pt idx="3">
                  <c:v>3.3</c:v>
                </c:pt>
                <c:pt idx="4">
                  <c:v>4.9000000000000004</c:v>
                </c:pt>
                <c:pt idx="5">
                  <c:v>2.8</c:v>
                </c:pt>
                <c:pt idx="6">
                  <c:v>3.7</c:v>
                </c:pt>
                <c:pt idx="7">
                  <c:v>4.8</c:v>
                </c:pt>
                <c:pt idx="8">
                  <c:v>5.0999999999999996</c:v>
                </c:pt>
                <c:pt idx="9">
                  <c:v>4.5</c:v>
                </c:pt>
                <c:pt idx="10">
                  <c:v>4.7</c:v>
                </c:pt>
                <c:pt idx="11">
                  <c:v>4.9000000000000004</c:v>
                </c:pt>
                <c:pt idx="12">
                  <c:v>7.1</c:v>
                </c:pt>
                <c:pt idx="13">
                  <c:v>5.4</c:v>
                </c:pt>
                <c:pt idx="14">
                  <c:v>4.5</c:v>
                </c:pt>
                <c:pt idx="15">
                  <c:v>3.2</c:v>
                </c:pt>
                <c:pt idx="16">
                  <c:v>4</c:v>
                </c:pt>
                <c:pt idx="17">
                  <c:v>5.6</c:v>
                </c:pt>
                <c:pt idx="18">
                  <c:v>4.9000000000000004</c:v>
                </c:pt>
                <c:pt idx="19">
                  <c:v>6</c:v>
                </c:pt>
                <c:pt idx="20">
                  <c:v>3.8</c:v>
                </c:pt>
                <c:pt idx="21">
                  <c:v>7.2</c:v>
                </c:pt>
                <c:pt idx="22">
                  <c:v>5.0999999999999996</c:v>
                </c:pt>
                <c:pt idx="23">
                  <c:v>3.9</c:v>
                </c:pt>
                <c:pt idx="24">
                  <c:v>4.0999999999999996</c:v>
                </c:pt>
                <c:pt idx="25">
                  <c:v>3.6</c:v>
                </c:pt>
                <c:pt idx="26">
                  <c:v>3</c:v>
                </c:pt>
                <c:pt idx="27">
                  <c:v>3.3</c:v>
                </c:pt>
                <c:pt idx="28">
                  <c:v>3</c:v>
                </c:pt>
                <c:pt idx="29">
                  <c:v>3.6</c:v>
                </c:pt>
                <c:pt idx="30">
                  <c:v>3.4</c:v>
                </c:pt>
                <c:pt idx="31">
                  <c:v>2.5</c:v>
                </c:pt>
                <c:pt idx="32">
                  <c:v>3.7</c:v>
                </c:pt>
                <c:pt idx="33">
                  <c:v>4.8</c:v>
                </c:pt>
                <c:pt idx="34">
                  <c:v>4</c:v>
                </c:pt>
                <c:pt idx="35">
                  <c:v>3.2</c:v>
                </c:pt>
                <c:pt idx="36">
                  <c:v>3.4</c:v>
                </c:pt>
                <c:pt idx="37">
                  <c:v>5.6</c:v>
                </c:pt>
                <c:pt idx="38">
                  <c:v>3.6</c:v>
                </c:pt>
                <c:pt idx="39">
                  <c:v>4.9000000000000004</c:v>
                </c:pt>
                <c:pt idx="40">
                  <c:v>4.9000000000000004</c:v>
                </c:pt>
                <c:pt idx="41">
                  <c:v>5.3</c:v>
                </c:pt>
                <c:pt idx="42">
                  <c:v>5.0999999999999996</c:v>
                </c:pt>
                <c:pt idx="43">
                  <c:v>6.6</c:v>
                </c:pt>
                <c:pt idx="44">
                  <c:v>2.5</c:v>
                </c:pt>
                <c:pt idx="45">
                  <c:v>5.6</c:v>
                </c:pt>
                <c:pt idx="46">
                  <c:v>5.8</c:v>
                </c:pt>
                <c:pt idx="47">
                  <c:v>3.8</c:v>
                </c:pt>
                <c:pt idx="48">
                  <c:v>5.2</c:v>
                </c:pt>
                <c:pt idx="49">
                  <c:v>3.9</c:v>
                </c:pt>
                <c:pt idx="50">
                  <c:v>3.6</c:v>
                </c:pt>
                <c:pt idx="51">
                  <c:v>4.2</c:v>
                </c:pt>
                <c:pt idx="52">
                  <c:v>4</c:v>
                </c:pt>
                <c:pt idx="53">
                  <c:v>3.4</c:v>
                </c:pt>
                <c:pt idx="54">
                  <c:v>4.8</c:v>
                </c:pt>
                <c:pt idx="55">
                  <c:v>5.3</c:v>
                </c:pt>
                <c:pt idx="56">
                  <c:v>6.6</c:v>
                </c:pt>
                <c:pt idx="57">
                  <c:v>3.6</c:v>
                </c:pt>
                <c:pt idx="58">
                  <c:v>4.3</c:v>
                </c:pt>
                <c:pt idx="59">
                  <c:v>4.3</c:v>
                </c:pt>
                <c:pt idx="60">
                  <c:v>3.2</c:v>
                </c:pt>
                <c:pt idx="61">
                  <c:v>5.3</c:v>
                </c:pt>
                <c:pt idx="62">
                  <c:v>5.4</c:v>
                </c:pt>
                <c:pt idx="63">
                  <c:v>3.7</c:v>
                </c:pt>
                <c:pt idx="64">
                  <c:v>3.6</c:v>
                </c:pt>
                <c:pt idx="65">
                  <c:v>5.3</c:v>
                </c:pt>
                <c:pt idx="66">
                  <c:v>4</c:v>
                </c:pt>
                <c:pt idx="67">
                  <c:v>5.2</c:v>
                </c:pt>
                <c:pt idx="68">
                  <c:v>3.5</c:v>
                </c:pt>
                <c:pt idx="69">
                  <c:v>5.0999999999999996</c:v>
                </c:pt>
                <c:pt idx="70">
                  <c:v>6</c:v>
                </c:pt>
                <c:pt idx="71">
                  <c:v>3.2</c:v>
                </c:pt>
                <c:pt idx="72">
                  <c:v>5.8</c:v>
                </c:pt>
                <c:pt idx="73">
                  <c:v>5.2</c:v>
                </c:pt>
                <c:pt idx="74">
                  <c:v>5.4</c:v>
                </c:pt>
                <c:pt idx="75">
                  <c:v>4.5</c:v>
                </c:pt>
                <c:pt idx="76">
                  <c:v>3.6</c:v>
                </c:pt>
                <c:pt idx="77">
                  <c:v>5.3</c:v>
                </c:pt>
                <c:pt idx="78">
                  <c:v>5</c:v>
                </c:pt>
                <c:pt idx="79">
                  <c:v>3.4</c:v>
                </c:pt>
                <c:pt idx="80">
                  <c:v>4.5</c:v>
                </c:pt>
                <c:pt idx="81">
                  <c:v>4.7</c:v>
                </c:pt>
                <c:pt idx="82">
                  <c:v>4.4000000000000004</c:v>
                </c:pt>
                <c:pt idx="83">
                  <c:v>3.2</c:v>
                </c:pt>
                <c:pt idx="84">
                  <c:v>4.0999999999999996</c:v>
                </c:pt>
                <c:pt idx="85">
                  <c:v>3.5</c:v>
                </c:pt>
                <c:pt idx="86">
                  <c:v>3.6</c:v>
                </c:pt>
                <c:pt idx="87">
                  <c:v>4.0999999999999996</c:v>
                </c:pt>
                <c:pt idx="88">
                  <c:v>3.6</c:v>
                </c:pt>
                <c:pt idx="89">
                  <c:v>7</c:v>
                </c:pt>
                <c:pt idx="90">
                  <c:v>5.2</c:v>
                </c:pt>
                <c:pt idx="91">
                  <c:v>4.2</c:v>
                </c:pt>
                <c:pt idx="92">
                  <c:v>5.4</c:v>
                </c:pt>
                <c:pt idx="93">
                  <c:v>5</c:v>
                </c:pt>
                <c:pt idx="94">
                  <c:v>5.3</c:v>
                </c:pt>
                <c:pt idx="95">
                  <c:v>6.3</c:v>
                </c:pt>
                <c:pt idx="96">
                  <c:v>3.4</c:v>
                </c:pt>
                <c:pt idx="97">
                  <c:v>4.7</c:v>
                </c:pt>
                <c:pt idx="98">
                  <c:v>4.9000000000000004</c:v>
                </c:pt>
                <c:pt idx="99">
                  <c:v>3</c:v>
                </c:pt>
                <c:pt idx="100">
                  <c:v>3.6</c:v>
                </c:pt>
                <c:pt idx="101">
                  <c:v>5</c:v>
                </c:pt>
                <c:pt idx="102">
                  <c:v>4.7</c:v>
                </c:pt>
                <c:pt idx="103">
                  <c:v>7.1</c:v>
                </c:pt>
                <c:pt idx="104">
                  <c:v>5.8</c:v>
                </c:pt>
                <c:pt idx="105">
                  <c:v>3.4</c:v>
                </c:pt>
                <c:pt idx="106">
                  <c:v>5.6</c:v>
                </c:pt>
                <c:pt idx="107">
                  <c:v>5.5</c:v>
                </c:pt>
                <c:pt idx="108">
                  <c:v>3.7</c:v>
                </c:pt>
                <c:pt idx="109">
                  <c:v>3.2</c:v>
                </c:pt>
                <c:pt idx="110">
                  <c:v>6.5</c:v>
                </c:pt>
                <c:pt idx="111">
                  <c:v>5</c:v>
                </c:pt>
                <c:pt idx="112">
                  <c:v>3.6</c:v>
                </c:pt>
                <c:pt idx="113">
                  <c:v>5.8</c:v>
                </c:pt>
                <c:pt idx="114">
                  <c:v>5.3</c:v>
                </c:pt>
                <c:pt idx="115">
                  <c:v>4.7</c:v>
                </c:pt>
                <c:pt idx="116">
                  <c:v>6.5</c:v>
                </c:pt>
                <c:pt idx="117">
                  <c:v>3.6</c:v>
                </c:pt>
                <c:pt idx="118">
                  <c:v>5.6</c:v>
                </c:pt>
                <c:pt idx="119">
                  <c:v>2.5</c:v>
                </c:pt>
                <c:pt idx="120">
                  <c:v>6.6</c:v>
                </c:pt>
                <c:pt idx="121">
                  <c:v>4.5</c:v>
                </c:pt>
                <c:pt idx="122">
                  <c:v>2.2000000000000002</c:v>
                </c:pt>
                <c:pt idx="123">
                  <c:v>4</c:v>
                </c:pt>
                <c:pt idx="124">
                  <c:v>4.3</c:v>
                </c:pt>
                <c:pt idx="125">
                  <c:v>5.2</c:v>
                </c:pt>
                <c:pt idx="126">
                  <c:v>5.4</c:v>
                </c:pt>
                <c:pt idx="127">
                  <c:v>3.6</c:v>
                </c:pt>
                <c:pt idx="128">
                  <c:v>7.2</c:v>
                </c:pt>
                <c:pt idx="129">
                  <c:v>2.8</c:v>
                </c:pt>
                <c:pt idx="130">
                  <c:v>5.0999999999999996</c:v>
                </c:pt>
                <c:pt idx="131">
                  <c:v>2.5</c:v>
                </c:pt>
                <c:pt idx="132">
                  <c:v>3.2</c:v>
                </c:pt>
                <c:pt idx="133">
                  <c:v>3.8</c:v>
                </c:pt>
                <c:pt idx="134">
                  <c:v>4</c:v>
                </c:pt>
                <c:pt idx="135">
                  <c:v>4.0999999999999996</c:v>
                </c:pt>
                <c:pt idx="136">
                  <c:v>2.8</c:v>
                </c:pt>
                <c:pt idx="137">
                  <c:v>4.9000000000000004</c:v>
                </c:pt>
                <c:pt idx="138">
                  <c:v>4.2</c:v>
                </c:pt>
                <c:pt idx="139">
                  <c:v>3.6</c:v>
                </c:pt>
                <c:pt idx="140">
                  <c:v>4.9000000000000004</c:v>
                </c:pt>
                <c:pt idx="141">
                  <c:v>4.3</c:v>
                </c:pt>
                <c:pt idx="142">
                  <c:v>4.9000000000000004</c:v>
                </c:pt>
                <c:pt idx="143">
                  <c:v>5.3</c:v>
                </c:pt>
                <c:pt idx="144">
                  <c:v>5.7</c:v>
                </c:pt>
                <c:pt idx="145">
                  <c:v>5.7</c:v>
                </c:pt>
                <c:pt idx="146">
                  <c:v>3.8</c:v>
                </c:pt>
                <c:pt idx="147">
                  <c:v>5.2</c:v>
                </c:pt>
                <c:pt idx="148">
                  <c:v>6.6</c:v>
                </c:pt>
                <c:pt idx="149">
                  <c:v>4.0999999999999996</c:v>
                </c:pt>
                <c:pt idx="150">
                  <c:v>5.8</c:v>
                </c:pt>
                <c:pt idx="151">
                  <c:v>3.3</c:v>
                </c:pt>
                <c:pt idx="152">
                  <c:v>4.3</c:v>
                </c:pt>
                <c:pt idx="153">
                  <c:v>3.5</c:v>
                </c:pt>
                <c:pt idx="154">
                  <c:v>5.0999999999999996</c:v>
                </c:pt>
                <c:pt idx="155">
                  <c:v>4.3</c:v>
                </c:pt>
                <c:pt idx="156">
                  <c:v>3.6</c:v>
                </c:pt>
                <c:pt idx="157">
                  <c:v>3.4</c:v>
                </c:pt>
                <c:pt idx="158">
                  <c:v>3.7</c:v>
                </c:pt>
                <c:pt idx="159">
                  <c:v>5.0999999999999996</c:v>
                </c:pt>
                <c:pt idx="160">
                  <c:v>3.7</c:v>
                </c:pt>
                <c:pt idx="161">
                  <c:v>6</c:v>
                </c:pt>
                <c:pt idx="162">
                  <c:v>3.7</c:v>
                </c:pt>
                <c:pt idx="163">
                  <c:v>5.0999999999999996</c:v>
                </c:pt>
                <c:pt idx="164">
                  <c:v>3.6</c:v>
                </c:pt>
                <c:pt idx="165">
                  <c:v>5.6</c:v>
                </c:pt>
                <c:pt idx="166">
                  <c:v>3.4</c:v>
                </c:pt>
                <c:pt idx="167">
                  <c:v>3.7</c:v>
                </c:pt>
                <c:pt idx="168">
                  <c:v>2.9</c:v>
                </c:pt>
                <c:pt idx="169">
                  <c:v>4</c:v>
                </c:pt>
                <c:pt idx="170">
                  <c:v>3.3</c:v>
                </c:pt>
                <c:pt idx="171">
                  <c:v>2.6</c:v>
                </c:pt>
                <c:pt idx="172">
                  <c:v>3.7</c:v>
                </c:pt>
                <c:pt idx="173">
                  <c:v>6.3</c:v>
                </c:pt>
                <c:pt idx="174">
                  <c:v>5.0999999999999996</c:v>
                </c:pt>
                <c:pt idx="175">
                  <c:v>5.2</c:v>
                </c:pt>
                <c:pt idx="176">
                  <c:v>3.9</c:v>
                </c:pt>
                <c:pt idx="177">
                  <c:v>6.5</c:v>
                </c:pt>
                <c:pt idx="178">
                  <c:v>4.0999999999999996</c:v>
                </c:pt>
                <c:pt idx="179">
                  <c:v>7.2</c:v>
                </c:pt>
                <c:pt idx="180">
                  <c:v>2.5</c:v>
                </c:pt>
                <c:pt idx="181">
                  <c:v>5.6</c:v>
                </c:pt>
                <c:pt idx="182">
                  <c:v>7.2</c:v>
                </c:pt>
                <c:pt idx="183">
                  <c:v>6.6</c:v>
                </c:pt>
                <c:pt idx="184">
                  <c:v>2.8</c:v>
                </c:pt>
                <c:pt idx="185">
                  <c:v>3.8</c:v>
                </c:pt>
                <c:pt idx="186">
                  <c:v>2.8</c:v>
                </c:pt>
                <c:pt idx="187">
                  <c:v>3.6</c:v>
                </c:pt>
                <c:pt idx="188">
                  <c:v>3.6</c:v>
                </c:pt>
                <c:pt idx="189">
                  <c:v>3.7</c:v>
                </c:pt>
                <c:pt idx="190">
                  <c:v>3.9</c:v>
                </c:pt>
                <c:pt idx="191">
                  <c:v>4.5</c:v>
                </c:pt>
                <c:pt idx="192">
                  <c:v>3.6</c:v>
                </c:pt>
                <c:pt idx="193">
                  <c:v>3.8</c:v>
                </c:pt>
                <c:pt idx="194">
                  <c:v>3.3</c:v>
                </c:pt>
                <c:pt idx="195">
                  <c:v>5.0999999999999996</c:v>
                </c:pt>
                <c:pt idx="196">
                  <c:v>5.5</c:v>
                </c:pt>
                <c:pt idx="197">
                  <c:v>6.5</c:v>
                </c:pt>
                <c:pt idx="198">
                  <c:v>5.5</c:v>
                </c:pt>
                <c:pt idx="199">
                  <c:v>6.5</c:v>
                </c:pt>
              </c:numCache>
            </c:numRef>
          </c:xVal>
          <c:yVal>
            <c:numRef>
              <c:f>Data!$P$2:$P$245</c:f>
              <c:numCache>
                <c:formatCode>0.0</c:formatCode>
                <c:ptCount val="244"/>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c:ext xmlns:c16="http://schemas.microsoft.com/office/drawing/2014/chart" uri="{C3380CC4-5D6E-409C-BE32-E72D297353CC}">
              <c16:uniqueId val="{00000003-5068-4036-98A8-A5226F811E50}"/>
            </c:ext>
          </c:extLst>
        </c:ser>
        <c:dLbls>
          <c:showLegendKey val="0"/>
          <c:showVal val="0"/>
          <c:showCatName val="0"/>
          <c:showSerName val="0"/>
          <c:showPercent val="0"/>
          <c:showBubbleSize val="0"/>
        </c:dLbls>
        <c:axId val="801323568"/>
        <c:axId val="801325208"/>
      </c:scatterChart>
      <c:valAx>
        <c:axId val="80132356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SM Presence (1 = No Presence at all to 10 = Active Presence)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5208"/>
        <c:crosses val="autoZero"/>
        <c:crossBetween val="midCat"/>
      </c:valAx>
      <c:valAx>
        <c:axId val="80132520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Order Quantity (1000s)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AU"/>
              <a:t>Advert v Order Quantity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Data!$P$1</c:f>
              <c:strCache>
                <c:ptCount val="1"/>
                <c:pt idx="0">
                  <c:v>Order_Qty</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1"/>
            <c:dispEq val="1"/>
            <c:trendlineLbl>
              <c:layout>
                <c:manualLayout>
                  <c:x val="3.1025578711883845E-2"/>
                  <c:y val="-0.2232466252708310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Data!$H$2:$H$245</c:f>
              <c:numCache>
                <c:formatCode>0.0</c:formatCode>
                <c:ptCount val="244"/>
                <c:pt idx="0">
                  <c:v>4.8</c:v>
                </c:pt>
                <c:pt idx="1">
                  <c:v>3.4</c:v>
                </c:pt>
                <c:pt idx="2">
                  <c:v>5.4</c:v>
                </c:pt>
                <c:pt idx="3">
                  <c:v>4.7</c:v>
                </c:pt>
                <c:pt idx="4">
                  <c:v>2.2000000000000002</c:v>
                </c:pt>
                <c:pt idx="5">
                  <c:v>4</c:v>
                </c:pt>
                <c:pt idx="6">
                  <c:v>2.1</c:v>
                </c:pt>
                <c:pt idx="7">
                  <c:v>4.5999999999999996</c:v>
                </c:pt>
                <c:pt idx="8">
                  <c:v>3.7</c:v>
                </c:pt>
                <c:pt idx="9">
                  <c:v>4.7</c:v>
                </c:pt>
                <c:pt idx="10">
                  <c:v>2.7</c:v>
                </c:pt>
                <c:pt idx="11">
                  <c:v>4.4000000000000004</c:v>
                </c:pt>
                <c:pt idx="12">
                  <c:v>5</c:v>
                </c:pt>
                <c:pt idx="13">
                  <c:v>2.4</c:v>
                </c:pt>
                <c:pt idx="14">
                  <c:v>4.5</c:v>
                </c:pt>
                <c:pt idx="15">
                  <c:v>3.2</c:v>
                </c:pt>
                <c:pt idx="16">
                  <c:v>3.3</c:v>
                </c:pt>
                <c:pt idx="17">
                  <c:v>3.5</c:v>
                </c:pt>
                <c:pt idx="18">
                  <c:v>3.7</c:v>
                </c:pt>
                <c:pt idx="19">
                  <c:v>5.3</c:v>
                </c:pt>
                <c:pt idx="20">
                  <c:v>3.9</c:v>
                </c:pt>
                <c:pt idx="21">
                  <c:v>5.4</c:v>
                </c:pt>
                <c:pt idx="22">
                  <c:v>3.5</c:v>
                </c:pt>
                <c:pt idx="23">
                  <c:v>2.2000000000000002</c:v>
                </c:pt>
                <c:pt idx="24">
                  <c:v>3.5</c:v>
                </c:pt>
                <c:pt idx="25">
                  <c:v>4</c:v>
                </c:pt>
                <c:pt idx="26">
                  <c:v>4.0999999999999996</c:v>
                </c:pt>
                <c:pt idx="27">
                  <c:v>2.6</c:v>
                </c:pt>
                <c:pt idx="28">
                  <c:v>2.2999999999999998</c:v>
                </c:pt>
                <c:pt idx="29">
                  <c:v>5.0999999999999996</c:v>
                </c:pt>
                <c:pt idx="30">
                  <c:v>4.5</c:v>
                </c:pt>
                <c:pt idx="31">
                  <c:v>2.2999999999999998</c:v>
                </c:pt>
                <c:pt idx="32">
                  <c:v>5.3</c:v>
                </c:pt>
                <c:pt idx="33">
                  <c:v>5.5</c:v>
                </c:pt>
                <c:pt idx="34">
                  <c:v>3</c:v>
                </c:pt>
                <c:pt idx="35">
                  <c:v>3.5</c:v>
                </c:pt>
                <c:pt idx="36">
                  <c:v>3.9</c:v>
                </c:pt>
                <c:pt idx="37">
                  <c:v>2.9</c:v>
                </c:pt>
                <c:pt idx="38">
                  <c:v>5.8</c:v>
                </c:pt>
                <c:pt idx="39">
                  <c:v>5.0999999999999996</c:v>
                </c:pt>
                <c:pt idx="40">
                  <c:v>3.1</c:v>
                </c:pt>
                <c:pt idx="41">
                  <c:v>3.8</c:v>
                </c:pt>
                <c:pt idx="42">
                  <c:v>5.8</c:v>
                </c:pt>
                <c:pt idx="43">
                  <c:v>4.4000000000000004</c:v>
                </c:pt>
                <c:pt idx="44">
                  <c:v>3.6</c:v>
                </c:pt>
                <c:pt idx="45">
                  <c:v>5.8</c:v>
                </c:pt>
                <c:pt idx="46">
                  <c:v>2.9</c:v>
                </c:pt>
                <c:pt idx="47">
                  <c:v>5.7</c:v>
                </c:pt>
                <c:pt idx="48">
                  <c:v>4.2</c:v>
                </c:pt>
                <c:pt idx="49">
                  <c:v>4.4000000000000004</c:v>
                </c:pt>
                <c:pt idx="50">
                  <c:v>3.4</c:v>
                </c:pt>
                <c:pt idx="51">
                  <c:v>2.7</c:v>
                </c:pt>
                <c:pt idx="52">
                  <c:v>3.2</c:v>
                </c:pt>
                <c:pt idx="53">
                  <c:v>3.3</c:v>
                </c:pt>
                <c:pt idx="54">
                  <c:v>3.2</c:v>
                </c:pt>
                <c:pt idx="55">
                  <c:v>3.7</c:v>
                </c:pt>
                <c:pt idx="56">
                  <c:v>4.5</c:v>
                </c:pt>
                <c:pt idx="57">
                  <c:v>5.6</c:v>
                </c:pt>
                <c:pt idx="58">
                  <c:v>4.2</c:v>
                </c:pt>
                <c:pt idx="59">
                  <c:v>2.6</c:v>
                </c:pt>
                <c:pt idx="60">
                  <c:v>2.8</c:v>
                </c:pt>
                <c:pt idx="61">
                  <c:v>4.5</c:v>
                </c:pt>
                <c:pt idx="62">
                  <c:v>4.3</c:v>
                </c:pt>
                <c:pt idx="63">
                  <c:v>2.4</c:v>
                </c:pt>
                <c:pt idx="64">
                  <c:v>4.9000000000000004</c:v>
                </c:pt>
                <c:pt idx="65">
                  <c:v>5.4</c:v>
                </c:pt>
                <c:pt idx="66">
                  <c:v>2.7</c:v>
                </c:pt>
                <c:pt idx="67">
                  <c:v>4.3</c:v>
                </c:pt>
                <c:pt idx="68">
                  <c:v>2.9</c:v>
                </c:pt>
                <c:pt idx="69">
                  <c:v>3.9</c:v>
                </c:pt>
                <c:pt idx="70">
                  <c:v>6.3</c:v>
                </c:pt>
                <c:pt idx="71">
                  <c:v>4.8</c:v>
                </c:pt>
                <c:pt idx="72">
                  <c:v>6.5</c:v>
                </c:pt>
                <c:pt idx="73">
                  <c:v>5.6</c:v>
                </c:pt>
                <c:pt idx="74">
                  <c:v>5</c:v>
                </c:pt>
                <c:pt idx="75">
                  <c:v>5.4</c:v>
                </c:pt>
                <c:pt idx="76">
                  <c:v>4.7</c:v>
                </c:pt>
                <c:pt idx="77">
                  <c:v>4.7</c:v>
                </c:pt>
                <c:pt idx="78">
                  <c:v>5.5</c:v>
                </c:pt>
                <c:pt idx="79">
                  <c:v>4</c:v>
                </c:pt>
                <c:pt idx="80">
                  <c:v>4</c:v>
                </c:pt>
                <c:pt idx="81">
                  <c:v>2.4</c:v>
                </c:pt>
                <c:pt idx="82">
                  <c:v>2.9</c:v>
                </c:pt>
                <c:pt idx="83">
                  <c:v>2.2000000000000002</c:v>
                </c:pt>
                <c:pt idx="84">
                  <c:v>1.9</c:v>
                </c:pt>
                <c:pt idx="85">
                  <c:v>3.5</c:v>
                </c:pt>
                <c:pt idx="86">
                  <c:v>3.5</c:v>
                </c:pt>
                <c:pt idx="87">
                  <c:v>3.5</c:v>
                </c:pt>
                <c:pt idx="88">
                  <c:v>4.2</c:v>
                </c:pt>
                <c:pt idx="89">
                  <c:v>5.6</c:v>
                </c:pt>
                <c:pt idx="90">
                  <c:v>4.4000000000000004</c:v>
                </c:pt>
                <c:pt idx="91">
                  <c:v>2.1</c:v>
                </c:pt>
                <c:pt idx="92">
                  <c:v>4.2</c:v>
                </c:pt>
                <c:pt idx="93">
                  <c:v>4.5999999999999996</c:v>
                </c:pt>
                <c:pt idx="94">
                  <c:v>4.7</c:v>
                </c:pt>
                <c:pt idx="95">
                  <c:v>2.2999999999999998</c:v>
                </c:pt>
                <c:pt idx="96">
                  <c:v>4.0999999999999996</c:v>
                </c:pt>
                <c:pt idx="97">
                  <c:v>3.1</c:v>
                </c:pt>
                <c:pt idx="98">
                  <c:v>5.2</c:v>
                </c:pt>
                <c:pt idx="99">
                  <c:v>5.9</c:v>
                </c:pt>
                <c:pt idx="100">
                  <c:v>3.4</c:v>
                </c:pt>
                <c:pt idx="101">
                  <c:v>5.2</c:v>
                </c:pt>
                <c:pt idx="102">
                  <c:v>5.2</c:v>
                </c:pt>
                <c:pt idx="103">
                  <c:v>5.6</c:v>
                </c:pt>
                <c:pt idx="104">
                  <c:v>4.7</c:v>
                </c:pt>
                <c:pt idx="105">
                  <c:v>3.4</c:v>
                </c:pt>
                <c:pt idx="106">
                  <c:v>4.8</c:v>
                </c:pt>
                <c:pt idx="107">
                  <c:v>6</c:v>
                </c:pt>
                <c:pt idx="108">
                  <c:v>4.5999999999999996</c:v>
                </c:pt>
                <c:pt idx="109">
                  <c:v>2.2999999999999998</c:v>
                </c:pt>
                <c:pt idx="110">
                  <c:v>3.4</c:v>
                </c:pt>
                <c:pt idx="111">
                  <c:v>3.3</c:v>
                </c:pt>
                <c:pt idx="112">
                  <c:v>4.5</c:v>
                </c:pt>
                <c:pt idx="113">
                  <c:v>6.3</c:v>
                </c:pt>
                <c:pt idx="114">
                  <c:v>3.2</c:v>
                </c:pt>
                <c:pt idx="115">
                  <c:v>4.3</c:v>
                </c:pt>
                <c:pt idx="116">
                  <c:v>4.9000000000000004</c:v>
                </c:pt>
                <c:pt idx="117">
                  <c:v>5.4</c:v>
                </c:pt>
                <c:pt idx="118">
                  <c:v>3</c:v>
                </c:pt>
                <c:pt idx="119">
                  <c:v>4.0999999999999996</c:v>
                </c:pt>
                <c:pt idx="120">
                  <c:v>5</c:v>
                </c:pt>
                <c:pt idx="121">
                  <c:v>4.3</c:v>
                </c:pt>
                <c:pt idx="122">
                  <c:v>2.4</c:v>
                </c:pt>
                <c:pt idx="123">
                  <c:v>3.2</c:v>
                </c:pt>
                <c:pt idx="124">
                  <c:v>3.9</c:v>
                </c:pt>
                <c:pt idx="125">
                  <c:v>5.3</c:v>
                </c:pt>
                <c:pt idx="126">
                  <c:v>4.9000000000000004</c:v>
                </c:pt>
                <c:pt idx="127">
                  <c:v>3.6</c:v>
                </c:pt>
                <c:pt idx="128">
                  <c:v>5.6</c:v>
                </c:pt>
                <c:pt idx="129">
                  <c:v>3</c:v>
                </c:pt>
                <c:pt idx="130">
                  <c:v>2.9</c:v>
                </c:pt>
                <c:pt idx="131">
                  <c:v>3.4</c:v>
                </c:pt>
                <c:pt idx="132">
                  <c:v>2.2000000000000002</c:v>
                </c:pt>
                <c:pt idx="133">
                  <c:v>3.2</c:v>
                </c:pt>
                <c:pt idx="134">
                  <c:v>3.2</c:v>
                </c:pt>
                <c:pt idx="135">
                  <c:v>3.4</c:v>
                </c:pt>
                <c:pt idx="136">
                  <c:v>3</c:v>
                </c:pt>
                <c:pt idx="137">
                  <c:v>5.8</c:v>
                </c:pt>
                <c:pt idx="138">
                  <c:v>2.8</c:v>
                </c:pt>
                <c:pt idx="139">
                  <c:v>2.2000000000000002</c:v>
                </c:pt>
                <c:pt idx="140">
                  <c:v>5.2</c:v>
                </c:pt>
                <c:pt idx="141">
                  <c:v>1.5</c:v>
                </c:pt>
                <c:pt idx="142">
                  <c:v>4.9000000000000004</c:v>
                </c:pt>
                <c:pt idx="143">
                  <c:v>3.1</c:v>
                </c:pt>
                <c:pt idx="144">
                  <c:v>3.4</c:v>
                </c:pt>
                <c:pt idx="145">
                  <c:v>3.2</c:v>
                </c:pt>
                <c:pt idx="146">
                  <c:v>4.5</c:v>
                </c:pt>
                <c:pt idx="147">
                  <c:v>4.0999999999999996</c:v>
                </c:pt>
                <c:pt idx="148">
                  <c:v>5.8</c:v>
                </c:pt>
                <c:pt idx="149">
                  <c:v>4.8</c:v>
                </c:pt>
                <c:pt idx="150">
                  <c:v>4.3</c:v>
                </c:pt>
                <c:pt idx="151">
                  <c:v>4</c:v>
                </c:pt>
                <c:pt idx="152">
                  <c:v>3.6</c:v>
                </c:pt>
                <c:pt idx="153">
                  <c:v>2.8</c:v>
                </c:pt>
                <c:pt idx="154">
                  <c:v>3.7</c:v>
                </c:pt>
                <c:pt idx="155">
                  <c:v>3.7</c:v>
                </c:pt>
                <c:pt idx="156">
                  <c:v>4.0999999999999996</c:v>
                </c:pt>
                <c:pt idx="157">
                  <c:v>5.8</c:v>
                </c:pt>
                <c:pt idx="158">
                  <c:v>4.5</c:v>
                </c:pt>
                <c:pt idx="159">
                  <c:v>3</c:v>
                </c:pt>
                <c:pt idx="160">
                  <c:v>5.0999999999999996</c:v>
                </c:pt>
                <c:pt idx="161">
                  <c:v>4.9000000000000004</c:v>
                </c:pt>
                <c:pt idx="162">
                  <c:v>5.7</c:v>
                </c:pt>
                <c:pt idx="163">
                  <c:v>4.7</c:v>
                </c:pt>
                <c:pt idx="164">
                  <c:v>5.8</c:v>
                </c:pt>
                <c:pt idx="165">
                  <c:v>3.3</c:v>
                </c:pt>
                <c:pt idx="166">
                  <c:v>3.8</c:v>
                </c:pt>
                <c:pt idx="167">
                  <c:v>3.3</c:v>
                </c:pt>
                <c:pt idx="168">
                  <c:v>2.8</c:v>
                </c:pt>
                <c:pt idx="169">
                  <c:v>4.2</c:v>
                </c:pt>
                <c:pt idx="170">
                  <c:v>4</c:v>
                </c:pt>
                <c:pt idx="171">
                  <c:v>2.1</c:v>
                </c:pt>
                <c:pt idx="172">
                  <c:v>4.5999999999999996</c:v>
                </c:pt>
                <c:pt idx="173">
                  <c:v>3.3</c:v>
                </c:pt>
                <c:pt idx="174">
                  <c:v>5.5</c:v>
                </c:pt>
                <c:pt idx="175">
                  <c:v>6.1</c:v>
                </c:pt>
                <c:pt idx="176">
                  <c:v>2.6</c:v>
                </c:pt>
                <c:pt idx="177">
                  <c:v>5.2</c:v>
                </c:pt>
                <c:pt idx="178">
                  <c:v>2.4</c:v>
                </c:pt>
                <c:pt idx="179">
                  <c:v>6.9</c:v>
                </c:pt>
                <c:pt idx="180">
                  <c:v>3.8</c:v>
                </c:pt>
                <c:pt idx="181">
                  <c:v>4.8</c:v>
                </c:pt>
                <c:pt idx="182">
                  <c:v>5.0999999999999996</c:v>
                </c:pt>
                <c:pt idx="183">
                  <c:v>5.6</c:v>
                </c:pt>
                <c:pt idx="184">
                  <c:v>3.8</c:v>
                </c:pt>
                <c:pt idx="185">
                  <c:v>3</c:v>
                </c:pt>
                <c:pt idx="186">
                  <c:v>2.5</c:v>
                </c:pt>
                <c:pt idx="187">
                  <c:v>1.7</c:v>
                </c:pt>
                <c:pt idx="188">
                  <c:v>5.0999999999999996</c:v>
                </c:pt>
                <c:pt idx="189">
                  <c:v>4.2</c:v>
                </c:pt>
                <c:pt idx="190">
                  <c:v>3.4</c:v>
                </c:pt>
                <c:pt idx="191">
                  <c:v>4</c:v>
                </c:pt>
                <c:pt idx="192">
                  <c:v>3.3</c:v>
                </c:pt>
                <c:pt idx="193">
                  <c:v>3.3</c:v>
                </c:pt>
                <c:pt idx="194">
                  <c:v>5.3</c:v>
                </c:pt>
                <c:pt idx="195">
                  <c:v>4.8</c:v>
                </c:pt>
                <c:pt idx="196">
                  <c:v>3.3</c:v>
                </c:pt>
                <c:pt idx="197">
                  <c:v>5.3</c:v>
                </c:pt>
                <c:pt idx="198">
                  <c:v>6.5</c:v>
                </c:pt>
                <c:pt idx="199">
                  <c:v>5.3</c:v>
                </c:pt>
              </c:numCache>
            </c:numRef>
          </c:xVal>
          <c:yVal>
            <c:numRef>
              <c:f>Data!$P$2:$P$245</c:f>
              <c:numCache>
                <c:formatCode>0.0</c:formatCode>
                <c:ptCount val="244"/>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c:ext xmlns:c16="http://schemas.microsoft.com/office/drawing/2014/chart" uri="{C3380CC4-5D6E-409C-BE32-E72D297353CC}">
              <c16:uniqueId val="{00000003-03F9-433D-94C5-7061D49EA5AA}"/>
            </c:ext>
          </c:extLst>
        </c:ser>
        <c:dLbls>
          <c:showLegendKey val="0"/>
          <c:showVal val="0"/>
          <c:showCatName val="0"/>
          <c:showSerName val="0"/>
          <c:showPercent val="0"/>
          <c:showBubbleSize val="0"/>
        </c:dLbls>
        <c:axId val="801323568"/>
        <c:axId val="801325208"/>
      </c:scatterChart>
      <c:valAx>
        <c:axId val="80132356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Advert (1 = Poor to 10 = Excellent)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5208"/>
        <c:crosses val="autoZero"/>
        <c:crossBetween val="midCat"/>
      </c:valAx>
      <c:valAx>
        <c:axId val="80132520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Order Quantity (1000s)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AU"/>
              <a:t>Brand Image v Order Quantity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Data!$P$1</c:f>
              <c:strCache>
                <c:ptCount val="1"/>
                <c:pt idx="0">
                  <c:v>Order_Qty</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1"/>
            <c:dispEq val="1"/>
            <c:trendlineLbl>
              <c:layout>
                <c:manualLayout>
                  <c:x val="3.1025578711883845E-2"/>
                  <c:y val="-0.2232466252708310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Data!$I$2:$I$245</c:f>
              <c:numCache>
                <c:formatCode>0.0</c:formatCode>
                <c:ptCount val="244"/>
                <c:pt idx="0">
                  <c:v>6</c:v>
                </c:pt>
                <c:pt idx="1">
                  <c:v>3.1</c:v>
                </c:pt>
                <c:pt idx="2">
                  <c:v>5.8</c:v>
                </c:pt>
                <c:pt idx="3">
                  <c:v>4.5</c:v>
                </c:pt>
                <c:pt idx="4">
                  <c:v>4.5</c:v>
                </c:pt>
                <c:pt idx="5">
                  <c:v>3.7</c:v>
                </c:pt>
                <c:pt idx="6">
                  <c:v>5.4</c:v>
                </c:pt>
                <c:pt idx="7">
                  <c:v>5.0999999999999996</c:v>
                </c:pt>
                <c:pt idx="8">
                  <c:v>5.8</c:v>
                </c:pt>
                <c:pt idx="9">
                  <c:v>5.7</c:v>
                </c:pt>
                <c:pt idx="10">
                  <c:v>4.5999999999999996</c:v>
                </c:pt>
                <c:pt idx="11">
                  <c:v>6.4</c:v>
                </c:pt>
                <c:pt idx="12">
                  <c:v>6.6</c:v>
                </c:pt>
                <c:pt idx="13">
                  <c:v>4.8</c:v>
                </c:pt>
                <c:pt idx="14">
                  <c:v>5.9</c:v>
                </c:pt>
                <c:pt idx="15">
                  <c:v>3.8</c:v>
                </c:pt>
                <c:pt idx="16">
                  <c:v>5.0999999999999996</c:v>
                </c:pt>
                <c:pt idx="17">
                  <c:v>5.5</c:v>
                </c:pt>
                <c:pt idx="18">
                  <c:v>5.6</c:v>
                </c:pt>
                <c:pt idx="19">
                  <c:v>7.1</c:v>
                </c:pt>
                <c:pt idx="20">
                  <c:v>5</c:v>
                </c:pt>
                <c:pt idx="21">
                  <c:v>7.8</c:v>
                </c:pt>
                <c:pt idx="22">
                  <c:v>4.7</c:v>
                </c:pt>
                <c:pt idx="23">
                  <c:v>4.5</c:v>
                </c:pt>
                <c:pt idx="24">
                  <c:v>5.3</c:v>
                </c:pt>
                <c:pt idx="25">
                  <c:v>5.3</c:v>
                </c:pt>
                <c:pt idx="26">
                  <c:v>3.7</c:v>
                </c:pt>
                <c:pt idx="27">
                  <c:v>4.2</c:v>
                </c:pt>
                <c:pt idx="28">
                  <c:v>3.7</c:v>
                </c:pt>
                <c:pt idx="29">
                  <c:v>4.5999999999999996</c:v>
                </c:pt>
                <c:pt idx="30">
                  <c:v>4.7</c:v>
                </c:pt>
                <c:pt idx="31">
                  <c:v>3.8</c:v>
                </c:pt>
                <c:pt idx="32">
                  <c:v>4.9000000000000004</c:v>
                </c:pt>
                <c:pt idx="33">
                  <c:v>4.7</c:v>
                </c:pt>
                <c:pt idx="34">
                  <c:v>6.8</c:v>
                </c:pt>
                <c:pt idx="35">
                  <c:v>2.9</c:v>
                </c:pt>
                <c:pt idx="36">
                  <c:v>4.5</c:v>
                </c:pt>
                <c:pt idx="37">
                  <c:v>5.5</c:v>
                </c:pt>
                <c:pt idx="38">
                  <c:v>5</c:v>
                </c:pt>
                <c:pt idx="39">
                  <c:v>6.4</c:v>
                </c:pt>
                <c:pt idx="40">
                  <c:v>5.2</c:v>
                </c:pt>
                <c:pt idx="41">
                  <c:v>4.9000000000000004</c:v>
                </c:pt>
                <c:pt idx="42">
                  <c:v>6.3</c:v>
                </c:pt>
                <c:pt idx="43">
                  <c:v>7.8</c:v>
                </c:pt>
                <c:pt idx="44">
                  <c:v>3</c:v>
                </c:pt>
                <c:pt idx="45">
                  <c:v>5.5</c:v>
                </c:pt>
                <c:pt idx="46">
                  <c:v>4.5</c:v>
                </c:pt>
                <c:pt idx="47">
                  <c:v>6</c:v>
                </c:pt>
                <c:pt idx="48">
                  <c:v>6.7</c:v>
                </c:pt>
                <c:pt idx="49">
                  <c:v>5.8</c:v>
                </c:pt>
                <c:pt idx="50">
                  <c:v>4.8</c:v>
                </c:pt>
                <c:pt idx="51">
                  <c:v>3.1</c:v>
                </c:pt>
                <c:pt idx="52">
                  <c:v>4.5999999999999996</c:v>
                </c:pt>
                <c:pt idx="53">
                  <c:v>4.7</c:v>
                </c:pt>
                <c:pt idx="54">
                  <c:v>4.7</c:v>
                </c:pt>
                <c:pt idx="55">
                  <c:v>5.5</c:v>
                </c:pt>
                <c:pt idx="56">
                  <c:v>6.9</c:v>
                </c:pt>
                <c:pt idx="57">
                  <c:v>5.4</c:v>
                </c:pt>
                <c:pt idx="58">
                  <c:v>4.5</c:v>
                </c:pt>
                <c:pt idx="59">
                  <c:v>3.5</c:v>
                </c:pt>
                <c:pt idx="60">
                  <c:v>3.8</c:v>
                </c:pt>
                <c:pt idx="61">
                  <c:v>5.9</c:v>
                </c:pt>
                <c:pt idx="62">
                  <c:v>4.8</c:v>
                </c:pt>
                <c:pt idx="63">
                  <c:v>3.4</c:v>
                </c:pt>
                <c:pt idx="64">
                  <c:v>4.8</c:v>
                </c:pt>
                <c:pt idx="65">
                  <c:v>6</c:v>
                </c:pt>
                <c:pt idx="66">
                  <c:v>5.0999999999999996</c:v>
                </c:pt>
                <c:pt idx="67">
                  <c:v>4.9000000000000004</c:v>
                </c:pt>
                <c:pt idx="68">
                  <c:v>4.5</c:v>
                </c:pt>
                <c:pt idx="69">
                  <c:v>5.3</c:v>
                </c:pt>
                <c:pt idx="70">
                  <c:v>7.1</c:v>
                </c:pt>
                <c:pt idx="71">
                  <c:v>4.5</c:v>
                </c:pt>
                <c:pt idx="72">
                  <c:v>6</c:v>
                </c:pt>
                <c:pt idx="73">
                  <c:v>6.7</c:v>
                </c:pt>
                <c:pt idx="74">
                  <c:v>6</c:v>
                </c:pt>
                <c:pt idx="75">
                  <c:v>4.8</c:v>
                </c:pt>
                <c:pt idx="76">
                  <c:v>5</c:v>
                </c:pt>
                <c:pt idx="77">
                  <c:v>4.9000000000000004</c:v>
                </c:pt>
                <c:pt idx="78">
                  <c:v>5.9</c:v>
                </c:pt>
                <c:pt idx="79">
                  <c:v>5.9</c:v>
                </c:pt>
                <c:pt idx="80">
                  <c:v>4.8</c:v>
                </c:pt>
                <c:pt idx="81">
                  <c:v>4.5999999999999996</c:v>
                </c:pt>
                <c:pt idx="82">
                  <c:v>4</c:v>
                </c:pt>
                <c:pt idx="83">
                  <c:v>5</c:v>
                </c:pt>
                <c:pt idx="84">
                  <c:v>4.3</c:v>
                </c:pt>
                <c:pt idx="85">
                  <c:v>4.5</c:v>
                </c:pt>
                <c:pt idx="86">
                  <c:v>4.9000000000000004</c:v>
                </c:pt>
                <c:pt idx="87">
                  <c:v>4.3</c:v>
                </c:pt>
                <c:pt idx="88">
                  <c:v>4.5999999999999996</c:v>
                </c:pt>
                <c:pt idx="89">
                  <c:v>8.1999999999999993</c:v>
                </c:pt>
                <c:pt idx="90">
                  <c:v>5.4</c:v>
                </c:pt>
                <c:pt idx="91">
                  <c:v>4.5</c:v>
                </c:pt>
                <c:pt idx="92">
                  <c:v>4.8</c:v>
                </c:pt>
                <c:pt idx="93">
                  <c:v>5.9</c:v>
                </c:pt>
                <c:pt idx="94">
                  <c:v>5.5</c:v>
                </c:pt>
                <c:pt idx="95">
                  <c:v>5.7</c:v>
                </c:pt>
                <c:pt idx="96">
                  <c:v>4.8</c:v>
                </c:pt>
                <c:pt idx="97">
                  <c:v>2.9</c:v>
                </c:pt>
                <c:pt idx="98">
                  <c:v>7.1</c:v>
                </c:pt>
                <c:pt idx="99">
                  <c:v>4.8</c:v>
                </c:pt>
                <c:pt idx="100">
                  <c:v>4.5999999999999996</c:v>
                </c:pt>
                <c:pt idx="101">
                  <c:v>6.2</c:v>
                </c:pt>
                <c:pt idx="102">
                  <c:v>7</c:v>
                </c:pt>
                <c:pt idx="103">
                  <c:v>6.6</c:v>
                </c:pt>
                <c:pt idx="104">
                  <c:v>6</c:v>
                </c:pt>
                <c:pt idx="105">
                  <c:v>5.2</c:v>
                </c:pt>
                <c:pt idx="106">
                  <c:v>5.5</c:v>
                </c:pt>
                <c:pt idx="107">
                  <c:v>6.2</c:v>
                </c:pt>
                <c:pt idx="108">
                  <c:v>4.8</c:v>
                </c:pt>
                <c:pt idx="109">
                  <c:v>4.5</c:v>
                </c:pt>
                <c:pt idx="110">
                  <c:v>6.1</c:v>
                </c:pt>
                <c:pt idx="111">
                  <c:v>4.5</c:v>
                </c:pt>
                <c:pt idx="112">
                  <c:v>5</c:v>
                </c:pt>
                <c:pt idx="113">
                  <c:v>6.9</c:v>
                </c:pt>
                <c:pt idx="114">
                  <c:v>5.9</c:v>
                </c:pt>
                <c:pt idx="115">
                  <c:v>7</c:v>
                </c:pt>
                <c:pt idx="116">
                  <c:v>6.2</c:v>
                </c:pt>
                <c:pt idx="117">
                  <c:v>6.1</c:v>
                </c:pt>
                <c:pt idx="118">
                  <c:v>5</c:v>
                </c:pt>
                <c:pt idx="119">
                  <c:v>3.8</c:v>
                </c:pt>
                <c:pt idx="120">
                  <c:v>6.9</c:v>
                </c:pt>
                <c:pt idx="121">
                  <c:v>4.8</c:v>
                </c:pt>
                <c:pt idx="122">
                  <c:v>3.4</c:v>
                </c:pt>
                <c:pt idx="123">
                  <c:v>4.5999999999999996</c:v>
                </c:pt>
                <c:pt idx="124">
                  <c:v>4.7</c:v>
                </c:pt>
                <c:pt idx="125">
                  <c:v>6.1</c:v>
                </c:pt>
                <c:pt idx="126">
                  <c:v>5.8</c:v>
                </c:pt>
                <c:pt idx="127">
                  <c:v>6.1</c:v>
                </c:pt>
                <c:pt idx="128">
                  <c:v>7.8</c:v>
                </c:pt>
                <c:pt idx="129">
                  <c:v>2.5</c:v>
                </c:pt>
                <c:pt idx="130">
                  <c:v>4.7</c:v>
                </c:pt>
                <c:pt idx="131">
                  <c:v>3</c:v>
                </c:pt>
                <c:pt idx="132">
                  <c:v>5</c:v>
                </c:pt>
                <c:pt idx="133">
                  <c:v>6.6</c:v>
                </c:pt>
                <c:pt idx="134">
                  <c:v>4.2</c:v>
                </c:pt>
                <c:pt idx="135">
                  <c:v>4.7</c:v>
                </c:pt>
                <c:pt idx="136">
                  <c:v>2.5</c:v>
                </c:pt>
                <c:pt idx="137">
                  <c:v>7.1</c:v>
                </c:pt>
                <c:pt idx="138">
                  <c:v>4.5</c:v>
                </c:pt>
                <c:pt idx="139">
                  <c:v>5</c:v>
                </c:pt>
                <c:pt idx="140">
                  <c:v>5.6</c:v>
                </c:pt>
                <c:pt idx="141">
                  <c:v>3.5</c:v>
                </c:pt>
                <c:pt idx="142">
                  <c:v>5.8</c:v>
                </c:pt>
                <c:pt idx="143">
                  <c:v>4.5</c:v>
                </c:pt>
                <c:pt idx="144">
                  <c:v>4.5</c:v>
                </c:pt>
                <c:pt idx="145">
                  <c:v>4.5</c:v>
                </c:pt>
                <c:pt idx="146">
                  <c:v>6.6</c:v>
                </c:pt>
                <c:pt idx="147">
                  <c:v>5.4</c:v>
                </c:pt>
                <c:pt idx="148">
                  <c:v>7.8</c:v>
                </c:pt>
                <c:pt idx="149">
                  <c:v>5.3</c:v>
                </c:pt>
                <c:pt idx="150">
                  <c:v>6.9</c:v>
                </c:pt>
                <c:pt idx="151">
                  <c:v>5.0999999999999996</c:v>
                </c:pt>
                <c:pt idx="152">
                  <c:v>4.7</c:v>
                </c:pt>
                <c:pt idx="153">
                  <c:v>4.5</c:v>
                </c:pt>
                <c:pt idx="154">
                  <c:v>6.6</c:v>
                </c:pt>
                <c:pt idx="155">
                  <c:v>4.7</c:v>
                </c:pt>
                <c:pt idx="156">
                  <c:v>4.9000000000000004</c:v>
                </c:pt>
                <c:pt idx="157">
                  <c:v>4.8</c:v>
                </c:pt>
                <c:pt idx="158">
                  <c:v>4.9000000000000004</c:v>
                </c:pt>
                <c:pt idx="159">
                  <c:v>4.5999999999999996</c:v>
                </c:pt>
                <c:pt idx="160">
                  <c:v>4.9000000000000004</c:v>
                </c:pt>
                <c:pt idx="161">
                  <c:v>5.9</c:v>
                </c:pt>
                <c:pt idx="162">
                  <c:v>6.1</c:v>
                </c:pt>
                <c:pt idx="163">
                  <c:v>6</c:v>
                </c:pt>
                <c:pt idx="164">
                  <c:v>6</c:v>
                </c:pt>
                <c:pt idx="165">
                  <c:v>5</c:v>
                </c:pt>
                <c:pt idx="166">
                  <c:v>5.9</c:v>
                </c:pt>
                <c:pt idx="167">
                  <c:v>5.4</c:v>
                </c:pt>
                <c:pt idx="168">
                  <c:v>4</c:v>
                </c:pt>
                <c:pt idx="169">
                  <c:v>6.8</c:v>
                </c:pt>
                <c:pt idx="170">
                  <c:v>4.2</c:v>
                </c:pt>
                <c:pt idx="171">
                  <c:v>3.3</c:v>
                </c:pt>
                <c:pt idx="172">
                  <c:v>6.7</c:v>
                </c:pt>
                <c:pt idx="173">
                  <c:v>5.7</c:v>
                </c:pt>
                <c:pt idx="174">
                  <c:v>6.6</c:v>
                </c:pt>
                <c:pt idx="175">
                  <c:v>6.7</c:v>
                </c:pt>
                <c:pt idx="176">
                  <c:v>4.5</c:v>
                </c:pt>
                <c:pt idx="177">
                  <c:v>6.1</c:v>
                </c:pt>
                <c:pt idx="178">
                  <c:v>3.3</c:v>
                </c:pt>
                <c:pt idx="179">
                  <c:v>7.8</c:v>
                </c:pt>
                <c:pt idx="180">
                  <c:v>4.2</c:v>
                </c:pt>
                <c:pt idx="181">
                  <c:v>4.7</c:v>
                </c:pt>
                <c:pt idx="182">
                  <c:v>7.8</c:v>
                </c:pt>
                <c:pt idx="183">
                  <c:v>6.3</c:v>
                </c:pt>
                <c:pt idx="184">
                  <c:v>4.7</c:v>
                </c:pt>
                <c:pt idx="185">
                  <c:v>4.5</c:v>
                </c:pt>
                <c:pt idx="186">
                  <c:v>3.7</c:v>
                </c:pt>
                <c:pt idx="187">
                  <c:v>4.8</c:v>
                </c:pt>
                <c:pt idx="188">
                  <c:v>5.8</c:v>
                </c:pt>
                <c:pt idx="189">
                  <c:v>4.8</c:v>
                </c:pt>
                <c:pt idx="190">
                  <c:v>4.8</c:v>
                </c:pt>
                <c:pt idx="191">
                  <c:v>5.7</c:v>
                </c:pt>
                <c:pt idx="192">
                  <c:v>4.8</c:v>
                </c:pt>
                <c:pt idx="193">
                  <c:v>5</c:v>
                </c:pt>
                <c:pt idx="194">
                  <c:v>4.5</c:v>
                </c:pt>
                <c:pt idx="195">
                  <c:v>5.4</c:v>
                </c:pt>
                <c:pt idx="196">
                  <c:v>6.2</c:v>
                </c:pt>
                <c:pt idx="197">
                  <c:v>6.1</c:v>
                </c:pt>
                <c:pt idx="198">
                  <c:v>8.1999999999999993</c:v>
                </c:pt>
                <c:pt idx="199">
                  <c:v>6.1</c:v>
                </c:pt>
              </c:numCache>
            </c:numRef>
          </c:xVal>
          <c:yVal>
            <c:numRef>
              <c:f>Data!$P$2:$P$245</c:f>
              <c:numCache>
                <c:formatCode>0.0</c:formatCode>
                <c:ptCount val="244"/>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c:ext xmlns:c16="http://schemas.microsoft.com/office/drawing/2014/chart" uri="{C3380CC4-5D6E-409C-BE32-E72D297353CC}">
              <c16:uniqueId val="{00000003-95E2-44F6-9131-BE785310F952}"/>
            </c:ext>
          </c:extLst>
        </c:ser>
        <c:dLbls>
          <c:showLegendKey val="0"/>
          <c:showVal val="0"/>
          <c:showCatName val="0"/>
          <c:showSerName val="0"/>
          <c:showPercent val="0"/>
          <c:showBubbleSize val="0"/>
        </c:dLbls>
        <c:axId val="801323568"/>
        <c:axId val="801325208"/>
      </c:scatterChart>
      <c:valAx>
        <c:axId val="80132356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Brand Image (1 = Negative Image to 10 = Positive Image)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5208"/>
        <c:crosses val="autoZero"/>
        <c:crossBetween val="midCat"/>
      </c:valAx>
      <c:valAx>
        <c:axId val="80132520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Order Quantity (1000s)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AU"/>
              <a:t>Comp Pricing v Order Quantity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Data!$P$1</c:f>
              <c:strCache>
                <c:ptCount val="1"/>
                <c:pt idx="0">
                  <c:v>Order_Qty</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1"/>
            <c:dispEq val="1"/>
            <c:trendlineLbl>
              <c:layout>
                <c:manualLayout>
                  <c:x val="6.2797873429302611E-2"/>
                  <c:y val="-0.2912413850832891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Data!$J$2:$J$245</c:f>
              <c:numCache>
                <c:formatCode>0.0</c:formatCode>
                <c:ptCount val="244"/>
                <c:pt idx="0">
                  <c:v>6.8</c:v>
                </c:pt>
                <c:pt idx="1">
                  <c:v>5.3</c:v>
                </c:pt>
                <c:pt idx="2">
                  <c:v>4.5</c:v>
                </c:pt>
                <c:pt idx="3">
                  <c:v>8.8000000000000007</c:v>
                </c:pt>
                <c:pt idx="4">
                  <c:v>6.8</c:v>
                </c:pt>
                <c:pt idx="5">
                  <c:v>8.5</c:v>
                </c:pt>
                <c:pt idx="6">
                  <c:v>8.9</c:v>
                </c:pt>
                <c:pt idx="7">
                  <c:v>6.9</c:v>
                </c:pt>
                <c:pt idx="8">
                  <c:v>9.3000000000000007</c:v>
                </c:pt>
                <c:pt idx="9">
                  <c:v>8.4</c:v>
                </c:pt>
                <c:pt idx="10">
                  <c:v>6.8</c:v>
                </c:pt>
                <c:pt idx="11">
                  <c:v>8.1999999999999993</c:v>
                </c:pt>
                <c:pt idx="12">
                  <c:v>7.6</c:v>
                </c:pt>
                <c:pt idx="13">
                  <c:v>7.1</c:v>
                </c:pt>
                <c:pt idx="14">
                  <c:v>8.8000000000000007</c:v>
                </c:pt>
                <c:pt idx="15">
                  <c:v>4.9000000000000004</c:v>
                </c:pt>
                <c:pt idx="16">
                  <c:v>6.2</c:v>
                </c:pt>
                <c:pt idx="17">
                  <c:v>8.4</c:v>
                </c:pt>
                <c:pt idx="18">
                  <c:v>9.1</c:v>
                </c:pt>
                <c:pt idx="19">
                  <c:v>8.4</c:v>
                </c:pt>
                <c:pt idx="20">
                  <c:v>8.4</c:v>
                </c:pt>
                <c:pt idx="21">
                  <c:v>4.5</c:v>
                </c:pt>
                <c:pt idx="22">
                  <c:v>3.7</c:v>
                </c:pt>
                <c:pt idx="23">
                  <c:v>6.2</c:v>
                </c:pt>
                <c:pt idx="24">
                  <c:v>8</c:v>
                </c:pt>
                <c:pt idx="25">
                  <c:v>7.1</c:v>
                </c:pt>
                <c:pt idx="26">
                  <c:v>4.8</c:v>
                </c:pt>
                <c:pt idx="27">
                  <c:v>9</c:v>
                </c:pt>
                <c:pt idx="28">
                  <c:v>4.8</c:v>
                </c:pt>
                <c:pt idx="29">
                  <c:v>7.7</c:v>
                </c:pt>
                <c:pt idx="30">
                  <c:v>5.2</c:v>
                </c:pt>
                <c:pt idx="31">
                  <c:v>6.6</c:v>
                </c:pt>
                <c:pt idx="32">
                  <c:v>9.1999999999999993</c:v>
                </c:pt>
                <c:pt idx="33">
                  <c:v>8.6999999999999993</c:v>
                </c:pt>
                <c:pt idx="34">
                  <c:v>8.4</c:v>
                </c:pt>
                <c:pt idx="35">
                  <c:v>5.6</c:v>
                </c:pt>
                <c:pt idx="36">
                  <c:v>6.8</c:v>
                </c:pt>
                <c:pt idx="37">
                  <c:v>7.7</c:v>
                </c:pt>
                <c:pt idx="38">
                  <c:v>9</c:v>
                </c:pt>
                <c:pt idx="39">
                  <c:v>8.1999999999999993</c:v>
                </c:pt>
                <c:pt idx="40">
                  <c:v>9.1</c:v>
                </c:pt>
                <c:pt idx="41">
                  <c:v>8.5</c:v>
                </c:pt>
                <c:pt idx="42">
                  <c:v>7.4</c:v>
                </c:pt>
                <c:pt idx="43">
                  <c:v>5.9</c:v>
                </c:pt>
                <c:pt idx="44">
                  <c:v>5.2</c:v>
                </c:pt>
                <c:pt idx="45">
                  <c:v>8.4</c:v>
                </c:pt>
                <c:pt idx="46">
                  <c:v>3.8</c:v>
                </c:pt>
                <c:pt idx="47">
                  <c:v>8.1999999999999993</c:v>
                </c:pt>
                <c:pt idx="48">
                  <c:v>6.8</c:v>
                </c:pt>
                <c:pt idx="49">
                  <c:v>4.7</c:v>
                </c:pt>
                <c:pt idx="50">
                  <c:v>7.2</c:v>
                </c:pt>
                <c:pt idx="51">
                  <c:v>5.3</c:v>
                </c:pt>
                <c:pt idx="52">
                  <c:v>6.3</c:v>
                </c:pt>
                <c:pt idx="53">
                  <c:v>5.2</c:v>
                </c:pt>
                <c:pt idx="54">
                  <c:v>8.6999999999999993</c:v>
                </c:pt>
                <c:pt idx="55">
                  <c:v>7.4</c:v>
                </c:pt>
                <c:pt idx="56">
                  <c:v>9.6</c:v>
                </c:pt>
                <c:pt idx="57">
                  <c:v>4.4000000000000004</c:v>
                </c:pt>
                <c:pt idx="58">
                  <c:v>3.8</c:v>
                </c:pt>
                <c:pt idx="59">
                  <c:v>5.4</c:v>
                </c:pt>
                <c:pt idx="60">
                  <c:v>4.9000000000000004</c:v>
                </c:pt>
                <c:pt idx="61">
                  <c:v>6.7</c:v>
                </c:pt>
                <c:pt idx="62">
                  <c:v>5.8</c:v>
                </c:pt>
                <c:pt idx="63">
                  <c:v>6.2</c:v>
                </c:pt>
                <c:pt idx="64">
                  <c:v>7.2</c:v>
                </c:pt>
                <c:pt idx="65">
                  <c:v>8.1999999999999993</c:v>
                </c:pt>
                <c:pt idx="66">
                  <c:v>6.2</c:v>
                </c:pt>
                <c:pt idx="67">
                  <c:v>6</c:v>
                </c:pt>
                <c:pt idx="68">
                  <c:v>7.6</c:v>
                </c:pt>
                <c:pt idx="69">
                  <c:v>7.1</c:v>
                </c:pt>
                <c:pt idx="70">
                  <c:v>8.4</c:v>
                </c:pt>
                <c:pt idx="71">
                  <c:v>5</c:v>
                </c:pt>
                <c:pt idx="72">
                  <c:v>8.6999999999999993</c:v>
                </c:pt>
                <c:pt idx="73">
                  <c:v>6.8</c:v>
                </c:pt>
                <c:pt idx="74">
                  <c:v>6.8</c:v>
                </c:pt>
                <c:pt idx="75">
                  <c:v>4.9000000000000004</c:v>
                </c:pt>
                <c:pt idx="76">
                  <c:v>7.4</c:v>
                </c:pt>
                <c:pt idx="77">
                  <c:v>8.5</c:v>
                </c:pt>
                <c:pt idx="78">
                  <c:v>4.5999999999999996</c:v>
                </c:pt>
                <c:pt idx="79">
                  <c:v>7.8</c:v>
                </c:pt>
                <c:pt idx="80">
                  <c:v>4.9000000000000004</c:v>
                </c:pt>
                <c:pt idx="81">
                  <c:v>6.8</c:v>
                </c:pt>
                <c:pt idx="82">
                  <c:v>6.3</c:v>
                </c:pt>
                <c:pt idx="83">
                  <c:v>8.4</c:v>
                </c:pt>
                <c:pt idx="84">
                  <c:v>5.9</c:v>
                </c:pt>
                <c:pt idx="85">
                  <c:v>7.6</c:v>
                </c:pt>
                <c:pt idx="86">
                  <c:v>8.1999999999999993</c:v>
                </c:pt>
                <c:pt idx="87">
                  <c:v>5.9</c:v>
                </c:pt>
                <c:pt idx="88">
                  <c:v>8.3000000000000007</c:v>
                </c:pt>
                <c:pt idx="89">
                  <c:v>6.3</c:v>
                </c:pt>
                <c:pt idx="90">
                  <c:v>7.3</c:v>
                </c:pt>
                <c:pt idx="91">
                  <c:v>9.9</c:v>
                </c:pt>
                <c:pt idx="92">
                  <c:v>7.1</c:v>
                </c:pt>
                <c:pt idx="93">
                  <c:v>4.5999999999999996</c:v>
                </c:pt>
                <c:pt idx="94">
                  <c:v>7.4</c:v>
                </c:pt>
                <c:pt idx="95">
                  <c:v>6.7</c:v>
                </c:pt>
                <c:pt idx="96">
                  <c:v>7.2</c:v>
                </c:pt>
                <c:pt idx="97">
                  <c:v>5.6</c:v>
                </c:pt>
                <c:pt idx="98">
                  <c:v>7.9</c:v>
                </c:pt>
                <c:pt idx="99">
                  <c:v>9.6999999999999993</c:v>
                </c:pt>
                <c:pt idx="100">
                  <c:v>7.7</c:v>
                </c:pt>
                <c:pt idx="101">
                  <c:v>7.3</c:v>
                </c:pt>
                <c:pt idx="102">
                  <c:v>7.7</c:v>
                </c:pt>
                <c:pt idx="103">
                  <c:v>7.6</c:v>
                </c:pt>
                <c:pt idx="104">
                  <c:v>8.6999999999999993</c:v>
                </c:pt>
                <c:pt idx="105">
                  <c:v>9.1</c:v>
                </c:pt>
                <c:pt idx="106">
                  <c:v>7.7</c:v>
                </c:pt>
                <c:pt idx="107">
                  <c:v>8.4</c:v>
                </c:pt>
                <c:pt idx="108">
                  <c:v>3.8</c:v>
                </c:pt>
                <c:pt idx="109">
                  <c:v>5</c:v>
                </c:pt>
                <c:pt idx="110">
                  <c:v>6.7</c:v>
                </c:pt>
                <c:pt idx="111">
                  <c:v>6.7</c:v>
                </c:pt>
                <c:pt idx="112">
                  <c:v>9</c:v>
                </c:pt>
                <c:pt idx="113">
                  <c:v>8.1999999999999993</c:v>
                </c:pt>
                <c:pt idx="114">
                  <c:v>6.7</c:v>
                </c:pt>
                <c:pt idx="115">
                  <c:v>7.7</c:v>
                </c:pt>
                <c:pt idx="116">
                  <c:v>7.3</c:v>
                </c:pt>
                <c:pt idx="117">
                  <c:v>8</c:v>
                </c:pt>
                <c:pt idx="118">
                  <c:v>6</c:v>
                </c:pt>
                <c:pt idx="119">
                  <c:v>6.6</c:v>
                </c:pt>
                <c:pt idx="120">
                  <c:v>9.6</c:v>
                </c:pt>
                <c:pt idx="121">
                  <c:v>9.6999999999999993</c:v>
                </c:pt>
                <c:pt idx="122">
                  <c:v>6.2</c:v>
                </c:pt>
                <c:pt idx="123">
                  <c:v>6.3</c:v>
                </c:pt>
                <c:pt idx="124">
                  <c:v>10</c:v>
                </c:pt>
                <c:pt idx="125">
                  <c:v>5.3</c:v>
                </c:pt>
                <c:pt idx="126">
                  <c:v>4.7</c:v>
                </c:pt>
                <c:pt idx="127">
                  <c:v>8</c:v>
                </c:pt>
                <c:pt idx="128">
                  <c:v>4.5</c:v>
                </c:pt>
                <c:pt idx="129">
                  <c:v>5.2</c:v>
                </c:pt>
                <c:pt idx="130">
                  <c:v>3.7</c:v>
                </c:pt>
                <c:pt idx="131">
                  <c:v>5.2</c:v>
                </c:pt>
                <c:pt idx="132">
                  <c:v>8.4</c:v>
                </c:pt>
                <c:pt idx="133">
                  <c:v>8.1999999999999993</c:v>
                </c:pt>
                <c:pt idx="134">
                  <c:v>5.8</c:v>
                </c:pt>
                <c:pt idx="135">
                  <c:v>7.6</c:v>
                </c:pt>
                <c:pt idx="136">
                  <c:v>5.2</c:v>
                </c:pt>
                <c:pt idx="137">
                  <c:v>7.9</c:v>
                </c:pt>
                <c:pt idx="138">
                  <c:v>9.9</c:v>
                </c:pt>
                <c:pt idx="139">
                  <c:v>7.4</c:v>
                </c:pt>
                <c:pt idx="140">
                  <c:v>9.1</c:v>
                </c:pt>
                <c:pt idx="141">
                  <c:v>5.4</c:v>
                </c:pt>
                <c:pt idx="142">
                  <c:v>4.5</c:v>
                </c:pt>
                <c:pt idx="143">
                  <c:v>7.3</c:v>
                </c:pt>
                <c:pt idx="144">
                  <c:v>3.8</c:v>
                </c:pt>
                <c:pt idx="145">
                  <c:v>3.8</c:v>
                </c:pt>
                <c:pt idx="146">
                  <c:v>8.1999999999999993</c:v>
                </c:pt>
                <c:pt idx="147">
                  <c:v>7.3</c:v>
                </c:pt>
                <c:pt idx="148">
                  <c:v>5.9</c:v>
                </c:pt>
                <c:pt idx="149">
                  <c:v>8</c:v>
                </c:pt>
                <c:pt idx="150">
                  <c:v>8.1999999999999993</c:v>
                </c:pt>
                <c:pt idx="151">
                  <c:v>6.9</c:v>
                </c:pt>
                <c:pt idx="152">
                  <c:v>10</c:v>
                </c:pt>
                <c:pt idx="153">
                  <c:v>6.7</c:v>
                </c:pt>
                <c:pt idx="154">
                  <c:v>8.4</c:v>
                </c:pt>
                <c:pt idx="155">
                  <c:v>4.8</c:v>
                </c:pt>
                <c:pt idx="156">
                  <c:v>8.1999999999999993</c:v>
                </c:pt>
                <c:pt idx="157">
                  <c:v>7.2</c:v>
                </c:pt>
                <c:pt idx="158">
                  <c:v>6</c:v>
                </c:pt>
                <c:pt idx="159">
                  <c:v>8.3000000000000007</c:v>
                </c:pt>
                <c:pt idx="160">
                  <c:v>9.1999999999999993</c:v>
                </c:pt>
                <c:pt idx="161">
                  <c:v>8.8000000000000007</c:v>
                </c:pt>
                <c:pt idx="162">
                  <c:v>5.3</c:v>
                </c:pt>
                <c:pt idx="163">
                  <c:v>5.2</c:v>
                </c:pt>
                <c:pt idx="164">
                  <c:v>5.2</c:v>
                </c:pt>
                <c:pt idx="165">
                  <c:v>6</c:v>
                </c:pt>
                <c:pt idx="166">
                  <c:v>7.8</c:v>
                </c:pt>
                <c:pt idx="167">
                  <c:v>8.9</c:v>
                </c:pt>
                <c:pt idx="168">
                  <c:v>6.3</c:v>
                </c:pt>
                <c:pt idx="169">
                  <c:v>8.4</c:v>
                </c:pt>
                <c:pt idx="170">
                  <c:v>9</c:v>
                </c:pt>
                <c:pt idx="171">
                  <c:v>5.2</c:v>
                </c:pt>
                <c:pt idx="172">
                  <c:v>6.8</c:v>
                </c:pt>
                <c:pt idx="173">
                  <c:v>6.7</c:v>
                </c:pt>
                <c:pt idx="174">
                  <c:v>8.4</c:v>
                </c:pt>
                <c:pt idx="175">
                  <c:v>6.8</c:v>
                </c:pt>
                <c:pt idx="176">
                  <c:v>6.2</c:v>
                </c:pt>
                <c:pt idx="177">
                  <c:v>6.7</c:v>
                </c:pt>
                <c:pt idx="178">
                  <c:v>5.2</c:v>
                </c:pt>
                <c:pt idx="179">
                  <c:v>4.5</c:v>
                </c:pt>
                <c:pt idx="180">
                  <c:v>5.8</c:v>
                </c:pt>
                <c:pt idx="181">
                  <c:v>7.6</c:v>
                </c:pt>
                <c:pt idx="182">
                  <c:v>4.5</c:v>
                </c:pt>
                <c:pt idx="183">
                  <c:v>7.4</c:v>
                </c:pt>
                <c:pt idx="184">
                  <c:v>4.8</c:v>
                </c:pt>
                <c:pt idx="185">
                  <c:v>7.3</c:v>
                </c:pt>
                <c:pt idx="186">
                  <c:v>8.5</c:v>
                </c:pt>
                <c:pt idx="187">
                  <c:v>7.2</c:v>
                </c:pt>
                <c:pt idx="188">
                  <c:v>9.3000000000000007</c:v>
                </c:pt>
                <c:pt idx="189">
                  <c:v>3.8</c:v>
                </c:pt>
                <c:pt idx="190">
                  <c:v>5.8</c:v>
                </c:pt>
                <c:pt idx="191">
                  <c:v>8.4</c:v>
                </c:pt>
                <c:pt idx="192">
                  <c:v>7.2</c:v>
                </c:pt>
                <c:pt idx="193">
                  <c:v>8.4</c:v>
                </c:pt>
                <c:pt idx="194">
                  <c:v>8.8000000000000007</c:v>
                </c:pt>
                <c:pt idx="195">
                  <c:v>4.4000000000000004</c:v>
                </c:pt>
                <c:pt idx="196">
                  <c:v>8.4</c:v>
                </c:pt>
                <c:pt idx="197">
                  <c:v>6.8</c:v>
                </c:pt>
                <c:pt idx="198">
                  <c:v>6.3</c:v>
                </c:pt>
                <c:pt idx="199">
                  <c:v>6.8</c:v>
                </c:pt>
              </c:numCache>
            </c:numRef>
          </c:xVal>
          <c:yVal>
            <c:numRef>
              <c:f>Data!$P$2:$P$245</c:f>
              <c:numCache>
                <c:formatCode>0.0</c:formatCode>
                <c:ptCount val="244"/>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c:ext xmlns:c16="http://schemas.microsoft.com/office/drawing/2014/chart" uri="{C3380CC4-5D6E-409C-BE32-E72D297353CC}">
              <c16:uniqueId val="{00000003-2F90-45C0-838D-FE364CB66CF1}"/>
            </c:ext>
          </c:extLst>
        </c:ser>
        <c:dLbls>
          <c:showLegendKey val="0"/>
          <c:showVal val="0"/>
          <c:showCatName val="0"/>
          <c:showSerName val="0"/>
          <c:showPercent val="0"/>
          <c:showBubbleSize val="0"/>
        </c:dLbls>
        <c:axId val="801323568"/>
        <c:axId val="801325208"/>
      </c:scatterChart>
      <c:valAx>
        <c:axId val="80132356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Comp Pricing (1 = Poor to 10 = Excellent)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5208"/>
        <c:crosses val="autoZero"/>
        <c:crossBetween val="midCat"/>
      </c:valAx>
      <c:valAx>
        <c:axId val="80132520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Order Quantity (1000s)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AU"/>
              <a:t>Order Fulfillment v Order Quantity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Data!$P$1</c:f>
              <c:strCache>
                <c:ptCount val="1"/>
                <c:pt idx="0">
                  <c:v>Order_Qty</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1"/>
            <c:dispEq val="1"/>
            <c:trendlineLbl>
              <c:layout>
                <c:manualLayout>
                  <c:x val="6.7012721186897606E-2"/>
                  <c:y val="-0.2359890028279518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Data!$K$2:$K$245</c:f>
              <c:numCache>
                <c:formatCode>0.0</c:formatCode>
                <c:ptCount val="244"/>
                <c:pt idx="0">
                  <c:v>5</c:v>
                </c:pt>
                <c:pt idx="1">
                  <c:v>3.9</c:v>
                </c:pt>
                <c:pt idx="2">
                  <c:v>5.4</c:v>
                </c:pt>
                <c:pt idx="3">
                  <c:v>4.3</c:v>
                </c:pt>
                <c:pt idx="4">
                  <c:v>4.5</c:v>
                </c:pt>
                <c:pt idx="5">
                  <c:v>3.6</c:v>
                </c:pt>
                <c:pt idx="6">
                  <c:v>2.1</c:v>
                </c:pt>
                <c:pt idx="7">
                  <c:v>4.3</c:v>
                </c:pt>
                <c:pt idx="8">
                  <c:v>4.4000000000000004</c:v>
                </c:pt>
                <c:pt idx="9">
                  <c:v>4.0999999999999996</c:v>
                </c:pt>
                <c:pt idx="10">
                  <c:v>3.8</c:v>
                </c:pt>
                <c:pt idx="11">
                  <c:v>3</c:v>
                </c:pt>
                <c:pt idx="12">
                  <c:v>5.0999999999999996</c:v>
                </c:pt>
                <c:pt idx="13">
                  <c:v>4.5</c:v>
                </c:pt>
                <c:pt idx="14">
                  <c:v>4.8</c:v>
                </c:pt>
                <c:pt idx="15">
                  <c:v>4.3</c:v>
                </c:pt>
                <c:pt idx="16">
                  <c:v>4.2</c:v>
                </c:pt>
                <c:pt idx="17">
                  <c:v>5.7</c:v>
                </c:pt>
                <c:pt idx="18">
                  <c:v>5</c:v>
                </c:pt>
                <c:pt idx="19">
                  <c:v>4.5</c:v>
                </c:pt>
                <c:pt idx="20">
                  <c:v>3.3</c:v>
                </c:pt>
                <c:pt idx="21">
                  <c:v>4.3</c:v>
                </c:pt>
                <c:pt idx="22">
                  <c:v>4.8</c:v>
                </c:pt>
                <c:pt idx="23">
                  <c:v>6.7</c:v>
                </c:pt>
                <c:pt idx="24">
                  <c:v>4.7</c:v>
                </c:pt>
                <c:pt idx="25">
                  <c:v>5.6</c:v>
                </c:pt>
                <c:pt idx="26">
                  <c:v>5.3</c:v>
                </c:pt>
                <c:pt idx="27">
                  <c:v>4.3</c:v>
                </c:pt>
                <c:pt idx="28">
                  <c:v>5.7</c:v>
                </c:pt>
                <c:pt idx="29">
                  <c:v>4.7</c:v>
                </c:pt>
                <c:pt idx="30">
                  <c:v>3.7</c:v>
                </c:pt>
                <c:pt idx="31">
                  <c:v>3</c:v>
                </c:pt>
                <c:pt idx="32">
                  <c:v>3.5</c:v>
                </c:pt>
                <c:pt idx="33">
                  <c:v>4.7</c:v>
                </c:pt>
                <c:pt idx="34">
                  <c:v>2.5</c:v>
                </c:pt>
                <c:pt idx="35">
                  <c:v>3.1</c:v>
                </c:pt>
                <c:pt idx="36">
                  <c:v>3.9</c:v>
                </c:pt>
                <c:pt idx="37">
                  <c:v>5.2</c:v>
                </c:pt>
                <c:pt idx="38">
                  <c:v>4.7</c:v>
                </c:pt>
                <c:pt idx="39">
                  <c:v>4.5</c:v>
                </c:pt>
                <c:pt idx="40">
                  <c:v>4.5999999999999996</c:v>
                </c:pt>
                <c:pt idx="41">
                  <c:v>4.0999999999999996</c:v>
                </c:pt>
                <c:pt idx="42">
                  <c:v>4.5999999999999996</c:v>
                </c:pt>
                <c:pt idx="43">
                  <c:v>4.9000000000000004</c:v>
                </c:pt>
                <c:pt idx="44">
                  <c:v>4.3</c:v>
                </c:pt>
                <c:pt idx="45">
                  <c:v>5.2</c:v>
                </c:pt>
                <c:pt idx="46">
                  <c:v>5</c:v>
                </c:pt>
                <c:pt idx="47">
                  <c:v>6.5</c:v>
                </c:pt>
                <c:pt idx="48">
                  <c:v>4.5</c:v>
                </c:pt>
                <c:pt idx="49">
                  <c:v>4.0999999999999996</c:v>
                </c:pt>
                <c:pt idx="50">
                  <c:v>4</c:v>
                </c:pt>
                <c:pt idx="51">
                  <c:v>4.5</c:v>
                </c:pt>
                <c:pt idx="52">
                  <c:v>4.7</c:v>
                </c:pt>
                <c:pt idx="53">
                  <c:v>3.2</c:v>
                </c:pt>
                <c:pt idx="54">
                  <c:v>4.9000000000000004</c:v>
                </c:pt>
                <c:pt idx="55">
                  <c:v>4.0999999999999996</c:v>
                </c:pt>
                <c:pt idx="56">
                  <c:v>5.7</c:v>
                </c:pt>
                <c:pt idx="57">
                  <c:v>4.5999999999999996</c:v>
                </c:pt>
                <c:pt idx="58">
                  <c:v>3.7</c:v>
                </c:pt>
                <c:pt idx="59">
                  <c:v>5.6</c:v>
                </c:pt>
                <c:pt idx="60">
                  <c:v>5.4</c:v>
                </c:pt>
                <c:pt idx="61">
                  <c:v>2.7</c:v>
                </c:pt>
                <c:pt idx="62">
                  <c:v>4.4000000000000004</c:v>
                </c:pt>
                <c:pt idx="63">
                  <c:v>3.3</c:v>
                </c:pt>
                <c:pt idx="64">
                  <c:v>3.5</c:v>
                </c:pt>
                <c:pt idx="65">
                  <c:v>4.7</c:v>
                </c:pt>
                <c:pt idx="66">
                  <c:v>5</c:v>
                </c:pt>
                <c:pt idx="67">
                  <c:v>4.5</c:v>
                </c:pt>
                <c:pt idx="68">
                  <c:v>4</c:v>
                </c:pt>
                <c:pt idx="69">
                  <c:v>4.7</c:v>
                </c:pt>
                <c:pt idx="70">
                  <c:v>5.4</c:v>
                </c:pt>
                <c:pt idx="71">
                  <c:v>2.9</c:v>
                </c:pt>
                <c:pt idx="72">
                  <c:v>4.5999999999999996</c:v>
                </c:pt>
                <c:pt idx="73">
                  <c:v>4.0999999999999996</c:v>
                </c:pt>
                <c:pt idx="74">
                  <c:v>4.4000000000000004</c:v>
                </c:pt>
                <c:pt idx="75">
                  <c:v>3.1</c:v>
                </c:pt>
                <c:pt idx="76">
                  <c:v>4.5</c:v>
                </c:pt>
                <c:pt idx="77">
                  <c:v>4.3</c:v>
                </c:pt>
                <c:pt idx="78">
                  <c:v>5.2</c:v>
                </c:pt>
                <c:pt idx="79">
                  <c:v>2.6</c:v>
                </c:pt>
                <c:pt idx="80">
                  <c:v>3.2</c:v>
                </c:pt>
                <c:pt idx="81">
                  <c:v>4.3</c:v>
                </c:pt>
                <c:pt idx="82">
                  <c:v>2.7</c:v>
                </c:pt>
                <c:pt idx="83">
                  <c:v>2</c:v>
                </c:pt>
                <c:pt idx="84">
                  <c:v>4.7</c:v>
                </c:pt>
                <c:pt idx="85">
                  <c:v>3.4</c:v>
                </c:pt>
                <c:pt idx="86">
                  <c:v>2.4</c:v>
                </c:pt>
                <c:pt idx="87">
                  <c:v>5.0999999999999996</c:v>
                </c:pt>
                <c:pt idx="88">
                  <c:v>4.5999999999999996</c:v>
                </c:pt>
                <c:pt idx="89">
                  <c:v>5.5</c:v>
                </c:pt>
                <c:pt idx="90">
                  <c:v>4.4000000000000004</c:v>
                </c:pt>
                <c:pt idx="91">
                  <c:v>2</c:v>
                </c:pt>
                <c:pt idx="92">
                  <c:v>4.4000000000000004</c:v>
                </c:pt>
                <c:pt idx="93">
                  <c:v>4.8</c:v>
                </c:pt>
                <c:pt idx="94">
                  <c:v>3.6</c:v>
                </c:pt>
                <c:pt idx="95">
                  <c:v>4.9000000000000004</c:v>
                </c:pt>
                <c:pt idx="96">
                  <c:v>4.2</c:v>
                </c:pt>
                <c:pt idx="97">
                  <c:v>3.1</c:v>
                </c:pt>
                <c:pt idx="98">
                  <c:v>4.3</c:v>
                </c:pt>
                <c:pt idx="99">
                  <c:v>3.4</c:v>
                </c:pt>
                <c:pt idx="100">
                  <c:v>3.1</c:v>
                </c:pt>
                <c:pt idx="101">
                  <c:v>5.0999999999999996</c:v>
                </c:pt>
                <c:pt idx="102">
                  <c:v>4</c:v>
                </c:pt>
                <c:pt idx="103">
                  <c:v>5.6</c:v>
                </c:pt>
                <c:pt idx="104">
                  <c:v>5</c:v>
                </c:pt>
                <c:pt idx="105">
                  <c:v>4.2</c:v>
                </c:pt>
                <c:pt idx="106">
                  <c:v>4.4000000000000004</c:v>
                </c:pt>
                <c:pt idx="107">
                  <c:v>5.8</c:v>
                </c:pt>
                <c:pt idx="108">
                  <c:v>4.5999999999999996</c:v>
                </c:pt>
                <c:pt idx="109">
                  <c:v>3.8</c:v>
                </c:pt>
                <c:pt idx="110">
                  <c:v>3.7</c:v>
                </c:pt>
                <c:pt idx="111">
                  <c:v>4</c:v>
                </c:pt>
                <c:pt idx="112">
                  <c:v>4.5</c:v>
                </c:pt>
                <c:pt idx="113">
                  <c:v>4.2</c:v>
                </c:pt>
                <c:pt idx="114">
                  <c:v>4</c:v>
                </c:pt>
                <c:pt idx="115">
                  <c:v>5.0999999999999996</c:v>
                </c:pt>
                <c:pt idx="116">
                  <c:v>4.2</c:v>
                </c:pt>
                <c:pt idx="117">
                  <c:v>2.8</c:v>
                </c:pt>
                <c:pt idx="118">
                  <c:v>3.3</c:v>
                </c:pt>
                <c:pt idx="119">
                  <c:v>2.6</c:v>
                </c:pt>
                <c:pt idx="120">
                  <c:v>5.7</c:v>
                </c:pt>
                <c:pt idx="121">
                  <c:v>4.8</c:v>
                </c:pt>
                <c:pt idx="122">
                  <c:v>3.2</c:v>
                </c:pt>
                <c:pt idx="123">
                  <c:v>5.8</c:v>
                </c:pt>
                <c:pt idx="124">
                  <c:v>3.2</c:v>
                </c:pt>
                <c:pt idx="125">
                  <c:v>4.0999999999999996</c:v>
                </c:pt>
                <c:pt idx="126">
                  <c:v>4.5999999999999996</c:v>
                </c:pt>
                <c:pt idx="127">
                  <c:v>3.3</c:v>
                </c:pt>
                <c:pt idx="128">
                  <c:v>4.4000000000000004</c:v>
                </c:pt>
                <c:pt idx="129">
                  <c:v>1.2</c:v>
                </c:pt>
                <c:pt idx="130">
                  <c:v>5</c:v>
                </c:pt>
                <c:pt idx="131">
                  <c:v>4.5999999999999996</c:v>
                </c:pt>
                <c:pt idx="132">
                  <c:v>2.4</c:v>
                </c:pt>
                <c:pt idx="133">
                  <c:v>4.3</c:v>
                </c:pt>
                <c:pt idx="134">
                  <c:v>3.6</c:v>
                </c:pt>
                <c:pt idx="135">
                  <c:v>5.0999999999999996</c:v>
                </c:pt>
                <c:pt idx="136">
                  <c:v>1.8</c:v>
                </c:pt>
                <c:pt idx="137">
                  <c:v>4.0999999999999996</c:v>
                </c:pt>
                <c:pt idx="138">
                  <c:v>2.8</c:v>
                </c:pt>
                <c:pt idx="139">
                  <c:v>4.4000000000000004</c:v>
                </c:pt>
                <c:pt idx="140">
                  <c:v>4.5</c:v>
                </c:pt>
                <c:pt idx="141">
                  <c:v>4</c:v>
                </c:pt>
                <c:pt idx="142">
                  <c:v>4.2</c:v>
                </c:pt>
                <c:pt idx="143">
                  <c:v>4.5</c:v>
                </c:pt>
                <c:pt idx="144">
                  <c:v>3.8</c:v>
                </c:pt>
                <c:pt idx="145">
                  <c:v>4.0999999999999996</c:v>
                </c:pt>
                <c:pt idx="146">
                  <c:v>4.5999999999999996</c:v>
                </c:pt>
                <c:pt idx="147">
                  <c:v>3.7</c:v>
                </c:pt>
                <c:pt idx="148">
                  <c:v>5.0999999999999996</c:v>
                </c:pt>
                <c:pt idx="149">
                  <c:v>4.3</c:v>
                </c:pt>
                <c:pt idx="150">
                  <c:v>5</c:v>
                </c:pt>
                <c:pt idx="151">
                  <c:v>4</c:v>
                </c:pt>
                <c:pt idx="152">
                  <c:v>3</c:v>
                </c:pt>
                <c:pt idx="153">
                  <c:v>4.0999999999999996</c:v>
                </c:pt>
                <c:pt idx="154">
                  <c:v>4.4000000000000004</c:v>
                </c:pt>
                <c:pt idx="155">
                  <c:v>4</c:v>
                </c:pt>
                <c:pt idx="156">
                  <c:v>3.7</c:v>
                </c:pt>
                <c:pt idx="157">
                  <c:v>4</c:v>
                </c:pt>
                <c:pt idx="158">
                  <c:v>4.3</c:v>
                </c:pt>
                <c:pt idx="159">
                  <c:v>4.5999999999999996</c:v>
                </c:pt>
                <c:pt idx="160">
                  <c:v>3.7</c:v>
                </c:pt>
                <c:pt idx="161">
                  <c:v>6.4</c:v>
                </c:pt>
                <c:pt idx="162">
                  <c:v>3.6</c:v>
                </c:pt>
                <c:pt idx="163">
                  <c:v>4.7</c:v>
                </c:pt>
                <c:pt idx="164">
                  <c:v>4</c:v>
                </c:pt>
                <c:pt idx="165">
                  <c:v>4.3</c:v>
                </c:pt>
                <c:pt idx="166">
                  <c:v>3.6</c:v>
                </c:pt>
                <c:pt idx="167">
                  <c:v>2.7</c:v>
                </c:pt>
                <c:pt idx="168">
                  <c:v>4</c:v>
                </c:pt>
                <c:pt idx="169">
                  <c:v>3.8</c:v>
                </c:pt>
                <c:pt idx="170">
                  <c:v>3.3</c:v>
                </c:pt>
                <c:pt idx="171">
                  <c:v>4.5</c:v>
                </c:pt>
                <c:pt idx="172">
                  <c:v>5</c:v>
                </c:pt>
                <c:pt idx="173">
                  <c:v>4.8</c:v>
                </c:pt>
                <c:pt idx="174">
                  <c:v>2.8</c:v>
                </c:pt>
                <c:pt idx="175">
                  <c:v>4.3</c:v>
                </c:pt>
                <c:pt idx="176">
                  <c:v>4</c:v>
                </c:pt>
                <c:pt idx="177">
                  <c:v>4.9000000000000004</c:v>
                </c:pt>
                <c:pt idx="178">
                  <c:v>4.5999999999999996</c:v>
                </c:pt>
                <c:pt idx="179">
                  <c:v>4</c:v>
                </c:pt>
                <c:pt idx="180">
                  <c:v>4.4000000000000004</c:v>
                </c:pt>
                <c:pt idx="181">
                  <c:v>4.7</c:v>
                </c:pt>
                <c:pt idx="182">
                  <c:v>4.5999999999999996</c:v>
                </c:pt>
                <c:pt idx="183">
                  <c:v>4.4000000000000004</c:v>
                </c:pt>
                <c:pt idx="184">
                  <c:v>4.7</c:v>
                </c:pt>
                <c:pt idx="185">
                  <c:v>6</c:v>
                </c:pt>
                <c:pt idx="186">
                  <c:v>4.3</c:v>
                </c:pt>
                <c:pt idx="187">
                  <c:v>3.2</c:v>
                </c:pt>
                <c:pt idx="188">
                  <c:v>5.9</c:v>
                </c:pt>
                <c:pt idx="189">
                  <c:v>5.5</c:v>
                </c:pt>
                <c:pt idx="190">
                  <c:v>3.8</c:v>
                </c:pt>
                <c:pt idx="191">
                  <c:v>4</c:v>
                </c:pt>
                <c:pt idx="192">
                  <c:v>2.9</c:v>
                </c:pt>
                <c:pt idx="193">
                  <c:v>4.3</c:v>
                </c:pt>
                <c:pt idx="194">
                  <c:v>3.6</c:v>
                </c:pt>
                <c:pt idx="195">
                  <c:v>4.4000000000000004</c:v>
                </c:pt>
                <c:pt idx="196">
                  <c:v>6</c:v>
                </c:pt>
                <c:pt idx="197">
                  <c:v>4.4000000000000004</c:v>
                </c:pt>
                <c:pt idx="198">
                  <c:v>5.9</c:v>
                </c:pt>
                <c:pt idx="199">
                  <c:v>4.3</c:v>
                </c:pt>
              </c:numCache>
            </c:numRef>
          </c:xVal>
          <c:yVal>
            <c:numRef>
              <c:f>Data!$P$2:$P$245</c:f>
              <c:numCache>
                <c:formatCode>0.0</c:formatCode>
                <c:ptCount val="244"/>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c:ext xmlns:c16="http://schemas.microsoft.com/office/drawing/2014/chart" uri="{C3380CC4-5D6E-409C-BE32-E72D297353CC}">
              <c16:uniqueId val="{00000003-061A-4CA2-A8AA-5BC9A7868F19}"/>
            </c:ext>
          </c:extLst>
        </c:ser>
        <c:dLbls>
          <c:showLegendKey val="0"/>
          <c:showVal val="0"/>
          <c:showCatName val="0"/>
          <c:showSerName val="0"/>
          <c:showPercent val="0"/>
          <c:showBubbleSize val="0"/>
        </c:dLbls>
        <c:axId val="801323568"/>
        <c:axId val="801325208"/>
      </c:scatterChart>
      <c:valAx>
        <c:axId val="80132356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Order Fulfillment (1 = Poor to 10 = Excellent)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5208"/>
        <c:crosses val="autoZero"/>
        <c:crossBetween val="midCat"/>
      </c:valAx>
      <c:valAx>
        <c:axId val="80132520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Order Quantity (1000s)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AU"/>
              <a:t>Flex Price v Order Quantity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Data!$P$1</c:f>
              <c:strCache>
                <c:ptCount val="1"/>
                <c:pt idx="0">
                  <c:v>Order_Qty</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1"/>
            <c:dispEq val="1"/>
            <c:trendlineLbl>
              <c:layout>
                <c:manualLayout>
                  <c:x val="6.5264015123323138E-2"/>
                  <c:y val="-0.2692479927592554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Data!$L$2:$L$245</c:f>
              <c:numCache>
                <c:formatCode>0.0</c:formatCode>
                <c:ptCount val="244"/>
                <c:pt idx="0">
                  <c:v>5.0999999999999996</c:v>
                </c:pt>
                <c:pt idx="1">
                  <c:v>4.3</c:v>
                </c:pt>
                <c:pt idx="2">
                  <c:v>4</c:v>
                </c:pt>
                <c:pt idx="3">
                  <c:v>4.0999999999999996</c:v>
                </c:pt>
                <c:pt idx="4">
                  <c:v>3.5</c:v>
                </c:pt>
                <c:pt idx="5">
                  <c:v>4.7</c:v>
                </c:pt>
                <c:pt idx="6">
                  <c:v>4.2</c:v>
                </c:pt>
                <c:pt idx="7">
                  <c:v>6.3</c:v>
                </c:pt>
                <c:pt idx="8">
                  <c:v>6.1</c:v>
                </c:pt>
                <c:pt idx="9">
                  <c:v>5.8</c:v>
                </c:pt>
                <c:pt idx="10">
                  <c:v>3.7</c:v>
                </c:pt>
                <c:pt idx="11">
                  <c:v>4.9000000000000004</c:v>
                </c:pt>
                <c:pt idx="12">
                  <c:v>4.5</c:v>
                </c:pt>
                <c:pt idx="13">
                  <c:v>2.6</c:v>
                </c:pt>
                <c:pt idx="14">
                  <c:v>6.2</c:v>
                </c:pt>
                <c:pt idx="15">
                  <c:v>3.9</c:v>
                </c:pt>
                <c:pt idx="16">
                  <c:v>6.2</c:v>
                </c:pt>
                <c:pt idx="17">
                  <c:v>5.8</c:v>
                </c:pt>
                <c:pt idx="18">
                  <c:v>6</c:v>
                </c:pt>
                <c:pt idx="19">
                  <c:v>6.1</c:v>
                </c:pt>
                <c:pt idx="20">
                  <c:v>4.9000000000000004</c:v>
                </c:pt>
                <c:pt idx="21">
                  <c:v>3</c:v>
                </c:pt>
                <c:pt idx="22">
                  <c:v>3.4</c:v>
                </c:pt>
                <c:pt idx="23">
                  <c:v>4.4000000000000004</c:v>
                </c:pt>
                <c:pt idx="24">
                  <c:v>5.3</c:v>
                </c:pt>
                <c:pt idx="25">
                  <c:v>6.6</c:v>
                </c:pt>
                <c:pt idx="26">
                  <c:v>3.8</c:v>
                </c:pt>
                <c:pt idx="27">
                  <c:v>5.2</c:v>
                </c:pt>
                <c:pt idx="28">
                  <c:v>3.8</c:v>
                </c:pt>
                <c:pt idx="29">
                  <c:v>5.5</c:v>
                </c:pt>
                <c:pt idx="30">
                  <c:v>2.7</c:v>
                </c:pt>
                <c:pt idx="31">
                  <c:v>3.5</c:v>
                </c:pt>
                <c:pt idx="32">
                  <c:v>4.5</c:v>
                </c:pt>
                <c:pt idx="33">
                  <c:v>6.6</c:v>
                </c:pt>
                <c:pt idx="34">
                  <c:v>4.3</c:v>
                </c:pt>
                <c:pt idx="35">
                  <c:v>2.9</c:v>
                </c:pt>
                <c:pt idx="36">
                  <c:v>3.5</c:v>
                </c:pt>
                <c:pt idx="37">
                  <c:v>4.5999999999999996</c:v>
                </c:pt>
                <c:pt idx="38">
                  <c:v>6.9</c:v>
                </c:pt>
                <c:pt idx="39">
                  <c:v>4.9000000000000004</c:v>
                </c:pt>
                <c:pt idx="40">
                  <c:v>5.8</c:v>
                </c:pt>
                <c:pt idx="41">
                  <c:v>4.5</c:v>
                </c:pt>
                <c:pt idx="42">
                  <c:v>4.5999999999999996</c:v>
                </c:pt>
                <c:pt idx="43">
                  <c:v>6.3</c:v>
                </c:pt>
                <c:pt idx="44">
                  <c:v>4.2</c:v>
                </c:pt>
                <c:pt idx="45">
                  <c:v>5.8</c:v>
                </c:pt>
                <c:pt idx="46">
                  <c:v>4</c:v>
                </c:pt>
                <c:pt idx="47">
                  <c:v>7.3</c:v>
                </c:pt>
                <c:pt idx="48">
                  <c:v>3.4</c:v>
                </c:pt>
                <c:pt idx="49">
                  <c:v>4.2</c:v>
                </c:pt>
                <c:pt idx="50">
                  <c:v>3.6</c:v>
                </c:pt>
                <c:pt idx="51">
                  <c:v>4.3</c:v>
                </c:pt>
                <c:pt idx="52">
                  <c:v>4.5999999999999996</c:v>
                </c:pt>
                <c:pt idx="53">
                  <c:v>2.7</c:v>
                </c:pt>
                <c:pt idx="54">
                  <c:v>6.6</c:v>
                </c:pt>
                <c:pt idx="55">
                  <c:v>3.2</c:v>
                </c:pt>
                <c:pt idx="56">
                  <c:v>6.5</c:v>
                </c:pt>
                <c:pt idx="57">
                  <c:v>3.9</c:v>
                </c:pt>
                <c:pt idx="58">
                  <c:v>4</c:v>
                </c:pt>
                <c:pt idx="59">
                  <c:v>4.9000000000000004</c:v>
                </c:pt>
                <c:pt idx="60">
                  <c:v>3.9</c:v>
                </c:pt>
                <c:pt idx="61">
                  <c:v>5</c:v>
                </c:pt>
                <c:pt idx="62">
                  <c:v>3.7</c:v>
                </c:pt>
                <c:pt idx="63">
                  <c:v>3.1</c:v>
                </c:pt>
                <c:pt idx="64">
                  <c:v>3.6</c:v>
                </c:pt>
                <c:pt idx="65">
                  <c:v>7.3</c:v>
                </c:pt>
                <c:pt idx="66">
                  <c:v>6.2</c:v>
                </c:pt>
                <c:pt idx="67">
                  <c:v>5.9</c:v>
                </c:pt>
                <c:pt idx="68">
                  <c:v>5.4</c:v>
                </c:pt>
                <c:pt idx="69">
                  <c:v>6.6</c:v>
                </c:pt>
                <c:pt idx="70">
                  <c:v>6.1</c:v>
                </c:pt>
                <c:pt idx="71">
                  <c:v>2.6</c:v>
                </c:pt>
                <c:pt idx="72">
                  <c:v>5.6</c:v>
                </c:pt>
                <c:pt idx="73">
                  <c:v>3.4</c:v>
                </c:pt>
                <c:pt idx="74">
                  <c:v>5.0999999999999996</c:v>
                </c:pt>
                <c:pt idx="75">
                  <c:v>4.3</c:v>
                </c:pt>
                <c:pt idx="76">
                  <c:v>5.8</c:v>
                </c:pt>
                <c:pt idx="77">
                  <c:v>4.5</c:v>
                </c:pt>
                <c:pt idx="78">
                  <c:v>4.0999999999999996</c:v>
                </c:pt>
                <c:pt idx="79">
                  <c:v>3.1</c:v>
                </c:pt>
                <c:pt idx="80">
                  <c:v>4.3</c:v>
                </c:pt>
                <c:pt idx="81">
                  <c:v>3.7</c:v>
                </c:pt>
                <c:pt idx="82">
                  <c:v>3</c:v>
                </c:pt>
                <c:pt idx="83">
                  <c:v>3.7</c:v>
                </c:pt>
                <c:pt idx="84">
                  <c:v>3.9</c:v>
                </c:pt>
                <c:pt idx="85">
                  <c:v>5.4</c:v>
                </c:pt>
                <c:pt idx="86">
                  <c:v>4.8</c:v>
                </c:pt>
                <c:pt idx="87">
                  <c:v>3.9</c:v>
                </c:pt>
                <c:pt idx="88">
                  <c:v>4.3</c:v>
                </c:pt>
                <c:pt idx="89">
                  <c:v>6.7</c:v>
                </c:pt>
                <c:pt idx="90">
                  <c:v>3</c:v>
                </c:pt>
                <c:pt idx="91">
                  <c:v>4</c:v>
                </c:pt>
                <c:pt idx="92">
                  <c:v>2.6</c:v>
                </c:pt>
                <c:pt idx="93">
                  <c:v>4.0999999999999996</c:v>
                </c:pt>
                <c:pt idx="94">
                  <c:v>3.2</c:v>
                </c:pt>
                <c:pt idx="95">
                  <c:v>3.6</c:v>
                </c:pt>
                <c:pt idx="96">
                  <c:v>5.6</c:v>
                </c:pt>
                <c:pt idx="97">
                  <c:v>2.9</c:v>
                </c:pt>
                <c:pt idx="98">
                  <c:v>4.9000000000000004</c:v>
                </c:pt>
                <c:pt idx="99">
                  <c:v>5.4</c:v>
                </c:pt>
                <c:pt idx="100">
                  <c:v>5.5</c:v>
                </c:pt>
                <c:pt idx="101">
                  <c:v>4.5999999999999996</c:v>
                </c:pt>
                <c:pt idx="102">
                  <c:v>4.7</c:v>
                </c:pt>
                <c:pt idx="103">
                  <c:v>4.5</c:v>
                </c:pt>
                <c:pt idx="104">
                  <c:v>5.6</c:v>
                </c:pt>
                <c:pt idx="105">
                  <c:v>5.8</c:v>
                </c:pt>
                <c:pt idx="106">
                  <c:v>4.5999999999999996</c:v>
                </c:pt>
                <c:pt idx="107">
                  <c:v>7.5</c:v>
                </c:pt>
                <c:pt idx="108">
                  <c:v>3.5</c:v>
                </c:pt>
                <c:pt idx="109">
                  <c:v>2.6</c:v>
                </c:pt>
                <c:pt idx="110">
                  <c:v>3.4</c:v>
                </c:pt>
                <c:pt idx="111">
                  <c:v>2.2999999999999998</c:v>
                </c:pt>
                <c:pt idx="112">
                  <c:v>6.9</c:v>
                </c:pt>
                <c:pt idx="113">
                  <c:v>5.9</c:v>
                </c:pt>
                <c:pt idx="114">
                  <c:v>5</c:v>
                </c:pt>
                <c:pt idx="115">
                  <c:v>4.7</c:v>
                </c:pt>
                <c:pt idx="116">
                  <c:v>4.5999999999999996</c:v>
                </c:pt>
                <c:pt idx="117">
                  <c:v>3.3</c:v>
                </c:pt>
                <c:pt idx="118">
                  <c:v>3.9</c:v>
                </c:pt>
                <c:pt idx="119">
                  <c:v>3.5</c:v>
                </c:pt>
                <c:pt idx="120">
                  <c:v>6.5</c:v>
                </c:pt>
                <c:pt idx="121">
                  <c:v>5.4</c:v>
                </c:pt>
                <c:pt idx="122">
                  <c:v>3.1</c:v>
                </c:pt>
                <c:pt idx="123">
                  <c:v>4.5999999999999996</c:v>
                </c:pt>
                <c:pt idx="124">
                  <c:v>4.0999999999999996</c:v>
                </c:pt>
                <c:pt idx="125">
                  <c:v>2.9</c:v>
                </c:pt>
                <c:pt idx="126">
                  <c:v>4.2</c:v>
                </c:pt>
                <c:pt idx="127">
                  <c:v>3.3</c:v>
                </c:pt>
                <c:pt idx="128">
                  <c:v>3</c:v>
                </c:pt>
                <c:pt idx="129">
                  <c:v>2.5</c:v>
                </c:pt>
                <c:pt idx="130">
                  <c:v>3.4</c:v>
                </c:pt>
                <c:pt idx="131">
                  <c:v>4.2</c:v>
                </c:pt>
                <c:pt idx="132">
                  <c:v>3.7</c:v>
                </c:pt>
                <c:pt idx="133">
                  <c:v>4.0999999999999996</c:v>
                </c:pt>
                <c:pt idx="134">
                  <c:v>3.8</c:v>
                </c:pt>
                <c:pt idx="135">
                  <c:v>3.7</c:v>
                </c:pt>
                <c:pt idx="136">
                  <c:v>2.5</c:v>
                </c:pt>
                <c:pt idx="137">
                  <c:v>4.9000000000000004</c:v>
                </c:pt>
                <c:pt idx="138">
                  <c:v>4</c:v>
                </c:pt>
                <c:pt idx="139">
                  <c:v>5.8</c:v>
                </c:pt>
                <c:pt idx="140">
                  <c:v>6</c:v>
                </c:pt>
                <c:pt idx="141">
                  <c:v>4.9000000000000004</c:v>
                </c:pt>
                <c:pt idx="142">
                  <c:v>4</c:v>
                </c:pt>
                <c:pt idx="143">
                  <c:v>3.4</c:v>
                </c:pt>
                <c:pt idx="144">
                  <c:v>4</c:v>
                </c:pt>
                <c:pt idx="145">
                  <c:v>4</c:v>
                </c:pt>
                <c:pt idx="146">
                  <c:v>4.0999999999999996</c:v>
                </c:pt>
                <c:pt idx="147">
                  <c:v>3</c:v>
                </c:pt>
                <c:pt idx="148">
                  <c:v>6.3</c:v>
                </c:pt>
                <c:pt idx="149">
                  <c:v>5.3</c:v>
                </c:pt>
                <c:pt idx="150">
                  <c:v>5.9</c:v>
                </c:pt>
                <c:pt idx="151">
                  <c:v>6.3</c:v>
                </c:pt>
                <c:pt idx="152">
                  <c:v>4.0999999999999996</c:v>
                </c:pt>
                <c:pt idx="153">
                  <c:v>2.2999999999999998</c:v>
                </c:pt>
                <c:pt idx="154">
                  <c:v>5.0999999999999996</c:v>
                </c:pt>
                <c:pt idx="155">
                  <c:v>4.0999999999999996</c:v>
                </c:pt>
                <c:pt idx="156">
                  <c:v>4.8</c:v>
                </c:pt>
                <c:pt idx="157">
                  <c:v>5.6</c:v>
                </c:pt>
                <c:pt idx="158">
                  <c:v>5.9</c:v>
                </c:pt>
                <c:pt idx="159">
                  <c:v>4.3</c:v>
                </c:pt>
                <c:pt idx="160">
                  <c:v>4.5</c:v>
                </c:pt>
                <c:pt idx="161">
                  <c:v>6.2</c:v>
                </c:pt>
                <c:pt idx="162">
                  <c:v>2.9</c:v>
                </c:pt>
                <c:pt idx="163">
                  <c:v>2.8</c:v>
                </c:pt>
                <c:pt idx="164">
                  <c:v>2.8</c:v>
                </c:pt>
                <c:pt idx="165">
                  <c:v>3.9</c:v>
                </c:pt>
                <c:pt idx="166">
                  <c:v>3.1</c:v>
                </c:pt>
                <c:pt idx="167">
                  <c:v>4.2</c:v>
                </c:pt>
                <c:pt idx="168">
                  <c:v>3</c:v>
                </c:pt>
                <c:pt idx="169">
                  <c:v>4.3</c:v>
                </c:pt>
                <c:pt idx="170">
                  <c:v>5.2</c:v>
                </c:pt>
                <c:pt idx="171">
                  <c:v>4.7</c:v>
                </c:pt>
                <c:pt idx="172">
                  <c:v>3.4</c:v>
                </c:pt>
                <c:pt idx="173">
                  <c:v>3.6</c:v>
                </c:pt>
                <c:pt idx="174">
                  <c:v>5.0999999999999996</c:v>
                </c:pt>
                <c:pt idx="175">
                  <c:v>3.4</c:v>
                </c:pt>
                <c:pt idx="176">
                  <c:v>4.4000000000000004</c:v>
                </c:pt>
                <c:pt idx="177">
                  <c:v>3.4</c:v>
                </c:pt>
                <c:pt idx="178">
                  <c:v>4.7</c:v>
                </c:pt>
                <c:pt idx="179">
                  <c:v>3</c:v>
                </c:pt>
                <c:pt idx="180">
                  <c:v>3.8</c:v>
                </c:pt>
                <c:pt idx="181">
                  <c:v>3.7</c:v>
                </c:pt>
                <c:pt idx="182">
                  <c:v>3</c:v>
                </c:pt>
                <c:pt idx="183">
                  <c:v>4.5999999999999996</c:v>
                </c:pt>
                <c:pt idx="184">
                  <c:v>4.0999999999999996</c:v>
                </c:pt>
                <c:pt idx="185">
                  <c:v>3.4</c:v>
                </c:pt>
                <c:pt idx="186">
                  <c:v>4.7</c:v>
                </c:pt>
                <c:pt idx="187">
                  <c:v>3.6</c:v>
                </c:pt>
                <c:pt idx="188">
                  <c:v>6.1</c:v>
                </c:pt>
                <c:pt idx="189">
                  <c:v>3.5</c:v>
                </c:pt>
                <c:pt idx="190">
                  <c:v>3.7</c:v>
                </c:pt>
                <c:pt idx="191">
                  <c:v>5.8</c:v>
                </c:pt>
                <c:pt idx="192">
                  <c:v>3.6</c:v>
                </c:pt>
                <c:pt idx="193">
                  <c:v>4.9000000000000004</c:v>
                </c:pt>
                <c:pt idx="194">
                  <c:v>4.0999999999999996</c:v>
                </c:pt>
                <c:pt idx="195">
                  <c:v>3.9</c:v>
                </c:pt>
                <c:pt idx="196">
                  <c:v>7.5</c:v>
                </c:pt>
                <c:pt idx="197">
                  <c:v>3.5</c:v>
                </c:pt>
                <c:pt idx="198">
                  <c:v>6.7</c:v>
                </c:pt>
                <c:pt idx="199">
                  <c:v>3.5</c:v>
                </c:pt>
              </c:numCache>
            </c:numRef>
          </c:xVal>
          <c:yVal>
            <c:numRef>
              <c:f>Data!$P$2:$P$245</c:f>
              <c:numCache>
                <c:formatCode>0.0</c:formatCode>
                <c:ptCount val="244"/>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c:ext xmlns:c16="http://schemas.microsoft.com/office/drawing/2014/chart" uri="{C3380CC4-5D6E-409C-BE32-E72D297353CC}">
              <c16:uniqueId val="{00000003-E9A7-45C4-8DD3-AA43022E8C99}"/>
            </c:ext>
          </c:extLst>
        </c:ser>
        <c:dLbls>
          <c:showLegendKey val="0"/>
          <c:showVal val="0"/>
          <c:showCatName val="0"/>
          <c:showSerName val="0"/>
          <c:showPercent val="0"/>
          <c:showBubbleSize val="0"/>
        </c:dLbls>
        <c:axId val="801323568"/>
        <c:axId val="801325208"/>
      </c:scatterChart>
      <c:valAx>
        <c:axId val="80132356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Flex price (1 = Not Flexible at all to 10 = Very Flexible)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5208"/>
        <c:crosses val="autoZero"/>
        <c:crossBetween val="midCat"/>
      </c:valAx>
      <c:valAx>
        <c:axId val="80132520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Order Quantity (1000s)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AU"/>
              <a:t>Shipping Speed v Order Quantity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Data!$P$1</c:f>
              <c:strCache>
                <c:ptCount val="1"/>
                <c:pt idx="0">
                  <c:v>Order_Qty</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1"/>
            <c:dispEq val="1"/>
            <c:trendlineLbl>
              <c:layout>
                <c:manualLayout>
                  <c:x val="6.7012721186897606E-2"/>
                  <c:y val="-0.2359890028279518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Data!$M$2:$M$245</c:f>
              <c:numCache>
                <c:formatCode>0.0</c:formatCode>
                <c:ptCount val="244"/>
                <c:pt idx="0">
                  <c:v>3.7</c:v>
                </c:pt>
                <c:pt idx="1">
                  <c:v>4.9000000000000004</c:v>
                </c:pt>
                <c:pt idx="2">
                  <c:v>4.5</c:v>
                </c:pt>
                <c:pt idx="3">
                  <c:v>3</c:v>
                </c:pt>
                <c:pt idx="4">
                  <c:v>3.5</c:v>
                </c:pt>
                <c:pt idx="5">
                  <c:v>3.3</c:v>
                </c:pt>
                <c:pt idx="6">
                  <c:v>2</c:v>
                </c:pt>
                <c:pt idx="7">
                  <c:v>3.7</c:v>
                </c:pt>
                <c:pt idx="8">
                  <c:v>4.5999999999999996</c:v>
                </c:pt>
                <c:pt idx="9">
                  <c:v>4.4000000000000004</c:v>
                </c:pt>
                <c:pt idx="10">
                  <c:v>4</c:v>
                </c:pt>
                <c:pt idx="11">
                  <c:v>3.2</c:v>
                </c:pt>
                <c:pt idx="12">
                  <c:v>4.4000000000000004</c:v>
                </c:pt>
                <c:pt idx="13">
                  <c:v>4.2</c:v>
                </c:pt>
                <c:pt idx="14">
                  <c:v>5.2</c:v>
                </c:pt>
                <c:pt idx="15">
                  <c:v>4.5</c:v>
                </c:pt>
                <c:pt idx="16">
                  <c:v>4.5</c:v>
                </c:pt>
                <c:pt idx="17">
                  <c:v>4.8</c:v>
                </c:pt>
                <c:pt idx="18">
                  <c:v>4.5</c:v>
                </c:pt>
                <c:pt idx="19">
                  <c:v>4.4000000000000004</c:v>
                </c:pt>
                <c:pt idx="20">
                  <c:v>3.3</c:v>
                </c:pt>
                <c:pt idx="21">
                  <c:v>4.3</c:v>
                </c:pt>
                <c:pt idx="22">
                  <c:v>4</c:v>
                </c:pt>
                <c:pt idx="23">
                  <c:v>4.5</c:v>
                </c:pt>
                <c:pt idx="24">
                  <c:v>4</c:v>
                </c:pt>
                <c:pt idx="25">
                  <c:v>3.9</c:v>
                </c:pt>
                <c:pt idx="26">
                  <c:v>4.4000000000000004</c:v>
                </c:pt>
                <c:pt idx="27">
                  <c:v>3.7</c:v>
                </c:pt>
                <c:pt idx="28">
                  <c:v>4.4000000000000004</c:v>
                </c:pt>
                <c:pt idx="29">
                  <c:v>3.5</c:v>
                </c:pt>
                <c:pt idx="30">
                  <c:v>3.3</c:v>
                </c:pt>
                <c:pt idx="31">
                  <c:v>3</c:v>
                </c:pt>
                <c:pt idx="32">
                  <c:v>3.4</c:v>
                </c:pt>
                <c:pt idx="33">
                  <c:v>4.2</c:v>
                </c:pt>
                <c:pt idx="34">
                  <c:v>3.5</c:v>
                </c:pt>
                <c:pt idx="35">
                  <c:v>2.5</c:v>
                </c:pt>
                <c:pt idx="36">
                  <c:v>3.5</c:v>
                </c:pt>
                <c:pt idx="37">
                  <c:v>4.9000000000000004</c:v>
                </c:pt>
                <c:pt idx="38">
                  <c:v>4.5</c:v>
                </c:pt>
                <c:pt idx="39">
                  <c:v>3.2</c:v>
                </c:pt>
                <c:pt idx="40">
                  <c:v>3.9</c:v>
                </c:pt>
                <c:pt idx="41">
                  <c:v>4.0999999999999996</c:v>
                </c:pt>
                <c:pt idx="42">
                  <c:v>4.3</c:v>
                </c:pt>
                <c:pt idx="43">
                  <c:v>4.5</c:v>
                </c:pt>
                <c:pt idx="44">
                  <c:v>4.7</c:v>
                </c:pt>
                <c:pt idx="45">
                  <c:v>4.8</c:v>
                </c:pt>
                <c:pt idx="46">
                  <c:v>3.5</c:v>
                </c:pt>
                <c:pt idx="47">
                  <c:v>5.2</c:v>
                </c:pt>
                <c:pt idx="48">
                  <c:v>3.9</c:v>
                </c:pt>
                <c:pt idx="49">
                  <c:v>4.3</c:v>
                </c:pt>
                <c:pt idx="50">
                  <c:v>2.8</c:v>
                </c:pt>
                <c:pt idx="51">
                  <c:v>4.9000000000000004</c:v>
                </c:pt>
                <c:pt idx="52">
                  <c:v>4.5999999999999996</c:v>
                </c:pt>
                <c:pt idx="53">
                  <c:v>3.3</c:v>
                </c:pt>
                <c:pt idx="54">
                  <c:v>4.2</c:v>
                </c:pt>
                <c:pt idx="55">
                  <c:v>3.4</c:v>
                </c:pt>
                <c:pt idx="56">
                  <c:v>5.5</c:v>
                </c:pt>
                <c:pt idx="57">
                  <c:v>4</c:v>
                </c:pt>
                <c:pt idx="58">
                  <c:v>3.5</c:v>
                </c:pt>
                <c:pt idx="59">
                  <c:v>4</c:v>
                </c:pt>
                <c:pt idx="60">
                  <c:v>4.5</c:v>
                </c:pt>
                <c:pt idx="61">
                  <c:v>3.6</c:v>
                </c:pt>
                <c:pt idx="62">
                  <c:v>2.9</c:v>
                </c:pt>
                <c:pt idx="63">
                  <c:v>2.6</c:v>
                </c:pt>
                <c:pt idx="64">
                  <c:v>2.8</c:v>
                </c:pt>
                <c:pt idx="65">
                  <c:v>5.2</c:v>
                </c:pt>
                <c:pt idx="66">
                  <c:v>4.5</c:v>
                </c:pt>
                <c:pt idx="67">
                  <c:v>4.3</c:v>
                </c:pt>
                <c:pt idx="68">
                  <c:v>3.4</c:v>
                </c:pt>
                <c:pt idx="69">
                  <c:v>3.9</c:v>
                </c:pt>
                <c:pt idx="70">
                  <c:v>4.4000000000000004</c:v>
                </c:pt>
                <c:pt idx="71">
                  <c:v>3.1</c:v>
                </c:pt>
                <c:pt idx="72">
                  <c:v>4.5999999999999996</c:v>
                </c:pt>
                <c:pt idx="73">
                  <c:v>3.9</c:v>
                </c:pt>
                <c:pt idx="74">
                  <c:v>3.7</c:v>
                </c:pt>
                <c:pt idx="75">
                  <c:v>3.8</c:v>
                </c:pt>
                <c:pt idx="76">
                  <c:v>3.9</c:v>
                </c:pt>
                <c:pt idx="77">
                  <c:v>4.0999999999999996</c:v>
                </c:pt>
                <c:pt idx="78">
                  <c:v>4.5999999999999996</c:v>
                </c:pt>
                <c:pt idx="79">
                  <c:v>2.7</c:v>
                </c:pt>
                <c:pt idx="80">
                  <c:v>3.8</c:v>
                </c:pt>
                <c:pt idx="81">
                  <c:v>4</c:v>
                </c:pt>
                <c:pt idx="82">
                  <c:v>3</c:v>
                </c:pt>
                <c:pt idx="83">
                  <c:v>1.6</c:v>
                </c:pt>
                <c:pt idx="84">
                  <c:v>4.3</c:v>
                </c:pt>
                <c:pt idx="85">
                  <c:v>3.4</c:v>
                </c:pt>
                <c:pt idx="86">
                  <c:v>3.1</c:v>
                </c:pt>
                <c:pt idx="87">
                  <c:v>4.3</c:v>
                </c:pt>
                <c:pt idx="88">
                  <c:v>3.9</c:v>
                </c:pt>
                <c:pt idx="89">
                  <c:v>4.9000000000000004</c:v>
                </c:pt>
                <c:pt idx="90">
                  <c:v>3.3</c:v>
                </c:pt>
                <c:pt idx="91">
                  <c:v>2.4</c:v>
                </c:pt>
                <c:pt idx="92">
                  <c:v>4.2</c:v>
                </c:pt>
                <c:pt idx="93">
                  <c:v>4.5999999999999996</c:v>
                </c:pt>
                <c:pt idx="94">
                  <c:v>3.4</c:v>
                </c:pt>
                <c:pt idx="95">
                  <c:v>3.6</c:v>
                </c:pt>
                <c:pt idx="96">
                  <c:v>3.7</c:v>
                </c:pt>
                <c:pt idx="97">
                  <c:v>2.5</c:v>
                </c:pt>
                <c:pt idx="98">
                  <c:v>3.9</c:v>
                </c:pt>
                <c:pt idx="99">
                  <c:v>3.5</c:v>
                </c:pt>
                <c:pt idx="100">
                  <c:v>3.5</c:v>
                </c:pt>
                <c:pt idx="101">
                  <c:v>4.2</c:v>
                </c:pt>
                <c:pt idx="102">
                  <c:v>3.7</c:v>
                </c:pt>
                <c:pt idx="103">
                  <c:v>4.4000000000000004</c:v>
                </c:pt>
                <c:pt idx="104">
                  <c:v>4.5999999999999996</c:v>
                </c:pt>
                <c:pt idx="105">
                  <c:v>3.9</c:v>
                </c:pt>
                <c:pt idx="106">
                  <c:v>4.9000000000000004</c:v>
                </c:pt>
                <c:pt idx="107">
                  <c:v>5.4</c:v>
                </c:pt>
                <c:pt idx="108">
                  <c:v>4.2</c:v>
                </c:pt>
                <c:pt idx="109">
                  <c:v>3.1</c:v>
                </c:pt>
                <c:pt idx="110">
                  <c:v>4.0999999999999996</c:v>
                </c:pt>
                <c:pt idx="111">
                  <c:v>3.9</c:v>
                </c:pt>
                <c:pt idx="112">
                  <c:v>4.5</c:v>
                </c:pt>
                <c:pt idx="113">
                  <c:v>4.2</c:v>
                </c:pt>
                <c:pt idx="114">
                  <c:v>3.6</c:v>
                </c:pt>
                <c:pt idx="115">
                  <c:v>3.7</c:v>
                </c:pt>
                <c:pt idx="116">
                  <c:v>4.2</c:v>
                </c:pt>
                <c:pt idx="117">
                  <c:v>2.9</c:v>
                </c:pt>
                <c:pt idx="118">
                  <c:v>3.1</c:v>
                </c:pt>
                <c:pt idx="119">
                  <c:v>3</c:v>
                </c:pt>
                <c:pt idx="120">
                  <c:v>5.5</c:v>
                </c:pt>
                <c:pt idx="121">
                  <c:v>3.5</c:v>
                </c:pt>
                <c:pt idx="122">
                  <c:v>2.6</c:v>
                </c:pt>
                <c:pt idx="123">
                  <c:v>4.5999999999999996</c:v>
                </c:pt>
                <c:pt idx="124">
                  <c:v>2.5</c:v>
                </c:pt>
                <c:pt idx="125">
                  <c:v>3.1</c:v>
                </c:pt>
                <c:pt idx="126">
                  <c:v>4.3</c:v>
                </c:pt>
                <c:pt idx="127">
                  <c:v>2.9</c:v>
                </c:pt>
                <c:pt idx="128">
                  <c:v>4.3</c:v>
                </c:pt>
                <c:pt idx="129">
                  <c:v>2.1</c:v>
                </c:pt>
                <c:pt idx="130">
                  <c:v>4</c:v>
                </c:pt>
                <c:pt idx="131">
                  <c:v>4.7</c:v>
                </c:pt>
                <c:pt idx="132">
                  <c:v>1.6</c:v>
                </c:pt>
                <c:pt idx="133">
                  <c:v>3.3</c:v>
                </c:pt>
                <c:pt idx="134">
                  <c:v>4.2</c:v>
                </c:pt>
                <c:pt idx="135">
                  <c:v>4.4000000000000004</c:v>
                </c:pt>
                <c:pt idx="136">
                  <c:v>2.1</c:v>
                </c:pt>
                <c:pt idx="137">
                  <c:v>3.9</c:v>
                </c:pt>
                <c:pt idx="138">
                  <c:v>2.4</c:v>
                </c:pt>
                <c:pt idx="139">
                  <c:v>3.9</c:v>
                </c:pt>
                <c:pt idx="140">
                  <c:v>4.5</c:v>
                </c:pt>
                <c:pt idx="141">
                  <c:v>4</c:v>
                </c:pt>
                <c:pt idx="142">
                  <c:v>4.5</c:v>
                </c:pt>
                <c:pt idx="143">
                  <c:v>4.2</c:v>
                </c:pt>
                <c:pt idx="144">
                  <c:v>3.5</c:v>
                </c:pt>
                <c:pt idx="145">
                  <c:v>3.5</c:v>
                </c:pt>
                <c:pt idx="146">
                  <c:v>3.3</c:v>
                </c:pt>
                <c:pt idx="147">
                  <c:v>3.3</c:v>
                </c:pt>
                <c:pt idx="148">
                  <c:v>4.5</c:v>
                </c:pt>
                <c:pt idx="149">
                  <c:v>4</c:v>
                </c:pt>
                <c:pt idx="150">
                  <c:v>4.2</c:v>
                </c:pt>
                <c:pt idx="151">
                  <c:v>3.7</c:v>
                </c:pt>
                <c:pt idx="152">
                  <c:v>2.5</c:v>
                </c:pt>
                <c:pt idx="153">
                  <c:v>3.9</c:v>
                </c:pt>
                <c:pt idx="154">
                  <c:v>3.4</c:v>
                </c:pt>
                <c:pt idx="155">
                  <c:v>3.6</c:v>
                </c:pt>
                <c:pt idx="156">
                  <c:v>3.1</c:v>
                </c:pt>
                <c:pt idx="157">
                  <c:v>3.7</c:v>
                </c:pt>
                <c:pt idx="158">
                  <c:v>4.3</c:v>
                </c:pt>
                <c:pt idx="159">
                  <c:v>3.9</c:v>
                </c:pt>
                <c:pt idx="160">
                  <c:v>3.4</c:v>
                </c:pt>
                <c:pt idx="161">
                  <c:v>5.2</c:v>
                </c:pt>
                <c:pt idx="162">
                  <c:v>3.1</c:v>
                </c:pt>
                <c:pt idx="163">
                  <c:v>3</c:v>
                </c:pt>
                <c:pt idx="164">
                  <c:v>3</c:v>
                </c:pt>
                <c:pt idx="165">
                  <c:v>3.1</c:v>
                </c:pt>
                <c:pt idx="166">
                  <c:v>2.7</c:v>
                </c:pt>
                <c:pt idx="167">
                  <c:v>2</c:v>
                </c:pt>
                <c:pt idx="168">
                  <c:v>3</c:v>
                </c:pt>
                <c:pt idx="169">
                  <c:v>3.5</c:v>
                </c:pt>
                <c:pt idx="170">
                  <c:v>3.7</c:v>
                </c:pt>
                <c:pt idx="171">
                  <c:v>3.8</c:v>
                </c:pt>
                <c:pt idx="172">
                  <c:v>3.9</c:v>
                </c:pt>
                <c:pt idx="173">
                  <c:v>3.6</c:v>
                </c:pt>
                <c:pt idx="174">
                  <c:v>3.4</c:v>
                </c:pt>
                <c:pt idx="175">
                  <c:v>3.9</c:v>
                </c:pt>
                <c:pt idx="176">
                  <c:v>4.5</c:v>
                </c:pt>
                <c:pt idx="177">
                  <c:v>4.0999999999999996</c:v>
                </c:pt>
                <c:pt idx="178">
                  <c:v>3.8</c:v>
                </c:pt>
                <c:pt idx="179">
                  <c:v>4.3</c:v>
                </c:pt>
                <c:pt idx="180">
                  <c:v>4.2</c:v>
                </c:pt>
                <c:pt idx="181">
                  <c:v>4.4000000000000004</c:v>
                </c:pt>
                <c:pt idx="182">
                  <c:v>4.3</c:v>
                </c:pt>
                <c:pt idx="183">
                  <c:v>4.3</c:v>
                </c:pt>
                <c:pt idx="184">
                  <c:v>3.6</c:v>
                </c:pt>
                <c:pt idx="185">
                  <c:v>4.2</c:v>
                </c:pt>
                <c:pt idx="186">
                  <c:v>3.3</c:v>
                </c:pt>
                <c:pt idx="187">
                  <c:v>2.8</c:v>
                </c:pt>
                <c:pt idx="188">
                  <c:v>4.5999999999999996</c:v>
                </c:pt>
                <c:pt idx="189">
                  <c:v>4.2</c:v>
                </c:pt>
                <c:pt idx="190">
                  <c:v>2.9</c:v>
                </c:pt>
                <c:pt idx="191">
                  <c:v>4.4000000000000004</c:v>
                </c:pt>
                <c:pt idx="192">
                  <c:v>2.8</c:v>
                </c:pt>
                <c:pt idx="193">
                  <c:v>3.3</c:v>
                </c:pt>
                <c:pt idx="194">
                  <c:v>3</c:v>
                </c:pt>
                <c:pt idx="195">
                  <c:v>4</c:v>
                </c:pt>
                <c:pt idx="196">
                  <c:v>5.4</c:v>
                </c:pt>
                <c:pt idx="197">
                  <c:v>4.2</c:v>
                </c:pt>
                <c:pt idx="198">
                  <c:v>4.9000000000000004</c:v>
                </c:pt>
                <c:pt idx="199">
                  <c:v>4.2</c:v>
                </c:pt>
              </c:numCache>
            </c:numRef>
          </c:xVal>
          <c:yVal>
            <c:numRef>
              <c:f>Data!$P$2:$P$245</c:f>
              <c:numCache>
                <c:formatCode>0.0</c:formatCode>
                <c:ptCount val="244"/>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c:ext xmlns:c16="http://schemas.microsoft.com/office/drawing/2014/chart" uri="{C3380CC4-5D6E-409C-BE32-E72D297353CC}">
              <c16:uniqueId val="{00000003-AC06-4006-811C-4FC2C8BE2706}"/>
            </c:ext>
          </c:extLst>
        </c:ser>
        <c:dLbls>
          <c:showLegendKey val="0"/>
          <c:showVal val="0"/>
          <c:showCatName val="0"/>
          <c:showSerName val="0"/>
          <c:showPercent val="0"/>
          <c:showBubbleSize val="0"/>
        </c:dLbls>
        <c:axId val="801323568"/>
        <c:axId val="801325208"/>
      </c:scatterChart>
      <c:valAx>
        <c:axId val="80132356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Shipping speed (1 = Very Slow to 10 = Very Fast)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5208"/>
        <c:crosses val="autoZero"/>
        <c:crossBetween val="midCat"/>
      </c:valAx>
      <c:valAx>
        <c:axId val="80132520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Order Quantity (1000s)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AU"/>
              <a:t>Shipping Cost v Order Quantity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Data!$P$1</c:f>
              <c:strCache>
                <c:ptCount val="1"/>
                <c:pt idx="0">
                  <c:v>Order_Qty</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1"/>
            <c:dispEq val="1"/>
            <c:trendlineLbl>
              <c:layout>
                <c:manualLayout>
                  <c:x val="6.7012721186897606E-2"/>
                  <c:y val="-0.2359890028279518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Data!$N$2:$N$245</c:f>
              <c:numCache>
                <c:formatCode>0.0</c:formatCode>
                <c:ptCount val="244"/>
                <c:pt idx="0">
                  <c:v>5.9</c:v>
                </c:pt>
                <c:pt idx="1">
                  <c:v>7.2</c:v>
                </c:pt>
                <c:pt idx="2">
                  <c:v>5.6</c:v>
                </c:pt>
                <c:pt idx="3">
                  <c:v>3.7</c:v>
                </c:pt>
                <c:pt idx="4">
                  <c:v>6.9</c:v>
                </c:pt>
                <c:pt idx="5">
                  <c:v>4.0999999999999996</c:v>
                </c:pt>
                <c:pt idx="6">
                  <c:v>2.6</c:v>
                </c:pt>
                <c:pt idx="7">
                  <c:v>4.8</c:v>
                </c:pt>
                <c:pt idx="8">
                  <c:v>6.7</c:v>
                </c:pt>
                <c:pt idx="9">
                  <c:v>6.1</c:v>
                </c:pt>
                <c:pt idx="10">
                  <c:v>4.8</c:v>
                </c:pt>
                <c:pt idx="11">
                  <c:v>3.9</c:v>
                </c:pt>
                <c:pt idx="12">
                  <c:v>6.9</c:v>
                </c:pt>
                <c:pt idx="13">
                  <c:v>5.5</c:v>
                </c:pt>
                <c:pt idx="14">
                  <c:v>6.9</c:v>
                </c:pt>
                <c:pt idx="15">
                  <c:v>6.8</c:v>
                </c:pt>
                <c:pt idx="16">
                  <c:v>6</c:v>
                </c:pt>
                <c:pt idx="17">
                  <c:v>7.2</c:v>
                </c:pt>
                <c:pt idx="18">
                  <c:v>6.4</c:v>
                </c:pt>
                <c:pt idx="19">
                  <c:v>6</c:v>
                </c:pt>
                <c:pt idx="20">
                  <c:v>5.2</c:v>
                </c:pt>
                <c:pt idx="21">
                  <c:v>7.7</c:v>
                </c:pt>
                <c:pt idx="22">
                  <c:v>5.0999999999999996</c:v>
                </c:pt>
                <c:pt idx="23">
                  <c:v>7.2</c:v>
                </c:pt>
                <c:pt idx="24">
                  <c:v>4.7</c:v>
                </c:pt>
                <c:pt idx="25">
                  <c:v>6.1</c:v>
                </c:pt>
                <c:pt idx="26">
                  <c:v>5.8</c:v>
                </c:pt>
                <c:pt idx="27">
                  <c:v>5.5</c:v>
                </c:pt>
                <c:pt idx="28">
                  <c:v>6</c:v>
                </c:pt>
                <c:pt idx="29">
                  <c:v>4</c:v>
                </c:pt>
                <c:pt idx="30">
                  <c:v>4.3</c:v>
                </c:pt>
                <c:pt idx="31">
                  <c:v>4.5</c:v>
                </c:pt>
                <c:pt idx="32">
                  <c:v>5.3</c:v>
                </c:pt>
                <c:pt idx="33">
                  <c:v>5.7</c:v>
                </c:pt>
                <c:pt idx="34">
                  <c:v>5</c:v>
                </c:pt>
                <c:pt idx="35">
                  <c:v>4.3</c:v>
                </c:pt>
                <c:pt idx="36">
                  <c:v>4.5999999999999996</c:v>
                </c:pt>
                <c:pt idx="37">
                  <c:v>8.1</c:v>
                </c:pt>
                <c:pt idx="38">
                  <c:v>6.2</c:v>
                </c:pt>
                <c:pt idx="39">
                  <c:v>4.8</c:v>
                </c:pt>
                <c:pt idx="40">
                  <c:v>5.5</c:v>
                </c:pt>
                <c:pt idx="41">
                  <c:v>5.4</c:v>
                </c:pt>
                <c:pt idx="42">
                  <c:v>6.8</c:v>
                </c:pt>
                <c:pt idx="43">
                  <c:v>6.9</c:v>
                </c:pt>
                <c:pt idx="44">
                  <c:v>6.5</c:v>
                </c:pt>
                <c:pt idx="45">
                  <c:v>5.9</c:v>
                </c:pt>
                <c:pt idx="46">
                  <c:v>6.3</c:v>
                </c:pt>
                <c:pt idx="47">
                  <c:v>7.5</c:v>
                </c:pt>
                <c:pt idx="48">
                  <c:v>6.1</c:v>
                </c:pt>
                <c:pt idx="49">
                  <c:v>5.8</c:v>
                </c:pt>
                <c:pt idx="50">
                  <c:v>4.2</c:v>
                </c:pt>
                <c:pt idx="51">
                  <c:v>7.4</c:v>
                </c:pt>
                <c:pt idx="52">
                  <c:v>6.1</c:v>
                </c:pt>
                <c:pt idx="53">
                  <c:v>4.4000000000000004</c:v>
                </c:pt>
                <c:pt idx="54">
                  <c:v>5.8</c:v>
                </c:pt>
                <c:pt idx="55">
                  <c:v>5.7</c:v>
                </c:pt>
                <c:pt idx="56">
                  <c:v>7.7</c:v>
                </c:pt>
                <c:pt idx="57">
                  <c:v>5.8</c:v>
                </c:pt>
                <c:pt idx="58">
                  <c:v>3.7</c:v>
                </c:pt>
                <c:pt idx="59">
                  <c:v>6.9</c:v>
                </c:pt>
                <c:pt idx="60">
                  <c:v>6.1</c:v>
                </c:pt>
                <c:pt idx="61">
                  <c:v>5</c:v>
                </c:pt>
                <c:pt idx="62">
                  <c:v>5.0999999999999996</c:v>
                </c:pt>
                <c:pt idx="63">
                  <c:v>4.5</c:v>
                </c:pt>
                <c:pt idx="64">
                  <c:v>4.0999999999999996</c:v>
                </c:pt>
                <c:pt idx="65">
                  <c:v>6.7</c:v>
                </c:pt>
                <c:pt idx="66">
                  <c:v>5.5</c:v>
                </c:pt>
                <c:pt idx="67">
                  <c:v>5.4</c:v>
                </c:pt>
                <c:pt idx="68">
                  <c:v>3.5</c:v>
                </c:pt>
                <c:pt idx="69">
                  <c:v>5.3</c:v>
                </c:pt>
                <c:pt idx="70">
                  <c:v>5.9</c:v>
                </c:pt>
                <c:pt idx="71">
                  <c:v>3.7</c:v>
                </c:pt>
                <c:pt idx="72">
                  <c:v>6.6</c:v>
                </c:pt>
                <c:pt idx="73">
                  <c:v>7.6</c:v>
                </c:pt>
                <c:pt idx="74">
                  <c:v>5.5</c:v>
                </c:pt>
                <c:pt idx="75">
                  <c:v>5</c:v>
                </c:pt>
                <c:pt idx="76">
                  <c:v>4.5999999999999996</c:v>
                </c:pt>
                <c:pt idx="77">
                  <c:v>6.2</c:v>
                </c:pt>
                <c:pt idx="78">
                  <c:v>7.6</c:v>
                </c:pt>
                <c:pt idx="79">
                  <c:v>4.0999999999999996</c:v>
                </c:pt>
                <c:pt idx="80">
                  <c:v>4.8</c:v>
                </c:pt>
                <c:pt idx="81">
                  <c:v>4.9000000000000004</c:v>
                </c:pt>
                <c:pt idx="82">
                  <c:v>3.9</c:v>
                </c:pt>
                <c:pt idx="83">
                  <c:v>3.6</c:v>
                </c:pt>
                <c:pt idx="84">
                  <c:v>6.6</c:v>
                </c:pt>
                <c:pt idx="85">
                  <c:v>4.5</c:v>
                </c:pt>
                <c:pt idx="86">
                  <c:v>3</c:v>
                </c:pt>
                <c:pt idx="87">
                  <c:v>6.7</c:v>
                </c:pt>
                <c:pt idx="88">
                  <c:v>5.4</c:v>
                </c:pt>
                <c:pt idx="89">
                  <c:v>7</c:v>
                </c:pt>
                <c:pt idx="90">
                  <c:v>4.0999999999999996</c:v>
                </c:pt>
                <c:pt idx="91">
                  <c:v>2.6</c:v>
                </c:pt>
                <c:pt idx="92">
                  <c:v>5.3</c:v>
                </c:pt>
                <c:pt idx="93">
                  <c:v>7</c:v>
                </c:pt>
                <c:pt idx="94">
                  <c:v>4.5999999999999996</c:v>
                </c:pt>
                <c:pt idx="95">
                  <c:v>5.3</c:v>
                </c:pt>
                <c:pt idx="96">
                  <c:v>5</c:v>
                </c:pt>
                <c:pt idx="97">
                  <c:v>3.2</c:v>
                </c:pt>
                <c:pt idx="98">
                  <c:v>5.3</c:v>
                </c:pt>
                <c:pt idx="99">
                  <c:v>5.0999999999999996</c:v>
                </c:pt>
                <c:pt idx="100">
                  <c:v>4.9000000000000004</c:v>
                </c:pt>
                <c:pt idx="101">
                  <c:v>5.2</c:v>
                </c:pt>
                <c:pt idx="102">
                  <c:v>4.7</c:v>
                </c:pt>
                <c:pt idx="103">
                  <c:v>5.5</c:v>
                </c:pt>
                <c:pt idx="104">
                  <c:v>6.8</c:v>
                </c:pt>
                <c:pt idx="105">
                  <c:v>5.9</c:v>
                </c:pt>
                <c:pt idx="106">
                  <c:v>6.5</c:v>
                </c:pt>
                <c:pt idx="107">
                  <c:v>8.6999999999999993</c:v>
                </c:pt>
                <c:pt idx="108">
                  <c:v>5.5</c:v>
                </c:pt>
                <c:pt idx="109">
                  <c:v>5.5</c:v>
                </c:pt>
                <c:pt idx="110">
                  <c:v>7.1</c:v>
                </c:pt>
                <c:pt idx="111">
                  <c:v>6.6</c:v>
                </c:pt>
                <c:pt idx="112">
                  <c:v>5.2</c:v>
                </c:pt>
                <c:pt idx="113">
                  <c:v>5.6</c:v>
                </c:pt>
                <c:pt idx="114">
                  <c:v>4.9000000000000004</c:v>
                </c:pt>
                <c:pt idx="115">
                  <c:v>5.4</c:v>
                </c:pt>
                <c:pt idx="116">
                  <c:v>7.7</c:v>
                </c:pt>
                <c:pt idx="117">
                  <c:v>4.0999999999999996</c:v>
                </c:pt>
                <c:pt idx="118">
                  <c:v>4.2</c:v>
                </c:pt>
                <c:pt idx="119">
                  <c:v>3.9</c:v>
                </c:pt>
                <c:pt idx="120">
                  <c:v>7</c:v>
                </c:pt>
                <c:pt idx="121">
                  <c:v>6.2</c:v>
                </c:pt>
                <c:pt idx="122">
                  <c:v>3.4</c:v>
                </c:pt>
                <c:pt idx="123">
                  <c:v>7</c:v>
                </c:pt>
                <c:pt idx="124">
                  <c:v>4.2</c:v>
                </c:pt>
                <c:pt idx="125">
                  <c:v>4</c:v>
                </c:pt>
                <c:pt idx="126">
                  <c:v>6.6</c:v>
                </c:pt>
                <c:pt idx="127">
                  <c:v>4</c:v>
                </c:pt>
                <c:pt idx="128">
                  <c:v>6.2</c:v>
                </c:pt>
                <c:pt idx="129">
                  <c:v>2.6</c:v>
                </c:pt>
                <c:pt idx="130">
                  <c:v>6.1</c:v>
                </c:pt>
                <c:pt idx="131">
                  <c:v>6.9</c:v>
                </c:pt>
                <c:pt idx="132">
                  <c:v>3.6</c:v>
                </c:pt>
                <c:pt idx="133">
                  <c:v>6.3</c:v>
                </c:pt>
                <c:pt idx="134">
                  <c:v>6</c:v>
                </c:pt>
                <c:pt idx="135">
                  <c:v>5.6</c:v>
                </c:pt>
                <c:pt idx="136">
                  <c:v>3.1</c:v>
                </c:pt>
                <c:pt idx="137">
                  <c:v>5.7</c:v>
                </c:pt>
                <c:pt idx="138">
                  <c:v>3.3</c:v>
                </c:pt>
                <c:pt idx="139">
                  <c:v>4.8</c:v>
                </c:pt>
                <c:pt idx="140">
                  <c:v>6.3</c:v>
                </c:pt>
                <c:pt idx="141">
                  <c:v>5.8</c:v>
                </c:pt>
                <c:pt idx="142">
                  <c:v>6.9</c:v>
                </c:pt>
                <c:pt idx="143">
                  <c:v>5.0999999999999996</c:v>
                </c:pt>
                <c:pt idx="144">
                  <c:v>5.4</c:v>
                </c:pt>
                <c:pt idx="145">
                  <c:v>4.0999999999999996</c:v>
                </c:pt>
                <c:pt idx="146">
                  <c:v>4.7</c:v>
                </c:pt>
                <c:pt idx="147">
                  <c:v>4.7</c:v>
                </c:pt>
                <c:pt idx="148">
                  <c:v>6.2</c:v>
                </c:pt>
                <c:pt idx="149">
                  <c:v>5.8</c:v>
                </c:pt>
                <c:pt idx="150">
                  <c:v>5.7</c:v>
                </c:pt>
                <c:pt idx="151">
                  <c:v>5.4</c:v>
                </c:pt>
                <c:pt idx="152">
                  <c:v>3.8</c:v>
                </c:pt>
                <c:pt idx="153">
                  <c:v>5.4</c:v>
                </c:pt>
                <c:pt idx="154">
                  <c:v>5.3</c:v>
                </c:pt>
                <c:pt idx="155">
                  <c:v>5.8</c:v>
                </c:pt>
                <c:pt idx="156">
                  <c:v>4.4000000000000004</c:v>
                </c:pt>
                <c:pt idx="157">
                  <c:v>4.3</c:v>
                </c:pt>
                <c:pt idx="158">
                  <c:v>5.7</c:v>
                </c:pt>
                <c:pt idx="159">
                  <c:v>4.8</c:v>
                </c:pt>
                <c:pt idx="160">
                  <c:v>4.9000000000000004</c:v>
                </c:pt>
                <c:pt idx="161">
                  <c:v>6.4</c:v>
                </c:pt>
                <c:pt idx="162">
                  <c:v>4.9000000000000004</c:v>
                </c:pt>
                <c:pt idx="163">
                  <c:v>4</c:v>
                </c:pt>
                <c:pt idx="164">
                  <c:v>4</c:v>
                </c:pt>
                <c:pt idx="165">
                  <c:v>4.4000000000000004</c:v>
                </c:pt>
                <c:pt idx="166">
                  <c:v>3.7</c:v>
                </c:pt>
                <c:pt idx="167">
                  <c:v>3.4</c:v>
                </c:pt>
                <c:pt idx="168">
                  <c:v>4</c:v>
                </c:pt>
                <c:pt idx="169">
                  <c:v>4.3</c:v>
                </c:pt>
                <c:pt idx="170">
                  <c:v>5.6</c:v>
                </c:pt>
                <c:pt idx="171">
                  <c:v>5.8</c:v>
                </c:pt>
                <c:pt idx="172">
                  <c:v>5.3</c:v>
                </c:pt>
                <c:pt idx="173">
                  <c:v>4.2</c:v>
                </c:pt>
                <c:pt idx="174">
                  <c:v>4.7</c:v>
                </c:pt>
                <c:pt idx="175">
                  <c:v>4.2</c:v>
                </c:pt>
                <c:pt idx="176">
                  <c:v>5.8</c:v>
                </c:pt>
                <c:pt idx="177">
                  <c:v>5.8</c:v>
                </c:pt>
                <c:pt idx="178">
                  <c:v>5.3</c:v>
                </c:pt>
                <c:pt idx="179">
                  <c:v>6.1</c:v>
                </c:pt>
                <c:pt idx="180">
                  <c:v>6.3</c:v>
                </c:pt>
                <c:pt idx="181">
                  <c:v>6.4</c:v>
                </c:pt>
                <c:pt idx="182">
                  <c:v>6.7</c:v>
                </c:pt>
                <c:pt idx="183">
                  <c:v>5.8</c:v>
                </c:pt>
                <c:pt idx="184">
                  <c:v>5.0999999999999996</c:v>
                </c:pt>
                <c:pt idx="185">
                  <c:v>6.3</c:v>
                </c:pt>
                <c:pt idx="186">
                  <c:v>3.3</c:v>
                </c:pt>
                <c:pt idx="187">
                  <c:v>4</c:v>
                </c:pt>
                <c:pt idx="188">
                  <c:v>6.6</c:v>
                </c:pt>
                <c:pt idx="189">
                  <c:v>5.6</c:v>
                </c:pt>
                <c:pt idx="190">
                  <c:v>4.2</c:v>
                </c:pt>
                <c:pt idx="191">
                  <c:v>5.8</c:v>
                </c:pt>
                <c:pt idx="192">
                  <c:v>3.2</c:v>
                </c:pt>
                <c:pt idx="193">
                  <c:v>4.7</c:v>
                </c:pt>
                <c:pt idx="194">
                  <c:v>4</c:v>
                </c:pt>
                <c:pt idx="195">
                  <c:v>5.2</c:v>
                </c:pt>
                <c:pt idx="196">
                  <c:v>6</c:v>
                </c:pt>
                <c:pt idx="197">
                  <c:v>6.3</c:v>
                </c:pt>
                <c:pt idx="198">
                  <c:v>6.6</c:v>
                </c:pt>
                <c:pt idx="199">
                  <c:v>5.9</c:v>
                </c:pt>
              </c:numCache>
            </c:numRef>
          </c:xVal>
          <c:yVal>
            <c:numRef>
              <c:f>Data!$P$2:$P$245</c:f>
              <c:numCache>
                <c:formatCode>0.0</c:formatCode>
                <c:ptCount val="244"/>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c:ext xmlns:c16="http://schemas.microsoft.com/office/drawing/2014/chart" uri="{C3380CC4-5D6E-409C-BE32-E72D297353CC}">
              <c16:uniqueId val="{00000003-7D18-4216-B3EE-74E647756EA0}"/>
            </c:ext>
          </c:extLst>
        </c:ser>
        <c:dLbls>
          <c:showLegendKey val="0"/>
          <c:showVal val="0"/>
          <c:showCatName val="0"/>
          <c:showSerName val="0"/>
          <c:showPercent val="0"/>
          <c:showBubbleSize val="0"/>
        </c:dLbls>
        <c:axId val="801323568"/>
        <c:axId val="801325208"/>
      </c:scatterChart>
      <c:valAx>
        <c:axId val="80132356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Shipping Cost (1 = Not Affordable at All to 10 = Definitely Affordable)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5208"/>
        <c:crosses val="autoZero"/>
        <c:crossBetween val="midCat"/>
      </c:valAx>
      <c:valAx>
        <c:axId val="80132520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Order Quantity (1000s)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AU"/>
              <a:t>Recommendation v Order Quantity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Data!$P$1</c:f>
              <c:strCache>
                <c:ptCount val="1"/>
                <c:pt idx="0">
                  <c:v>Order_Qty</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0"/>
            <c:dispEq val="0"/>
          </c:trendline>
          <c:trendline>
            <c:spPr>
              <a:ln w="25400" cap="rnd">
                <a:solidFill>
                  <a:schemeClr val="accent1">
                    <a:alpha val="50000"/>
                  </a:schemeClr>
                </a:solidFill>
              </a:ln>
              <a:effectLst/>
            </c:spPr>
            <c:trendlineType val="linear"/>
            <c:dispRSqr val="1"/>
            <c:dispEq val="1"/>
            <c:trendlineLbl>
              <c:layout>
                <c:manualLayout>
                  <c:x val="6.7012721186897606E-2"/>
                  <c:y val="-0.2359890028279518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Data!$O$2:$O$245</c:f>
              <c:numCache>
                <c:formatCode>0</c:formatCode>
                <c:ptCount val="244"/>
                <c:pt idx="0">
                  <c:v>1</c:v>
                </c:pt>
                <c:pt idx="1">
                  <c:v>0</c:v>
                </c:pt>
                <c:pt idx="2">
                  <c:v>1</c:v>
                </c:pt>
                <c:pt idx="3">
                  <c:v>0</c:v>
                </c:pt>
                <c:pt idx="4">
                  <c:v>0</c:v>
                </c:pt>
                <c:pt idx="5">
                  <c:v>0</c:v>
                </c:pt>
                <c:pt idx="6">
                  <c:v>1</c:v>
                </c:pt>
                <c:pt idx="7">
                  <c:v>0</c:v>
                </c:pt>
                <c:pt idx="8">
                  <c:v>1</c:v>
                </c:pt>
                <c:pt idx="9">
                  <c:v>0</c:v>
                </c:pt>
                <c:pt idx="10">
                  <c:v>1</c:v>
                </c:pt>
                <c:pt idx="11">
                  <c:v>0</c:v>
                </c:pt>
                <c:pt idx="12">
                  <c:v>1</c:v>
                </c:pt>
                <c:pt idx="13">
                  <c:v>0</c:v>
                </c:pt>
                <c:pt idx="14">
                  <c:v>1</c:v>
                </c:pt>
                <c:pt idx="15">
                  <c:v>0</c:v>
                </c:pt>
                <c:pt idx="16">
                  <c:v>1</c:v>
                </c:pt>
                <c:pt idx="17">
                  <c:v>0</c:v>
                </c:pt>
                <c:pt idx="18">
                  <c:v>1</c:v>
                </c:pt>
                <c:pt idx="19">
                  <c:v>1</c:v>
                </c:pt>
                <c:pt idx="20">
                  <c:v>0</c:v>
                </c:pt>
                <c:pt idx="21">
                  <c:v>1</c:v>
                </c:pt>
                <c:pt idx="22">
                  <c:v>1</c:v>
                </c:pt>
                <c:pt idx="23">
                  <c:v>1</c:v>
                </c:pt>
                <c:pt idx="24">
                  <c:v>0</c:v>
                </c:pt>
                <c:pt idx="25">
                  <c:v>0</c:v>
                </c:pt>
                <c:pt idx="26">
                  <c:v>1</c:v>
                </c:pt>
                <c:pt idx="27">
                  <c:v>0</c:v>
                </c:pt>
                <c:pt idx="28">
                  <c:v>0</c:v>
                </c:pt>
                <c:pt idx="29">
                  <c:v>0</c:v>
                </c:pt>
                <c:pt idx="30">
                  <c:v>0</c:v>
                </c:pt>
                <c:pt idx="31">
                  <c:v>0</c:v>
                </c:pt>
                <c:pt idx="32">
                  <c:v>0</c:v>
                </c:pt>
                <c:pt idx="33">
                  <c:v>1</c:v>
                </c:pt>
                <c:pt idx="34">
                  <c:v>0</c:v>
                </c:pt>
                <c:pt idx="35">
                  <c:v>0</c:v>
                </c:pt>
                <c:pt idx="36">
                  <c:v>1</c:v>
                </c:pt>
                <c:pt idx="37">
                  <c:v>1</c:v>
                </c:pt>
                <c:pt idx="38">
                  <c:v>0</c:v>
                </c:pt>
                <c:pt idx="39">
                  <c:v>0</c:v>
                </c:pt>
                <c:pt idx="40">
                  <c:v>1</c:v>
                </c:pt>
                <c:pt idx="41">
                  <c:v>1</c:v>
                </c:pt>
                <c:pt idx="42">
                  <c:v>1</c:v>
                </c:pt>
                <c:pt idx="43">
                  <c:v>1</c:v>
                </c:pt>
                <c:pt idx="44">
                  <c:v>0</c:v>
                </c:pt>
                <c:pt idx="45">
                  <c:v>1</c:v>
                </c:pt>
                <c:pt idx="46">
                  <c:v>1</c:v>
                </c:pt>
                <c:pt idx="47">
                  <c:v>1</c:v>
                </c:pt>
                <c:pt idx="48">
                  <c:v>1</c:v>
                </c:pt>
                <c:pt idx="49">
                  <c:v>1</c:v>
                </c:pt>
                <c:pt idx="50">
                  <c:v>1</c:v>
                </c:pt>
                <c:pt idx="51">
                  <c:v>1</c:v>
                </c:pt>
                <c:pt idx="52">
                  <c:v>1</c:v>
                </c:pt>
                <c:pt idx="53">
                  <c:v>1</c:v>
                </c:pt>
                <c:pt idx="54">
                  <c:v>1</c:v>
                </c:pt>
                <c:pt idx="55">
                  <c:v>1</c:v>
                </c:pt>
                <c:pt idx="56">
                  <c:v>1</c:v>
                </c:pt>
                <c:pt idx="57">
                  <c:v>1</c:v>
                </c:pt>
                <c:pt idx="58">
                  <c:v>0</c:v>
                </c:pt>
                <c:pt idx="59">
                  <c:v>1</c:v>
                </c:pt>
                <c:pt idx="60">
                  <c:v>0</c:v>
                </c:pt>
                <c:pt idx="61">
                  <c:v>1</c:v>
                </c:pt>
                <c:pt idx="62">
                  <c:v>0</c:v>
                </c:pt>
                <c:pt idx="63">
                  <c:v>0</c:v>
                </c:pt>
                <c:pt idx="64">
                  <c:v>0</c:v>
                </c:pt>
                <c:pt idx="65">
                  <c:v>0</c:v>
                </c:pt>
                <c:pt idx="66">
                  <c:v>0</c:v>
                </c:pt>
                <c:pt idx="67">
                  <c:v>0</c:v>
                </c:pt>
                <c:pt idx="68">
                  <c:v>0</c:v>
                </c:pt>
                <c:pt idx="69">
                  <c:v>0</c:v>
                </c:pt>
                <c:pt idx="70">
                  <c:v>1</c:v>
                </c:pt>
                <c:pt idx="71">
                  <c:v>0</c:v>
                </c:pt>
                <c:pt idx="72">
                  <c:v>0</c:v>
                </c:pt>
                <c:pt idx="73">
                  <c:v>1</c:v>
                </c:pt>
                <c:pt idx="74">
                  <c:v>1</c:v>
                </c:pt>
                <c:pt idx="75">
                  <c:v>0</c:v>
                </c:pt>
                <c:pt idx="76">
                  <c:v>0</c:v>
                </c:pt>
                <c:pt idx="77">
                  <c:v>1</c:v>
                </c:pt>
                <c:pt idx="78">
                  <c:v>1</c:v>
                </c:pt>
                <c:pt idx="79">
                  <c:v>0</c:v>
                </c:pt>
                <c:pt idx="80">
                  <c:v>1</c:v>
                </c:pt>
                <c:pt idx="81">
                  <c:v>1</c:v>
                </c:pt>
                <c:pt idx="82">
                  <c:v>0</c:v>
                </c:pt>
                <c:pt idx="83">
                  <c:v>0</c:v>
                </c:pt>
                <c:pt idx="84">
                  <c:v>1</c:v>
                </c:pt>
                <c:pt idx="85">
                  <c:v>0</c:v>
                </c:pt>
                <c:pt idx="86">
                  <c:v>0</c:v>
                </c:pt>
                <c:pt idx="87">
                  <c:v>1</c:v>
                </c:pt>
                <c:pt idx="88">
                  <c:v>0</c:v>
                </c:pt>
                <c:pt idx="89">
                  <c:v>1</c:v>
                </c:pt>
                <c:pt idx="90">
                  <c:v>1</c:v>
                </c:pt>
                <c:pt idx="91">
                  <c:v>0</c:v>
                </c:pt>
                <c:pt idx="92">
                  <c:v>1</c:v>
                </c:pt>
                <c:pt idx="93">
                  <c:v>1</c:v>
                </c:pt>
                <c:pt idx="94">
                  <c:v>1</c:v>
                </c:pt>
                <c:pt idx="95">
                  <c:v>1</c:v>
                </c:pt>
                <c:pt idx="96">
                  <c:v>0</c:v>
                </c:pt>
                <c:pt idx="97">
                  <c:v>1</c:v>
                </c:pt>
                <c:pt idx="98">
                  <c:v>1</c:v>
                </c:pt>
                <c:pt idx="99">
                  <c:v>1</c:v>
                </c:pt>
                <c:pt idx="100">
                  <c:v>0</c:v>
                </c:pt>
                <c:pt idx="101">
                  <c:v>1</c:v>
                </c:pt>
                <c:pt idx="102">
                  <c:v>1</c:v>
                </c:pt>
                <c:pt idx="103">
                  <c:v>1</c:v>
                </c:pt>
                <c:pt idx="104">
                  <c:v>1</c:v>
                </c:pt>
                <c:pt idx="105">
                  <c:v>1</c:v>
                </c:pt>
                <c:pt idx="106">
                  <c:v>1</c:v>
                </c:pt>
                <c:pt idx="107">
                  <c:v>1</c:v>
                </c:pt>
                <c:pt idx="108">
                  <c:v>1</c:v>
                </c:pt>
                <c:pt idx="109">
                  <c:v>0</c:v>
                </c:pt>
                <c:pt idx="110">
                  <c:v>1</c:v>
                </c:pt>
                <c:pt idx="111">
                  <c:v>0</c:v>
                </c:pt>
                <c:pt idx="112">
                  <c:v>1</c:v>
                </c:pt>
                <c:pt idx="113">
                  <c:v>1</c:v>
                </c:pt>
                <c:pt idx="114">
                  <c:v>1</c:v>
                </c:pt>
                <c:pt idx="115">
                  <c:v>0</c:v>
                </c:pt>
                <c:pt idx="116">
                  <c:v>1</c:v>
                </c:pt>
                <c:pt idx="117">
                  <c:v>0</c:v>
                </c:pt>
                <c:pt idx="118">
                  <c:v>1</c:v>
                </c:pt>
                <c:pt idx="119">
                  <c:v>0</c:v>
                </c:pt>
                <c:pt idx="120">
                  <c:v>1</c:v>
                </c:pt>
                <c:pt idx="121">
                  <c:v>0</c:v>
                </c:pt>
                <c:pt idx="122">
                  <c:v>0</c:v>
                </c:pt>
                <c:pt idx="123">
                  <c:v>1</c:v>
                </c:pt>
                <c:pt idx="124">
                  <c:v>0</c:v>
                </c:pt>
                <c:pt idx="125">
                  <c:v>1</c:v>
                </c:pt>
                <c:pt idx="126">
                  <c:v>0</c:v>
                </c:pt>
                <c:pt idx="127">
                  <c:v>0</c:v>
                </c:pt>
                <c:pt idx="128">
                  <c:v>1</c:v>
                </c:pt>
                <c:pt idx="129">
                  <c:v>0</c:v>
                </c:pt>
                <c:pt idx="130">
                  <c:v>0</c:v>
                </c:pt>
                <c:pt idx="131">
                  <c:v>0</c:v>
                </c:pt>
                <c:pt idx="132">
                  <c:v>0</c:v>
                </c:pt>
                <c:pt idx="133">
                  <c:v>0</c:v>
                </c:pt>
                <c:pt idx="134">
                  <c:v>1</c:v>
                </c:pt>
                <c:pt idx="135">
                  <c:v>1</c:v>
                </c:pt>
                <c:pt idx="136">
                  <c:v>0</c:v>
                </c:pt>
                <c:pt idx="137">
                  <c:v>0</c:v>
                </c:pt>
                <c:pt idx="138">
                  <c:v>0</c:v>
                </c:pt>
                <c:pt idx="139">
                  <c:v>0</c:v>
                </c:pt>
                <c:pt idx="140">
                  <c:v>0</c:v>
                </c:pt>
                <c:pt idx="141">
                  <c:v>1</c:v>
                </c:pt>
                <c:pt idx="142">
                  <c:v>1</c:v>
                </c:pt>
                <c:pt idx="143">
                  <c:v>0</c:v>
                </c:pt>
                <c:pt idx="144">
                  <c:v>1</c:v>
                </c:pt>
                <c:pt idx="145">
                  <c:v>1</c:v>
                </c:pt>
                <c:pt idx="146">
                  <c:v>0</c:v>
                </c:pt>
                <c:pt idx="147">
                  <c:v>0</c:v>
                </c:pt>
                <c:pt idx="148">
                  <c:v>1</c:v>
                </c:pt>
                <c:pt idx="149">
                  <c:v>0</c:v>
                </c:pt>
                <c:pt idx="150">
                  <c:v>0</c:v>
                </c:pt>
                <c:pt idx="151">
                  <c:v>0</c:v>
                </c:pt>
                <c:pt idx="152">
                  <c:v>0</c:v>
                </c:pt>
                <c:pt idx="153">
                  <c:v>0</c:v>
                </c:pt>
                <c:pt idx="154">
                  <c:v>0</c:v>
                </c:pt>
                <c:pt idx="155">
                  <c:v>0</c:v>
                </c:pt>
                <c:pt idx="156">
                  <c:v>0</c:v>
                </c:pt>
                <c:pt idx="157">
                  <c:v>0</c:v>
                </c:pt>
                <c:pt idx="158">
                  <c:v>0</c:v>
                </c:pt>
                <c:pt idx="159">
                  <c:v>1</c:v>
                </c:pt>
                <c:pt idx="160">
                  <c:v>0</c:v>
                </c:pt>
                <c:pt idx="161">
                  <c:v>1</c:v>
                </c:pt>
                <c:pt idx="162">
                  <c:v>1</c:v>
                </c:pt>
                <c:pt idx="163">
                  <c:v>1</c:v>
                </c:pt>
                <c:pt idx="164">
                  <c:v>0</c:v>
                </c:pt>
                <c:pt idx="165">
                  <c:v>0</c:v>
                </c:pt>
                <c:pt idx="166">
                  <c:v>0</c:v>
                </c:pt>
                <c:pt idx="167">
                  <c:v>0</c:v>
                </c:pt>
                <c:pt idx="168">
                  <c:v>0</c:v>
                </c:pt>
                <c:pt idx="169">
                  <c:v>1</c:v>
                </c:pt>
                <c:pt idx="170">
                  <c:v>1</c:v>
                </c:pt>
                <c:pt idx="171">
                  <c:v>1</c:v>
                </c:pt>
                <c:pt idx="172">
                  <c:v>1</c:v>
                </c:pt>
                <c:pt idx="173">
                  <c:v>0</c:v>
                </c:pt>
                <c:pt idx="174">
                  <c:v>0</c:v>
                </c:pt>
                <c:pt idx="175">
                  <c:v>1</c:v>
                </c:pt>
                <c:pt idx="176">
                  <c:v>1</c:v>
                </c:pt>
                <c:pt idx="177">
                  <c:v>1</c:v>
                </c:pt>
                <c:pt idx="178">
                  <c:v>0</c:v>
                </c:pt>
                <c:pt idx="179">
                  <c:v>1</c:v>
                </c:pt>
                <c:pt idx="180">
                  <c:v>1</c:v>
                </c:pt>
                <c:pt idx="181">
                  <c:v>1</c:v>
                </c:pt>
                <c:pt idx="182">
                  <c:v>1</c:v>
                </c:pt>
                <c:pt idx="183">
                  <c:v>1</c:v>
                </c:pt>
                <c:pt idx="184">
                  <c:v>0</c:v>
                </c:pt>
                <c:pt idx="185">
                  <c:v>0</c:v>
                </c:pt>
                <c:pt idx="186">
                  <c:v>0</c:v>
                </c:pt>
                <c:pt idx="187">
                  <c:v>1</c:v>
                </c:pt>
                <c:pt idx="188">
                  <c:v>0</c:v>
                </c:pt>
                <c:pt idx="189">
                  <c:v>0</c:v>
                </c:pt>
                <c:pt idx="190">
                  <c:v>1</c:v>
                </c:pt>
                <c:pt idx="191">
                  <c:v>0</c:v>
                </c:pt>
                <c:pt idx="192">
                  <c:v>0</c:v>
                </c:pt>
                <c:pt idx="193">
                  <c:v>0</c:v>
                </c:pt>
                <c:pt idx="194">
                  <c:v>0</c:v>
                </c:pt>
                <c:pt idx="195">
                  <c:v>0</c:v>
                </c:pt>
                <c:pt idx="196">
                  <c:v>1</c:v>
                </c:pt>
                <c:pt idx="197">
                  <c:v>1</c:v>
                </c:pt>
                <c:pt idx="198">
                  <c:v>1</c:v>
                </c:pt>
                <c:pt idx="199">
                  <c:v>1</c:v>
                </c:pt>
              </c:numCache>
            </c:numRef>
          </c:xVal>
          <c:yVal>
            <c:numRef>
              <c:f>Data!$P$2:$P$245</c:f>
              <c:numCache>
                <c:formatCode>0.0</c:formatCode>
                <c:ptCount val="244"/>
                <c:pt idx="0">
                  <c:v>12.600000000000001</c:v>
                </c:pt>
                <c:pt idx="1">
                  <c:v>11.25</c:v>
                </c:pt>
                <c:pt idx="2">
                  <c:v>13.5</c:v>
                </c:pt>
                <c:pt idx="3">
                  <c:v>10.8</c:v>
                </c:pt>
                <c:pt idx="4">
                  <c:v>13.5</c:v>
                </c:pt>
                <c:pt idx="5">
                  <c:v>9.1499999999999986</c:v>
                </c:pt>
                <c:pt idx="6">
                  <c:v>10.8</c:v>
                </c:pt>
                <c:pt idx="7">
                  <c:v>11.55</c:v>
                </c:pt>
                <c:pt idx="8">
                  <c:v>12.299999999999999</c:v>
                </c:pt>
                <c:pt idx="9">
                  <c:v>10.050000000000001</c:v>
                </c:pt>
                <c:pt idx="10">
                  <c:v>12.600000000000001</c:v>
                </c:pt>
                <c:pt idx="11">
                  <c:v>9.8999999999999986</c:v>
                </c:pt>
                <c:pt idx="12">
                  <c:v>11.850000000000001</c:v>
                </c:pt>
                <c:pt idx="13">
                  <c:v>12.299999999999999</c:v>
                </c:pt>
                <c:pt idx="14">
                  <c:v>11.399999999999999</c:v>
                </c:pt>
                <c:pt idx="15">
                  <c:v>10.649999999999999</c:v>
                </c:pt>
                <c:pt idx="16">
                  <c:v>10.8</c:v>
                </c:pt>
                <c:pt idx="17">
                  <c:v>12.299999999999999</c:v>
                </c:pt>
                <c:pt idx="18">
                  <c:v>11.850000000000001</c:v>
                </c:pt>
                <c:pt idx="19">
                  <c:v>13.200000000000001</c:v>
                </c:pt>
                <c:pt idx="20">
                  <c:v>10.5</c:v>
                </c:pt>
                <c:pt idx="21">
                  <c:v>14.850000000000001</c:v>
                </c:pt>
                <c:pt idx="22">
                  <c:v>12.149999999999999</c:v>
                </c:pt>
                <c:pt idx="23">
                  <c:v>12</c:v>
                </c:pt>
                <c:pt idx="24">
                  <c:v>8.25</c:v>
                </c:pt>
                <c:pt idx="25">
                  <c:v>10.5</c:v>
                </c:pt>
                <c:pt idx="26">
                  <c:v>10.5</c:v>
                </c:pt>
                <c:pt idx="27">
                  <c:v>8.3999999999999986</c:v>
                </c:pt>
                <c:pt idx="28">
                  <c:v>10.8</c:v>
                </c:pt>
                <c:pt idx="29">
                  <c:v>9.3000000000000007</c:v>
                </c:pt>
                <c:pt idx="30">
                  <c:v>10.649999999999999</c:v>
                </c:pt>
                <c:pt idx="31">
                  <c:v>9.3000000000000007</c:v>
                </c:pt>
                <c:pt idx="32">
                  <c:v>11.399999999999999</c:v>
                </c:pt>
                <c:pt idx="33">
                  <c:v>13.5</c:v>
                </c:pt>
                <c:pt idx="34">
                  <c:v>10.050000000000001</c:v>
                </c:pt>
                <c:pt idx="35">
                  <c:v>10.649999999999999</c:v>
                </c:pt>
                <c:pt idx="36">
                  <c:v>10.8</c:v>
                </c:pt>
                <c:pt idx="37">
                  <c:v>14.850000000000001</c:v>
                </c:pt>
                <c:pt idx="38">
                  <c:v>11.399999999999999</c:v>
                </c:pt>
                <c:pt idx="39">
                  <c:v>8.6999999999999993</c:v>
                </c:pt>
                <c:pt idx="40">
                  <c:v>12.600000000000001</c:v>
                </c:pt>
                <c:pt idx="41">
                  <c:v>11.850000000000001</c:v>
                </c:pt>
                <c:pt idx="42">
                  <c:v>11.399999999999999</c:v>
                </c:pt>
                <c:pt idx="43">
                  <c:v>12.600000000000001</c:v>
                </c:pt>
                <c:pt idx="44">
                  <c:v>9.75</c:v>
                </c:pt>
                <c:pt idx="45">
                  <c:v>11.55</c:v>
                </c:pt>
                <c:pt idx="46">
                  <c:v>12</c:v>
                </c:pt>
                <c:pt idx="47">
                  <c:v>10.649999999999999</c:v>
                </c:pt>
                <c:pt idx="48">
                  <c:v>12.75</c:v>
                </c:pt>
                <c:pt idx="49">
                  <c:v>11.399999999999999</c:v>
                </c:pt>
                <c:pt idx="50">
                  <c:v>10.8</c:v>
                </c:pt>
                <c:pt idx="51">
                  <c:v>12.299999999999999</c:v>
                </c:pt>
                <c:pt idx="52">
                  <c:v>13.5</c:v>
                </c:pt>
                <c:pt idx="53">
                  <c:v>10.8</c:v>
                </c:pt>
                <c:pt idx="54">
                  <c:v>12.149999999999999</c:v>
                </c:pt>
                <c:pt idx="55">
                  <c:v>13.350000000000001</c:v>
                </c:pt>
                <c:pt idx="56">
                  <c:v>13.200000000000001</c:v>
                </c:pt>
                <c:pt idx="57">
                  <c:v>11.25</c:v>
                </c:pt>
                <c:pt idx="58">
                  <c:v>10.5</c:v>
                </c:pt>
                <c:pt idx="59">
                  <c:v>12.75</c:v>
                </c:pt>
                <c:pt idx="60">
                  <c:v>10.8</c:v>
                </c:pt>
                <c:pt idx="61">
                  <c:v>13.200000000000001</c:v>
                </c:pt>
                <c:pt idx="62">
                  <c:v>12</c:v>
                </c:pt>
                <c:pt idx="63">
                  <c:v>12.149999999999999</c:v>
                </c:pt>
                <c:pt idx="64">
                  <c:v>10.649999999999999</c:v>
                </c:pt>
                <c:pt idx="65">
                  <c:v>13.5</c:v>
                </c:pt>
                <c:pt idx="66">
                  <c:v>9.3000000000000007</c:v>
                </c:pt>
                <c:pt idx="67">
                  <c:v>12.299999999999999</c:v>
                </c:pt>
                <c:pt idx="68">
                  <c:v>8.6999999999999993</c:v>
                </c:pt>
                <c:pt idx="69">
                  <c:v>12</c:v>
                </c:pt>
                <c:pt idx="70">
                  <c:v>11.55</c:v>
                </c:pt>
                <c:pt idx="71">
                  <c:v>10.5</c:v>
                </c:pt>
                <c:pt idx="72">
                  <c:v>11.850000000000001</c:v>
                </c:pt>
                <c:pt idx="73">
                  <c:v>14.700000000000001</c:v>
                </c:pt>
                <c:pt idx="74">
                  <c:v>12.600000000000001</c:v>
                </c:pt>
                <c:pt idx="75">
                  <c:v>13.350000000000001</c:v>
                </c:pt>
                <c:pt idx="76">
                  <c:v>11.25</c:v>
                </c:pt>
                <c:pt idx="77">
                  <c:v>12</c:v>
                </c:pt>
                <c:pt idx="78">
                  <c:v>12.149999999999999</c:v>
                </c:pt>
                <c:pt idx="79">
                  <c:v>11.399999999999999</c:v>
                </c:pt>
                <c:pt idx="80">
                  <c:v>13.200000000000001</c:v>
                </c:pt>
                <c:pt idx="81">
                  <c:v>12</c:v>
                </c:pt>
                <c:pt idx="82">
                  <c:v>12.75</c:v>
                </c:pt>
                <c:pt idx="83">
                  <c:v>9.75</c:v>
                </c:pt>
                <c:pt idx="84">
                  <c:v>11.55</c:v>
                </c:pt>
                <c:pt idx="85">
                  <c:v>10.8</c:v>
                </c:pt>
                <c:pt idx="86">
                  <c:v>9</c:v>
                </c:pt>
                <c:pt idx="87">
                  <c:v>12.299999999999999</c:v>
                </c:pt>
                <c:pt idx="88">
                  <c:v>11.100000000000001</c:v>
                </c:pt>
                <c:pt idx="89">
                  <c:v>13.950000000000001</c:v>
                </c:pt>
                <c:pt idx="90">
                  <c:v>11.850000000000001</c:v>
                </c:pt>
                <c:pt idx="91">
                  <c:v>9.75</c:v>
                </c:pt>
                <c:pt idx="92">
                  <c:v>12.899999999999999</c:v>
                </c:pt>
                <c:pt idx="93">
                  <c:v>13.350000000000001</c:v>
                </c:pt>
                <c:pt idx="94">
                  <c:v>12.600000000000001</c:v>
                </c:pt>
                <c:pt idx="95">
                  <c:v>12.149999999999999</c:v>
                </c:pt>
                <c:pt idx="96">
                  <c:v>10.8</c:v>
                </c:pt>
                <c:pt idx="97">
                  <c:v>11.55</c:v>
                </c:pt>
                <c:pt idx="98">
                  <c:v>11.100000000000001</c:v>
                </c:pt>
                <c:pt idx="99">
                  <c:v>10.5</c:v>
                </c:pt>
                <c:pt idx="100">
                  <c:v>9.1499999999999986</c:v>
                </c:pt>
                <c:pt idx="101">
                  <c:v>10.649999999999999</c:v>
                </c:pt>
                <c:pt idx="102">
                  <c:v>11.399999999999999</c:v>
                </c:pt>
                <c:pt idx="103">
                  <c:v>13.5</c:v>
                </c:pt>
                <c:pt idx="104">
                  <c:v>13.350000000000001</c:v>
                </c:pt>
                <c:pt idx="105">
                  <c:v>11.25</c:v>
                </c:pt>
                <c:pt idx="106">
                  <c:v>13.950000000000001</c:v>
                </c:pt>
                <c:pt idx="107">
                  <c:v>12</c:v>
                </c:pt>
                <c:pt idx="108">
                  <c:v>11.399999999999999</c:v>
                </c:pt>
                <c:pt idx="109">
                  <c:v>10.649999999999999</c:v>
                </c:pt>
                <c:pt idx="110">
                  <c:v>12.149999999999999</c:v>
                </c:pt>
                <c:pt idx="111">
                  <c:v>11.850000000000001</c:v>
                </c:pt>
                <c:pt idx="112">
                  <c:v>10.8</c:v>
                </c:pt>
                <c:pt idx="113">
                  <c:v>11.55</c:v>
                </c:pt>
                <c:pt idx="114">
                  <c:v>11.850000000000001</c:v>
                </c:pt>
                <c:pt idx="115">
                  <c:v>10.350000000000001</c:v>
                </c:pt>
                <c:pt idx="116">
                  <c:v>14.25</c:v>
                </c:pt>
                <c:pt idx="117">
                  <c:v>11.25</c:v>
                </c:pt>
                <c:pt idx="118">
                  <c:v>12</c:v>
                </c:pt>
                <c:pt idx="119">
                  <c:v>10.649999999999999</c:v>
                </c:pt>
                <c:pt idx="120">
                  <c:v>13.200000000000001</c:v>
                </c:pt>
                <c:pt idx="121">
                  <c:v>12</c:v>
                </c:pt>
                <c:pt idx="122">
                  <c:v>11.55</c:v>
                </c:pt>
                <c:pt idx="123">
                  <c:v>12.299999999999999</c:v>
                </c:pt>
                <c:pt idx="124">
                  <c:v>9.75</c:v>
                </c:pt>
                <c:pt idx="125">
                  <c:v>12.149999999999999</c:v>
                </c:pt>
                <c:pt idx="126">
                  <c:v>12.149999999999999</c:v>
                </c:pt>
                <c:pt idx="127">
                  <c:v>10.350000000000001</c:v>
                </c:pt>
                <c:pt idx="128">
                  <c:v>13.950000000000001</c:v>
                </c:pt>
                <c:pt idx="129">
                  <c:v>9.3000000000000007</c:v>
                </c:pt>
                <c:pt idx="130">
                  <c:v>12</c:v>
                </c:pt>
                <c:pt idx="131">
                  <c:v>10.649999999999999</c:v>
                </c:pt>
                <c:pt idx="132">
                  <c:v>9.75</c:v>
                </c:pt>
                <c:pt idx="133">
                  <c:v>10.649999999999999</c:v>
                </c:pt>
                <c:pt idx="134">
                  <c:v>12.299999999999999</c:v>
                </c:pt>
                <c:pt idx="135">
                  <c:v>10.5</c:v>
                </c:pt>
                <c:pt idx="136">
                  <c:v>10.050000000000001</c:v>
                </c:pt>
                <c:pt idx="137">
                  <c:v>11.25</c:v>
                </c:pt>
                <c:pt idx="138">
                  <c:v>11.100000000000001</c:v>
                </c:pt>
                <c:pt idx="139">
                  <c:v>11.100000000000001</c:v>
                </c:pt>
                <c:pt idx="140">
                  <c:v>11.850000000000001</c:v>
                </c:pt>
                <c:pt idx="141">
                  <c:v>12</c:v>
                </c:pt>
                <c:pt idx="142">
                  <c:v>12</c:v>
                </c:pt>
                <c:pt idx="143">
                  <c:v>12.600000000000001</c:v>
                </c:pt>
                <c:pt idx="144">
                  <c:v>13.200000000000001</c:v>
                </c:pt>
                <c:pt idx="145">
                  <c:v>11.850000000000001</c:v>
                </c:pt>
                <c:pt idx="146">
                  <c:v>9</c:v>
                </c:pt>
                <c:pt idx="147">
                  <c:v>12.299999999999999</c:v>
                </c:pt>
                <c:pt idx="148">
                  <c:v>12.600000000000001</c:v>
                </c:pt>
                <c:pt idx="149">
                  <c:v>11.100000000000001</c:v>
                </c:pt>
                <c:pt idx="150">
                  <c:v>12</c:v>
                </c:pt>
                <c:pt idx="151">
                  <c:v>9.8999999999999986</c:v>
                </c:pt>
                <c:pt idx="152">
                  <c:v>11.399999999999999</c:v>
                </c:pt>
                <c:pt idx="153">
                  <c:v>11.25</c:v>
                </c:pt>
                <c:pt idx="154">
                  <c:v>10.649999999999999</c:v>
                </c:pt>
                <c:pt idx="155">
                  <c:v>11.850000000000001</c:v>
                </c:pt>
                <c:pt idx="156">
                  <c:v>11.399999999999999</c:v>
                </c:pt>
                <c:pt idx="157">
                  <c:v>10.649999999999999</c:v>
                </c:pt>
                <c:pt idx="158">
                  <c:v>11.399999999999999</c:v>
                </c:pt>
                <c:pt idx="159">
                  <c:v>12.299999999999999</c:v>
                </c:pt>
                <c:pt idx="160">
                  <c:v>10.350000000000001</c:v>
                </c:pt>
                <c:pt idx="161">
                  <c:v>12.149999999999999</c:v>
                </c:pt>
                <c:pt idx="162">
                  <c:v>11.399999999999999</c:v>
                </c:pt>
                <c:pt idx="163">
                  <c:v>12.600000000000001</c:v>
                </c:pt>
                <c:pt idx="164">
                  <c:v>11.100000000000001</c:v>
                </c:pt>
                <c:pt idx="165">
                  <c:v>11.850000000000001</c:v>
                </c:pt>
                <c:pt idx="166">
                  <c:v>10.8</c:v>
                </c:pt>
                <c:pt idx="167">
                  <c:v>11.399999999999999</c:v>
                </c:pt>
                <c:pt idx="168">
                  <c:v>10.050000000000001</c:v>
                </c:pt>
                <c:pt idx="169">
                  <c:v>11.100000000000001</c:v>
                </c:pt>
                <c:pt idx="170">
                  <c:v>9.3000000000000007</c:v>
                </c:pt>
                <c:pt idx="171">
                  <c:v>11.25</c:v>
                </c:pt>
                <c:pt idx="172">
                  <c:v>11.100000000000001</c:v>
                </c:pt>
                <c:pt idx="173">
                  <c:v>11.850000000000001</c:v>
                </c:pt>
                <c:pt idx="174">
                  <c:v>9.75</c:v>
                </c:pt>
                <c:pt idx="175">
                  <c:v>12.899999999999999</c:v>
                </c:pt>
                <c:pt idx="176">
                  <c:v>12.899999999999999</c:v>
                </c:pt>
                <c:pt idx="177">
                  <c:v>12</c:v>
                </c:pt>
                <c:pt idx="178">
                  <c:v>12.149999999999999</c:v>
                </c:pt>
                <c:pt idx="179">
                  <c:v>12.299999999999999</c:v>
                </c:pt>
                <c:pt idx="180">
                  <c:v>10.8</c:v>
                </c:pt>
                <c:pt idx="181">
                  <c:v>12.600000000000001</c:v>
                </c:pt>
                <c:pt idx="182">
                  <c:v>14.100000000000001</c:v>
                </c:pt>
                <c:pt idx="183">
                  <c:v>14.100000000000001</c:v>
                </c:pt>
                <c:pt idx="184">
                  <c:v>11.25</c:v>
                </c:pt>
                <c:pt idx="185">
                  <c:v>9.8999999999999986</c:v>
                </c:pt>
                <c:pt idx="186">
                  <c:v>6.4499999999999993</c:v>
                </c:pt>
                <c:pt idx="187">
                  <c:v>9.8999999999999986</c:v>
                </c:pt>
                <c:pt idx="188">
                  <c:v>11.100000000000001</c:v>
                </c:pt>
                <c:pt idx="189">
                  <c:v>10.649999999999999</c:v>
                </c:pt>
                <c:pt idx="190">
                  <c:v>10.050000000000001</c:v>
                </c:pt>
                <c:pt idx="191">
                  <c:v>10.050000000000001</c:v>
                </c:pt>
                <c:pt idx="192">
                  <c:v>10.8</c:v>
                </c:pt>
                <c:pt idx="193">
                  <c:v>10.649999999999999</c:v>
                </c:pt>
                <c:pt idx="194">
                  <c:v>9</c:v>
                </c:pt>
                <c:pt idx="195">
                  <c:v>12.600000000000001</c:v>
                </c:pt>
                <c:pt idx="196">
                  <c:v>12.899999999999999</c:v>
                </c:pt>
                <c:pt idx="197">
                  <c:v>11.850000000000001</c:v>
                </c:pt>
                <c:pt idx="198">
                  <c:v>11.399999999999999</c:v>
                </c:pt>
                <c:pt idx="199">
                  <c:v>12.75</c:v>
                </c:pt>
              </c:numCache>
            </c:numRef>
          </c:yVal>
          <c:smooth val="0"/>
          <c:extLst>
            <c:ext xmlns:c16="http://schemas.microsoft.com/office/drawing/2014/chart" uri="{C3380CC4-5D6E-409C-BE32-E72D297353CC}">
              <c16:uniqueId val="{00000003-B1C7-4ECA-BB4C-7CD8855F1791}"/>
            </c:ext>
          </c:extLst>
        </c:ser>
        <c:dLbls>
          <c:showLegendKey val="0"/>
          <c:showVal val="0"/>
          <c:showCatName val="0"/>
          <c:showSerName val="0"/>
          <c:showPercent val="0"/>
          <c:showBubbleSize val="0"/>
        </c:dLbls>
        <c:axId val="801323568"/>
        <c:axId val="801325208"/>
      </c:scatterChart>
      <c:valAx>
        <c:axId val="80132356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Recommend </a:t>
                </a:r>
              </a:p>
              <a:p>
                <a:pPr>
                  <a:defRPr/>
                </a:pPr>
                <a:r>
                  <a:rPr lang="en-AU"/>
                  <a:t>(0 = No, would not Recommend; 1 = Yes, would Definitely Recommend)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5208"/>
        <c:crosses val="autoZero"/>
        <c:crossBetween val="midCat"/>
      </c:valAx>
      <c:valAx>
        <c:axId val="80132520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AU"/>
                  <a:t>Order Quantity (1000s)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1323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Loyalty  Residual Plot</a:t>
            </a:r>
          </a:p>
        </c:rich>
      </c:tx>
      <c:overlay val="0"/>
    </c:title>
    <c:autoTitleDeleted val="0"/>
    <c:plotArea>
      <c:layout/>
      <c:scatterChart>
        <c:scatterStyle val="lineMarker"/>
        <c:varyColors val="0"/>
        <c:ser>
          <c:idx val="0"/>
          <c:order val="0"/>
          <c:spPr>
            <a:ln w="19050">
              <a:noFill/>
            </a:ln>
          </c:spPr>
          <c:xVal>
            <c:numRef>
              <c:f>'Task 2 - Model data'!$A$2:$A$201</c:f>
              <c:numCache>
                <c:formatCode>0</c:formatCode>
                <c:ptCount val="200"/>
                <c:pt idx="0">
                  <c:v>3</c:v>
                </c:pt>
                <c:pt idx="1">
                  <c:v>13</c:v>
                </c:pt>
                <c:pt idx="2">
                  <c:v>12</c:v>
                </c:pt>
                <c:pt idx="3">
                  <c:v>14</c:v>
                </c:pt>
                <c:pt idx="4">
                  <c:v>9</c:v>
                </c:pt>
                <c:pt idx="5">
                  <c:v>8</c:v>
                </c:pt>
                <c:pt idx="6">
                  <c:v>2</c:v>
                </c:pt>
                <c:pt idx="7">
                  <c:v>9</c:v>
                </c:pt>
                <c:pt idx="8">
                  <c:v>7</c:v>
                </c:pt>
                <c:pt idx="9">
                  <c:v>9</c:v>
                </c:pt>
                <c:pt idx="10">
                  <c:v>10</c:v>
                </c:pt>
                <c:pt idx="11">
                  <c:v>4</c:v>
                </c:pt>
                <c:pt idx="12">
                  <c:v>13</c:v>
                </c:pt>
                <c:pt idx="13">
                  <c:v>7</c:v>
                </c:pt>
                <c:pt idx="14">
                  <c:v>15</c:v>
                </c:pt>
                <c:pt idx="15">
                  <c:v>1</c:v>
                </c:pt>
                <c:pt idx="16">
                  <c:v>4</c:v>
                </c:pt>
                <c:pt idx="17">
                  <c:v>8</c:v>
                </c:pt>
                <c:pt idx="18">
                  <c:v>12</c:v>
                </c:pt>
                <c:pt idx="19">
                  <c:v>13</c:v>
                </c:pt>
                <c:pt idx="20">
                  <c:v>8</c:v>
                </c:pt>
                <c:pt idx="21">
                  <c:v>12</c:v>
                </c:pt>
                <c:pt idx="22">
                  <c:v>3</c:v>
                </c:pt>
                <c:pt idx="23">
                  <c:v>10</c:v>
                </c:pt>
                <c:pt idx="24">
                  <c:v>5</c:v>
                </c:pt>
                <c:pt idx="25">
                  <c:v>3</c:v>
                </c:pt>
                <c:pt idx="26">
                  <c:v>9</c:v>
                </c:pt>
                <c:pt idx="27">
                  <c:v>4</c:v>
                </c:pt>
                <c:pt idx="28">
                  <c:v>13</c:v>
                </c:pt>
                <c:pt idx="29">
                  <c:v>4</c:v>
                </c:pt>
                <c:pt idx="30">
                  <c:v>13</c:v>
                </c:pt>
                <c:pt idx="31">
                  <c:v>2</c:v>
                </c:pt>
                <c:pt idx="32">
                  <c:v>15</c:v>
                </c:pt>
                <c:pt idx="33">
                  <c:v>10</c:v>
                </c:pt>
                <c:pt idx="34">
                  <c:v>6</c:v>
                </c:pt>
                <c:pt idx="35">
                  <c:v>3</c:v>
                </c:pt>
                <c:pt idx="36">
                  <c:v>9</c:v>
                </c:pt>
                <c:pt idx="37">
                  <c:v>10</c:v>
                </c:pt>
                <c:pt idx="38">
                  <c:v>12</c:v>
                </c:pt>
                <c:pt idx="39">
                  <c:v>9</c:v>
                </c:pt>
                <c:pt idx="40">
                  <c:v>6</c:v>
                </c:pt>
                <c:pt idx="41">
                  <c:v>2</c:v>
                </c:pt>
                <c:pt idx="42">
                  <c:v>10</c:v>
                </c:pt>
                <c:pt idx="43">
                  <c:v>15</c:v>
                </c:pt>
                <c:pt idx="44">
                  <c:v>6</c:v>
                </c:pt>
                <c:pt idx="45">
                  <c:v>5</c:v>
                </c:pt>
                <c:pt idx="46">
                  <c:v>4</c:v>
                </c:pt>
                <c:pt idx="47">
                  <c:v>8</c:v>
                </c:pt>
                <c:pt idx="48">
                  <c:v>13</c:v>
                </c:pt>
                <c:pt idx="49">
                  <c:v>3</c:v>
                </c:pt>
                <c:pt idx="50">
                  <c:v>10</c:v>
                </c:pt>
                <c:pt idx="51">
                  <c:v>7</c:v>
                </c:pt>
                <c:pt idx="52">
                  <c:v>8</c:v>
                </c:pt>
                <c:pt idx="53">
                  <c:v>11</c:v>
                </c:pt>
                <c:pt idx="54">
                  <c:v>14</c:v>
                </c:pt>
                <c:pt idx="55">
                  <c:v>11</c:v>
                </c:pt>
                <c:pt idx="56">
                  <c:v>14</c:v>
                </c:pt>
                <c:pt idx="57">
                  <c:v>1</c:v>
                </c:pt>
                <c:pt idx="58">
                  <c:v>1</c:v>
                </c:pt>
                <c:pt idx="59">
                  <c:v>6</c:v>
                </c:pt>
                <c:pt idx="60">
                  <c:v>5</c:v>
                </c:pt>
                <c:pt idx="61">
                  <c:v>13</c:v>
                </c:pt>
                <c:pt idx="62">
                  <c:v>2</c:v>
                </c:pt>
                <c:pt idx="63">
                  <c:v>11</c:v>
                </c:pt>
                <c:pt idx="64">
                  <c:v>7</c:v>
                </c:pt>
                <c:pt idx="65">
                  <c:v>12</c:v>
                </c:pt>
                <c:pt idx="66">
                  <c:v>5</c:v>
                </c:pt>
                <c:pt idx="67">
                  <c:v>7</c:v>
                </c:pt>
                <c:pt idx="68">
                  <c:v>5</c:v>
                </c:pt>
                <c:pt idx="69">
                  <c:v>9</c:v>
                </c:pt>
                <c:pt idx="70">
                  <c:v>13</c:v>
                </c:pt>
                <c:pt idx="71">
                  <c:v>8</c:v>
                </c:pt>
                <c:pt idx="72">
                  <c:v>13</c:v>
                </c:pt>
                <c:pt idx="73">
                  <c:v>14</c:v>
                </c:pt>
                <c:pt idx="74">
                  <c:v>10</c:v>
                </c:pt>
                <c:pt idx="75">
                  <c:v>7</c:v>
                </c:pt>
                <c:pt idx="76">
                  <c:v>3</c:v>
                </c:pt>
                <c:pt idx="77">
                  <c:v>5</c:v>
                </c:pt>
                <c:pt idx="78">
                  <c:v>10</c:v>
                </c:pt>
                <c:pt idx="79">
                  <c:v>10</c:v>
                </c:pt>
                <c:pt idx="80">
                  <c:v>8</c:v>
                </c:pt>
                <c:pt idx="81">
                  <c:v>2</c:v>
                </c:pt>
                <c:pt idx="82">
                  <c:v>6</c:v>
                </c:pt>
                <c:pt idx="83">
                  <c:v>5</c:v>
                </c:pt>
                <c:pt idx="84">
                  <c:v>4</c:v>
                </c:pt>
                <c:pt idx="85">
                  <c:v>13</c:v>
                </c:pt>
                <c:pt idx="86">
                  <c:v>4</c:v>
                </c:pt>
                <c:pt idx="87">
                  <c:v>11</c:v>
                </c:pt>
                <c:pt idx="88">
                  <c:v>8</c:v>
                </c:pt>
                <c:pt idx="89">
                  <c:v>14</c:v>
                </c:pt>
                <c:pt idx="90">
                  <c:v>15</c:v>
                </c:pt>
                <c:pt idx="91">
                  <c:v>7</c:v>
                </c:pt>
                <c:pt idx="92">
                  <c:v>14</c:v>
                </c:pt>
                <c:pt idx="93">
                  <c:v>11</c:v>
                </c:pt>
                <c:pt idx="94">
                  <c:v>8</c:v>
                </c:pt>
                <c:pt idx="95">
                  <c:v>12</c:v>
                </c:pt>
                <c:pt idx="96">
                  <c:v>10</c:v>
                </c:pt>
                <c:pt idx="97">
                  <c:v>11</c:v>
                </c:pt>
                <c:pt idx="98">
                  <c:v>1</c:v>
                </c:pt>
                <c:pt idx="99">
                  <c:v>6</c:v>
                </c:pt>
                <c:pt idx="100">
                  <c:v>8</c:v>
                </c:pt>
                <c:pt idx="101">
                  <c:v>14</c:v>
                </c:pt>
                <c:pt idx="102">
                  <c:v>14</c:v>
                </c:pt>
                <c:pt idx="103">
                  <c:v>12</c:v>
                </c:pt>
                <c:pt idx="104">
                  <c:v>15</c:v>
                </c:pt>
                <c:pt idx="105">
                  <c:v>13</c:v>
                </c:pt>
                <c:pt idx="106">
                  <c:v>15</c:v>
                </c:pt>
                <c:pt idx="107">
                  <c:v>1</c:v>
                </c:pt>
                <c:pt idx="108">
                  <c:v>7</c:v>
                </c:pt>
                <c:pt idx="109">
                  <c:v>2</c:v>
                </c:pt>
                <c:pt idx="110">
                  <c:v>7</c:v>
                </c:pt>
                <c:pt idx="111">
                  <c:v>12</c:v>
                </c:pt>
                <c:pt idx="112">
                  <c:v>7</c:v>
                </c:pt>
                <c:pt idx="113">
                  <c:v>14</c:v>
                </c:pt>
                <c:pt idx="114">
                  <c:v>14</c:v>
                </c:pt>
                <c:pt idx="115">
                  <c:v>11</c:v>
                </c:pt>
                <c:pt idx="116">
                  <c:v>10</c:v>
                </c:pt>
                <c:pt idx="117">
                  <c:v>5</c:v>
                </c:pt>
                <c:pt idx="118">
                  <c:v>11</c:v>
                </c:pt>
                <c:pt idx="119">
                  <c:v>6</c:v>
                </c:pt>
                <c:pt idx="120">
                  <c:v>9</c:v>
                </c:pt>
                <c:pt idx="121">
                  <c:v>9</c:v>
                </c:pt>
                <c:pt idx="122">
                  <c:v>10</c:v>
                </c:pt>
                <c:pt idx="123">
                  <c:v>5</c:v>
                </c:pt>
                <c:pt idx="124">
                  <c:v>7</c:v>
                </c:pt>
                <c:pt idx="125">
                  <c:v>15</c:v>
                </c:pt>
                <c:pt idx="126">
                  <c:v>12</c:v>
                </c:pt>
                <c:pt idx="127">
                  <c:v>7</c:v>
                </c:pt>
                <c:pt idx="128">
                  <c:v>11</c:v>
                </c:pt>
                <c:pt idx="129">
                  <c:v>4</c:v>
                </c:pt>
                <c:pt idx="130">
                  <c:v>9</c:v>
                </c:pt>
                <c:pt idx="131">
                  <c:v>9</c:v>
                </c:pt>
                <c:pt idx="132">
                  <c:v>2</c:v>
                </c:pt>
                <c:pt idx="133">
                  <c:v>10</c:v>
                </c:pt>
                <c:pt idx="134">
                  <c:v>14</c:v>
                </c:pt>
                <c:pt idx="135">
                  <c:v>1</c:v>
                </c:pt>
                <c:pt idx="136">
                  <c:v>4</c:v>
                </c:pt>
                <c:pt idx="137">
                  <c:v>13</c:v>
                </c:pt>
                <c:pt idx="138">
                  <c:v>13</c:v>
                </c:pt>
                <c:pt idx="139">
                  <c:v>15</c:v>
                </c:pt>
                <c:pt idx="140">
                  <c:v>12</c:v>
                </c:pt>
                <c:pt idx="141">
                  <c:v>3</c:v>
                </c:pt>
                <c:pt idx="142">
                  <c:v>3</c:v>
                </c:pt>
                <c:pt idx="143">
                  <c:v>7</c:v>
                </c:pt>
                <c:pt idx="144">
                  <c:v>7</c:v>
                </c:pt>
                <c:pt idx="145">
                  <c:v>14</c:v>
                </c:pt>
                <c:pt idx="146">
                  <c:v>5</c:v>
                </c:pt>
                <c:pt idx="147">
                  <c:v>15</c:v>
                </c:pt>
                <c:pt idx="148">
                  <c:v>7</c:v>
                </c:pt>
                <c:pt idx="149">
                  <c:v>13</c:v>
                </c:pt>
                <c:pt idx="150">
                  <c:v>8</c:v>
                </c:pt>
                <c:pt idx="151">
                  <c:v>5</c:v>
                </c:pt>
                <c:pt idx="152">
                  <c:v>9</c:v>
                </c:pt>
                <c:pt idx="153">
                  <c:v>6</c:v>
                </c:pt>
                <c:pt idx="154">
                  <c:v>3</c:v>
                </c:pt>
                <c:pt idx="155">
                  <c:v>2</c:v>
                </c:pt>
                <c:pt idx="156">
                  <c:v>1</c:v>
                </c:pt>
                <c:pt idx="157">
                  <c:v>10</c:v>
                </c:pt>
                <c:pt idx="158">
                  <c:v>5</c:v>
                </c:pt>
                <c:pt idx="159">
                  <c:v>13</c:v>
                </c:pt>
                <c:pt idx="160">
                  <c:v>5</c:v>
                </c:pt>
                <c:pt idx="161">
                  <c:v>11</c:v>
                </c:pt>
                <c:pt idx="162">
                  <c:v>13</c:v>
                </c:pt>
                <c:pt idx="163">
                  <c:v>12</c:v>
                </c:pt>
                <c:pt idx="164">
                  <c:v>11</c:v>
                </c:pt>
                <c:pt idx="165">
                  <c:v>10</c:v>
                </c:pt>
                <c:pt idx="166">
                  <c:v>1</c:v>
                </c:pt>
                <c:pt idx="167">
                  <c:v>10</c:v>
                </c:pt>
                <c:pt idx="168">
                  <c:v>12</c:v>
                </c:pt>
                <c:pt idx="169">
                  <c:v>9</c:v>
                </c:pt>
                <c:pt idx="170">
                  <c:v>8</c:v>
                </c:pt>
                <c:pt idx="171">
                  <c:v>1</c:v>
                </c:pt>
                <c:pt idx="172">
                  <c:v>4</c:v>
                </c:pt>
                <c:pt idx="173">
                  <c:v>1</c:v>
                </c:pt>
                <c:pt idx="174">
                  <c:v>8</c:v>
                </c:pt>
                <c:pt idx="175">
                  <c:v>11</c:v>
                </c:pt>
                <c:pt idx="176">
                  <c:v>7</c:v>
                </c:pt>
                <c:pt idx="177">
                  <c:v>12</c:v>
                </c:pt>
                <c:pt idx="178">
                  <c:v>14</c:v>
                </c:pt>
                <c:pt idx="179">
                  <c:v>5</c:v>
                </c:pt>
                <c:pt idx="180">
                  <c:v>10</c:v>
                </c:pt>
                <c:pt idx="181">
                  <c:v>7</c:v>
                </c:pt>
                <c:pt idx="182">
                  <c:v>15</c:v>
                </c:pt>
                <c:pt idx="183">
                  <c:v>14</c:v>
                </c:pt>
                <c:pt idx="184">
                  <c:v>4</c:v>
                </c:pt>
                <c:pt idx="185">
                  <c:v>1</c:v>
                </c:pt>
                <c:pt idx="186">
                  <c:v>2</c:v>
                </c:pt>
                <c:pt idx="187">
                  <c:v>2</c:v>
                </c:pt>
                <c:pt idx="188">
                  <c:v>13</c:v>
                </c:pt>
                <c:pt idx="189">
                  <c:v>11</c:v>
                </c:pt>
                <c:pt idx="190">
                  <c:v>2</c:v>
                </c:pt>
                <c:pt idx="191">
                  <c:v>8</c:v>
                </c:pt>
                <c:pt idx="192">
                  <c:v>13</c:v>
                </c:pt>
                <c:pt idx="193">
                  <c:v>1</c:v>
                </c:pt>
                <c:pt idx="194">
                  <c:v>3</c:v>
                </c:pt>
                <c:pt idx="195">
                  <c:v>10</c:v>
                </c:pt>
                <c:pt idx="196">
                  <c:v>8</c:v>
                </c:pt>
                <c:pt idx="197">
                  <c:v>9</c:v>
                </c:pt>
                <c:pt idx="198">
                  <c:v>6</c:v>
                </c:pt>
                <c:pt idx="199">
                  <c:v>4</c:v>
                </c:pt>
              </c:numCache>
            </c:numRef>
          </c:xVal>
          <c:yVal>
            <c:numRef>
              <c:f>'Task 2 - Final Model'!$C$37:$C$236</c:f>
              <c:numCache>
                <c:formatCode>0.00</c:formatCode>
                <c:ptCount val="200"/>
                <c:pt idx="0">
                  <c:v>0.26743229437016858</c:v>
                </c:pt>
                <c:pt idx="1">
                  <c:v>-0.27902846919312019</c:v>
                </c:pt>
                <c:pt idx="2">
                  <c:v>-2.7845257418761094E-2</c:v>
                </c:pt>
                <c:pt idx="3">
                  <c:v>0.47401280154686987</c:v>
                </c:pt>
                <c:pt idx="4">
                  <c:v>-1.3206725455089838</c:v>
                </c:pt>
                <c:pt idx="5">
                  <c:v>-1.4701496134514311</c:v>
                </c:pt>
                <c:pt idx="6">
                  <c:v>1.1348384887847605</c:v>
                </c:pt>
                <c:pt idx="7">
                  <c:v>0.69023967178004142</c:v>
                </c:pt>
                <c:pt idx="8">
                  <c:v>-1.4732190809519548</c:v>
                </c:pt>
                <c:pt idx="9">
                  <c:v>1.5605845183869693</c:v>
                </c:pt>
                <c:pt idx="10">
                  <c:v>-1.2590956690758812</c:v>
                </c:pt>
                <c:pt idx="11">
                  <c:v>0.70225227850177951</c:v>
                </c:pt>
                <c:pt idx="12">
                  <c:v>-2.4793850351417923</c:v>
                </c:pt>
                <c:pt idx="13">
                  <c:v>-3.200051545259619E-2</c:v>
                </c:pt>
                <c:pt idx="14">
                  <c:v>0.73764811927811458</c:v>
                </c:pt>
                <c:pt idx="15">
                  <c:v>0.31864510614397901</c:v>
                </c:pt>
                <c:pt idx="16">
                  <c:v>-0.54168923085785359</c:v>
                </c:pt>
                <c:pt idx="17">
                  <c:v>-0.91916165179937259</c:v>
                </c:pt>
                <c:pt idx="18">
                  <c:v>0.33473488496260018</c:v>
                </c:pt>
                <c:pt idx="19">
                  <c:v>0.2411993332491349</c:v>
                </c:pt>
                <c:pt idx="20">
                  <c:v>0.2624907413238855</c:v>
                </c:pt>
                <c:pt idx="21">
                  <c:v>-1.0523591406581563</c:v>
                </c:pt>
                <c:pt idx="22">
                  <c:v>-0.14705974311807957</c:v>
                </c:pt>
                <c:pt idx="23">
                  <c:v>-0.11740736752586756</c:v>
                </c:pt>
                <c:pt idx="24">
                  <c:v>-2.1753268260260938</c:v>
                </c:pt>
                <c:pt idx="25">
                  <c:v>-0.85726620803878539</c:v>
                </c:pt>
                <c:pt idx="26">
                  <c:v>-1.2870777576838215</c:v>
                </c:pt>
                <c:pt idx="27">
                  <c:v>-1.98620223025525</c:v>
                </c:pt>
                <c:pt idx="28">
                  <c:v>-0.64042024018589849</c:v>
                </c:pt>
                <c:pt idx="29">
                  <c:v>-1.1842818354326283</c:v>
                </c:pt>
                <c:pt idx="30">
                  <c:v>-1.2969911755135417</c:v>
                </c:pt>
                <c:pt idx="31">
                  <c:v>0.51120453350350559</c:v>
                </c:pt>
                <c:pt idx="32">
                  <c:v>0.681717306487581</c:v>
                </c:pt>
                <c:pt idx="33">
                  <c:v>-1.882557996604648</c:v>
                </c:pt>
                <c:pt idx="34">
                  <c:v>0.24506122992927359</c:v>
                </c:pt>
                <c:pt idx="35">
                  <c:v>0.54808025291539941</c:v>
                </c:pt>
                <c:pt idx="36">
                  <c:v>0.75864417878841905</c:v>
                </c:pt>
                <c:pt idx="37">
                  <c:v>-0.43961614957313344</c:v>
                </c:pt>
                <c:pt idx="38">
                  <c:v>1.9262857895169461E-2</c:v>
                </c:pt>
                <c:pt idx="39">
                  <c:v>-1.7101842675175956</c:v>
                </c:pt>
                <c:pt idx="40">
                  <c:v>-0.5068485785208896</c:v>
                </c:pt>
                <c:pt idx="41">
                  <c:v>-0.63479036660916677</c:v>
                </c:pt>
                <c:pt idx="42">
                  <c:v>-0.47598686294124981</c:v>
                </c:pt>
                <c:pt idx="43">
                  <c:v>-0.59765380867979268</c:v>
                </c:pt>
                <c:pt idx="44">
                  <c:v>1.0826736324560287</c:v>
                </c:pt>
                <c:pt idx="45">
                  <c:v>0.2443676167757296</c:v>
                </c:pt>
                <c:pt idx="46">
                  <c:v>0.28429321748317626</c:v>
                </c:pt>
                <c:pt idx="47">
                  <c:v>1.7602608113122642E-2</c:v>
                </c:pt>
                <c:pt idx="48">
                  <c:v>1.2446806476188819</c:v>
                </c:pt>
                <c:pt idx="49">
                  <c:v>-0.10418811970002473</c:v>
                </c:pt>
                <c:pt idx="50">
                  <c:v>-0.22427752507295118</c:v>
                </c:pt>
                <c:pt idx="51">
                  <c:v>0.97577681098236191</c:v>
                </c:pt>
                <c:pt idx="52">
                  <c:v>-1.6622970038061702</c:v>
                </c:pt>
                <c:pt idx="53">
                  <c:v>-0.36334456647739799</c:v>
                </c:pt>
                <c:pt idx="54">
                  <c:v>8.9330951673902703E-2</c:v>
                </c:pt>
                <c:pt idx="55">
                  <c:v>-0.20447147735103499</c:v>
                </c:pt>
                <c:pt idx="56">
                  <c:v>0.10703815045413911</c:v>
                </c:pt>
                <c:pt idx="57">
                  <c:v>-0.3237078167158014</c:v>
                </c:pt>
                <c:pt idx="58">
                  <c:v>0.59443976363356121</c:v>
                </c:pt>
                <c:pt idx="59">
                  <c:v>0.74968980519638784</c:v>
                </c:pt>
                <c:pt idx="60">
                  <c:v>0.48485036728678388</c:v>
                </c:pt>
                <c:pt idx="61">
                  <c:v>0.21080784053575741</c:v>
                </c:pt>
                <c:pt idx="62">
                  <c:v>-0.6554466764910174</c:v>
                </c:pt>
                <c:pt idx="63">
                  <c:v>9.7843516201287173E-2</c:v>
                </c:pt>
                <c:pt idx="64">
                  <c:v>0.13321919861658138</c:v>
                </c:pt>
                <c:pt idx="65">
                  <c:v>-1.662277549060402</c:v>
                </c:pt>
                <c:pt idx="66">
                  <c:v>0.31147941170214821</c:v>
                </c:pt>
                <c:pt idx="67">
                  <c:v>2.4972745886723047E-2</c:v>
                </c:pt>
                <c:pt idx="68">
                  <c:v>3.9766767314320717E-2</c:v>
                </c:pt>
                <c:pt idx="69">
                  <c:v>0.66896066418048505</c:v>
                </c:pt>
                <c:pt idx="70">
                  <c:v>-8.0684996427287103E-2</c:v>
                </c:pt>
                <c:pt idx="71">
                  <c:v>8.620302761710974E-2</c:v>
                </c:pt>
                <c:pt idx="72">
                  <c:v>8.8255112549585846E-2</c:v>
                </c:pt>
                <c:pt idx="73">
                  <c:v>1.4386878379139851</c:v>
                </c:pt>
                <c:pt idx="74">
                  <c:v>0.2405837963022055</c:v>
                </c:pt>
                <c:pt idx="75">
                  <c:v>0.40752273688289975</c:v>
                </c:pt>
                <c:pt idx="76">
                  <c:v>0.70878330335567874</c:v>
                </c:pt>
                <c:pt idx="77">
                  <c:v>-0.62567097426454232</c:v>
                </c:pt>
                <c:pt idx="78">
                  <c:v>0.73395015795261109</c:v>
                </c:pt>
                <c:pt idx="79">
                  <c:v>-0.45830186579509125</c:v>
                </c:pt>
                <c:pt idx="80">
                  <c:v>0.75842155393598176</c:v>
                </c:pt>
                <c:pt idx="81">
                  <c:v>0.31946568255852092</c:v>
                </c:pt>
                <c:pt idx="82">
                  <c:v>-1.6050659247111998</c:v>
                </c:pt>
                <c:pt idx="83">
                  <c:v>1.1007701519306696</c:v>
                </c:pt>
                <c:pt idx="84">
                  <c:v>-0.39068904176718</c:v>
                </c:pt>
                <c:pt idx="85">
                  <c:v>6.2165368331633886E-2</c:v>
                </c:pt>
                <c:pt idx="86">
                  <c:v>0.54651064019555662</c:v>
                </c:pt>
                <c:pt idx="87">
                  <c:v>-0.1638855565628603</c:v>
                </c:pt>
                <c:pt idx="88">
                  <c:v>-0.30446591145335589</c:v>
                </c:pt>
                <c:pt idx="89">
                  <c:v>0.61345537039667697</c:v>
                </c:pt>
                <c:pt idx="90">
                  <c:v>0.16940363406340886</c:v>
                </c:pt>
                <c:pt idx="91">
                  <c:v>0.6297755738414974</c:v>
                </c:pt>
                <c:pt idx="92">
                  <c:v>-0.41998235558985542</c:v>
                </c:pt>
                <c:pt idx="93">
                  <c:v>0.93207009990891976</c:v>
                </c:pt>
                <c:pt idx="94">
                  <c:v>-0.19677999925216838</c:v>
                </c:pt>
                <c:pt idx="95">
                  <c:v>-1.3464943038412613E-2</c:v>
                </c:pt>
                <c:pt idx="96">
                  <c:v>1.06628121158057</c:v>
                </c:pt>
                <c:pt idx="97">
                  <c:v>0.31841951288873638</c:v>
                </c:pt>
                <c:pt idx="98">
                  <c:v>0.50830048437524766</c:v>
                </c:pt>
                <c:pt idx="99">
                  <c:v>-0.23813531237167318</c:v>
                </c:pt>
                <c:pt idx="100">
                  <c:v>1.6198988455038776</c:v>
                </c:pt>
                <c:pt idx="101">
                  <c:v>1.6201582336899669</c:v>
                </c:pt>
                <c:pt idx="102">
                  <c:v>1.4203286271820694</c:v>
                </c:pt>
                <c:pt idx="103">
                  <c:v>8.9827228795867242E-2</c:v>
                </c:pt>
                <c:pt idx="104">
                  <c:v>0.43306858277712834</c:v>
                </c:pt>
                <c:pt idx="105">
                  <c:v>-1.3779968372986673E-3</c:v>
                </c:pt>
                <c:pt idx="106">
                  <c:v>-0.7276383677885665</c:v>
                </c:pt>
                <c:pt idx="107">
                  <c:v>0.49827145182176302</c:v>
                </c:pt>
                <c:pt idx="108">
                  <c:v>-0.97801205091957577</c:v>
                </c:pt>
                <c:pt idx="109">
                  <c:v>0.68327545912793575</c:v>
                </c:pt>
                <c:pt idx="110">
                  <c:v>0.72770227987478719</c:v>
                </c:pt>
                <c:pt idx="111">
                  <c:v>0.73464788591401131</c:v>
                </c:pt>
                <c:pt idx="112">
                  <c:v>-1.4976741760339554</c:v>
                </c:pt>
                <c:pt idx="113">
                  <c:v>-1.1931039243408001</c:v>
                </c:pt>
                <c:pt idx="114">
                  <c:v>-0.11621568436867058</c:v>
                </c:pt>
                <c:pt idx="115">
                  <c:v>-0.7075718193209326</c:v>
                </c:pt>
                <c:pt idx="116">
                  <c:v>1.0986333451539334</c:v>
                </c:pt>
                <c:pt idx="117">
                  <c:v>-0.38344096485484513</c:v>
                </c:pt>
                <c:pt idx="118">
                  <c:v>-0.37707140095954017</c:v>
                </c:pt>
                <c:pt idx="119">
                  <c:v>0.22632566930699127</c:v>
                </c:pt>
                <c:pt idx="120">
                  <c:v>-6.2640913898023953E-2</c:v>
                </c:pt>
                <c:pt idx="121">
                  <c:v>-3.8316811509575999E-2</c:v>
                </c:pt>
                <c:pt idx="122">
                  <c:v>1.6676095235493449</c:v>
                </c:pt>
                <c:pt idx="123">
                  <c:v>-0.33047515422777884</c:v>
                </c:pt>
                <c:pt idx="124">
                  <c:v>-0.32844325932744134</c:v>
                </c:pt>
                <c:pt idx="125">
                  <c:v>-1.0432048159732972</c:v>
                </c:pt>
                <c:pt idx="126">
                  <c:v>0.3182310808865747</c:v>
                </c:pt>
                <c:pt idx="127">
                  <c:v>-0.57109355289577834</c:v>
                </c:pt>
                <c:pt idx="128">
                  <c:v>1.0998701859188529</c:v>
                </c:pt>
                <c:pt idx="129">
                  <c:v>-0.39633882789889086</c:v>
                </c:pt>
                <c:pt idx="130">
                  <c:v>-0.38149731626088546</c:v>
                </c:pt>
                <c:pt idx="131">
                  <c:v>-0.22448665158538006</c:v>
                </c:pt>
                <c:pt idx="132">
                  <c:v>-0.3721969056292771</c:v>
                </c:pt>
                <c:pt idx="133">
                  <c:v>0.53702771042752673</c:v>
                </c:pt>
                <c:pt idx="134">
                  <c:v>-0.35989121372751676</c:v>
                </c:pt>
                <c:pt idx="135">
                  <c:v>9.2254015357886132E-2</c:v>
                </c:pt>
                <c:pt idx="136">
                  <c:v>0.26321258316660945</c:v>
                </c:pt>
                <c:pt idx="137">
                  <c:v>-0.45664893149005437</c:v>
                </c:pt>
                <c:pt idx="138">
                  <c:v>-0.85115333133790472</c:v>
                </c:pt>
                <c:pt idx="139">
                  <c:v>0.34899738935362912</c:v>
                </c:pt>
                <c:pt idx="140">
                  <c:v>-9.3078026197050079E-2</c:v>
                </c:pt>
                <c:pt idx="141">
                  <c:v>0.2216468101715261</c:v>
                </c:pt>
                <c:pt idx="142">
                  <c:v>0.23165754441528108</c:v>
                </c:pt>
                <c:pt idx="143">
                  <c:v>-6.7620104133107262E-2</c:v>
                </c:pt>
                <c:pt idx="144">
                  <c:v>-0.18790791932483053</c:v>
                </c:pt>
                <c:pt idx="145">
                  <c:v>0.27112701993041632</c:v>
                </c:pt>
                <c:pt idx="146">
                  <c:v>0.43790811070532953</c:v>
                </c:pt>
                <c:pt idx="147">
                  <c:v>-8.3660059240919793E-3</c:v>
                </c:pt>
                <c:pt idx="148">
                  <c:v>-0.75561772428281238</c:v>
                </c:pt>
                <c:pt idx="149">
                  <c:v>-0.12652169985292794</c:v>
                </c:pt>
                <c:pt idx="150">
                  <c:v>-0.99440393882656331</c:v>
                </c:pt>
                <c:pt idx="151">
                  <c:v>6.0783885541514593E-2</c:v>
                </c:pt>
                <c:pt idx="152">
                  <c:v>0.43514477423638809</c:v>
                </c:pt>
                <c:pt idx="153">
                  <c:v>0.13611573452514847</c:v>
                </c:pt>
                <c:pt idx="154">
                  <c:v>0.44257943788075416</c:v>
                </c:pt>
                <c:pt idx="155">
                  <c:v>-0.71351290449886307</c:v>
                </c:pt>
                <c:pt idx="156">
                  <c:v>1.6838650251842004</c:v>
                </c:pt>
                <c:pt idx="157">
                  <c:v>0.82003351803416535</c:v>
                </c:pt>
                <c:pt idx="158">
                  <c:v>-7.8352512165720256E-2</c:v>
                </c:pt>
                <c:pt idx="159">
                  <c:v>0.82672885507216876</c:v>
                </c:pt>
                <c:pt idx="160">
                  <c:v>-0.50408326257821656</c:v>
                </c:pt>
                <c:pt idx="161">
                  <c:v>-0.6433809137686417</c:v>
                </c:pt>
                <c:pt idx="162">
                  <c:v>0.71399808352666483</c:v>
                </c:pt>
                <c:pt idx="163">
                  <c:v>-0.7827758849442894</c:v>
                </c:pt>
                <c:pt idx="164">
                  <c:v>0.3034692393737064</c:v>
                </c:pt>
                <c:pt idx="165">
                  <c:v>2.7539790454358837E-2</c:v>
                </c:pt>
                <c:pt idx="166">
                  <c:v>0.17869785482207945</c:v>
                </c:pt>
                <c:pt idx="167">
                  <c:v>0.93179697293262542</c:v>
                </c:pt>
                <c:pt idx="168">
                  <c:v>0.18452895622079701</c:v>
                </c:pt>
                <c:pt idx="169">
                  <c:v>-1.1165374300750841</c:v>
                </c:pt>
                <c:pt idx="170">
                  <c:v>1.711503241335814</c:v>
                </c:pt>
                <c:pt idx="171">
                  <c:v>0.28282200322687956</c:v>
                </c:pt>
                <c:pt idx="172">
                  <c:v>0.15424213334991954</c:v>
                </c:pt>
                <c:pt idx="173">
                  <c:v>1.076626483688143</c:v>
                </c:pt>
                <c:pt idx="174">
                  <c:v>0.93623938904356052</c:v>
                </c:pt>
                <c:pt idx="175">
                  <c:v>4.0486593814357263E-2</c:v>
                </c:pt>
                <c:pt idx="176">
                  <c:v>-0.37842679042006644</c:v>
                </c:pt>
                <c:pt idx="177">
                  <c:v>-0.36831185003637401</c:v>
                </c:pt>
                <c:pt idx="178">
                  <c:v>0.39607326792169495</c:v>
                </c:pt>
                <c:pt idx="179">
                  <c:v>0.12683678094704476</c:v>
                </c:pt>
                <c:pt idx="180">
                  <c:v>0.29982972837387933</c:v>
                </c:pt>
                <c:pt idx="181">
                  <c:v>-0.42846838009784172</c:v>
                </c:pt>
                <c:pt idx="182">
                  <c:v>-0.12033498678855814</c:v>
                </c:pt>
                <c:pt idx="183">
                  <c:v>-0.8251892682609494</c:v>
                </c:pt>
                <c:pt idx="184">
                  <c:v>1.1467373988357199</c:v>
                </c:pt>
                <c:pt idx="185">
                  <c:v>-1.0934508947051675</c:v>
                </c:pt>
                <c:pt idx="186">
                  <c:v>1.8777347326927103</c:v>
                </c:pt>
                <c:pt idx="187">
                  <c:v>0.55907445794896837</c:v>
                </c:pt>
                <c:pt idx="188">
                  <c:v>0.71816719820024311</c:v>
                </c:pt>
                <c:pt idx="189">
                  <c:v>0.83306200712897471</c:v>
                </c:pt>
                <c:pt idx="190">
                  <c:v>-0.64117327876403074</c:v>
                </c:pt>
                <c:pt idx="191">
                  <c:v>-0.16195148346030841</c:v>
                </c:pt>
                <c:pt idx="192">
                  <c:v>-0.59331438607541642</c:v>
                </c:pt>
                <c:pt idx="193">
                  <c:v>-1.1794472030280208</c:v>
                </c:pt>
                <c:pt idx="194">
                  <c:v>-0.60961468825362175</c:v>
                </c:pt>
                <c:pt idx="195">
                  <c:v>0.12620307643678785</c:v>
                </c:pt>
                <c:pt idx="196">
                  <c:v>1.1797678044412283</c:v>
                </c:pt>
                <c:pt idx="197">
                  <c:v>1.035889081822063</c:v>
                </c:pt>
                <c:pt idx="198">
                  <c:v>-0.58614822966761793</c:v>
                </c:pt>
                <c:pt idx="199">
                  <c:v>-0.51922558362323734</c:v>
                </c:pt>
              </c:numCache>
            </c:numRef>
          </c:yVal>
          <c:smooth val="0"/>
          <c:extLst>
            <c:ext xmlns:c16="http://schemas.microsoft.com/office/drawing/2014/chart" uri="{C3380CC4-5D6E-409C-BE32-E72D297353CC}">
              <c16:uniqueId val="{00000004-2269-4F96-9AA0-DD97631AC672}"/>
            </c:ext>
          </c:extLst>
        </c:ser>
        <c:dLbls>
          <c:showLegendKey val="0"/>
          <c:showVal val="0"/>
          <c:showCatName val="0"/>
          <c:showSerName val="0"/>
          <c:showPercent val="0"/>
          <c:showBubbleSize val="0"/>
        </c:dLbls>
        <c:axId val="770171160"/>
        <c:axId val="770170176"/>
      </c:scatterChart>
      <c:valAx>
        <c:axId val="770171160"/>
        <c:scaling>
          <c:orientation val="minMax"/>
        </c:scaling>
        <c:delete val="0"/>
        <c:axPos val="b"/>
        <c:title>
          <c:tx>
            <c:rich>
              <a:bodyPr/>
              <a:lstStyle/>
              <a:p>
                <a:pPr>
                  <a:defRPr/>
                </a:pPr>
                <a:r>
                  <a:rPr lang="en-AU"/>
                  <a:t>Loyalty</a:t>
                </a:r>
              </a:p>
            </c:rich>
          </c:tx>
          <c:overlay val="0"/>
        </c:title>
        <c:numFmt formatCode="0" sourceLinked="1"/>
        <c:majorTickMark val="out"/>
        <c:minorTickMark val="none"/>
        <c:tickLblPos val="nextTo"/>
        <c:crossAx val="770170176"/>
        <c:crosses val="autoZero"/>
        <c:crossBetween val="midCat"/>
      </c:valAx>
      <c:valAx>
        <c:axId val="770170176"/>
        <c:scaling>
          <c:orientation val="minMax"/>
        </c:scaling>
        <c:delete val="0"/>
        <c:axPos val="l"/>
        <c:title>
          <c:tx>
            <c:rich>
              <a:bodyPr/>
              <a:lstStyle/>
              <a:p>
                <a:pPr>
                  <a:defRPr/>
                </a:pPr>
                <a:r>
                  <a:rPr lang="en-AU"/>
                  <a:t>Residuals</a:t>
                </a:r>
              </a:p>
            </c:rich>
          </c:tx>
          <c:overlay val="0"/>
        </c:title>
        <c:numFmt formatCode="0.00" sourceLinked="1"/>
        <c:majorTickMark val="out"/>
        <c:minorTickMark val="none"/>
        <c:tickLblPos val="nextTo"/>
        <c:crossAx val="77017116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Quality  Residual Plot</a:t>
            </a:r>
          </a:p>
        </c:rich>
      </c:tx>
      <c:overlay val="0"/>
    </c:title>
    <c:autoTitleDeleted val="0"/>
    <c:plotArea>
      <c:layout/>
      <c:scatterChart>
        <c:scatterStyle val="lineMarker"/>
        <c:varyColors val="0"/>
        <c:ser>
          <c:idx val="0"/>
          <c:order val="0"/>
          <c:spPr>
            <a:ln w="19050">
              <a:noFill/>
            </a:ln>
          </c:spPr>
          <c:xVal>
            <c:numRef>
              <c:f>'Task 2 - Model data'!$B$2:$B$201</c:f>
              <c:numCache>
                <c:formatCode>0.0</c:formatCode>
                <c:ptCount val="200"/>
                <c:pt idx="0">
                  <c:v>8.5</c:v>
                </c:pt>
                <c:pt idx="1">
                  <c:v>8.1999999999999993</c:v>
                </c:pt>
                <c:pt idx="2">
                  <c:v>9.1999999999999993</c:v>
                </c:pt>
                <c:pt idx="3">
                  <c:v>6.4</c:v>
                </c:pt>
                <c:pt idx="4">
                  <c:v>9</c:v>
                </c:pt>
                <c:pt idx="5">
                  <c:v>6.5</c:v>
                </c:pt>
                <c:pt idx="6">
                  <c:v>6.9</c:v>
                </c:pt>
                <c:pt idx="7">
                  <c:v>6.2</c:v>
                </c:pt>
                <c:pt idx="8">
                  <c:v>5.8</c:v>
                </c:pt>
                <c:pt idx="9">
                  <c:v>6.4</c:v>
                </c:pt>
                <c:pt idx="10">
                  <c:v>8.6999999999999993</c:v>
                </c:pt>
                <c:pt idx="11">
                  <c:v>6.1</c:v>
                </c:pt>
                <c:pt idx="12">
                  <c:v>9.5</c:v>
                </c:pt>
                <c:pt idx="13">
                  <c:v>9.1999999999999993</c:v>
                </c:pt>
                <c:pt idx="14">
                  <c:v>6.3</c:v>
                </c:pt>
                <c:pt idx="15">
                  <c:v>8.6999999999999993</c:v>
                </c:pt>
                <c:pt idx="16">
                  <c:v>5.7</c:v>
                </c:pt>
                <c:pt idx="17">
                  <c:v>5.9</c:v>
                </c:pt>
                <c:pt idx="18">
                  <c:v>5.6</c:v>
                </c:pt>
                <c:pt idx="19">
                  <c:v>9.1</c:v>
                </c:pt>
                <c:pt idx="20">
                  <c:v>5.2</c:v>
                </c:pt>
                <c:pt idx="21">
                  <c:v>9.6</c:v>
                </c:pt>
                <c:pt idx="22">
                  <c:v>8.6</c:v>
                </c:pt>
                <c:pt idx="23">
                  <c:v>9.3000000000000007</c:v>
                </c:pt>
                <c:pt idx="24">
                  <c:v>6</c:v>
                </c:pt>
                <c:pt idx="25">
                  <c:v>6.4</c:v>
                </c:pt>
                <c:pt idx="26">
                  <c:v>8.5</c:v>
                </c:pt>
                <c:pt idx="27">
                  <c:v>7</c:v>
                </c:pt>
                <c:pt idx="28">
                  <c:v>8.5</c:v>
                </c:pt>
                <c:pt idx="29">
                  <c:v>7.6</c:v>
                </c:pt>
                <c:pt idx="30">
                  <c:v>6.9</c:v>
                </c:pt>
                <c:pt idx="31">
                  <c:v>8.1</c:v>
                </c:pt>
                <c:pt idx="32">
                  <c:v>6.7</c:v>
                </c:pt>
                <c:pt idx="33">
                  <c:v>8</c:v>
                </c:pt>
                <c:pt idx="34">
                  <c:v>6.7</c:v>
                </c:pt>
                <c:pt idx="35">
                  <c:v>8.6999999999999993</c:v>
                </c:pt>
                <c:pt idx="36">
                  <c:v>9</c:v>
                </c:pt>
                <c:pt idx="37">
                  <c:v>9.6</c:v>
                </c:pt>
                <c:pt idx="38">
                  <c:v>8.1999999999999993</c:v>
                </c:pt>
                <c:pt idx="39">
                  <c:v>6.1</c:v>
                </c:pt>
                <c:pt idx="40">
                  <c:v>8.3000000000000007</c:v>
                </c:pt>
                <c:pt idx="41">
                  <c:v>9.4</c:v>
                </c:pt>
                <c:pt idx="42">
                  <c:v>9.3000000000000007</c:v>
                </c:pt>
                <c:pt idx="43">
                  <c:v>5.0999999999999996</c:v>
                </c:pt>
                <c:pt idx="44">
                  <c:v>8</c:v>
                </c:pt>
                <c:pt idx="45">
                  <c:v>5.9</c:v>
                </c:pt>
                <c:pt idx="46">
                  <c:v>10</c:v>
                </c:pt>
                <c:pt idx="47">
                  <c:v>5.7</c:v>
                </c:pt>
                <c:pt idx="48">
                  <c:v>9.9</c:v>
                </c:pt>
                <c:pt idx="49">
                  <c:v>7.9</c:v>
                </c:pt>
                <c:pt idx="50">
                  <c:v>6.7</c:v>
                </c:pt>
                <c:pt idx="51">
                  <c:v>8.1999999999999993</c:v>
                </c:pt>
                <c:pt idx="52">
                  <c:v>9.4</c:v>
                </c:pt>
                <c:pt idx="53">
                  <c:v>6.9</c:v>
                </c:pt>
                <c:pt idx="54">
                  <c:v>8</c:v>
                </c:pt>
                <c:pt idx="55">
                  <c:v>9.3000000000000007</c:v>
                </c:pt>
                <c:pt idx="56">
                  <c:v>7.4</c:v>
                </c:pt>
                <c:pt idx="57">
                  <c:v>7.6</c:v>
                </c:pt>
                <c:pt idx="58">
                  <c:v>10</c:v>
                </c:pt>
                <c:pt idx="59">
                  <c:v>9.9</c:v>
                </c:pt>
                <c:pt idx="60">
                  <c:v>8.6999999999999993</c:v>
                </c:pt>
                <c:pt idx="61">
                  <c:v>8.4</c:v>
                </c:pt>
                <c:pt idx="62">
                  <c:v>8.8000000000000007</c:v>
                </c:pt>
                <c:pt idx="63">
                  <c:v>7.7</c:v>
                </c:pt>
                <c:pt idx="64">
                  <c:v>6.6</c:v>
                </c:pt>
                <c:pt idx="65">
                  <c:v>5.7</c:v>
                </c:pt>
                <c:pt idx="66">
                  <c:v>5.7</c:v>
                </c:pt>
                <c:pt idx="67">
                  <c:v>5.5</c:v>
                </c:pt>
                <c:pt idx="68">
                  <c:v>7.5</c:v>
                </c:pt>
                <c:pt idx="69">
                  <c:v>6.4</c:v>
                </c:pt>
                <c:pt idx="70">
                  <c:v>9.1</c:v>
                </c:pt>
                <c:pt idx="71">
                  <c:v>6.7</c:v>
                </c:pt>
                <c:pt idx="72">
                  <c:v>6.5</c:v>
                </c:pt>
                <c:pt idx="73">
                  <c:v>9.9</c:v>
                </c:pt>
                <c:pt idx="74">
                  <c:v>8.5</c:v>
                </c:pt>
                <c:pt idx="75">
                  <c:v>9.9</c:v>
                </c:pt>
                <c:pt idx="76">
                  <c:v>7.6</c:v>
                </c:pt>
                <c:pt idx="77">
                  <c:v>9.4</c:v>
                </c:pt>
                <c:pt idx="78">
                  <c:v>9.3000000000000007</c:v>
                </c:pt>
                <c:pt idx="79">
                  <c:v>7.1</c:v>
                </c:pt>
                <c:pt idx="80">
                  <c:v>9.9</c:v>
                </c:pt>
                <c:pt idx="81">
                  <c:v>8.6999999999999993</c:v>
                </c:pt>
                <c:pt idx="82">
                  <c:v>8.6</c:v>
                </c:pt>
                <c:pt idx="83">
                  <c:v>6.4</c:v>
                </c:pt>
                <c:pt idx="84">
                  <c:v>7.7</c:v>
                </c:pt>
                <c:pt idx="85">
                  <c:v>7.5</c:v>
                </c:pt>
                <c:pt idx="86">
                  <c:v>5</c:v>
                </c:pt>
                <c:pt idx="87">
                  <c:v>7.7</c:v>
                </c:pt>
                <c:pt idx="88">
                  <c:v>9.1</c:v>
                </c:pt>
                <c:pt idx="89">
                  <c:v>5.5</c:v>
                </c:pt>
                <c:pt idx="90">
                  <c:v>9.1</c:v>
                </c:pt>
                <c:pt idx="91">
                  <c:v>7.1</c:v>
                </c:pt>
                <c:pt idx="92">
                  <c:v>9.1999999999999993</c:v>
                </c:pt>
                <c:pt idx="93">
                  <c:v>9.3000000000000007</c:v>
                </c:pt>
                <c:pt idx="94">
                  <c:v>9.3000000000000007</c:v>
                </c:pt>
                <c:pt idx="95">
                  <c:v>8.6</c:v>
                </c:pt>
                <c:pt idx="96">
                  <c:v>7.4</c:v>
                </c:pt>
                <c:pt idx="97">
                  <c:v>8.6999999999999993</c:v>
                </c:pt>
                <c:pt idx="98">
                  <c:v>7.8</c:v>
                </c:pt>
                <c:pt idx="99">
                  <c:v>7.9</c:v>
                </c:pt>
                <c:pt idx="100">
                  <c:v>7.6</c:v>
                </c:pt>
                <c:pt idx="101">
                  <c:v>9.1999999999999993</c:v>
                </c:pt>
                <c:pt idx="102">
                  <c:v>7.7</c:v>
                </c:pt>
                <c:pt idx="103">
                  <c:v>9.5</c:v>
                </c:pt>
                <c:pt idx="104">
                  <c:v>6.5</c:v>
                </c:pt>
                <c:pt idx="105">
                  <c:v>8.3000000000000007</c:v>
                </c:pt>
                <c:pt idx="106">
                  <c:v>9.6</c:v>
                </c:pt>
                <c:pt idx="107">
                  <c:v>5.9</c:v>
                </c:pt>
                <c:pt idx="108">
                  <c:v>8.6999999999999993</c:v>
                </c:pt>
                <c:pt idx="109">
                  <c:v>6.7</c:v>
                </c:pt>
                <c:pt idx="110">
                  <c:v>9.6999999999999993</c:v>
                </c:pt>
                <c:pt idx="111">
                  <c:v>8.8000000000000007</c:v>
                </c:pt>
                <c:pt idx="112">
                  <c:v>8.1999999999999993</c:v>
                </c:pt>
                <c:pt idx="113">
                  <c:v>8.9</c:v>
                </c:pt>
                <c:pt idx="114">
                  <c:v>8.4</c:v>
                </c:pt>
                <c:pt idx="115">
                  <c:v>7.7</c:v>
                </c:pt>
                <c:pt idx="116">
                  <c:v>9.1999999999999993</c:v>
                </c:pt>
                <c:pt idx="117">
                  <c:v>7.3</c:v>
                </c:pt>
                <c:pt idx="118">
                  <c:v>9</c:v>
                </c:pt>
                <c:pt idx="119">
                  <c:v>8.1</c:v>
                </c:pt>
                <c:pt idx="120">
                  <c:v>7.4</c:v>
                </c:pt>
                <c:pt idx="121">
                  <c:v>7.9</c:v>
                </c:pt>
                <c:pt idx="122">
                  <c:v>7.7</c:v>
                </c:pt>
                <c:pt idx="123">
                  <c:v>9.4</c:v>
                </c:pt>
                <c:pt idx="124">
                  <c:v>7.2</c:v>
                </c:pt>
                <c:pt idx="125">
                  <c:v>8.3000000000000007</c:v>
                </c:pt>
                <c:pt idx="126">
                  <c:v>7.9</c:v>
                </c:pt>
                <c:pt idx="127">
                  <c:v>7.3</c:v>
                </c:pt>
                <c:pt idx="128">
                  <c:v>9.6</c:v>
                </c:pt>
                <c:pt idx="129">
                  <c:v>8.3000000000000007</c:v>
                </c:pt>
                <c:pt idx="130">
                  <c:v>8.6</c:v>
                </c:pt>
                <c:pt idx="131">
                  <c:v>8</c:v>
                </c:pt>
                <c:pt idx="132">
                  <c:v>6.4</c:v>
                </c:pt>
                <c:pt idx="133">
                  <c:v>6.6</c:v>
                </c:pt>
                <c:pt idx="134">
                  <c:v>7.6</c:v>
                </c:pt>
                <c:pt idx="135">
                  <c:v>9.4</c:v>
                </c:pt>
                <c:pt idx="136">
                  <c:v>8.3000000000000007</c:v>
                </c:pt>
                <c:pt idx="137">
                  <c:v>7.8</c:v>
                </c:pt>
                <c:pt idx="138">
                  <c:v>7.1</c:v>
                </c:pt>
                <c:pt idx="139">
                  <c:v>7.6</c:v>
                </c:pt>
                <c:pt idx="140">
                  <c:v>5.6</c:v>
                </c:pt>
                <c:pt idx="141">
                  <c:v>9.9</c:v>
                </c:pt>
                <c:pt idx="142">
                  <c:v>9.1999999999999993</c:v>
                </c:pt>
                <c:pt idx="143">
                  <c:v>9.1</c:v>
                </c:pt>
                <c:pt idx="144">
                  <c:v>9.9</c:v>
                </c:pt>
                <c:pt idx="145">
                  <c:v>9.9</c:v>
                </c:pt>
                <c:pt idx="146">
                  <c:v>6.6</c:v>
                </c:pt>
                <c:pt idx="147">
                  <c:v>9.1</c:v>
                </c:pt>
                <c:pt idx="148">
                  <c:v>5.0999999999999996</c:v>
                </c:pt>
                <c:pt idx="149">
                  <c:v>6</c:v>
                </c:pt>
                <c:pt idx="150">
                  <c:v>8.9</c:v>
                </c:pt>
                <c:pt idx="151">
                  <c:v>6.2</c:v>
                </c:pt>
                <c:pt idx="152">
                  <c:v>7.2</c:v>
                </c:pt>
                <c:pt idx="153">
                  <c:v>8.8000000000000007</c:v>
                </c:pt>
                <c:pt idx="154">
                  <c:v>6.3</c:v>
                </c:pt>
                <c:pt idx="155">
                  <c:v>9.6999999999999993</c:v>
                </c:pt>
                <c:pt idx="156">
                  <c:v>5</c:v>
                </c:pt>
                <c:pt idx="157">
                  <c:v>7.4</c:v>
                </c:pt>
                <c:pt idx="158">
                  <c:v>5.5</c:v>
                </c:pt>
                <c:pt idx="159">
                  <c:v>9.1</c:v>
                </c:pt>
                <c:pt idx="160">
                  <c:v>6.7</c:v>
                </c:pt>
                <c:pt idx="161">
                  <c:v>6.3</c:v>
                </c:pt>
                <c:pt idx="162">
                  <c:v>8.3000000000000007</c:v>
                </c:pt>
                <c:pt idx="163">
                  <c:v>8.1999999999999993</c:v>
                </c:pt>
                <c:pt idx="164">
                  <c:v>8.1999999999999993</c:v>
                </c:pt>
                <c:pt idx="165">
                  <c:v>9</c:v>
                </c:pt>
                <c:pt idx="166">
                  <c:v>7.1</c:v>
                </c:pt>
                <c:pt idx="167">
                  <c:v>6.9</c:v>
                </c:pt>
                <c:pt idx="168">
                  <c:v>8.6</c:v>
                </c:pt>
                <c:pt idx="169">
                  <c:v>6.7</c:v>
                </c:pt>
                <c:pt idx="170">
                  <c:v>7</c:v>
                </c:pt>
                <c:pt idx="171">
                  <c:v>9.6999999999999993</c:v>
                </c:pt>
                <c:pt idx="172">
                  <c:v>9.9</c:v>
                </c:pt>
                <c:pt idx="173">
                  <c:v>8.6</c:v>
                </c:pt>
                <c:pt idx="174">
                  <c:v>6.3</c:v>
                </c:pt>
                <c:pt idx="175">
                  <c:v>9.9</c:v>
                </c:pt>
                <c:pt idx="176">
                  <c:v>9.3000000000000007</c:v>
                </c:pt>
                <c:pt idx="177">
                  <c:v>9.6999999999999993</c:v>
                </c:pt>
                <c:pt idx="178">
                  <c:v>9.6999999999999993</c:v>
                </c:pt>
                <c:pt idx="179">
                  <c:v>9.6</c:v>
                </c:pt>
                <c:pt idx="180">
                  <c:v>7.6</c:v>
                </c:pt>
                <c:pt idx="181">
                  <c:v>9.4</c:v>
                </c:pt>
                <c:pt idx="182">
                  <c:v>9.6</c:v>
                </c:pt>
                <c:pt idx="183">
                  <c:v>9.3000000000000007</c:v>
                </c:pt>
                <c:pt idx="184">
                  <c:v>9.6999999999999993</c:v>
                </c:pt>
                <c:pt idx="185">
                  <c:v>9.1</c:v>
                </c:pt>
                <c:pt idx="186">
                  <c:v>6.5</c:v>
                </c:pt>
                <c:pt idx="187">
                  <c:v>6.6</c:v>
                </c:pt>
                <c:pt idx="188">
                  <c:v>5.8</c:v>
                </c:pt>
                <c:pt idx="189">
                  <c:v>8.6999999999999993</c:v>
                </c:pt>
                <c:pt idx="190">
                  <c:v>8.8000000000000007</c:v>
                </c:pt>
                <c:pt idx="191">
                  <c:v>6.4</c:v>
                </c:pt>
                <c:pt idx="192">
                  <c:v>6.7</c:v>
                </c:pt>
                <c:pt idx="193">
                  <c:v>5.2</c:v>
                </c:pt>
                <c:pt idx="194">
                  <c:v>6.4</c:v>
                </c:pt>
                <c:pt idx="195">
                  <c:v>7.6</c:v>
                </c:pt>
                <c:pt idx="196">
                  <c:v>5.9</c:v>
                </c:pt>
                <c:pt idx="197">
                  <c:v>9.6999999999999993</c:v>
                </c:pt>
                <c:pt idx="198">
                  <c:v>5.5</c:v>
                </c:pt>
                <c:pt idx="199">
                  <c:v>9.6999999999999993</c:v>
                </c:pt>
              </c:numCache>
            </c:numRef>
          </c:xVal>
          <c:yVal>
            <c:numRef>
              <c:f>'Task 2 - Final Model'!$C$37:$C$236</c:f>
              <c:numCache>
                <c:formatCode>0.00</c:formatCode>
                <c:ptCount val="200"/>
                <c:pt idx="0">
                  <c:v>0.26743229437016858</c:v>
                </c:pt>
                <c:pt idx="1">
                  <c:v>-0.27902846919312019</c:v>
                </c:pt>
                <c:pt idx="2">
                  <c:v>-2.7845257418761094E-2</c:v>
                </c:pt>
                <c:pt idx="3">
                  <c:v>0.47401280154686987</c:v>
                </c:pt>
                <c:pt idx="4">
                  <c:v>-1.3206725455089838</c:v>
                </c:pt>
                <c:pt idx="5">
                  <c:v>-1.4701496134514311</c:v>
                </c:pt>
                <c:pt idx="6">
                  <c:v>1.1348384887847605</c:v>
                </c:pt>
                <c:pt idx="7">
                  <c:v>0.69023967178004142</c:v>
                </c:pt>
                <c:pt idx="8">
                  <c:v>-1.4732190809519548</c:v>
                </c:pt>
                <c:pt idx="9">
                  <c:v>1.5605845183869693</c:v>
                </c:pt>
                <c:pt idx="10">
                  <c:v>-1.2590956690758812</c:v>
                </c:pt>
                <c:pt idx="11">
                  <c:v>0.70225227850177951</c:v>
                </c:pt>
                <c:pt idx="12">
                  <c:v>-2.4793850351417923</c:v>
                </c:pt>
                <c:pt idx="13">
                  <c:v>-3.200051545259619E-2</c:v>
                </c:pt>
                <c:pt idx="14">
                  <c:v>0.73764811927811458</c:v>
                </c:pt>
                <c:pt idx="15">
                  <c:v>0.31864510614397901</c:v>
                </c:pt>
                <c:pt idx="16">
                  <c:v>-0.54168923085785359</c:v>
                </c:pt>
                <c:pt idx="17">
                  <c:v>-0.91916165179937259</c:v>
                </c:pt>
                <c:pt idx="18">
                  <c:v>0.33473488496260018</c:v>
                </c:pt>
                <c:pt idx="19">
                  <c:v>0.2411993332491349</c:v>
                </c:pt>
                <c:pt idx="20">
                  <c:v>0.2624907413238855</c:v>
                </c:pt>
                <c:pt idx="21">
                  <c:v>-1.0523591406581563</c:v>
                </c:pt>
                <c:pt idx="22">
                  <c:v>-0.14705974311807957</c:v>
                </c:pt>
                <c:pt idx="23">
                  <c:v>-0.11740736752586756</c:v>
                </c:pt>
                <c:pt idx="24">
                  <c:v>-2.1753268260260938</c:v>
                </c:pt>
                <c:pt idx="25">
                  <c:v>-0.85726620803878539</c:v>
                </c:pt>
                <c:pt idx="26">
                  <c:v>-1.2870777576838215</c:v>
                </c:pt>
                <c:pt idx="27">
                  <c:v>-1.98620223025525</c:v>
                </c:pt>
                <c:pt idx="28">
                  <c:v>-0.64042024018589849</c:v>
                </c:pt>
                <c:pt idx="29">
                  <c:v>-1.1842818354326283</c:v>
                </c:pt>
                <c:pt idx="30">
                  <c:v>-1.2969911755135417</c:v>
                </c:pt>
                <c:pt idx="31">
                  <c:v>0.51120453350350559</c:v>
                </c:pt>
                <c:pt idx="32">
                  <c:v>0.681717306487581</c:v>
                </c:pt>
                <c:pt idx="33">
                  <c:v>-1.882557996604648</c:v>
                </c:pt>
                <c:pt idx="34">
                  <c:v>0.24506122992927359</c:v>
                </c:pt>
                <c:pt idx="35">
                  <c:v>0.54808025291539941</c:v>
                </c:pt>
                <c:pt idx="36">
                  <c:v>0.75864417878841905</c:v>
                </c:pt>
                <c:pt idx="37">
                  <c:v>-0.43961614957313344</c:v>
                </c:pt>
                <c:pt idx="38">
                  <c:v>1.9262857895169461E-2</c:v>
                </c:pt>
                <c:pt idx="39">
                  <c:v>-1.7101842675175956</c:v>
                </c:pt>
                <c:pt idx="40">
                  <c:v>-0.5068485785208896</c:v>
                </c:pt>
                <c:pt idx="41">
                  <c:v>-0.63479036660916677</c:v>
                </c:pt>
                <c:pt idx="42">
                  <c:v>-0.47598686294124981</c:v>
                </c:pt>
                <c:pt idx="43">
                  <c:v>-0.59765380867979268</c:v>
                </c:pt>
                <c:pt idx="44">
                  <c:v>1.0826736324560287</c:v>
                </c:pt>
                <c:pt idx="45">
                  <c:v>0.2443676167757296</c:v>
                </c:pt>
                <c:pt idx="46">
                  <c:v>0.28429321748317626</c:v>
                </c:pt>
                <c:pt idx="47">
                  <c:v>1.7602608113122642E-2</c:v>
                </c:pt>
                <c:pt idx="48">
                  <c:v>1.2446806476188819</c:v>
                </c:pt>
                <c:pt idx="49">
                  <c:v>-0.10418811970002473</c:v>
                </c:pt>
                <c:pt idx="50">
                  <c:v>-0.22427752507295118</c:v>
                </c:pt>
                <c:pt idx="51">
                  <c:v>0.97577681098236191</c:v>
                </c:pt>
                <c:pt idx="52">
                  <c:v>-1.6622970038061702</c:v>
                </c:pt>
                <c:pt idx="53">
                  <c:v>-0.36334456647739799</c:v>
                </c:pt>
                <c:pt idx="54">
                  <c:v>8.9330951673902703E-2</c:v>
                </c:pt>
                <c:pt idx="55">
                  <c:v>-0.20447147735103499</c:v>
                </c:pt>
                <c:pt idx="56">
                  <c:v>0.10703815045413911</c:v>
                </c:pt>
                <c:pt idx="57">
                  <c:v>-0.3237078167158014</c:v>
                </c:pt>
                <c:pt idx="58">
                  <c:v>0.59443976363356121</c:v>
                </c:pt>
                <c:pt idx="59">
                  <c:v>0.74968980519638784</c:v>
                </c:pt>
                <c:pt idx="60">
                  <c:v>0.48485036728678388</c:v>
                </c:pt>
                <c:pt idx="61">
                  <c:v>0.21080784053575741</c:v>
                </c:pt>
                <c:pt idx="62">
                  <c:v>-0.6554466764910174</c:v>
                </c:pt>
                <c:pt idx="63">
                  <c:v>9.7843516201287173E-2</c:v>
                </c:pt>
                <c:pt idx="64">
                  <c:v>0.13321919861658138</c:v>
                </c:pt>
                <c:pt idx="65">
                  <c:v>-1.662277549060402</c:v>
                </c:pt>
                <c:pt idx="66">
                  <c:v>0.31147941170214821</c:v>
                </c:pt>
                <c:pt idx="67">
                  <c:v>2.4972745886723047E-2</c:v>
                </c:pt>
                <c:pt idx="68">
                  <c:v>3.9766767314320717E-2</c:v>
                </c:pt>
                <c:pt idx="69">
                  <c:v>0.66896066418048505</c:v>
                </c:pt>
                <c:pt idx="70">
                  <c:v>-8.0684996427287103E-2</c:v>
                </c:pt>
                <c:pt idx="71">
                  <c:v>8.620302761710974E-2</c:v>
                </c:pt>
                <c:pt idx="72">
                  <c:v>8.8255112549585846E-2</c:v>
                </c:pt>
                <c:pt idx="73">
                  <c:v>1.4386878379139851</c:v>
                </c:pt>
                <c:pt idx="74">
                  <c:v>0.2405837963022055</c:v>
                </c:pt>
                <c:pt idx="75">
                  <c:v>0.40752273688289975</c:v>
                </c:pt>
                <c:pt idx="76">
                  <c:v>0.70878330335567874</c:v>
                </c:pt>
                <c:pt idx="77">
                  <c:v>-0.62567097426454232</c:v>
                </c:pt>
                <c:pt idx="78">
                  <c:v>0.73395015795261109</c:v>
                </c:pt>
                <c:pt idx="79">
                  <c:v>-0.45830186579509125</c:v>
                </c:pt>
                <c:pt idx="80">
                  <c:v>0.75842155393598176</c:v>
                </c:pt>
                <c:pt idx="81">
                  <c:v>0.31946568255852092</c:v>
                </c:pt>
                <c:pt idx="82">
                  <c:v>-1.6050659247111998</c:v>
                </c:pt>
                <c:pt idx="83">
                  <c:v>1.1007701519306696</c:v>
                </c:pt>
                <c:pt idx="84">
                  <c:v>-0.39068904176718</c:v>
                </c:pt>
                <c:pt idx="85">
                  <c:v>6.2165368331633886E-2</c:v>
                </c:pt>
                <c:pt idx="86">
                  <c:v>0.54651064019555662</c:v>
                </c:pt>
                <c:pt idx="87">
                  <c:v>-0.1638855565628603</c:v>
                </c:pt>
                <c:pt idx="88">
                  <c:v>-0.30446591145335589</c:v>
                </c:pt>
                <c:pt idx="89">
                  <c:v>0.61345537039667697</c:v>
                </c:pt>
                <c:pt idx="90">
                  <c:v>0.16940363406340886</c:v>
                </c:pt>
                <c:pt idx="91">
                  <c:v>0.6297755738414974</c:v>
                </c:pt>
                <c:pt idx="92">
                  <c:v>-0.41998235558985542</c:v>
                </c:pt>
                <c:pt idx="93">
                  <c:v>0.93207009990891976</c:v>
                </c:pt>
                <c:pt idx="94">
                  <c:v>-0.19677999925216838</c:v>
                </c:pt>
                <c:pt idx="95">
                  <c:v>-1.3464943038412613E-2</c:v>
                </c:pt>
                <c:pt idx="96">
                  <c:v>1.06628121158057</c:v>
                </c:pt>
                <c:pt idx="97">
                  <c:v>0.31841951288873638</c:v>
                </c:pt>
                <c:pt idx="98">
                  <c:v>0.50830048437524766</c:v>
                </c:pt>
                <c:pt idx="99">
                  <c:v>-0.23813531237167318</c:v>
                </c:pt>
                <c:pt idx="100">
                  <c:v>1.6198988455038776</c:v>
                </c:pt>
                <c:pt idx="101">
                  <c:v>1.6201582336899669</c:v>
                </c:pt>
                <c:pt idx="102">
                  <c:v>1.4203286271820694</c:v>
                </c:pt>
                <c:pt idx="103">
                  <c:v>8.9827228795867242E-2</c:v>
                </c:pt>
                <c:pt idx="104">
                  <c:v>0.43306858277712834</c:v>
                </c:pt>
                <c:pt idx="105">
                  <c:v>-1.3779968372986673E-3</c:v>
                </c:pt>
                <c:pt idx="106">
                  <c:v>-0.7276383677885665</c:v>
                </c:pt>
                <c:pt idx="107">
                  <c:v>0.49827145182176302</c:v>
                </c:pt>
                <c:pt idx="108">
                  <c:v>-0.97801205091957577</c:v>
                </c:pt>
                <c:pt idx="109">
                  <c:v>0.68327545912793575</c:v>
                </c:pt>
                <c:pt idx="110">
                  <c:v>0.72770227987478719</c:v>
                </c:pt>
                <c:pt idx="111">
                  <c:v>0.73464788591401131</c:v>
                </c:pt>
                <c:pt idx="112">
                  <c:v>-1.4976741760339554</c:v>
                </c:pt>
                <c:pt idx="113">
                  <c:v>-1.1931039243408001</c:v>
                </c:pt>
                <c:pt idx="114">
                  <c:v>-0.11621568436867058</c:v>
                </c:pt>
                <c:pt idx="115">
                  <c:v>-0.7075718193209326</c:v>
                </c:pt>
                <c:pt idx="116">
                  <c:v>1.0986333451539334</c:v>
                </c:pt>
                <c:pt idx="117">
                  <c:v>-0.38344096485484513</c:v>
                </c:pt>
                <c:pt idx="118">
                  <c:v>-0.37707140095954017</c:v>
                </c:pt>
                <c:pt idx="119">
                  <c:v>0.22632566930699127</c:v>
                </c:pt>
                <c:pt idx="120">
                  <c:v>-6.2640913898023953E-2</c:v>
                </c:pt>
                <c:pt idx="121">
                  <c:v>-3.8316811509575999E-2</c:v>
                </c:pt>
                <c:pt idx="122">
                  <c:v>1.6676095235493449</c:v>
                </c:pt>
                <c:pt idx="123">
                  <c:v>-0.33047515422777884</c:v>
                </c:pt>
                <c:pt idx="124">
                  <c:v>-0.32844325932744134</c:v>
                </c:pt>
                <c:pt idx="125">
                  <c:v>-1.0432048159732972</c:v>
                </c:pt>
                <c:pt idx="126">
                  <c:v>0.3182310808865747</c:v>
                </c:pt>
                <c:pt idx="127">
                  <c:v>-0.57109355289577834</c:v>
                </c:pt>
                <c:pt idx="128">
                  <c:v>1.0998701859188529</c:v>
                </c:pt>
                <c:pt idx="129">
                  <c:v>-0.39633882789889086</c:v>
                </c:pt>
                <c:pt idx="130">
                  <c:v>-0.38149731626088546</c:v>
                </c:pt>
                <c:pt idx="131">
                  <c:v>-0.22448665158538006</c:v>
                </c:pt>
                <c:pt idx="132">
                  <c:v>-0.3721969056292771</c:v>
                </c:pt>
                <c:pt idx="133">
                  <c:v>0.53702771042752673</c:v>
                </c:pt>
                <c:pt idx="134">
                  <c:v>-0.35989121372751676</c:v>
                </c:pt>
                <c:pt idx="135">
                  <c:v>9.2254015357886132E-2</c:v>
                </c:pt>
                <c:pt idx="136">
                  <c:v>0.26321258316660945</c:v>
                </c:pt>
                <c:pt idx="137">
                  <c:v>-0.45664893149005437</c:v>
                </c:pt>
                <c:pt idx="138">
                  <c:v>-0.85115333133790472</c:v>
                </c:pt>
                <c:pt idx="139">
                  <c:v>0.34899738935362912</c:v>
                </c:pt>
                <c:pt idx="140">
                  <c:v>-9.3078026197050079E-2</c:v>
                </c:pt>
                <c:pt idx="141">
                  <c:v>0.2216468101715261</c:v>
                </c:pt>
                <c:pt idx="142">
                  <c:v>0.23165754441528108</c:v>
                </c:pt>
                <c:pt idx="143">
                  <c:v>-6.7620104133107262E-2</c:v>
                </c:pt>
                <c:pt idx="144">
                  <c:v>-0.18790791932483053</c:v>
                </c:pt>
                <c:pt idx="145">
                  <c:v>0.27112701993041632</c:v>
                </c:pt>
                <c:pt idx="146">
                  <c:v>0.43790811070532953</c:v>
                </c:pt>
                <c:pt idx="147">
                  <c:v>-8.3660059240919793E-3</c:v>
                </c:pt>
                <c:pt idx="148">
                  <c:v>-0.75561772428281238</c:v>
                </c:pt>
                <c:pt idx="149">
                  <c:v>-0.12652169985292794</c:v>
                </c:pt>
                <c:pt idx="150">
                  <c:v>-0.99440393882656331</c:v>
                </c:pt>
                <c:pt idx="151">
                  <c:v>6.0783885541514593E-2</c:v>
                </c:pt>
                <c:pt idx="152">
                  <c:v>0.43514477423638809</c:v>
                </c:pt>
                <c:pt idx="153">
                  <c:v>0.13611573452514847</c:v>
                </c:pt>
                <c:pt idx="154">
                  <c:v>0.44257943788075416</c:v>
                </c:pt>
                <c:pt idx="155">
                  <c:v>-0.71351290449886307</c:v>
                </c:pt>
                <c:pt idx="156">
                  <c:v>1.6838650251842004</c:v>
                </c:pt>
                <c:pt idx="157">
                  <c:v>0.82003351803416535</c:v>
                </c:pt>
                <c:pt idx="158">
                  <c:v>-7.8352512165720256E-2</c:v>
                </c:pt>
                <c:pt idx="159">
                  <c:v>0.82672885507216876</c:v>
                </c:pt>
                <c:pt idx="160">
                  <c:v>-0.50408326257821656</c:v>
                </c:pt>
                <c:pt idx="161">
                  <c:v>-0.6433809137686417</c:v>
                </c:pt>
                <c:pt idx="162">
                  <c:v>0.71399808352666483</c:v>
                </c:pt>
                <c:pt idx="163">
                  <c:v>-0.7827758849442894</c:v>
                </c:pt>
                <c:pt idx="164">
                  <c:v>0.3034692393737064</c:v>
                </c:pt>
                <c:pt idx="165">
                  <c:v>2.7539790454358837E-2</c:v>
                </c:pt>
                <c:pt idx="166">
                  <c:v>0.17869785482207945</c:v>
                </c:pt>
                <c:pt idx="167">
                  <c:v>0.93179697293262542</c:v>
                </c:pt>
                <c:pt idx="168">
                  <c:v>0.18452895622079701</c:v>
                </c:pt>
                <c:pt idx="169">
                  <c:v>-1.1165374300750841</c:v>
                </c:pt>
                <c:pt idx="170">
                  <c:v>1.711503241335814</c:v>
                </c:pt>
                <c:pt idx="171">
                  <c:v>0.28282200322687956</c:v>
                </c:pt>
                <c:pt idx="172">
                  <c:v>0.15424213334991954</c:v>
                </c:pt>
                <c:pt idx="173">
                  <c:v>1.076626483688143</c:v>
                </c:pt>
                <c:pt idx="174">
                  <c:v>0.93623938904356052</c:v>
                </c:pt>
                <c:pt idx="175">
                  <c:v>4.0486593814357263E-2</c:v>
                </c:pt>
                <c:pt idx="176">
                  <c:v>-0.37842679042006644</c:v>
                </c:pt>
                <c:pt idx="177">
                  <c:v>-0.36831185003637401</c:v>
                </c:pt>
                <c:pt idx="178">
                  <c:v>0.39607326792169495</c:v>
                </c:pt>
                <c:pt idx="179">
                  <c:v>0.12683678094704476</c:v>
                </c:pt>
                <c:pt idx="180">
                  <c:v>0.29982972837387933</c:v>
                </c:pt>
                <c:pt idx="181">
                  <c:v>-0.42846838009784172</c:v>
                </c:pt>
                <c:pt idx="182">
                  <c:v>-0.12033498678855814</c:v>
                </c:pt>
                <c:pt idx="183">
                  <c:v>-0.8251892682609494</c:v>
                </c:pt>
                <c:pt idx="184">
                  <c:v>1.1467373988357199</c:v>
                </c:pt>
                <c:pt idx="185">
                  <c:v>-1.0934508947051675</c:v>
                </c:pt>
                <c:pt idx="186">
                  <c:v>1.8777347326927103</c:v>
                </c:pt>
                <c:pt idx="187">
                  <c:v>0.55907445794896837</c:v>
                </c:pt>
                <c:pt idx="188">
                  <c:v>0.71816719820024311</c:v>
                </c:pt>
                <c:pt idx="189">
                  <c:v>0.83306200712897471</c:v>
                </c:pt>
                <c:pt idx="190">
                  <c:v>-0.64117327876403074</c:v>
                </c:pt>
                <c:pt idx="191">
                  <c:v>-0.16195148346030841</c:v>
                </c:pt>
                <c:pt idx="192">
                  <c:v>-0.59331438607541642</c:v>
                </c:pt>
                <c:pt idx="193">
                  <c:v>-1.1794472030280208</c:v>
                </c:pt>
                <c:pt idx="194">
                  <c:v>-0.60961468825362175</c:v>
                </c:pt>
                <c:pt idx="195">
                  <c:v>0.12620307643678785</c:v>
                </c:pt>
                <c:pt idx="196">
                  <c:v>1.1797678044412283</c:v>
                </c:pt>
                <c:pt idx="197">
                  <c:v>1.035889081822063</c:v>
                </c:pt>
                <c:pt idx="198">
                  <c:v>-0.58614822966761793</c:v>
                </c:pt>
                <c:pt idx="199">
                  <c:v>-0.51922558362323734</c:v>
                </c:pt>
              </c:numCache>
            </c:numRef>
          </c:yVal>
          <c:smooth val="0"/>
          <c:extLst>
            <c:ext xmlns:c16="http://schemas.microsoft.com/office/drawing/2014/chart" uri="{C3380CC4-5D6E-409C-BE32-E72D297353CC}">
              <c16:uniqueId val="{00000004-1731-4E23-B437-F9334087B42D}"/>
            </c:ext>
          </c:extLst>
        </c:ser>
        <c:dLbls>
          <c:showLegendKey val="0"/>
          <c:showVal val="0"/>
          <c:showCatName val="0"/>
          <c:showSerName val="0"/>
          <c:showPercent val="0"/>
          <c:showBubbleSize val="0"/>
        </c:dLbls>
        <c:axId val="714047120"/>
        <c:axId val="714044824"/>
      </c:scatterChart>
      <c:valAx>
        <c:axId val="714047120"/>
        <c:scaling>
          <c:orientation val="minMax"/>
        </c:scaling>
        <c:delete val="0"/>
        <c:axPos val="b"/>
        <c:title>
          <c:tx>
            <c:rich>
              <a:bodyPr/>
              <a:lstStyle/>
              <a:p>
                <a:pPr>
                  <a:defRPr/>
                </a:pPr>
                <a:r>
                  <a:rPr lang="en-AU"/>
                  <a:t>Quality</a:t>
                </a:r>
              </a:p>
            </c:rich>
          </c:tx>
          <c:overlay val="0"/>
        </c:title>
        <c:numFmt formatCode="0.0" sourceLinked="1"/>
        <c:majorTickMark val="out"/>
        <c:minorTickMark val="none"/>
        <c:tickLblPos val="nextTo"/>
        <c:crossAx val="714044824"/>
        <c:crosses val="autoZero"/>
        <c:crossBetween val="midCat"/>
      </c:valAx>
      <c:valAx>
        <c:axId val="714044824"/>
        <c:scaling>
          <c:orientation val="minMax"/>
        </c:scaling>
        <c:delete val="0"/>
        <c:axPos val="l"/>
        <c:title>
          <c:tx>
            <c:rich>
              <a:bodyPr/>
              <a:lstStyle/>
              <a:p>
                <a:pPr>
                  <a:defRPr/>
                </a:pPr>
                <a:r>
                  <a:rPr lang="en-AU"/>
                  <a:t>Residuals</a:t>
                </a:r>
              </a:p>
            </c:rich>
          </c:tx>
          <c:overlay val="0"/>
        </c:title>
        <c:numFmt formatCode="0.00" sourceLinked="1"/>
        <c:majorTickMark val="out"/>
        <c:minorTickMark val="none"/>
        <c:tickLblPos val="nextTo"/>
        <c:crossAx val="71404712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SM_Presence  Residual Plot</a:t>
            </a:r>
          </a:p>
        </c:rich>
      </c:tx>
      <c:overlay val="0"/>
    </c:title>
    <c:autoTitleDeleted val="0"/>
    <c:plotArea>
      <c:layout/>
      <c:scatterChart>
        <c:scatterStyle val="lineMarker"/>
        <c:varyColors val="0"/>
        <c:ser>
          <c:idx val="0"/>
          <c:order val="0"/>
          <c:spPr>
            <a:ln w="19050">
              <a:noFill/>
            </a:ln>
          </c:spPr>
          <c:xVal>
            <c:numRef>
              <c:f>'Task 2 - Model data'!$C$2:$C$201</c:f>
              <c:numCache>
                <c:formatCode>General</c:formatCode>
                <c:ptCount val="200"/>
                <c:pt idx="0">
                  <c:v>5.4</c:v>
                </c:pt>
                <c:pt idx="1">
                  <c:v>2.7</c:v>
                </c:pt>
                <c:pt idx="2">
                  <c:v>4.9000000000000004</c:v>
                </c:pt>
                <c:pt idx="3">
                  <c:v>3.3</c:v>
                </c:pt>
                <c:pt idx="4">
                  <c:v>4.9000000000000004</c:v>
                </c:pt>
                <c:pt idx="5">
                  <c:v>2.8</c:v>
                </c:pt>
                <c:pt idx="6">
                  <c:v>3.7</c:v>
                </c:pt>
                <c:pt idx="7">
                  <c:v>4.8</c:v>
                </c:pt>
                <c:pt idx="8">
                  <c:v>5.0999999999999996</c:v>
                </c:pt>
                <c:pt idx="9">
                  <c:v>4.5</c:v>
                </c:pt>
                <c:pt idx="10">
                  <c:v>4.7</c:v>
                </c:pt>
                <c:pt idx="11">
                  <c:v>4.9000000000000004</c:v>
                </c:pt>
                <c:pt idx="12">
                  <c:v>7.1</c:v>
                </c:pt>
                <c:pt idx="13">
                  <c:v>5.4</c:v>
                </c:pt>
                <c:pt idx="14">
                  <c:v>4.5</c:v>
                </c:pt>
                <c:pt idx="15">
                  <c:v>3.2</c:v>
                </c:pt>
                <c:pt idx="16">
                  <c:v>4</c:v>
                </c:pt>
                <c:pt idx="17">
                  <c:v>5.6</c:v>
                </c:pt>
                <c:pt idx="18">
                  <c:v>4.9000000000000004</c:v>
                </c:pt>
                <c:pt idx="19">
                  <c:v>6</c:v>
                </c:pt>
                <c:pt idx="20">
                  <c:v>3.8</c:v>
                </c:pt>
                <c:pt idx="21">
                  <c:v>7.2</c:v>
                </c:pt>
                <c:pt idx="22">
                  <c:v>5.0999999999999996</c:v>
                </c:pt>
                <c:pt idx="23">
                  <c:v>3.9</c:v>
                </c:pt>
                <c:pt idx="24">
                  <c:v>4.0999999999999996</c:v>
                </c:pt>
                <c:pt idx="25">
                  <c:v>3.6</c:v>
                </c:pt>
                <c:pt idx="26">
                  <c:v>3</c:v>
                </c:pt>
                <c:pt idx="27">
                  <c:v>3.3</c:v>
                </c:pt>
                <c:pt idx="28">
                  <c:v>3</c:v>
                </c:pt>
                <c:pt idx="29">
                  <c:v>3.6</c:v>
                </c:pt>
                <c:pt idx="30">
                  <c:v>3.4</c:v>
                </c:pt>
                <c:pt idx="31">
                  <c:v>2.5</c:v>
                </c:pt>
                <c:pt idx="32">
                  <c:v>3.7</c:v>
                </c:pt>
                <c:pt idx="33">
                  <c:v>4.8</c:v>
                </c:pt>
                <c:pt idx="34">
                  <c:v>4</c:v>
                </c:pt>
                <c:pt idx="35">
                  <c:v>3.2</c:v>
                </c:pt>
                <c:pt idx="36">
                  <c:v>3.4</c:v>
                </c:pt>
                <c:pt idx="37">
                  <c:v>5.6</c:v>
                </c:pt>
                <c:pt idx="38">
                  <c:v>3.6</c:v>
                </c:pt>
                <c:pt idx="39">
                  <c:v>4.9000000000000004</c:v>
                </c:pt>
                <c:pt idx="40">
                  <c:v>4.9000000000000004</c:v>
                </c:pt>
                <c:pt idx="41">
                  <c:v>5.3</c:v>
                </c:pt>
                <c:pt idx="42">
                  <c:v>5.0999999999999996</c:v>
                </c:pt>
                <c:pt idx="43">
                  <c:v>6.6</c:v>
                </c:pt>
                <c:pt idx="44">
                  <c:v>2.5</c:v>
                </c:pt>
                <c:pt idx="45">
                  <c:v>5.6</c:v>
                </c:pt>
                <c:pt idx="46">
                  <c:v>5.8</c:v>
                </c:pt>
                <c:pt idx="47">
                  <c:v>3.8</c:v>
                </c:pt>
                <c:pt idx="48">
                  <c:v>5.2</c:v>
                </c:pt>
                <c:pt idx="49">
                  <c:v>3.9</c:v>
                </c:pt>
                <c:pt idx="50">
                  <c:v>3.6</c:v>
                </c:pt>
                <c:pt idx="51">
                  <c:v>4.2</c:v>
                </c:pt>
                <c:pt idx="52">
                  <c:v>4</c:v>
                </c:pt>
                <c:pt idx="53">
                  <c:v>3.4</c:v>
                </c:pt>
                <c:pt idx="54">
                  <c:v>4.8</c:v>
                </c:pt>
                <c:pt idx="55">
                  <c:v>5.3</c:v>
                </c:pt>
                <c:pt idx="56">
                  <c:v>6.6</c:v>
                </c:pt>
                <c:pt idx="57">
                  <c:v>3.6</c:v>
                </c:pt>
                <c:pt idx="58">
                  <c:v>4.3</c:v>
                </c:pt>
                <c:pt idx="59">
                  <c:v>4.3</c:v>
                </c:pt>
                <c:pt idx="60">
                  <c:v>3.2</c:v>
                </c:pt>
                <c:pt idx="61">
                  <c:v>5.3</c:v>
                </c:pt>
                <c:pt idx="62">
                  <c:v>5.4</c:v>
                </c:pt>
                <c:pt idx="63">
                  <c:v>3.7</c:v>
                </c:pt>
                <c:pt idx="64">
                  <c:v>3.6</c:v>
                </c:pt>
                <c:pt idx="65">
                  <c:v>5.3</c:v>
                </c:pt>
                <c:pt idx="66">
                  <c:v>4</c:v>
                </c:pt>
                <c:pt idx="67">
                  <c:v>5.2</c:v>
                </c:pt>
                <c:pt idx="68">
                  <c:v>3.5</c:v>
                </c:pt>
                <c:pt idx="69">
                  <c:v>5.0999999999999996</c:v>
                </c:pt>
                <c:pt idx="70">
                  <c:v>6</c:v>
                </c:pt>
                <c:pt idx="71">
                  <c:v>3.2</c:v>
                </c:pt>
                <c:pt idx="72">
                  <c:v>5.8</c:v>
                </c:pt>
                <c:pt idx="73">
                  <c:v>5.2</c:v>
                </c:pt>
                <c:pt idx="74">
                  <c:v>5.4</c:v>
                </c:pt>
                <c:pt idx="75">
                  <c:v>4.5</c:v>
                </c:pt>
                <c:pt idx="76">
                  <c:v>3.6</c:v>
                </c:pt>
                <c:pt idx="77">
                  <c:v>5.3</c:v>
                </c:pt>
                <c:pt idx="78">
                  <c:v>5</c:v>
                </c:pt>
                <c:pt idx="79">
                  <c:v>3.4</c:v>
                </c:pt>
                <c:pt idx="80">
                  <c:v>4.5</c:v>
                </c:pt>
                <c:pt idx="81">
                  <c:v>4.7</c:v>
                </c:pt>
                <c:pt idx="82">
                  <c:v>4.4000000000000004</c:v>
                </c:pt>
                <c:pt idx="83">
                  <c:v>3.2</c:v>
                </c:pt>
                <c:pt idx="84">
                  <c:v>4.0999999999999996</c:v>
                </c:pt>
                <c:pt idx="85">
                  <c:v>3.5</c:v>
                </c:pt>
                <c:pt idx="86">
                  <c:v>3.6</c:v>
                </c:pt>
                <c:pt idx="87">
                  <c:v>4.0999999999999996</c:v>
                </c:pt>
                <c:pt idx="88">
                  <c:v>3.6</c:v>
                </c:pt>
                <c:pt idx="89">
                  <c:v>7</c:v>
                </c:pt>
                <c:pt idx="90">
                  <c:v>5.2</c:v>
                </c:pt>
                <c:pt idx="91">
                  <c:v>4.2</c:v>
                </c:pt>
                <c:pt idx="92">
                  <c:v>5.4</c:v>
                </c:pt>
                <c:pt idx="93">
                  <c:v>5</c:v>
                </c:pt>
                <c:pt idx="94">
                  <c:v>5.3</c:v>
                </c:pt>
                <c:pt idx="95">
                  <c:v>6.3</c:v>
                </c:pt>
                <c:pt idx="96">
                  <c:v>3.4</c:v>
                </c:pt>
                <c:pt idx="97">
                  <c:v>4.7</c:v>
                </c:pt>
                <c:pt idx="98">
                  <c:v>4.9000000000000004</c:v>
                </c:pt>
                <c:pt idx="99">
                  <c:v>3</c:v>
                </c:pt>
                <c:pt idx="100">
                  <c:v>3.6</c:v>
                </c:pt>
                <c:pt idx="101">
                  <c:v>5</c:v>
                </c:pt>
                <c:pt idx="102">
                  <c:v>4.7</c:v>
                </c:pt>
                <c:pt idx="103">
                  <c:v>7.1</c:v>
                </c:pt>
                <c:pt idx="104">
                  <c:v>5.8</c:v>
                </c:pt>
                <c:pt idx="105">
                  <c:v>3.4</c:v>
                </c:pt>
                <c:pt idx="106">
                  <c:v>5.6</c:v>
                </c:pt>
                <c:pt idx="107">
                  <c:v>5.5</c:v>
                </c:pt>
                <c:pt idx="108">
                  <c:v>3.7</c:v>
                </c:pt>
                <c:pt idx="109">
                  <c:v>3.2</c:v>
                </c:pt>
                <c:pt idx="110">
                  <c:v>6.5</c:v>
                </c:pt>
                <c:pt idx="111">
                  <c:v>5</c:v>
                </c:pt>
                <c:pt idx="112">
                  <c:v>3.6</c:v>
                </c:pt>
                <c:pt idx="113">
                  <c:v>5.8</c:v>
                </c:pt>
                <c:pt idx="114">
                  <c:v>5.3</c:v>
                </c:pt>
                <c:pt idx="115">
                  <c:v>4.7</c:v>
                </c:pt>
                <c:pt idx="116">
                  <c:v>6.5</c:v>
                </c:pt>
                <c:pt idx="117">
                  <c:v>3.6</c:v>
                </c:pt>
                <c:pt idx="118">
                  <c:v>5.6</c:v>
                </c:pt>
                <c:pt idx="119">
                  <c:v>2.5</c:v>
                </c:pt>
                <c:pt idx="120">
                  <c:v>6.6</c:v>
                </c:pt>
                <c:pt idx="121">
                  <c:v>4.5</c:v>
                </c:pt>
                <c:pt idx="122">
                  <c:v>2.2000000000000002</c:v>
                </c:pt>
                <c:pt idx="123">
                  <c:v>4</c:v>
                </c:pt>
                <c:pt idx="124">
                  <c:v>4.3</c:v>
                </c:pt>
                <c:pt idx="125">
                  <c:v>5.2</c:v>
                </c:pt>
                <c:pt idx="126">
                  <c:v>5.4</c:v>
                </c:pt>
                <c:pt idx="127">
                  <c:v>3.6</c:v>
                </c:pt>
                <c:pt idx="128">
                  <c:v>7.2</c:v>
                </c:pt>
                <c:pt idx="129">
                  <c:v>2.8</c:v>
                </c:pt>
                <c:pt idx="130">
                  <c:v>5.0999999999999996</c:v>
                </c:pt>
                <c:pt idx="131">
                  <c:v>2.5</c:v>
                </c:pt>
                <c:pt idx="132">
                  <c:v>3.2</c:v>
                </c:pt>
                <c:pt idx="133">
                  <c:v>3.8</c:v>
                </c:pt>
                <c:pt idx="134">
                  <c:v>4</c:v>
                </c:pt>
                <c:pt idx="135">
                  <c:v>4.0999999999999996</c:v>
                </c:pt>
                <c:pt idx="136">
                  <c:v>2.8</c:v>
                </c:pt>
                <c:pt idx="137">
                  <c:v>4.9000000000000004</c:v>
                </c:pt>
                <c:pt idx="138">
                  <c:v>4.2</c:v>
                </c:pt>
                <c:pt idx="139">
                  <c:v>3.6</c:v>
                </c:pt>
                <c:pt idx="140">
                  <c:v>4.9000000000000004</c:v>
                </c:pt>
                <c:pt idx="141">
                  <c:v>4.3</c:v>
                </c:pt>
                <c:pt idx="142">
                  <c:v>4.9000000000000004</c:v>
                </c:pt>
                <c:pt idx="143">
                  <c:v>5.3</c:v>
                </c:pt>
                <c:pt idx="144">
                  <c:v>5.7</c:v>
                </c:pt>
                <c:pt idx="145">
                  <c:v>5.7</c:v>
                </c:pt>
                <c:pt idx="146">
                  <c:v>3.8</c:v>
                </c:pt>
                <c:pt idx="147">
                  <c:v>5.2</c:v>
                </c:pt>
                <c:pt idx="148">
                  <c:v>6.6</c:v>
                </c:pt>
                <c:pt idx="149">
                  <c:v>4.0999999999999996</c:v>
                </c:pt>
                <c:pt idx="150">
                  <c:v>5.8</c:v>
                </c:pt>
                <c:pt idx="151">
                  <c:v>3.3</c:v>
                </c:pt>
                <c:pt idx="152">
                  <c:v>4.3</c:v>
                </c:pt>
                <c:pt idx="153">
                  <c:v>3.5</c:v>
                </c:pt>
                <c:pt idx="154">
                  <c:v>5.0999999999999996</c:v>
                </c:pt>
                <c:pt idx="155">
                  <c:v>4.3</c:v>
                </c:pt>
                <c:pt idx="156">
                  <c:v>3.6</c:v>
                </c:pt>
                <c:pt idx="157">
                  <c:v>3.4</c:v>
                </c:pt>
                <c:pt idx="158">
                  <c:v>3.7</c:v>
                </c:pt>
                <c:pt idx="159">
                  <c:v>5.0999999999999996</c:v>
                </c:pt>
                <c:pt idx="160">
                  <c:v>3.7</c:v>
                </c:pt>
                <c:pt idx="161">
                  <c:v>6</c:v>
                </c:pt>
                <c:pt idx="162">
                  <c:v>3.7</c:v>
                </c:pt>
                <c:pt idx="163">
                  <c:v>5.0999999999999996</c:v>
                </c:pt>
                <c:pt idx="164">
                  <c:v>3.6</c:v>
                </c:pt>
                <c:pt idx="165">
                  <c:v>5.6</c:v>
                </c:pt>
                <c:pt idx="166">
                  <c:v>3.4</c:v>
                </c:pt>
                <c:pt idx="167">
                  <c:v>3.7</c:v>
                </c:pt>
                <c:pt idx="168">
                  <c:v>2.9</c:v>
                </c:pt>
                <c:pt idx="169">
                  <c:v>4</c:v>
                </c:pt>
                <c:pt idx="170">
                  <c:v>3.3</c:v>
                </c:pt>
                <c:pt idx="171">
                  <c:v>2.6</c:v>
                </c:pt>
                <c:pt idx="172">
                  <c:v>3.7</c:v>
                </c:pt>
                <c:pt idx="173">
                  <c:v>6.3</c:v>
                </c:pt>
                <c:pt idx="174">
                  <c:v>5.0999999999999996</c:v>
                </c:pt>
                <c:pt idx="175">
                  <c:v>5.2</c:v>
                </c:pt>
                <c:pt idx="176">
                  <c:v>3.9</c:v>
                </c:pt>
                <c:pt idx="177">
                  <c:v>6.5</c:v>
                </c:pt>
                <c:pt idx="178">
                  <c:v>4.0999999999999996</c:v>
                </c:pt>
                <c:pt idx="179">
                  <c:v>7.2</c:v>
                </c:pt>
                <c:pt idx="180">
                  <c:v>2.5</c:v>
                </c:pt>
                <c:pt idx="181">
                  <c:v>5.6</c:v>
                </c:pt>
                <c:pt idx="182">
                  <c:v>7.2</c:v>
                </c:pt>
                <c:pt idx="183">
                  <c:v>6.6</c:v>
                </c:pt>
                <c:pt idx="184">
                  <c:v>2.8</c:v>
                </c:pt>
                <c:pt idx="185">
                  <c:v>3.8</c:v>
                </c:pt>
                <c:pt idx="186">
                  <c:v>2.8</c:v>
                </c:pt>
                <c:pt idx="187">
                  <c:v>3.6</c:v>
                </c:pt>
                <c:pt idx="188">
                  <c:v>3.6</c:v>
                </c:pt>
                <c:pt idx="189">
                  <c:v>3.7</c:v>
                </c:pt>
                <c:pt idx="190">
                  <c:v>3.9</c:v>
                </c:pt>
                <c:pt idx="191">
                  <c:v>4.5</c:v>
                </c:pt>
                <c:pt idx="192">
                  <c:v>3.6</c:v>
                </c:pt>
                <c:pt idx="193">
                  <c:v>3.8</c:v>
                </c:pt>
                <c:pt idx="194">
                  <c:v>3.3</c:v>
                </c:pt>
                <c:pt idx="195">
                  <c:v>5.0999999999999996</c:v>
                </c:pt>
                <c:pt idx="196">
                  <c:v>5.5</c:v>
                </c:pt>
                <c:pt idx="197">
                  <c:v>6.5</c:v>
                </c:pt>
                <c:pt idx="198">
                  <c:v>5.5</c:v>
                </c:pt>
                <c:pt idx="199">
                  <c:v>6.5</c:v>
                </c:pt>
              </c:numCache>
            </c:numRef>
          </c:xVal>
          <c:yVal>
            <c:numRef>
              <c:f>'Task 2 - Final Model'!$C$37:$C$236</c:f>
              <c:numCache>
                <c:formatCode>0.00</c:formatCode>
                <c:ptCount val="200"/>
                <c:pt idx="0">
                  <c:v>0.26743229437016858</c:v>
                </c:pt>
                <c:pt idx="1">
                  <c:v>-0.27902846919312019</c:v>
                </c:pt>
                <c:pt idx="2">
                  <c:v>-2.7845257418761094E-2</c:v>
                </c:pt>
                <c:pt idx="3">
                  <c:v>0.47401280154686987</c:v>
                </c:pt>
                <c:pt idx="4">
                  <c:v>-1.3206725455089838</c:v>
                </c:pt>
                <c:pt idx="5">
                  <c:v>-1.4701496134514311</c:v>
                </c:pt>
                <c:pt idx="6">
                  <c:v>1.1348384887847605</c:v>
                </c:pt>
                <c:pt idx="7">
                  <c:v>0.69023967178004142</c:v>
                </c:pt>
                <c:pt idx="8">
                  <c:v>-1.4732190809519548</c:v>
                </c:pt>
                <c:pt idx="9">
                  <c:v>1.5605845183869693</c:v>
                </c:pt>
                <c:pt idx="10">
                  <c:v>-1.2590956690758812</c:v>
                </c:pt>
                <c:pt idx="11">
                  <c:v>0.70225227850177951</c:v>
                </c:pt>
                <c:pt idx="12">
                  <c:v>-2.4793850351417923</c:v>
                </c:pt>
                <c:pt idx="13">
                  <c:v>-3.200051545259619E-2</c:v>
                </c:pt>
                <c:pt idx="14">
                  <c:v>0.73764811927811458</c:v>
                </c:pt>
                <c:pt idx="15">
                  <c:v>0.31864510614397901</c:v>
                </c:pt>
                <c:pt idx="16">
                  <c:v>-0.54168923085785359</c:v>
                </c:pt>
                <c:pt idx="17">
                  <c:v>-0.91916165179937259</c:v>
                </c:pt>
                <c:pt idx="18">
                  <c:v>0.33473488496260018</c:v>
                </c:pt>
                <c:pt idx="19">
                  <c:v>0.2411993332491349</c:v>
                </c:pt>
                <c:pt idx="20">
                  <c:v>0.2624907413238855</c:v>
                </c:pt>
                <c:pt idx="21">
                  <c:v>-1.0523591406581563</c:v>
                </c:pt>
                <c:pt idx="22">
                  <c:v>-0.14705974311807957</c:v>
                </c:pt>
                <c:pt idx="23">
                  <c:v>-0.11740736752586756</c:v>
                </c:pt>
                <c:pt idx="24">
                  <c:v>-2.1753268260260938</c:v>
                </c:pt>
                <c:pt idx="25">
                  <c:v>-0.85726620803878539</c:v>
                </c:pt>
                <c:pt idx="26">
                  <c:v>-1.2870777576838215</c:v>
                </c:pt>
                <c:pt idx="27">
                  <c:v>-1.98620223025525</c:v>
                </c:pt>
                <c:pt idx="28">
                  <c:v>-0.64042024018589849</c:v>
                </c:pt>
                <c:pt idx="29">
                  <c:v>-1.1842818354326283</c:v>
                </c:pt>
                <c:pt idx="30">
                  <c:v>-1.2969911755135417</c:v>
                </c:pt>
                <c:pt idx="31">
                  <c:v>0.51120453350350559</c:v>
                </c:pt>
                <c:pt idx="32">
                  <c:v>0.681717306487581</c:v>
                </c:pt>
                <c:pt idx="33">
                  <c:v>-1.882557996604648</c:v>
                </c:pt>
                <c:pt idx="34">
                  <c:v>0.24506122992927359</c:v>
                </c:pt>
                <c:pt idx="35">
                  <c:v>0.54808025291539941</c:v>
                </c:pt>
                <c:pt idx="36">
                  <c:v>0.75864417878841905</c:v>
                </c:pt>
                <c:pt idx="37">
                  <c:v>-0.43961614957313344</c:v>
                </c:pt>
                <c:pt idx="38">
                  <c:v>1.9262857895169461E-2</c:v>
                </c:pt>
                <c:pt idx="39">
                  <c:v>-1.7101842675175956</c:v>
                </c:pt>
                <c:pt idx="40">
                  <c:v>-0.5068485785208896</c:v>
                </c:pt>
                <c:pt idx="41">
                  <c:v>-0.63479036660916677</c:v>
                </c:pt>
                <c:pt idx="42">
                  <c:v>-0.47598686294124981</c:v>
                </c:pt>
                <c:pt idx="43">
                  <c:v>-0.59765380867979268</c:v>
                </c:pt>
                <c:pt idx="44">
                  <c:v>1.0826736324560287</c:v>
                </c:pt>
                <c:pt idx="45">
                  <c:v>0.2443676167757296</c:v>
                </c:pt>
                <c:pt idx="46">
                  <c:v>0.28429321748317626</c:v>
                </c:pt>
                <c:pt idx="47">
                  <c:v>1.7602608113122642E-2</c:v>
                </c:pt>
                <c:pt idx="48">
                  <c:v>1.2446806476188819</c:v>
                </c:pt>
                <c:pt idx="49">
                  <c:v>-0.10418811970002473</c:v>
                </c:pt>
                <c:pt idx="50">
                  <c:v>-0.22427752507295118</c:v>
                </c:pt>
                <c:pt idx="51">
                  <c:v>0.97577681098236191</c:v>
                </c:pt>
                <c:pt idx="52">
                  <c:v>-1.6622970038061702</c:v>
                </c:pt>
                <c:pt idx="53">
                  <c:v>-0.36334456647739799</c:v>
                </c:pt>
                <c:pt idx="54">
                  <c:v>8.9330951673902703E-2</c:v>
                </c:pt>
                <c:pt idx="55">
                  <c:v>-0.20447147735103499</c:v>
                </c:pt>
                <c:pt idx="56">
                  <c:v>0.10703815045413911</c:v>
                </c:pt>
                <c:pt idx="57">
                  <c:v>-0.3237078167158014</c:v>
                </c:pt>
                <c:pt idx="58">
                  <c:v>0.59443976363356121</c:v>
                </c:pt>
                <c:pt idx="59">
                  <c:v>0.74968980519638784</c:v>
                </c:pt>
                <c:pt idx="60">
                  <c:v>0.48485036728678388</c:v>
                </c:pt>
                <c:pt idx="61">
                  <c:v>0.21080784053575741</c:v>
                </c:pt>
                <c:pt idx="62">
                  <c:v>-0.6554466764910174</c:v>
                </c:pt>
                <c:pt idx="63">
                  <c:v>9.7843516201287173E-2</c:v>
                </c:pt>
                <c:pt idx="64">
                  <c:v>0.13321919861658138</c:v>
                </c:pt>
                <c:pt idx="65">
                  <c:v>-1.662277549060402</c:v>
                </c:pt>
                <c:pt idx="66">
                  <c:v>0.31147941170214821</c:v>
                </c:pt>
                <c:pt idx="67">
                  <c:v>2.4972745886723047E-2</c:v>
                </c:pt>
                <c:pt idx="68">
                  <c:v>3.9766767314320717E-2</c:v>
                </c:pt>
                <c:pt idx="69">
                  <c:v>0.66896066418048505</c:v>
                </c:pt>
                <c:pt idx="70">
                  <c:v>-8.0684996427287103E-2</c:v>
                </c:pt>
                <c:pt idx="71">
                  <c:v>8.620302761710974E-2</c:v>
                </c:pt>
                <c:pt idx="72">
                  <c:v>8.8255112549585846E-2</c:v>
                </c:pt>
                <c:pt idx="73">
                  <c:v>1.4386878379139851</c:v>
                </c:pt>
                <c:pt idx="74">
                  <c:v>0.2405837963022055</c:v>
                </c:pt>
                <c:pt idx="75">
                  <c:v>0.40752273688289975</c:v>
                </c:pt>
                <c:pt idx="76">
                  <c:v>0.70878330335567874</c:v>
                </c:pt>
                <c:pt idx="77">
                  <c:v>-0.62567097426454232</c:v>
                </c:pt>
                <c:pt idx="78">
                  <c:v>0.73395015795261109</c:v>
                </c:pt>
                <c:pt idx="79">
                  <c:v>-0.45830186579509125</c:v>
                </c:pt>
                <c:pt idx="80">
                  <c:v>0.75842155393598176</c:v>
                </c:pt>
                <c:pt idx="81">
                  <c:v>0.31946568255852092</c:v>
                </c:pt>
                <c:pt idx="82">
                  <c:v>-1.6050659247111998</c:v>
                </c:pt>
                <c:pt idx="83">
                  <c:v>1.1007701519306696</c:v>
                </c:pt>
                <c:pt idx="84">
                  <c:v>-0.39068904176718</c:v>
                </c:pt>
                <c:pt idx="85">
                  <c:v>6.2165368331633886E-2</c:v>
                </c:pt>
                <c:pt idx="86">
                  <c:v>0.54651064019555662</c:v>
                </c:pt>
                <c:pt idx="87">
                  <c:v>-0.1638855565628603</c:v>
                </c:pt>
                <c:pt idx="88">
                  <c:v>-0.30446591145335589</c:v>
                </c:pt>
                <c:pt idx="89">
                  <c:v>0.61345537039667697</c:v>
                </c:pt>
                <c:pt idx="90">
                  <c:v>0.16940363406340886</c:v>
                </c:pt>
                <c:pt idx="91">
                  <c:v>0.6297755738414974</c:v>
                </c:pt>
                <c:pt idx="92">
                  <c:v>-0.41998235558985542</c:v>
                </c:pt>
                <c:pt idx="93">
                  <c:v>0.93207009990891976</c:v>
                </c:pt>
                <c:pt idx="94">
                  <c:v>-0.19677999925216838</c:v>
                </c:pt>
                <c:pt idx="95">
                  <c:v>-1.3464943038412613E-2</c:v>
                </c:pt>
                <c:pt idx="96">
                  <c:v>1.06628121158057</c:v>
                </c:pt>
                <c:pt idx="97">
                  <c:v>0.31841951288873638</c:v>
                </c:pt>
                <c:pt idx="98">
                  <c:v>0.50830048437524766</c:v>
                </c:pt>
                <c:pt idx="99">
                  <c:v>-0.23813531237167318</c:v>
                </c:pt>
                <c:pt idx="100">
                  <c:v>1.6198988455038776</c:v>
                </c:pt>
                <c:pt idx="101">
                  <c:v>1.6201582336899669</c:v>
                </c:pt>
                <c:pt idx="102">
                  <c:v>1.4203286271820694</c:v>
                </c:pt>
                <c:pt idx="103">
                  <c:v>8.9827228795867242E-2</c:v>
                </c:pt>
                <c:pt idx="104">
                  <c:v>0.43306858277712834</c:v>
                </c:pt>
                <c:pt idx="105">
                  <c:v>-1.3779968372986673E-3</c:v>
                </c:pt>
                <c:pt idx="106">
                  <c:v>-0.7276383677885665</c:v>
                </c:pt>
                <c:pt idx="107">
                  <c:v>0.49827145182176302</c:v>
                </c:pt>
                <c:pt idx="108">
                  <c:v>-0.97801205091957577</c:v>
                </c:pt>
                <c:pt idx="109">
                  <c:v>0.68327545912793575</c:v>
                </c:pt>
                <c:pt idx="110">
                  <c:v>0.72770227987478719</c:v>
                </c:pt>
                <c:pt idx="111">
                  <c:v>0.73464788591401131</c:v>
                </c:pt>
                <c:pt idx="112">
                  <c:v>-1.4976741760339554</c:v>
                </c:pt>
                <c:pt idx="113">
                  <c:v>-1.1931039243408001</c:v>
                </c:pt>
                <c:pt idx="114">
                  <c:v>-0.11621568436867058</c:v>
                </c:pt>
                <c:pt idx="115">
                  <c:v>-0.7075718193209326</c:v>
                </c:pt>
                <c:pt idx="116">
                  <c:v>1.0986333451539334</c:v>
                </c:pt>
                <c:pt idx="117">
                  <c:v>-0.38344096485484513</c:v>
                </c:pt>
                <c:pt idx="118">
                  <c:v>-0.37707140095954017</c:v>
                </c:pt>
                <c:pt idx="119">
                  <c:v>0.22632566930699127</c:v>
                </c:pt>
                <c:pt idx="120">
                  <c:v>-6.2640913898023953E-2</c:v>
                </c:pt>
                <c:pt idx="121">
                  <c:v>-3.8316811509575999E-2</c:v>
                </c:pt>
                <c:pt idx="122">
                  <c:v>1.6676095235493449</c:v>
                </c:pt>
                <c:pt idx="123">
                  <c:v>-0.33047515422777884</c:v>
                </c:pt>
                <c:pt idx="124">
                  <c:v>-0.32844325932744134</c:v>
                </c:pt>
                <c:pt idx="125">
                  <c:v>-1.0432048159732972</c:v>
                </c:pt>
                <c:pt idx="126">
                  <c:v>0.3182310808865747</c:v>
                </c:pt>
                <c:pt idx="127">
                  <c:v>-0.57109355289577834</c:v>
                </c:pt>
                <c:pt idx="128">
                  <c:v>1.0998701859188529</c:v>
                </c:pt>
                <c:pt idx="129">
                  <c:v>-0.39633882789889086</c:v>
                </c:pt>
                <c:pt idx="130">
                  <c:v>-0.38149731626088546</c:v>
                </c:pt>
                <c:pt idx="131">
                  <c:v>-0.22448665158538006</c:v>
                </c:pt>
                <c:pt idx="132">
                  <c:v>-0.3721969056292771</c:v>
                </c:pt>
                <c:pt idx="133">
                  <c:v>0.53702771042752673</c:v>
                </c:pt>
                <c:pt idx="134">
                  <c:v>-0.35989121372751676</c:v>
                </c:pt>
                <c:pt idx="135">
                  <c:v>9.2254015357886132E-2</c:v>
                </c:pt>
                <c:pt idx="136">
                  <c:v>0.26321258316660945</c:v>
                </c:pt>
                <c:pt idx="137">
                  <c:v>-0.45664893149005437</c:v>
                </c:pt>
                <c:pt idx="138">
                  <c:v>-0.85115333133790472</c:v>
                </c:pt>
                <c:pt idx="139">
                  <c:v>0.34899738935362912</c:v>
                </c:pt>
                <c:pt idx="140">
                  <c:v>-9.3078026197050079E-2</c:v>
                </c:pt>
                <c:pt idx="141">
                  <c:v>0.2216468101715261</c:v>
                </c:pt>
                <c:pt idx="142">
                  <c:v>0.23165754441528108</c:v>
                </c:pt>
                <c:pt idx="143">
                  <c:v>-6.7620104133107262E-2</c:v>
                </c:pt>
                <c:pt idx="144">
                  <c:v>-0.18790791932483053</c:v>
                </c:pt>
                <c:pt idx="145">
                  <c:v>0.27112701993041632</c:v>
                </c:pt>
                <c:pt idx="146">
                  <c:v>0.43790811070532953</c:v>
                </c:pt>
                <c:pt idx="147">
                  <c:v>-8.3660059240919793E-3</c:v>
                </c:pt>
                <c:pt idx="148">
                  <c:v>-0.75561772428281238</c:v>
                </c:pt>
                <c:pt idx="149">
                  <c:v>-0.12652169985292794</c:v>
                </c:pt>
                <c:pt idx="150">
                  <c:v>-0.99440393882656331</c:v>
                </c:pt>
                <c:pt idx="151">
                  <c:v>6.0783885541514593E-2</c:v>
                </c:pt>
                <c:pt idx="152">
                  <c:v>0.43514477423638809</c:v>
                </c:pt>
                <c:pt idx="153">
                  <c:v>0.13611573452514847</c:v>
                </c:pt>
                <c:pt idx="154">
                  <c:v>0.44257943788075416</c:v>
                </c:pt>
                <c:pt idx="155">
                  <c:v>-0.71351290449886307</c:v>
                </c:pt>
                <c:pt idx="156">
                  <c:v>1.6838650251842004</c:v>
                </c:pt>
                <c:pt idx="157">
                  <c:v>0.82003351803416535</c:v>
                </c:pt>
                <c:pt idx="158">
                  <c:v>-7.8352512165720256E-2</c:v>
                </c:pt>
                <c:pt idx="159">
                  <c:v>0.82672885507216876</c:v>
                </c:pt>
                <c:pt idx="160">
                  <c:v>-0.50408326257821656</c:v>
                </c:pt>
                <c:pt idx="161">
                  <c:v>-0.6433809137686417</c:v>
                </c:pt>
                <c:pt idx="162">
                  <c:v>0.71399808352666483</c:v>
                </c:pt>
                <c:pt idx="163">
                  <c:v>-0.7827758849442894</c:v>
                </c:pt>
                <c:pt idx="164">
                  <c:v>0.3034692393737064</c:v>
                </c:pt>
                <c:pt idx="165">
                  <c:v>2.7539790454358837E-2</c:v>
                </c:pt>
                <c:pt idx="166">
                  <c:v>0.17869785482207945</c:v>
                </c:pt>
                <c:pt idx="167">
                  <c:v>0.93179697293262542</c:v>
                </c:pt>
                <c:pt idx="168">
                  <c:v>0.18452895622079701</c:v>
                </c:pt>
                <c:pt idx="169">
                  <c:v>-1.1165374300750841</c:v>
                </c:pt>
                <c:pt idx="170">
                  <c:v>1.711503241335814</c:v>
                </c:pt>
                <c:pt idx="171">
                  <c:v>0.28282200322687956</c:v>
                </c:pt>
                <c:pt idx="172">
                  <c:v>0.15424213334991954</c:v>
                </c:pt>
                <c:pt idx="173">
                  <c:v>1.076626483688143</c:v>
                </c:pt>
                <c:pt idx="174">
                  <c:v>0.93623938904356052</c:v>
                </c:pt>
                <c:pt idx="175">
                  <c:v>4.0486593814357263E-2</c:v>
                </c:pt>
                <c:pt idx="176">
                  <c:v>-0.37842679042006644</c:v>
                </c:pt>
                <c:pt idx="177">
                  <c:v>-0.36831185003637401</c:v>
                </c:pt>
                <c:pt idx="178">
                  <c:v>0.39607326792169495</c:v>
                </c:pt>
                <c:pt idx="179">
                  <c:v>0.12683678094704476</c:v>
                </c:pt>
                <c:pt idx="180">
                  <c:v>0.29982972837387933</c:v>
                </c:pt>
                <c:pt idx="181">
                  <c:v>-0.42846838009784172</c:v>
                </c:pt>
                <c:pt idx="182">
                  <c:v>-0.12033498678855814</c:v>
                </c:pt>
                <c:pt idx="183">
                  <c:v>-0.8251892682609494</c:v>
                </c:pt>
                <c:pt idx="184">
                  <c:v>1.1467373988357199</c:v>
                </c:pt>
                <c:pt idx="185">
                  <c:v>-1.0934508947051675</c:v>
                </c:pt>
                <c:pt idx="186">
                  <c:v>1.8777347326927103</c:v>
                </c:pt>
                <c:pt idx="187">
                  <c:v>0.55907445794896837</c:v>
                </c:pt>
                <c:pt idx="188">
                  <c:v>0.71816719820024311</c:v>
                </c:pt>
                <c:pt idx="189">
                  <c:v>0.83306200712897471</c:v>
                </c:pt>
                <c:pt idx="190">
                  <c:v>-0.64117327876403074</c:v>
                </c:pt>
                <c:pt idx="191">
                  <c:v>-0.16195148346030841</c:v>
                </c:pt>
                <c:pt idx="192">
                  <c:v>-0.59331438607541642</c:v>
                </c:pt>
                <c:pt idx="193">
                  <c:v>-1.1794472030280208</c:v>
                </c:pt>
                <c:pt idx="194">
                  <c:v>-0.60961468825362175</c:v>
                </c:pt>
                <c:pt idx="195">
                  <c:v>0.12620307643678785</c:v>
                </c:pt>
                <c:pt idx="196">
                  <c:v>1.1797678044412283</c:v>
                </c:pt>
                <c:pt idx="197">
                  <c:v>1.035889081822063</c:v>
                </c:pt>
                <c:pt idx="198">
                  <c:v>-0.58614822966761793</c:v>
                </c:pt>
                <c:pt idx="199">
                  <c:v>-0.51922558362323734</c:v>
                </c:pt>
              </c:numCache>
            </c:numRef>
          </c:yVal>
          <c:smooth val="0"/>
          <c:extLst>
            <c:ext xmlns:c16="http://schemas.microsoft.com/office/drawing/2014/chart" uri="{C3380CC4-5D6E-409C-BE32-E72D297353CC}">
              <c16:uniqueId val="{00000004-9901-423A-AB50-46705452E861}"/>
            </c:ext>
          </c:extLst>
        </c:ser>
        <c:dLbls>
          <c:showLegendKey val="0"/>
          <c:showVal val="0"/>
          <c:showCatName val="0"/>
          <c:showSerName val="0"/>
          <c:showPercent val="0"/>
          <c:showBubbleSize val="0"/>
        </c:dLbls>
        <c:axId val="417441864"/>
        <c:axId val="417440552"/>
      </c:scatterChart>
      <c:valAx>
        <c:axId val="417441864"/>
        <c:scaling>
          <c:orientation val="minMax"/>
        </c:scaling>
        <c:delete val="0"/>
        <c:axPos val="b"/>
        <c:title>
          <c:tx>
            <c:rich>
              <a:bodyPr/>
              <a:lstStyle/>
              <a:p>
                <a:pPr>
                  <a:defRPr/>
                </a:pPr>
                <a:r>
                  <a:rPr lang="en-AU"/>
                  <a:t>SM_Presence</a:t>
                </a:r>
              </a:p>
            </c:rich>
          </c:tx>
          <c:overlay val="0"/>
        </c:title>
        <c:numFmt formatCode="General" sourceLinked="1"/>
        <c:majorTickMark val="out"/>
        <c:minorTickMark val="none"/>
        <c:tickLblPos val="nextTo"/>
        <c:crossAx val="417440552"/>
        <c:crosses val="autoZero"/>
        <c:crossBetween val="midCat"/>
      </c:valAx>
      <c:valAx>
        <c:axId val="417440552"/>
        <c:scaling>
          <c:orientation val="minMax"/>
        </c:scaling>
        <c:delete val="0"/>
        <c:axPos val="l"/>
        <c:title>
          <c:tx>
            <c:rich>
              <a:bodyPr/>
              <a:lstStyle/>
              <a:p>
                <a:pPr>
                  <a:defRPr/>
                </a:pPr>
                <a:r>
                  <a:rPr lang="en-AU"/>
                  <a:t>Residuals</a:t>
                </a:r>
              </a:p>
            </c:rich>
          </c:tx>
          <c:overlay val="0"/>
        </c:title>
        <c:numFmt formatCode="0.00" sourceLinked="1"/>
        <c:majorTickMark val="out"/>
        <c:minorTickMark val="none"/>
        <c:tickLblPos val="nextTo"/>
        <c:crossAx val="41744186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Comp_Pricing  Residual Plot</a:t>
            </a:r>
          </a:p>
        </c:rich>
      </c:tx>
      <c:overlay val="0"/>
    </c:title>
    <c:autoTitleDeleted val="0"/>
    <c:plotArea>
      <c:layout/>
      <c:scatterChart>
        <c:scatterStyle val="lineMarker"/>
        <c:varyColors val="0"/>
        <c:ser>
          <c:idx val="0"/>
          <c:order val="0"/>
          <c:spPr>
            <a:ln w="19050">
              <a:noFill/>
            </a:ln>
          </c:spPr>
          <c:xVal>
            <c:numRef>
              <c:f>'Task 2 - Model data'!$D$2:$D$201</c:f>
              <c:numCache>
                <c:formatCode>0.0</c:formatCode>
                <c:ptCount val="200"/>
                <c:pt idx="0">
                  <c:v>6.8</c:v>
                </c:pt>
                <c:pt idx="1">
                  <c:v>5.3</c:v>
                </c:pt>
                <c:pt idx="2">
                  <c:v>4.5</c:v>
                </c:pt>
                <c:pt idx="3">
                  <c:v>8.8000000000000007</c:v>
                </c:pt>
                <c:pt idx="4">
                  <c:v>6.8</c:v>
                </c:pt>
                <c:pt idx="5">
                  <c:v>8.5</c:v>
                </c:pt>
                <c:pt idx="6">
                  <c:v>8.9</c:v>
                </c:pt>
                <c:pt idx="7">
                  <c:v>6.9</c:v>
                </c:pt>
                <c:pt idx="8">
                  <c:v>9.3000000000000007</c:v>
                </c:pt>
                <c:pt idx="9">
                  <c:v>8.4</c:v>
                </c:pt>
                <c:pt idx="10">
                  <c:v>6.8</c:v>
                </c:pt>
                <c:pt idx="11">
                  <c:v>8.1999999999999993</c:v>
                </c:pt>
                <c:pt idx="12">
                  <c:v>7.6</c:v>
                </c:pt>
                <c:pt idx="13">
                  <c:v>7.1</c:v>
                </c:pt>
                <c:pt idx="14">
                  <c:v>8.8000000000000007</c:v>
                </c:pt>
                <c:pt idx="15">
                  <c:v>4.9000000000000004</c:v>
                </c:pt>
                <c:pt idx="16">
                  <c:v>6.2</c:v>
                </c:pt>
                <c:pt idx="17">
                  <c:v>8.4</c:v>
                </c:pt>
                <c:pt idx="18">
                  <c:v>9.1</c:v>
                </c:pt>
                <c:pt idx="19">
                  <c:v>8.4</c:v>
                </c:pt>
                <c:pt idx="20">
                  <c:v>8.4</c:v>
                </c:pt>
                <c:pt idx="21">
                  <c:v>4.5</c:v>
                </c:pt>
                <c:pt idx="22">
                  <c:v>3.7</c:v>
                </c:pt>
                <c:pt idx="23">
                  <c:v>6.2</c:v>
                </c:pt>
                <c:pt idx="24">
                  <c:v>8</c:v>
                </c:pt>
                <c:pt idx="25">
                  <c:v>7.1</c:v>
                </c:pt>
                <c:pt idx="26">
                  <c:v>4.8</c:v>
                </c:pt>
                <c:pt idx="27">
                  <c:v>9</c:v>
                </c:pt>
                <c:pt idx="28">
                  <c:v>4.8</c:v>
                </c:pt>
                <c:pt idx="29">
                  <c:v>7.7</c:v>
                </c:pt>
                <c:pt idx="30">
                  <c:v>5.2</c:v>
                </c:pt>
                <c:pt idx="31">
                  <c:v>6.6</c:v>
                </c:pt>
                <c:pt idx="32">
                  <c:v>9.1999999999999993</c:v>
                </c:pt>
                <c:pt idx="33">
                  <c:v>8.6999999999999993</c:v>
                </c:pt>
                <c:pt idx="34">
                  <c:v>8.4</c:v>
                </c:pt>
                <c:pt idx="35">
                  <c:v>5.6</c:v>
                </c:pt>
                <c:pt idx="36">
                  <c:v>6.8</c:v>
                </c:pt>
                <c:pt idx="37">
                  <c:v>7.7</c:v>
                </c:pt>
                <c:pt idx="38">
                  <c:v>9</c:v>
                </c:pt>
                <c:pt idx="39">
                  <c:v>8.1999999999999993</c:v>
                </c:pt>
                <c:pt idx="40">
                  <c:v>9.1</c:v>
                </c:pt>
                <c:pt idx="41">
                  <c:v>8.5</c:v>
                </c:pt>
                <c:pt idx="42">
                  <c:v>7.4</c:v>
                </c:pt>
                <c:pt idx="43">
                  <c:v>5.9</c:v>
                </c:pt>
                <c:pt idx="44">
                  <c:v>5.2</c:v>
                </c:pt>
                <c:pt idx="45">
                  <c:v>8.4</c:v>
                </c:pt>
                <c:pt idx="46">
                  <c:v>3.8</c:v>
                </c:pt>
                <c:pt idx="47">
                  <c:v>8.1999999999999993</c:v>
                </c:pt>
                <c:pt idx="48">
                  <c:v>6.8</c:v>
                </c:pt>
                <c:pt idx="49">
                  <c:v>4.7</c:v>
                </c:pt>
                <c:pt idx="50">
                  <c:v>7.2</c:v>
                </c:pt>
                <c:pt idx="51">
                  <c:v>5.3</c:v>
                </c:pt>
                <c:pt idx="52">
                  <c:v>6.3</c:v>
                </c:pt>
                <c:pt idx="53">
                  <c:v>5.2</c:v>
                </c:pt>
                <c:pt idx="54">
                  <c:v>8.6999999999999993</c:v>
                </c:pt>
                <c:pt idx="55">
                  <c:v>7.4</c:v>
                </c:pt>
                <c:pt idx="56">
                  <c:v>9.6</c:v>
                </c:pt>
                <c:pt idx="57">
                  <c:v>4.4000000000000004</c:v>
                </c:pt>
                <c:pt idx="58">
                  <c:v>3.8</c:v>
                </c:pt>
                <c:pt idx="59">
                  <c:v>5.4</c:v>
                </c:pt>
                <c:pt idx="60">
                  <c:v>4.9000000000000004</c:v>
                </c:pt>
                <c:pt idx="61">
                  <c:v>6.7</c:v>
                </c:pt>
                <c:pt idx="62">
                  <c:v>5.8</c:v>
                </c:pt>
                <c:pt idx="63">
                  <c:v>6.2</c:v>
                </c:pt>
                <c:pt idx="64">
                  <c:v>7.2</c:v>
                </c:pt>
                <c:pt idx="65">
                  <c:v>8.1999999999999993</c:v>
                </c:pt>
                <c:pt idx="66">
                  <c:v>6.2</c:v>
                </c:pt>
                <c:pt idx="67">
                  <c:v>6</c:v>
                </c:pt>
                <c:pt idx="68">
                  <c:v>7.6</c:v>
                </c:pt>
                <c:pt idx="69">
                  <c:v>7.1</c:v>
                </c:pt>
                <c:pt idx="70">
                  <c:v>8.4</c:v>
                </c:pt>
                <c:pt idx="71">
                  <c:v>5</c:v>
                </c:pt>
                <c:pt idx="72">
                  <c:v>8.6999999999999993</c:v>
                </c:pt>
                <c:pt idx="73">
                  <c:v>6.8</c:v>
                </c:pt>
                <c:pt idx="74">
                  <c:v>6.8</c:v>
                </c:pt>
                <c:pt idx="75">
                  <c:v>4.9000000000000004</c:v>
                </c:pt>
                <c:pt idx="76">
                  <c:v>7.4</c:v>
                </c:pt>
                <c:pt idx="77">
                  <c:v>8.5</c:v>
                </c:pt>
                <c:pt idx="78">
                  <c:v>4.5999999999999996</c:v>
                </c:pt>
                <c:pt idx="79">
                  <c:v>7.8</c:v>
                </c:pt>
                <c:pt idx="80">
                  <c:v>4.9000000000000004</c:v>
                </c:pt>
                <c:pt idx="81">
                  <c:v>6.8</c:v>
                </c:pt>
                <c:pt idx="82">
                  <c:v>6.3</c:v>
                </c:pt>
                <c:pt idx="83">
                  <c:v>8.4</c:v>
                </c:pt>
                <c:pt idx="84">
                  <c:v>5.9</c:v>
                </c:pt>
                <c:pt idx="85">
                  <c:v>7.6</c:v>
                </c:pt>
                <c:pt idx="86">
                  <c:v>8.1999999999999993</c:v>
                </c:pt>
                <c:pt idx="87">
                  <c:v>5.9</c:v>
                </c:pt>
                <c:pt idx="88">
                  <c:v>8.3000000000000007</c:v>
                </c:pt>
                <c:pt idx="89">
                  <c:v>6.3</c:v>
                </c:pt>
                <c:pt idx="90">
                  <c:v>7.3</c:v>
                </c:pt>
                <c:pt idx="91">
                  <c:v>9.9</c:v>
                </c:pt>
                <c:pt idx="92">
                  <c:v>7.1</c:v>
                </c:pt>
                <c:pt idx="93">
                  <c:v>4.5999999999999996</c:v>
                </c:pt>
                <c:pt idx="94">
                  <c:v>7.4</c:v>
                </c:pt>
                <c:pt idx="95">
                  <c:v>6.7</c:v>
                </c:pt>
                <c:pt idx="96">
                  <c:v>7.2</c:v>
                </c:pt>
                <c:pt idx="97">
                  <c:v>5.6</c:v>
                </c:pt>
                <c:pt idx="98">
                  <c:v>7.9</c:v>
                </c:pt>
                <c:pt idx="99">
                  <c:v>9.6999999999999993</c:v>
                </c:pt>
                <c:pt idx="100">
                  <c:v>7.7</c:v>
                </c:pt>
                <c:pt idx="101">
                  <c:v>7.3</c:v>
                </c:pt>
                <c:pt idx="102">
                  <c:v>7.7</c:v>
                </c:pt>
                <c:pt idx="103">
                  <c:v>7.6</c:v>
                </c:pt>
                <c:pt idx="104">
                  <c:v>8.6999999999999993</c:v>
                </c:pt>
                <c:pt idx="105">
                  <c:v>9.1</c:v>
                </c:pt>
                <c:pt idx="106">
                  <c:v>7.7</c:v>
                </c:pt>
                <c:pt idx="107">
                  <c:v>8.4</c:v>
                </c:pt>
                <c:pt idx="108">
                  <c:v>3.8</c:v>
                </c:pt>
                <c:pt idx="109">
                  <c:v>5</c:v>
                </c:pt>
                <c:pt idx="110">
                  <c:v>6.7</c:v>
                </c:pt>
                <c:pt idx="111">
                  <c:v>6.7</c:v>
                </c:pt>
                <c:pt idx="112">
                  <c:v>9</c:v>
                </c:pt>
                <c:pt idx="113">
                  <c:v>8.1999999999999993</c:v>
                </c:pt>
                <c:pt idx="114">
                  <c:v>6.7</c:v>
                </c:pt>
                <c:pt idx="115">
                  <c:v>7.7</c:v>
                </c:pt>
                <c:pt idx="116">
                  <c:v>7.3</c:v>
                </c:pt>
                <c:pt idx="117">
                  <c:v>8</c:v>
                </c:pt>
                <c:pt idx="118">
                  <c:v>6</c:v>
                </c:pt>
                <c:pt idx="119">
                  <c:v>6.6</c:v>
                </c:pt>
                <c:pt idx="120">
                  <c:v>9.6</c:v>
                </c:pt>
                <c:pt idx="121">
                  <c:v>9.6999999999999993</c:v>
                </c:pt>
                <c:pt idx="122">
                  <c:v>6.2</c:v>
                </c:pt>
                <c:pt idx="123">
                  <c:v>6.3</c:v>
                </c:pt>
                <c:pt idx="124">
                  <c:v>10</c:v>
                </c:pt>
                <c:pt idx="125">
                  <c:v>5.3</c:v>
                </c:pt>
                <c:pt idx="126">
                  <c:v>4.7</c:v>
                </c:pt>
                <c:pt idx="127">
                  <c:v>8</c:v>
                </c:pt>
                <c:pt idx="128">
                  <c:v>4.5</c:v>
                </c:pt>
                <c:pt idx="129">
                  <c:v>5.2</c:v>
                </c:pt>
                <c:pt idx="130">
                  <c:v>3.7</c:v>
                </c:pt>
                <c:pt idx="131">
                  <c:v>5.2</c:v>
                </c:pt>
                <c:pt idx="132">
                  <c:v>8.4</c:v>
                </c:pt>
                <c:pt idx="133">
                  <c:v>8.1999999999999993</c:v>
                </c:pt>
                <c:pt idx="134">
                  <c:v>5.8</c:v>
                </c:pt>
                <c:pt idx="135">
                  <c:v>7.6</c:v>
                </c:pt>
                <c:pt idx="136">
                  <c:v>5.2</c:v>
                </c:pt>
                <c:pt idx="137">
                  <c:v>7.9</c:v>
                </c:pt>
                <c:pt idx="138">
                  <c:v>9.9</c:v>
                </c:pt>
                <c:pt idx="139">
                  <c:v>7.4</c:v>
                </c:pt>
                <c:pt idx="140">
                  <c:v>9.1</c:v>
                </c:pt>
                <c:pt idx="141">
                  <c:v>5.4</c:v>
                </c:pt>
                <c:pt idx="142">
                  <c:v>4.5</c:v>
                </c:pt>
                <c:pt idx="143">
                  <c:v>7.3</c:v>
                </c:pt>
                <c:pt idx="144">
                  <c:v>3.8</c:v>
                </c:pt>
                <c:pt idx="145">
                  <c:v>3.8</c:v>
                </c:pt>
                <c:pt idx="146">
                  <c:v>8.1999999999999993</c:v>
                </c:pt>
                <c:pt idx="147">
                  <c:v>7.3</c:v>
                </c:pt>
                <c:pt idx="148">
                  <c:v>5.9</c:v>
                </c:pt>
                <c:pt idx="149">
                  <c:v>8</c:v>
                </c:pt>
                <c:pt idx="150">
                  <c:v>8.1999999999999993</c:v>
                </c:pt>
                <c:pt idx="151">
                  <c:v>6.9</c:v>
                </c:pt>
                <c:pt idx="152">
                  <c:v>10</c:v>
                </c:pt>
                <c:pt idx="153">
                  <c:v>6.7</c:v>
                </c:pt>
                <c:pt idx="154">
                  <c:v>8.4</c:v>
                </c:pt>
                <c:pt idx="155">
                  <c:v>4.8</c:v>
                </c:pt>
                <c:pt idx="156">
                  <c:v>8.1999999999999993</c:v>
                </c:pt>
                <c:pt idx="157">
                  <c:v>7.2</c:v>
                </c:pt>
                <c:pt idx="158">
                  <c:v>6</c:v>
                </c:pt>
                <c:pt idx="159">
                  <c:v>8.3000000000000007</c:v>
                </c:pt>
                <c:pt idx="160">
                  <c:v>9.1999999999999993</c:v>
                </c:pt>
                <c:pt idx="161">
                  <c:v>8.8000000000000007</c:v>
                </c:pt>
                <c:pt idx="162">
                  <c:v>5.3</c:v>
                </c:pt>
                <c:pt idx="163">
                  <c:v>5.2</c:v>
                </c:pt>
                <c:pt idx="164">
                  <c:v>5.2</c:v>
                </c:pt>
                <c:pt idx="165">
                  <c:v>6</c:v>
                </c:pt>
                <c:pt idx="166">
                  <c:v>7.8</c:v>
                </c:pt>
                <c:pt idx="167">
                  <c:v>8.9</c:v>
                </c:pt>
                <c:pt idx="168">
                  <c:v>6.3</c:v>
                </c:pt>
                <c:pt idx="169">
                  <c:v>8.4</c:v>
                </c:pt>
                <c:pt idx="170">
                  <c:v>9</c:v>
                </c:pt>
                <c:pt idx="171">
                  <c:v>5.2</c:v>
                </c:pt>
                <c:pt idx="172">
                  <c:v>6.8</c:v>
                </c:pt>
                <c:pt idx="173">
                  <c:v>6.7</c:v>
                </c:pt>
                <c:pt idx="174">
                  <c:v>8.4</c:v>
                </c:pt>
                <c:pt idx="175">
                  <c:v>6.8</c:v>
                </c:pt>
                <c:pt idx="176">
                  <c:v>6.2</c:v>
                </c:pt>
                <c:pt idx="177">
                  <c:v>6.7</c:v>
                </c:pt>
                <c:pt idx="178">
                  <c:v>5.2</c:v>
                </c:pt>
                <c:pt idx="179">
                  <c:v>4.5</c:v>
                </c:pt>
                <c:pt idx="180">
                  <c:v>5.8</c:v>
                </c:pt>
                <c:pt idx="181">
                  <c:v>7.6</c:v>
                </c:pt>
                <c:pt idx="182">
                  <c:v>4.5</c:v>
                </c:pt>
                <c:pt idx="183">
                  <c:v>7.4</c:v>
                </c:pt>
                <c:pt idx="184">
                  <c:v>4.8</c:v>
                </c:pt>
                <c:pt idx="185">
                  <c:v>7.3</c:v>
                </c:pt>
                <c:pt idx="186">
                  <c:v>8.5</c:v>
                </c:pt>
                <c:pt idx="187">
                  <c:v>7.2</c:v>
                </c:pt>
                <c:pt idx="188">
                  <c:v>9.3000000000000007</c:v>
                </c:pt>
                <c:pt idx="189">
                  <c:v>3.8</c:v>
                </c:pt>
                <c:pt idx="190">
                  <c:v>5.8</c:v>
                </c:pt>
                <c:pt idx="191">
                  <c:v>8.4</c:v>
                </c:pt>
                <c:pt idx="192">
                  <c:v>7.2</c:v>
                </c:pt>
                <c:pt idx="193">
                  <c:v>8.4</c:v>
                </c:pt>
                <c:pt idx="194">
                  <c:v>8.8000000000000007</c:v>
                </c:pt>
                <c:pt idx="195">
                  <c:v>4.4000000000000004</c:v>
                </c:pt>
                <c:pt idx="196">
                  <c:v>8.4</c:v>
                </c:pt>
                <c:pt idx="197">
                  <c:v>6.8</c:v>
                </c:pt>
                <c:pt idx="198">
                  <c:v>6.3</c:v>
                </c:pt>
                <c:pt idx="199">
                  <c:v>6.8</c:v>
                </c:pt>
              </c:numCache>
            </c:numRef>
          </c:xVal>
          <c:yVal>
            <c:numRef>
              <c:f>'Task 2 - Final Model'!$C$37:$C$236</c:f>
              <c:numCache>
                <c:formatCode>0.00</c:formatCode>
                <c:ptCount val="200"/>
                <c:pt idx="0">
                  <c:v>0.26743229437016858</c:v>
                </c:pt>
                <c:pt idx="1">
                  <c:v>-0.27902846919312019</c:v>
                </c:pt>
                <c:pt idx="2">
                  <c:v>-2.7845257418761094E-2</c:v>
                </c:pt>
                <c:pt idx="3">
                  <c:v>0.47401280154686987</c:v>
                </c:pt>
                <c:pt idx="4">
                  <c:v>-1.3206725455089838</c:v>
                </c:pt>
                <c:pt idx="5">
                  <c:v>-1.4701496134514311</c:v>
                </c:pt>
                <c:pt idx="6">
                  <c:v>1.1348384887847605</c:v>
                </c:pt>
                <c:pt idx="7">
                  <c:v>0.69023967178004142</c:v>
                </c:pt>
                <c:pt idx="8">
                  <c:v>-1.4732190809519548</c:v>
                </c:pt>
                <c:pt idx="9">
                  <c:v>1.5605845183869693</c:v>
                </c:pt>
                <c:pt idx="10">
                  <c:v>-1.2590956690758812</c:v>
                </c:pt>
                <c:pt idx="11">
                  <c:v>0.70225227850177951</c:v>
                </c:pt>
                <c:pt idx="12">
                  <c:v>-2.4793850351417923</c:v>
                </c:pt>
                <c:pt idx="13">
                  <c:v>-3.200051545259619E-2</c:v>
                </c:pt>
                <c:pt idx="14">
                  <c:v>0.73764811927811458</c:v>
                </c:pt>
                <c:pt idx="15">
                  <c:v>0.31864510614397901</c:v>
                </c:pt>
                <c:pt idx="16">
                  <c:v>-0.54168923085785359</c:v>
                </c:pt>
                <c:pt idx="17">
                  <c:v>-0.91916165179937259</c:v>
                </c:pt>
                <c:pt idx="18">
                  <c:v>0.33473488496260018</c:v>
                </c:pt>
                <c:pt idx="19">
                  <c:v>0.2411993332491349</c:v>
                </c:pt>
                <c:pt idx="20">
                  <c:v>0.2624907413238855</c:v>
                </c:pt>
                <c:pt idx="21">
                  <c:v>-1.0523591406581563</c:v>
                </c:pt>
                <c:pt idx="22">
                  <c:v>-0.14705974311807957</c:v>
                </c:pt>
                <c:pt idx="23">
                  <c:v>-0.11740736752586756</c:v>
                </c:pt>
                <c:pt idx="24">
                  <c:v>-2.1753268260260938</c:v>
                </c:pt>
                <c:pt idx="25">
                  <c:v>-0.85726620803878539</c:v>
                </c:pt>
                <c:pt idx="26">
                  <c:v>-1.2870777576838215</c:v>
                </c:pt>
                <c:pt idx="27">
                  <c:v>-1.98620223025525</c:v>
                </c:pt>
                <c:pt idx="28">
                  <c:v>-0.64042024018589849</c:v>
                </c:pt>
                <c:pt idx="29">
                  <c:v>-1.1842818354326283</c:v>
                </c:pt>
                <c:pt idx="30">
                  <c:v>-1.2969911755135417</c:v>
                </c:pt>
                <c:pt idx="31">
                  <c:v>0.51120453350350559</c:v>
                </c:pt>
                <c:pt idx="32">
                  <c:v>0.681717306487581</c:v>
                </c:pt>
                <c:pt idx="33">
                  <c:v>-1.882557996604648</c:v>
                </c:pt>
                <c:pt idx="34">
                  <c:v>0.24506122992927359</c:v>
                </c:pt>
                <c:pt idx="35">
                  <c:v>0.54808025291539941</c:v>
                </c:pt>
                <c:pt idx="36">
                  <c:v>0.75864417878841905</c:v>
                </c:pt>
                <c:pt idx="37">
                  <c:v>-0.43961614957313344</c:v>
                </c:pt>
                <c:pt idx="38">
                  <c:v>1.9262857895169461E-2</c:v>
                </c:pt>
                <c:pt idx="39">
                  <c:v>-1.7101842675175956</c:v>
                </c:pt>
                <c:pt idx="40">
                  <c:v>-0.5068485785208896</c:v>
                </c:pt>
                <c:pt idx="41">
                  <c:v>-0.63479036660916677</c:v>
                </c:pt>
                <c:pt idx="42">
                  <c:v>-0.47598686294124981</c:v>
                </c:pt>
                <c:pt idx="43">
                  <c:v>-0.59765380867979268</c:v>
                </c:pt>
                <c:pt idx="44">
                  <c:v>1.0826736324560287</c:v>
                </c:pt>
                <c:pt idx="45">
                  <c:v>0.2443676167757296</c:v>
                </c:pt>
                <c:pt idx="46">
                  <c:v>0.28429321748317626</c:v>
                </c:pt>
                <c:pt idx="47">
                  <c:v>1.7602608113122642E-2</c:v>
                </c:pt>
                <c:pt idx="48">
                  <c:v>1.2446806476188819</c:v>
                </c:pt>
                <c:pt idx="49">
                  <c:v>-0.10418811970002473</c:v>
                </c:pt>
                <c:pt idx="50">
                  <c:v>-0.22427752507295118</c:v>
                </c:pt>
                <c:pt idx="51">
                  <c:v>0.97577681098236191</c:v>
                </c:pt>
                <c:pt idx="52">
                  <c:v>-1.6622970038061702</c:v>
                </c:pt>
                <c:pt idx="53">
                  <c:v>-0.36334456647739799</c:v>
                </c:pt>
                <c:pt idx="54">
                  <c:v>8.9330951673902703E-2</c:v>
                </c:pt>
                <c:pt idx="55">
                  <c:v>-0.20447147735103499</c:v>
                </c:pt>
                <c:pt idx="56">
                  <c:v>0.10703815045413911</c:v>
                </c:pt>
                <c:pt idx="57">
                  <c:v>-0.3237078167158014</c:v>
                </c:pt>
                <c:pt idx="58">
                  <c:v>0.59443976363356121</c:v>
                </c:pt>
                <c:pt idx="59">
                  <c:v>0.74968980519638784</c:v>
                </c:pt>
                <c:pt idx="60">
                  <c:v>0.48485036728678388</c:v>
                </c:pt>
                <c:pt idx="61">
                  <c:v>0.21080784053575741</c:v>
                </c:pt>
                <c:pt idx="62">
                  <c:v>-0.6554466764910174</c:v>
                </c:pt>
                <c:pt idx="63">
                  <c:v>9.7843516201287173E-2</c:v>
                </c:pt>
                <c:pt idx="64">
                  <c:v>0.13321919861658138</c:v>
                </c:pt>
                <c:pt idx="65">
                  <c:v>-1.662277549060402</c:v>
                </c:pt>
                <c:pt idx="66">
                  <c:v>0.31147941170214821</c:v>
                </c:pt>
                <c:pt idx="67">
                  <c:v>2.4972745886723047E-2</c:v>
                </c:pt>
                <c:pt idx="68">
                  <c:v>3.9766767314320717E-2</c:v>
                </c:pt>
                <c:pt idx="69">
                  <c:v>0.66896066418048505</c:v>
                </c:pt>
                <c:pt idx="70">
                  <c:v>-8.0684996427287103E-2</c:v>
                </c:pt>
                <c:pt idx="71">
                  <c:v>8.620302761710974E-2</c:v>
                </c:pt>
                <c:pt idx="72">
                  <c:v>8.8255112549585846E-2</c:v>
                </c:pt>
                <c:pt idx="73">
                  <c:v>1.4386878379139851</c:v>
                </c:pt>
                <c:pt idx="74">
                  <c:v>0.2405837963022055</c:v>
                </c:pt>
                <c:pt idx="75">
                  <c:v>0.40752273688289975</c:v>
                </c:pt>
                <c:pt idx="76">
                  <c:v>0.70878330335567874</c:v>
                </c:pt>
                <c:pt idx="77">
                  <c:v>-0.62567097426454232</c:v>
                </c:pt>
                <c:pt idx="78">
                  <c:v>0.73395015795261109</c:v>
                </c:pt>
                <c:pt idx="79">
                  <c:v>-0.45830186579509125</c:v>
                </c:pt>
                <c:pt idx="80">
                  <c:v>0.75842155393598176</c:v>
                </c:pt>
                <c:pt idx="81">
                  <c:v>0.31946568255852092</c:v>
                </c:pt>
                <c:pt idx="82">
                  <c:v>-1.6050659247111998</c:v>
                </c:pt>
                <c:pt idx="83">
                  <c:v>1.1007701519306696</c:v>
                </c:pt>
                <c:pt idx="84">
                  <c:v>-0.39068904176718</c:v>
                </c:pt>
                <c:pt idx="85">
                  <c:v>6.2165368331633886E-2</c:v>
                </c:pt>
                <c:pt idx="86">
                  <c:v>0.54651064019555662</c:v>
                </c:pt>
                <c:pt idx="87">
                  <c:v>-0.1638855565628603</c:v>
                </c:pt>
                <c:pt idx="88">
                  <c:v>-0.30446591145335589</c:v>
                </c:pt>
                <c:pt idx="89">
                  <c:v>0.61345537039667697</c:v>
                </c:pt>
                <c:pt idx="90">
                  <c:v>0.16940363406340886</c:v>
                </c:pt>
                <c:pt idx="91">
                  <c:v>0.6297755738414974</c:v>
                </c:pt>
                <c:pt idx="92">
                  <c:v>-0.41998235558985542</c:v>
                </c:pt>
                <c:pt idx="93">
                  <c:v>0.93207009990891976</c:v>
                </c:pt>
                <c:pt idx="94">
                  <c:v>-0.19677999925216838</c:v>
                </c:pt>
                <c:pt idx="95">
                  <c:v>-1.3464943038412613E-2</c:v>
                </c:pt>
                <c:pt idx="96">
                  <c:v>1.06628121158057</c:v>
                </c:pt>
                <c:pt idx="97">
                  <c:v>0.31841951288873638</c:v>
                </c:pt>
                <c:pt idx="98">
                  <c:v>0.50830048437524766</c:v>
                </c:pt>
                <c:pt idx="99">
                  <c:v>-0.23813531237167318</c:v>
                </c:pt>
                <c:pt idx="100">
                  <c:v>1.6198988455038776</c:v>
                </c:pt>
                <c:pt idx="101">
                  <c:v>1.6201582336899669</c:v>
                </c:pt>
                <c:pt idx="102">
                  <c:v>1.4203286271820694</c:v>
                </c:pt>
                <c:pt idx="103">
                  <c:v>8.9827228795867242E-2</c:v>
                </c:pt>
                <c:pt idx="104">
                  <c:v>0.43306858277712834</c:v>
                </c:pt>
                <c:pt idx="105">
                  <c:v>-1.3779968372986673E-3</c:v>
                </c:pt>
                <c:pt idx="106">
                  <c:v>-0.7276383677885665</c:v>
                </c:pt>
                <c:pt idx="107">
                  <c:v>0.49827145182176302</c:v>
                </c:pt>
                <c:pt idx="108">
                  <c:v>-0.97801205091957577</c:v>
                </c:pt>
                <c:pt idx="109">
                  <c:v>0.68327545912793575</c:v>
                </c:pt>
                <c:pt idx="110">
                  <c:v>0.72770227987478719</c:v>
                </c:pt>
                <c:pt idx="111">
                  <c:v>0.73464788591401131</c:v>
                </c:pt>
                <c:pt idx="112">
                  <c:v>-1.4976741760339554</c:v>
                </c:pt>
                <c:pt idx="113">
                  <c:v>-1.1931039243408001</c:v>
                </c:pt>
                <c:pt idx="114">
                  <c:v>-0.11621568436867058</c:v>
                </c:pt>
                <c:pt idx="115">
                  <c:v>-0.7075718193209326</c:v>
                </c:pt>
                <c:pt idx="116">
                  <c:v>1.0986333451539334</c:v>
                </c:pt>
                <c:pt idx="117">
                  <c:v>-0.38344096485484513</c:v>
                </c:pt>
                <c:pt idx="118">
                  <c:v>-0.37707140095954017</c:v>
                </c:pt>
                <c:pt idx="119">
                  <c:v>0.22632566930699127</c:v>
                </c:pt>
                <c:pt idx="120">
                  <c:v>-6.2640913898023953E-2</c:v>
                </c:pt>
                <c:pt idx="121">
                  <c:v>-3.8316811509575999E-2</c:v>
                </c:pt>
                <c:pt idx="122">
                  <c:v>1.6676095235493449</c:v>
                </c:pt>
                <c:pt idx="123">
                  <c:v>-0.33047515422777884</c:v>
                </c:pt>
                <c:pt idx="124">
                  <c:v>-0.32844325932744134</c:v>
                </c:pt>
                <c:pt idx="125">
                  <c:v>-1.0432048159732972</c:v>
                </c:pt>
                <c:pt idx="126">
                  <c:v>0.3182310808865747</c:v>
                </c:pt>
                <c:pt idx="127">
                  <c:v>-0.57109355289577834</c:v>
                </c:pt>
                <c:pt idx="128">
                  <c:v>1.0998701859188529</c:v>
                </c:pt>
                <c:pt idx="129">
                  <c:v>-0.39633882789889086</c:v>
                </c:pt>
                <c:pt idx="130">
                  <c:v>-0.38149731626088546</c:v>
                </c:pt>
                <c:pt idx="131">
                  <c:v>-0.22448665158538006</c:v>
                </c:pt>
                <c:pt idx="132">
                  <c:v>-0.3721969056292771</c:v>
                </c:pt>
                <c:pt idx="133">
                  <c:v>0.53702771042752673</c:v>
                </c:pt>
                <c:pt idx="134">
                  <c:v>-0.35989121372751676</c:v>
                </c:pt>
                <c:pt idx="135">
                  <c:v>9.2254015357886132E-2</c:v>
                </c:pt>
                <c:pt idx="136">
                  <c:v>0.26321258316660945</c:v>
                </c:pt>
                <c:pt idx="137">
                  <c:v>-0.45664893149005437</c:v>
                </c:pt>
                <c:pt idx="138">
                  <c:v>-0.85115333133790472</c:v>
                </c:pt>
                <c:pt idx="139">
                  <c:v>0.34899738935362912</c:v>
                </c:pt>
                <c:pt idx="140">
                  <c:v>-9.3078026197050079E-2</c:v>
                </c:pt>
                <c:pt idx="141">
                  <c:v>0.2216468101715261</c:v>
                </c:pt>
                <c:pt idx="142">
                  <c:v>0.23165754441528108</c:v>
                </c:pt>
                <c:pt idx="143">
                  <c:v>-6.7620104133107262E-2</c:v>
                </c:pt>
                <c:pt idx="144">
                  <c:v>-0.18790791932483053</c:v>
                </c:pt>
                <c:pt idx="145">
                  <c:v>0.27112701993041632</c:v>
                </c:pt>
                <c:pt idx="146">
                  <c:v>0.43790811070532953</c:v>
                </c:pt>
                <c:pt idx="147">
                  <c:v>-8.3660059240919793E-3</c:v>
                </c:pt>
                <c:pt idx="148">
                  <c:v>-0.75561772428281238</c:v>
                </c:pt>
                <c:pt idx="149">
                  <c:v>-0.12652169985292794</c:v>
                </c:pt>
                <c:pt idx="150">
                  <c:v>-0.99440393882656331</c:v>
                </c:pt>
                <c:pt idx="151">
                  <c:v>6.0783885541514593E-2</c:v>
                </c:pt>
                <c:pt idx="152">
                  <c:v>0.43514477423638809</c:v>
                </c:pt>
                <c:pt idx="153">
                  <c:v>0.13611573452514847</c:v>
                </c:pt>
                <c:pt idx="154">
                  <c:v>0.44257943788075416</c:v>
                </c:pt>
                <c:pt idx="155">
                  <c:v>-0.71351290449886307</c:v>
                </c:pt>
                <c:pt idx="156">
                  <c:v>1.6838650251842004</c:v>
                </c:pt>
                <c:pt idx="157">
                  <c:v>0.82003351803416535</c:v>
                </c:pt>
                <c:pt idx="158">
                  <c:v>-7.8352512165720256E-2</c:v>
                </c:pt>
                <c:pt idx="159">
                  <c:v>0.82672885507216876</c:v>
                </c:pt>
                <c:pt idx="160">
                  <c:v>-0.50408326257821656</c:v>
                </c:pt>
                <c:pt idx="161">
                  <c:v>-0.6433809137686417</c:v>
                </c:pt>
                <c:pt idx="162">
                  <c:v>0.71399808352666483</c:v>
                </c:pt>
                <c:pt idx="163">
                  <c:v>-0.7827758849442894</c:v>
                </c:pt>
                <c:pt idx="164">
                  <c:v>0.3034692393737064</c:v>
                </c:pt>
                <c:pt idx="165">
                  <c:v>2.7539790454358837E-2</c:v>
                </c:pt>
                <c:pt idx="166">
                  <c:v>0.17869785482207945</c:v>
                </c:pt>
                <c:pt idx="167">
                  <c:v>0.93179697293262542</c:v>
                </c:pt>
                <c:pt idx="168">
                  <c:v>0.18452895622079701</c:v>
                </c:pt>
                <c:pt idx="169">
                  <c:v>-1.1165374300750841</c:v>
                </c:pt>
                <c:pt idx="170">
                  <c:v>1.711503241335814</c:v>
                </c:pt>
                <c:pt idx="171">
                  <c:v>0.28282200322687956</c:v>
                </c:pt>
                <c:pt idx="172">
                  <c:v>0.15424213334991954</c:v>
                </c:pt>
                <c:pt idx="173">
                  <c:v>1.076626483688143</c:v>
                </c:pt>
                <c:pt idx="174">
                  <c:v>0.93623938904356052</c:v>
                </c:pt>
                <c:pt idx="175">
                  <c:v>4.0486593814357263E-2</c:v>
                </c:pt>
                <c:pt idx="176">
                  <c:v>-0.37842679042006644</c:v>
                </c:pt>
                <c:pt idx="177">
                  <c:v>-0.36831185003637401</c:v>
                </c:pt>
                <c:pt idx="178">
                  <c:v>0.39607326792169495</c:v>
                </c:pt>
                <c:pt idx="179">
                  <c:v>0.12683678094704476</c:v>
                </c:pt>
                <c:pt idx="180">
                  <c:v>0.29982972837387933</c:v>
                </c:pt>
                <c:pt idx="181">
                  <c:v>-0.42846838009784172</c:v>
                </c:pt>
                <c:pt idx="182">
                  <c:v>-0.12033498678855814</c:v>
                </c:pt>
                <c:pt idx="183">
                  <c:v>-0.8251892682609494</c:v>
                </c:pt>
                <c:pt idx="184">
                  <c:v>1.1467373988357199</c:v>
                </c:pt>
                <c:pt idx="185">
                  <c:v>-1.0934508947051675</c:v>
                </c:pt>
                <c:pt idx="186">
                  <c:v>1.8777347326927103</c:v>
                </c:pt>
                <c:pt idx="187">
                  <c:v>0.55907445794896837</c:v>
                </c:pt>
                <c:pt idx="188">
                  <c:v>0.71816719820024311</c:v>
                </c:pt>
                <c:pt idx="189">
                  <c:v>0.83306200712897471</c:v>
                </c:pt>
                <c:pt idx="190">
                  <c:v>-0.64117327876403074</c:v>
                </c:pt>
                <c:pt idx="191">
                  <c:v>-0.16195148346030841</c:v>
                </c:pt>
                <c:pt idx="192">
                  <c:v>-0.59331438607541642</c:v>
                </c:pt>
                <c:pt idx="193">
                  <c:v>-1.1794472030280208</c:v>
                </c:pt>
                <c:pt idx="194">
                  <c:v>-0.60961468825362175</c:v>
                </c:pt>
                <c:pt idx="195">
                  <c:v>0.12620307643678785</c:v>
                </c:pt>
                <c:pt idx="196">
                  <c:v>1.1797678044412283</c:v>
                </c:pt>
                <c:pt idx="197">
                  <c:v>1.035889081822063</c:v>
                </c:pt>
                <c:pt idx="198">
                  <c:v>-0.58614822966761793</c:v>
                </c:pt>
                <c:pt idx="199">
                  <c:v>-0.51922558362323734</c:v>
                </c:pt>
              </c:numCache>
            </c:numRef>
          </c:yVal>
          <c:smooth val="0"/>
          <c:extLst>
            <c:ext xmlns:c16="http://schemas.microsoft.com/office/drawing/2014/chart" uri="{C3380CC4-5D6E-409C-BE32-E72D297353CC}">
              <c16:uniqueId val="{00000004-B604-4EDD-A056-DCB2A4C96A10}"/>
            </c:ext>
          </c:extLst>
        </c:ser>
        <c:dLbls>
          <c:showLegendKey val="0"/>
          <c:showVal val="0"/>
          <c:showCatName val="0"/>
          <c:showSerName val="0"/>
          <c:showPercent val="0"/>
          <c:showBubbleSize val="0"/>
        </c:dLbls>
        <c:axId val="786006432"/>
        <c:axId val="786009056"/>
      </c:scatterChart>
      <c:valAx>
        <c:axId val="786006432"/>
        <c:scaling>
          <c:orientation val="minMax"/>
        </c:scaling>
        <c:delete val="0"/>
        <c:axPos val="b"/>
        <c:title>
          <c:tx>
            <c:rich>
              <a:bodyPr/>
              <a:lstStyle/>
              <a:p>
                <a:pPr>
                  <a:defRPr/>
                </a:pPr>
                <a:r>
                  <a:rPr lang="en-AU"/>
                  <a:t>Comp_Pricing</a:t>
                </a:r>
              </a:p>
            </c:rich>
          </c:tx>
          <c:overlay val="0"/>
        </c:title>
        <c:numFmt formatCode="0.0" sourceLinked="1"/>
        <c:majorTickMark val="out"/>
        <c:minorTickMark val="none"/>
        <c:tickLblPos val="nextTo"/>
        <c:crossAx val="786009056"/>
        <c:crosses val="autoZero"/>
        <c:crossBetween val="midCat"/>
      </c:valAx>
      <c:valAx>
        <c:axId val="786009056"/>
        <c:scaling>
          <c:orientation val="minMax"/>
        </c:scaling>
        <c:delete val="0"/>
        <c:axPos val="l"/>
        <c:title>
          <c:tx>
            <c:rich>
              <a:bodyPr/>
              <a:lstStyle/>
              <a:p>
                <a:pPr>
                  <a:defRPr/>
                </a:pPr>
                <a:r>
                  <a:rPr lang="en-AU"/>
                  <a:t>Residuals</a:t>
                </a:r>
              </a:p>
            </c:rich>
          </c:tx>
          <c:overlay val="0"/>
        </c:title>
        <c:numFmt formatCode="0.00" sourceLinked="1"/>
        <c:majorTickMark val="out"/>
        <c:minorTickMark val="none"/>
        <c:tickLblPos val="nextTo"/>
        <c:crossAx val="78600643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Order_Fulfillment  Residual Plot</a:t>
            </a:r>
          </a:p>
        </c:rich>
      </c:tx>
      <c:overlay val="0"/>
    </c:title>
    <c:autoTitleDeleted val="0"/>
    <c:plotArea>
      <c:layout/>
      <c:scatterChart>
        <c:scatterStyle val="lineMarker"/>
        <c:varyColors val="0"/>
        <c:ser>
          <c:idx val="0"/>
          <c:order val="0"/>
          <c:spPr>
            <a:ln w="19050">
              <a:noFill/>
            </a:ln>
          </c:spPr>
          <c:xVal>
            <c:numRef>
              <c:f>'Task 2 - Model data'!$E$2:$E$201</c:f>
              <c:numCache>
                <c:formatCode>0.0</c:formatCode>
                <c:ptCount val="200"/>
                <c:pt idx="0">
                  <c:v>5</c:v>
                </c:pt>
                <c:pt idx="1">
                  <c:v>3.9</c:v>
                </c:pt>
                <c:pt idx="2">
                  <c:v>5.4</c:v>
                </c:pt>
                <c:pt idx="3">
                  <c:v>4.3</c:v>
                </c:pt>
                <c:pt idx="4">
                  <c:v>4.5</c:v>
                </c:pt>
                <c:pt idx="5">
                  <c:v>3.6</c:v>
                </c:pt>
                <c:pt idx="6">
                  <c:v>2.1</c:v>
                </c:pt>
                <c:pt idx="7">
                  <c:v>4.3</c:v>
                </c:pt>
                <c:pt idx="8">
                  <c:v>4.4000000000000004</c:v>
                </c:pt>
                <c:pt idx="9">
                  <c:v>4.0999999999999996</c:v>
                </c:pt>
                <c:pt idx="10">
                  <c:v>3.8</c:v>
                </c:pt>
                <c:pt idx="11">
                  <c:v>3</c:v>
                </c:pt>
                <c:pt idx="12">
                  <c:v>5.0999999999999996</c:v>
                </c:pt>
                <c:pt idx="13">
                  <c:v>4.5</c:v>
                </c:pt>
                <c:pt idx="14">
                  <c:v>4.8</c:v>
                </c:pt>
                <c:pt idx="15">
                  <c:v>4.3</c:v>
                </c:pt>
                <c:pt idx="16">
                  <c:v>4.2</c:v>
                </c:pt>
                <c:pt idx="17">
                  <c:v>5.7</c:v>
                </c:pt>
                <c:pt idx="18">
                  <c:v>5</c:v>
                </c:pt>
                <c:pt idx="19">
                  <c:v>4.5</c:v>
                </c:pt>
                <c:pt idx="20">
                  <c:v>3.3</c:v>
                </c:pt>
                <c:pt idx="21">
                  <c:v>4.3</c:v>
                </c:pt>
                <c:pt idx="22">
                  <c:v>4.8</c:v>
                </c:pt>
                <c:pt idx="23">
                  <c:v>6.7</c:v>
                </c:pt>
                <c:pt idx="24">
                  <c:v>4.7</c:v>
                </c:pt>
                <c:pt idx="25">
                  <c:v>5.6</c:v>
                </c:pt>
                <c:pt idx="26">
                  <c:v>5.3</c:v>
                </c:pt>
                <c:pt idx="27">
                  <c:v>4.3</c:v>
                </c:pt>
                <c:pt idx="28">
                  <c:v>5.7</c:v>
                </c:pt>
                <c:pt idx="29">
                  <c:v>4.7</c:v>
                </c:pt>
                <c:pt idx="30">
                  <c:v>3.7</c:v>
                </c:pt>
                <c:pt idx="31">
                  <c:v>3</c:v>
                </c:pt>
                <c:pt idx="32">
                  <c:v>3.5</c:v>
                </c:pt>
                <c:pt idx="33">
                  <c:v>4.7</c:v>
                </c:pt>
                <c:pt idx="34">
                  <c:v>2.5</c:v>
                </c:pt>
                <c:pt idx="35">
                  <c:v>3.1</c:v>
                </c:pt>
                <c:pt idx="36">
                  <c:v>3.9</c:v>
                </c:pt>
                <c:pt idx="37">
                  <c:v>5.2</c:v>
                </c:pt>
                <c:pt idx="38">
                  <c:v>4.7</c:v>
                </c:pt>
                <c:pt idx="39">
                  <c:v>4.5</c:v>
                </c:pt>
                <c:pt idx="40">
                  <c:v>4.5999999999999996</c:v>
                </c:pt>
                <c:pt idx="41">
                  <c:v>4.0999999999999996</c:v>
                </c:pt>
                <c:pt idx="42">
                  <c:v>4.5999999999999996</c:v>
                </c:pt>
                <c:pt idx="43">
                  <c:v>4.9000000000000004</c:v>
                </c:pt>
                <c:pt idx="44">
                  <c:v>4.3</c:v>
                </c:pt>
                <c:pt idx="45">
                  <c:v>5.2</c:v>
                </c:pt>
                <c:pt idx="46">
                  <c:v>5</c:v>
                </c:pt>
                <c:pt idx="47">
                  <c:v>6.5</c:v>
                </c:pt>
                <c:pt idx="48">
                  <c:v>4.5</c:v>
                </c:pt>
                <c:pt idx="49">
                  <c:v>4.0999999999999996</c:v>
                </c:pt>
                <c:pt idx="50">
                  <c:v>4</c:v>
                </c:pt>
                <c:pt idx="51">
                  <c:v>4.5</c:v>
                </c:pt>
                <c:pt idx="52">
                  <c:v>4.7</c:v>
                </c:pt>
                <c:pt idx="53">
                  <c:v>3.2</c:v>
                </c:pt>
                <c:pt idx="54">
                  <c:v>4.9000000000000004</c:v>
                </c:pt>
                <c:pt idx="55">
                  <c:v>4.0999999999999996</c:v>
                </c:pt>
                <c:pt idx="56">
                  <c:v>5.7</c:v>
                </c:pt>
                <c:pt idx="57">
                  <c:v>4.5999999999999996</c:v>
                </c:pt>
                <c:pt idx="58">
                  <c:v>3.7</c:v>
                </c:pt>
                <c:pt idx="59">
                  <c:v>5.6</c:v>
                </c:pt>
                <c:pt idx="60">
                  <c:v>5.4</c:v>
                </c:pt>
                <c:pt idx="61">
                  <c:v>2.7</c:v>
                </c:pt>
                <c:pt idx="62">
                  <c:v>4.4000000000000004</c:v>
                </c:pt>
                <c:pt idx="63">
                  <c:v>3.3</c:v>
                </c:pt>
                <c:pt idx="64">
                  <c:v>3.5</c:v>
                </c:pt>
                <c:pt idx="65">
                  <c:v>4.7</c:v>
                </c:pt>
                <c:pt idx="66">
                  <c:v>5</c:v>
                </c:pt>
                <c:pt idx="67">
                  <c:v>4.5</c:v>
                </c:pt>
                <c:pt idx="68">
                  <c:v>4</c:v>
                </c:pt>
                <c:pt idx="69">
                  <c:v>4.7</c:v>
                </c:pt>
                <c:pt idx="70">
                  <c:v>5.4</c:v>
                </c:pt>
                <c:pt idx="71">
                  <c:v>2.9</c:v>
                </c:pt>
                <c:pt idx="72">
                  <c:v>4.5999999999999996</c:v>
                </c:pt>
                <c:pt idx="73">
                  <c:v>4.0999999999999996</c:v>
                </c:pt>
                <c:pt idx="74">
                  <c:v>4.4000000000000004</c:v>
                </c:pt>
                <c:pt idx="75">
                  <c:v>3.1</c:v>
                </c:pt>
                <c:pt idx="76">
                  <c:v>4.5</c:v>
                </c:pt>
                <c:pt idx="77">
                  <c:v>4.3</c:v>
                </c:pt>
                <c:pt idx="78">
                  <c:v>5.2</c:v>
                </c:pt>
                <c:pt idx="79">
                  <c:v>2.6</c:v>
                </c:pt>
                <c:pt idx="80">
                  <c:v>3.2</c:v>
                </c:pt>
                <c:pt idx="81">
                  <c:v>4.3</c:v>
                </c:pt>
                <c:pt idx="82">
                  <c:v>2.7</c:v>
                </c:pt>
                <c:pt idx="83">
                  <c:v>2</c:v>
                </c:pt>
                <c:pt idx="84">
                  <c:v>4.7</c:v>
                </c:pt>
                <c:pt idx="85">
                  <c:v>3.4</c:v>
                </c:pt>
                <c:pt idx="86">
                  <c:v>2.4</c:v>
                </c:pt>
                <c:pt idx="87">
                  <c:v>5.0999999999999996</c:v>
                </c:pt>
                <c:pt idx="88">
                  <c:v>4.5999999999999996</c:v>
                </c:pt>
                <c:pt idx="89">
                  <c:v>5.5</c:v>
                </c:pt>
                <c:pt idx="90">
                  <c:v>4.4000000000000004</c:v>
                </c:pt>
                <c:pt idx="91">
                  <c:v>2</c:v>
                </c:pt>
                <c:pt idx="92">
                  <c:v>4.4000000000000004</c:v>
                </c:pt>
                <c:pt idx="93">
                  <c:v>4.8</c:v>
                </c:pt>
                <c:pt idx="94">
                  <c:v>3.6</c:v>
                </c:pt>
                <c:pt idx="95">
                  <c:v>4.9000000000000004</c:v>
                </c:pt>
                <c:pt idx="96">
                  <c:v>4.2</c:v>
                </c:pt>
                <c:pt idx="97">
                  <c:v>3.1</c:v>
                </c:pt>
                <c:pt idx="98">
                  <c:v>4.3</c:v>
                </c:pt>
                <c:pt idx="99">
                  <c:v>3.4</c:v>
                </c:pt>
                <c:pt idx="100">
                  <c:v>3.1</c:v>
                </c:pt>
                <c:pt idx="101">
                  <c:v>5.0999999999999996</c:v>
                </c:pt>
                <c:pt idx="102">
                  <c:v>4</c:v>
                </c:pt>
                <c:pt idx="103">
                  <c:v>5.6</c:v>
                </c:pt>
                <c:pt idx="104">
                  <c:v>5</c:v>
                </c:pt>
                <c:pt idx="105">
                  <c:v>4.2</c:v>
                </c:pt>
                <c:pt idx="106">
                  <c:v>4.4000000000000004</c:v>
                </c:pt>
                <c:pt idx="107">
                  <c:v>5.8</c:v>
                </c:pt>
                <c:pt idx="108">
                  <c:v>4.5999999999999996</c:v>
                </c:pt>
                <c:pt idx="109">
                  <c:v>3.8</c:v>
                </c:pt>
                <c:pt idx="110">
                  <c:v>3.7</c:v>
                </c:pt>
                <c:pt idx="111">
                  <c:v>4</c:v>
                </c:pt>
                <c:pt idx="112">
                  <c:v>4.5</c:v>
                </c:pt>
                <c:pt idx="113">
                  <c:v>4.2</c:v>
                </c:pt>
                <c:pt idx="114">
                  <c:v>4</c:v>
                </c:pt>
                <c:pt idx="115">
                  <c:v>5.0999999999999996</c:v>
                </c:pt>
                <c:pt idx="116">
                  <c:v>4.2</c:v>
                </c:pt>
                <c:pt idx="117">
                  <c:v>2.8</c:v>
                </c:pt>
                <c:pt idx="118">
                  <c:v>3.3</c:v>
                </c:pt>
                <c:pt idx="119">
                  <c:v>2.6</c:v>
                </c:pt>
                <c:pt idx="120">
                  <c:v>5.7</c:v>
                </c:pt>
                <c:pt idx="121">
                  <c:v>4.8</c:v>
                </c:pt>
                <c:pt idx="122">
                  <c:v>3.2</c:v>
                </c:pt>
                <c:pt idx="123">
                  <c:v>5.8</c:v>
                </c:pt>
                <c:pt idx="124">
                  <c:v>3.2</c:v>
                </c:pt>
                <c:pt idx="125">
                  <c:v>4.0999999999999996</c:v>
                </c:pt>
                <c:pt idx="126">
                  <c:v>4.5999999999999996</c:v>
                </c:pt>
                <c:pt idx="127">
                  <c:v>3.3</c:v>
                </c:pt>
                <c:pt idx="128">
                  <c:v>4.4000000000000004</c:v>
                </c:pt>
                <c:pt idx="129">
                  <c:v>1.2</c:v>
                </c:pt>
                <c:pt idx="130">
                  <c:v>5</c:v>
                </c:pt>
                <c:pt idx="131">
                  <c:v>4.5999999999999996</c:v>
                </c:pt>
                <c:pt idx="132">
                  <c:v>2.4</c:v>
                </c:pt>
                <c:pt idx="133">
                  <c:v>4.3</c:v>
                </c:pt>
                <c:pt idx="134">
                  <c:v>3.6</c:v>
                </c:pt>
                <c:pt idx="135">
                  <c:v>5.0999999999999996</c:v>
                </c:pt>
                <c:pt idx="136">
                  <c:v>1.8</c:v>
                </c:pt>
                <c:pt idx="137">
                  <c:v>4.0999999999999996</c:v>
                </c:pt>
                <c:pt idx="138">
                  <c:v>2.8</c:v>
                </c:pt>
                <c:pt idx="139">
                  <c:v>4.4000000000000004</c:v>
                </c:pt>
                <c:pt idx="140">
                  <c:v>4.5</c:v>
                </c:pt>
                <c:pt idx="141">
                  <c:v>4</c:v>
                </c:pt>
                <c:pt idx="142">
                  <c:v>4.2</c:v>
                </c:pt>
                <c:pt idx="143">
                  <c:v>4.5</c:v>
                </c:pt>
                <c:pt idx="144">
                  <c:v>3.8</c:v>
                </c:pt>
                <c:pt idx="145">
                  <c:v>4.0999999999999996</c:v>
                </c:pt>
                <c:pt idx="146">
                  <c:v>4.5999999999999996</c:v>
                </c:pt>
                <c:pt idx="147">
                  <c:v>3.7</c:v>
                </c:pt>
                <c:pt idx="148">
                  <c:v>5.0999999999999996</c:v>
                </c:pt>
                <c:pt idx="149">
                  <c:v>4.3</c:v>
                </c:pt>
                <c:pt idx="150">
                  <c:v>5</c:v>
                </c:pt>
                <c:pt idx="151">
                  <c:v>4</c:v>
                </c:pt>
                <c:pt idx="152">
                  <c:v>3</c:v>
                </c:pt>
                <c:pt idx="153">
                  <c:v>4.0999999999999996</c:v>
                </c:pt>
                <c:pt idx="154">
                  <c:v>4.4000000000000004</c:v>
                </c:pt>
                <c:pt idx="155">
                  <c:v>4</c:v>
                </c:pt>
                <c:pt idx="156">
                  <c:v>3.7</c:v>
                </c:pt>
                <c:pt idx="157">
                  <c:v>4</c:v>
                </c:pt>
                <c:pt idx="158">
                  <c:v>4.3</c:v>
                </c:pt>
                <c:pt idx="159">
                  <c:v>4.5999999999999996</c:v>
                </c:pt>
                <c:pt idx="160">
                  <c:v>3.7</c:v>
                </c:pt>
                <c:pt idx="161">
                  <c:v>6.4</c:v>
                </c:pt>
                <c:pt idx="162">
                  <c:v>3.6</c:v>
                </c:pt>
                <c:pt idx="163">
                  <c:v>4.7</c:v>
                </c:pt>
                <c:pt idx="164">
                  <c:v>4</c:v>
                </c:pt>
                <c:pt idx="165">
                  <c:v>4.3</c:v>
                </c:pt>
                <c:pt idx="166">
                  <c:v>3.6</c:v>
                </c:pt>
                <c:pt idx="167">
                  <c:v>2.7</c:v>
                </c:pt>
                <c:pt idx="168">
                  <c:v>4</c:v>
                </c:pt>
                <c:pt idx="169">
                  <c:v>3.8</c:v>
                </c:pt>
                <c:pt idx="170">
                  <c:v>3.3</c:v>
                </c:pt>
                <c:pt idx="171">
                  <c:v>4.5</c:v>
                </c:pt>
                <c:pt idx="172">
                  <c:v>5</c:v>
                </c:pt>
                <c:pt idx="173">
                  <c:v>4.8</c:v>
                </c:pt>
                <c:pt idx="174">
                  <c:v>2.8</c:v>
                </c:pt>
                <c:pt idx="175">
                  <c:v>4.3</c:v>
                </c:pt>
                <c:pt idx="176">
                  <c:v>4</c:v>
                </c:pt>
                <c:pt idx="177">
                  <c:v>4.9000000000000004</c:v>
                </c:pt>
                <c:pt idx="178">
                  <c:v>4.5999999999999996</c:v>
                </c:pt>
                <c:pt idx="179">
                  <c:v>4</c:v>
                </c:pt>
                <c:pt idx="180">
                  <c:v>4.4000000000000004</c:v>
                </c:pt>
                <c:pt idx="181">
                  <c:v>4.7</c:v>
                </c:pt>
                <c:pt idx="182">
                  <c:v>4.5999999999999996</c:v>
                </c:pt>
                <c:pt idx="183">
                  <c:v>4.4000000000000004</c:v>
                </c:pt>
                <c:pt idx="184">
                  <c:v>4.7</c:v>
                </c:pt>
                <c:pt idx="185">
                  <c:v>6</c:v>
                </c:pt>
                <c:pt idx="186">
                  <c:v>4.3</c:v>
                </c:pt>
                <c:pt idx="187">
                  <c:v>3.2</c:v>
                </c:pt>
                <c:pt idx="188">
                  <c:v>5.9</c:v>
                </c:pt>
                <c:pt idx="189">
                  <c:v>5.5</c:v>
                </c:pt>
                <c:pt idx="190">
                  <c:v>3.8</c:v>
                </c:pt>
                <c:pt idx="191">
                  <c:v>4</c:v>
                </c:pt>
                <c:pt idx="192">
                  <c:v>2.9</c:v>
                </c:pt>
                <c:pt idx="193">
                  <c:v>4.3</c:v>
                </c:pt>
                <c:pt idx="194">
                  <c:v>3.6</c:v>
                </c:pt>
                <c:pt idx="195">
                  <c:v>4.4000000000000004</c:v>
                </c:pt>
                <c:pt idx="196">
                  <c:v>6</c:v>
                </c:pt>
                <c:pt idx="197">
                  <c:v>4.4000000000000004</c:v>
                </c:pt>
                <c:pt idx="198">
                  <c:v>5.9</c:v>
                </c:pt>
                <c:pt idx="199">
                  <c:v>4.3</c:v>
                </c:pt>
              </c:numCache>
            </c:numRef>
          </c:xVal>
          <c:yVal>
            <c:numRef>
              <c:f>'Task 2 - Final Model'!$C$37:$C$236</c:f>
              <c:numCache>
                <c:formatCode>0.00</c:formatCode>
                <c:ptCount val="200"/>
                <c:pt idx="0">
                  <c:v>0.26743229437016858</c:v>
                </c:pt>
                <c:pt idx="1">
                  <c:v>-0.27902846919312019</c:v>
                </c:pt>
                <c:pt idx="2">
                  <c:v>-2.7845257418761094E-2</c:v>
                </c:pt>
                <c:pt idx="3">
                  <c:v>0.47401280154686987</c:v>
                </c:pt>
                <c:pt idx="4">
                  <c:v>-1.3206725455089838</c:v>
                </c:pt>
                <c:pt idx="5">
                  <c:v>-1.4701496134514311</c:v>
                </c:pt>
                <c:pt idx="6">
                  <c:v>1.1348384887847605</c:v>
                </c:pt>
                <c:pt idx="7">
                  <c:v>0.69023967178004142</c:v>
                </c:pt>
                <c:pt idx="8">
                  <c:v>-1.4732190809519548</c:v>
                </c:pt>
                <c:pt idx="9">
                  <c:v>1.5605845183869693</c:v>
                </c:pt>
                <c:pt idx="10">
                  <c:v>-1.2590956690758812</c:v>
                </c:pt>
                <c:pt idx="11">
                  <c:v>0.70225227850177951</c:v>
                </c:pt>
                <c:pt idx="12">
                  <c:v>-2.4793850351417923</c:v>
                </c:pt>
                <c:pt idx="13">
                  <c:v>-3.200051545259619E-2</c:v>
                </c:pt>
                <c:pt idx="14">
                  <c:v>0.73764811927811458</c:v>
                </c:pt>
                <c:pt idx="15">
                  <c:v>0.31864510614397901</c:v>
                </c:pt>
                <c:pt idx="16">
                  <c:v>-0.54168923085785359</c:v>
                </c:pt>
                <c:pt idx="17">
                  <c:v>-0.91916165179937259</c:v>
                </c:pt>
                <c:pt idx="18">
                  <c:v>0.33473488496260018</c:v>
                </c:pt>
                <c:pt idx="19">
                  <c:v>0.2411993332491349</c:v>
                </c:pt>
                <c:pt idx="20">
                  <c:v>0.2624907413238855</c:v>
                </c:pt>
                <c:pt idx="21">
                  <c:v>-1.0523591406581563</c:v>
                </c:pt>
                <c:pt idx="22">
                  <c:v>-0.14705974311807957</c:v>
                </c:pt>
                <c:pt idx="23">
                  <c:v>-0.11740736752586756</c:v>
                </c:pt>
                <c:pt idx="24">
                  <c:v>-2.1753268260260938</c:v>
                </c:pt>
                <c:pt idx="25">
                  <c:v>-0.85726620803878539</c:v>
                </c:pt>
                <c:pt idx="26">
                  <c:v>-1.2870777576838215</c:v>
                </c:pt>
                <c:pt idx="27">
                  <c:v>-1.98620223025525</c:v>
                </c:pt>
                <c:pt idx="28">
                  <c:v>-0.64042024018589849</c:v>
                </c:pt>
                <c:pt idx="29">
                  <c:v>-1.1842818354326283</c:v>
                </c:pt>
                <c:pt idx="30">
                  <c:v>-1.2969911755135417</c:v>
                </c:pt>
                <c:pt idx="31">
                  <c:v>0.51120453350350559</c:v>
                </c:pt>
                <c:pt idx="32">
                  <c:v>0.681717306487581</c:v>
                </c:pt>
                <c:pt idx="33">
                  <c:v>-1.882557996604648</c:v>
                </c:pt>
                <c:pt idx="34">
                  <c:v>0.24506122992927359</c:v>
                </c:pt>
                <c:pt idx="35">
                  <c:v>0.54808025291539941</c:v>
                </c:pt>
                <c:pt idx="36">
                  <c:v>0.75864417878841905</c:v>
                </c:pt>
                <c:pt idx="37">
                  <c:v>-0.43961614957313344</c:v>
                </c:pt>
                <c:pt idx="38">
                  <c:v>1.9262857895169461E-2</c:v>
                </c:pt>
                <c:pt idx="39">
                  <c:v>-1.7101842675175956</c:v>
                </c:pt>
                <c:pt idx="40">
                  <c:v>-0.5068485785208896</c:v>
                </c:pt>
                <c:pt idx="41">
                  <c:v>-0.63479036660916677</c:v>
                </c:pt>
                <c:pt idx="42">
                  <c:v>-0.47598686294124981</c:v>
                </c:pt>
                <c:pt idx="43">
                  <c:v>-0.59765380867979268</c:v>
                </c:pt>
                <c:pt idx="44">
                  <c:v>1.0826736324560287</c:v>
                </c:pt>
                <c:pt idx="45">
                  <c:v>0.2443676167757296</c:v>
                </c:pt>
                <c:pt idx="46">
                  <c:v>0.28429321748317626</c:v>
                </c:pt>
                <c:pt idx="47">
                  <c:v>1.7602608113122642E-2</c:v>
                </c:pt>
                <c:pt idx="48">
                  <c:v>1.2446806476188819</c:v>
                </c:pt>
                <c:pt idx="49">
                  <c:v>-0.10418811970002473</c:v>
                </c:pt>
                <c:pt idx="50">
                  <c:v>-0.22427752507295118</c:v>
                </c:pt>
                <c:pt idx="51">
                  <c:v>0.97577681098236191</c:v>
                </c:pt>
                <c:pt idx="52">
                  <c:v>-1.6622970038061702</c:v>
                </c:pt>
                <c:pt idx="53">
                  <c:v>-0.36334456647739799</c:v>
                </c:pt>
                <c:pt idx="54">
                  <c:v>8.9330951673902703E-2</c:v>
                </c:pt>
                <c:pt idx="55">
                  <c:v>-0.20447147735103499</c:v>
                </c:pt>
                <c:pt idx="56">
                  <c:v>0.10703815045413911</c:v>
                </c:pt>
                <c:pt idx="57">
                  <c:v>-0.3237078167158014</c:v>
                </c:pt>
                <c:pt idx="58">
                  <c:v>0.59443976363356121</c:v>
                </c:pt>
                <c:pt idx="59">
                  <c:v>0.74968980519638784</c:v>
                </c:pt>
                <c:pt idx="60">
                  <c:v>0.48485036728678388</c:v>
                </c:pt>
                <c:pt idx="61">
                  <c:v>0.21080784053575741</c:v>
                </c:pt>
                <c:pt idx="62">
                  <c:v>-0.6554466764910174</c:v>
                </c:pt>
                <c:pt idx="63">
                  <c:v>9.7843516201287173E-2</c:v>
                </c:pt>
                <c:pt idx="64">
                  <c:v>0.13321919861658138</c:v>
                </c:pt>
                <c:pt idx="65">
                  <c:v>-1.662277549060402</c:v>
                </c:pt>
                <c:pt idx="66">
                  <c:v>0.31147941170214821</c:v>
                </c:pt>
                <c:pt idx="67">
                  <c:v>2.4972745886723047E-2</c:v>
                </c:pt>
                <c:pt idx="68">
                  <c:v>3.9766767314320717E-2</c:v>
                </c:pt>
                <c:pt idx="69">
                  <c:v>0.66896066418048505</c:v>
                </c:pt>
                <c:pt idx="70">
                  <c:v>-8.0684996427287103E-2</c:v>
                </c:pt>
                <c:pt idx="71">
                  <c:v>8.620302761710974E-2</c:v>
                </c:pt>
                <c:pt idx="72">
                  <c:v>8.8255112549585846E-2</c:v>
                </c:pt>
                <c:pt idx="73">
                  <c:v>1.4386878379139851</c:v>
                </c:pt>
                <c:pt idx="74">
                  <c:v>0.2405837963022055</c:v>
                </c:pt>
                <c:pt idx="75">
                  <c:v>0.40752273688289975</c:v>
                </c:pt>
                <c:pt idx="76">
                  <c:v>0.70878330335567874</c:v>
                </c:pt>
                <c:pt idx="77">
                  <c:v>-0.62567097426454232</c:v>
                </c:pt>
                <c:pt idx="78">
                  <c:v>0.73395015795261109</c:v>
                </c:pt>
                <c:pt idx="79">
                  <c:v>-0.45830186579509125</c:v>
                </c:pt>
                <c:pt idx="80">
                  <c:v>0.75842155393598176</c:v>
                </c:pt>
                <c:pt idx="81">
                  <c:v>0.31946568255852092</c:v>
                </c:pt>
                <c:pt idx="82">
                  <c:v>-1.6050659247111998</c:v>
                </c:pt>
                <c:pt idx="83">
                  <c:v>1.1007701519306696</c:v>
                </c:pt>
                <c:pt idx="84">
                  <c:v>-0.39068904176718</c:v>
                </c:pt>
                <c:pt idx="85">
                  <c:v>6.2165368331633886E-2</c:v>
                </c:pt>
                <c:pt idx="86">
                  <c:v>0.54651064019555662</c:v>
                </c:pt>
                <c:pt idx="87">
                  <c:v>-0.1638855565628603</c:v>
                </c:pt>
                <c:pt idx="88">
                  <c:v>-0.30446591145335589</c:v>
                </c:pt>
                <c:pt idx="89">
                  <c:v>0.61345537039667697</c:v>
                </c:pt>
                <c:pt idx="90">
                  <c:v>0.16940363406340886</c:v>
                </c:pt>
                <c:pt idx="91">
                  <c:v>0.6297755738414974</c:v>
                </c:pt>
                <c:pt idx="92">
                  <c:v>-0.41998235558985542</c:v>
                </c:pt>
                <c:pt idx="93">
                  <c:v>0.93207009990891976</c:v>
                </c:pt>
                <c:pt idx="94">
                  <c:v>-0.19677999925216838</c:v>
                </c:pt>
                <c:pt idx="95">
                  <c:v>-1.3464943038412613E-2</c:v>
                </c:pt>
                <c:pt idx="96">
                  <c:v>1.06628121158057</c:v>
                </c:pt>
                <c:pt idx="97">
                  <c:v>0.31841951288873638</c:v>
                </c:pt>
                <c:pt idx="98">
                  <c:v>0.50830048437524766</c:v>
                </c:pt>
                <c:pt idx="99">
                  <c:v>-0.23813531237167318</c:v>
                </c:pt>
                <c:pt idx="100">
                  <c:v>1.6198988455038776</c:v>
                </c:pt>
                <c:pt idx="101">
                  <c:v>1.6201582336899669</c:v>
                </c:pt>
                <c:pt idx="102">
                  <c:v>1.4203286271820694</c:v>
                </c:pt>
                <c:pt idx="103">
                  <c:v>8.9827228795867242E-2</c:v>
                </c:pt>
                <c:pt idx="104">
                  <c:v>0.43306858277712834</c:v>
                </c:pt>
                <c:pt idx="105">
                  <c:v>-1.3779968372986673E-3</c:v>
                </c:pt>
                <c:pt idx="106">
                  <c:v>-0.7276383677885665</c:v>
                </c:pt>
                <c:pt idx="107">
                  <c:v>0.49827145182176302</c:v>
                </c:pt>
                <c:pt idx="108">
                  <c:v>-0.97801205091957577</c:v>
                </c:pt>
                <c:pt idx="109">
                  <c:v>0.68327545912793575</c:v>
                </c:pt>
                <c:pt idx="110">
                  <c:v>0.72770227987478719</c:v>
                </c:pt>
                <c:pt idx="111">
                  <c:v>0.73464788591401131</c:v>
                </c:pt>
                <c:pt idx="112">
                  <c:v>-1.4976741760339554</c:v>
                </c:pt>
                <c:pt idx="113">
                  <c:v>-1.1931039243408001</c:v>
                </c:pt>
                <c:pt idx="114">
                  <c:v>-0.11621568436867058</c:v>
                </c:pt>
                <c:pt idx="115">
                  <c:v>-0.7075718193209326</c:v>
                </c:pt>
                <c:pt idx="116">
                  <c:v>1.0986333451539334</c:v>
                </c:pt>
                <c:pt idx="117">
                  <c:v>-0.38344096485484513</c:v>
                </c:pt>
                <c:pt idx="118">
                  <c:v>-0.37707140095954017</c:v>
                </c:pt>
                <c:pt idx="119">
                  <c:v>0.22632566930699127</c:v>
                </c:pt>
                <c:pt idx="120">
                  <c:v>-6.2640913898023953E-2</c:v>
                </c:pt>
                <c:pt idx="121">
                  <c:v>-3.8316811509575999E-2</c:v>
                </c:pt>
                <c:pt idx="122">
                  <c:v>1.6676095235493449</c:v>
                </c:pt>
                <c:pt idx="123">
                  <c:v>-0.33047515422777884</c:v>
                </c:pt>
                <c:pt idx="124">
                  <c:v>-0.32844325932744134</c:v>
                </c:pt>
                <c:pt idx="125">
                  <c:v>-1.0432048159732972</c:v>
                </c:pt>
                <c:pt idx="126">
                  <c:v>0.3182310808865747</c:v>
                </c:pt>
                <c:pt idx="127">
                  <c:v>-0.57109355289577834</c:v>
                </c:pt>
                <c:pt idx="128">
                  <c:v>1.0998701859188529</c:v>
                </c:pt>
                <c:pt idx="129">
                  <c:v>-0.39633882789889086</c:v>
                </c:pt>
                <c:pt idx="130">
                  <c:v>-0.38149731626088546</c:v>
                </c:pt>
                <c:pt idx="131">
                  <c:v>-0.22448665158538006</c:v>
                </c:pt>
                <c:pt idx="132">
                  <c:v>-0.3721969056292771</c:v>
                </c:pt>
                <c:pt idx="133">
                  <c:v>0.53702771042752673</c:v>
                </c:pt>
                <c:pt idx="134">
                  <c:v>-0.35989121372751676</c:v>
                </c:pt>
                <c:pt idx="135">
                  <c:v>9.2254015357886132E-2</c:v>
                </c:pt>
                <c:pt idx="136">
                  <c:v>0.26321258316660945</c:v>
                </c:pt>
                <c:pt idx="137">
                  <c:v>-0.45664893149005437</c:v>
                </c:pt>
                <c:pt idx="138">
                  <c:v>-0.85115333133790472</c:v>
                </c:pt>
                <c:pt idx="139">
                  <c:v>0.34899738935362912</c:v>
                </c:pt>
                <c:pt idx="140">
                  <c:v>-9.3078026197050079E-2</c:v>
                </c:pt>
                <c:pt idx="141">
                  <c:v>0.2216468101715261</c:v>
                </c:pt>
                <c:pt idx="142">
                  <c:v>0.23165754441528108</c:v>
                </c:pt>
                <c:pt idx="143">
                  <c:v>-6.7620104133107262E-2</c:v>
                </c:pt>
                <c:pt idx="144">
                  <c:v>-0.18790791932483053</c:v>
                </c:pt>
                <c:pt idx="145">
                  <c:v>0.27112701993041632</c:v>
                </c:pt>
                <c:pt idx="146">
                  <c:v>0.43790811070532953</c:v>
                </c:pt>
                <c:pt idx="147">
                  <c:v>-8.3660059240919793E-3</c:v>
                </c:pt>
                <c:pt idx="148">
                  <c:v>-0.75561772428281238</c:v>
                </c:pt>
                <c:pt idx="149">
                  <c:v>-0.12652169985292794</c:v>
                </c:pt>
                <c:pt idx="150">
                  <c:v>-0.99440393882656331</c:v>
                </c:pt>
                <c:pt idx="151">
                  <c:v>6.0783885541514593E-2</c:v>
                </c:pt>
                <c:pt idx="152">
                  <c:v>0.43514477423638809</c:v>
                </c:pt>
                <c:pt idx="153">
                  <c:v>0.13611573452514847</c:v>
                </c:pt>
                <c:pt idx="154">
                  <c:v>0.44257943788075416</c:v>
                </c:pt>
                <c:pt idx="155">
                  <c:v>-0.71351290449886307</c:v>
                </c:pt>
                <c:pt idx="156">
                  <c:v>1.6838650251842004</c:v>
                </c:pt>
                <c:pt idx="157">
                  <c:v>0.82003351803416535</c:v>
                </c:pt>
                <c:pt idx="158">
                  <c:v>-7.8352512165720256E-2</c:v>
                </c:pt>
                <c:pt idx="159">
                  <c:v>0.82672885507216876</c:v>
                </c:pt>
                <c:pt idx="160">
                  <c:v>-0.50408326257821656</c:v>
                </c:pt>
                <c:pt idx="161">
                  <c:v>-0.6433809137686417</c:v>
                </c:pt>
                <c:pt idx="162">
                  <c:v>0.71399808352666483</c:v>
                </c:pt>
                <c:pt idx="163">
                  <c:v>-0.7827758849442894</c:v>
                </c:pt>
                <c:pt idx="164">
                  <c:v>0.3034692393737064</c:v>
                </c:pt>
                <c:pt idx="165">
                  <c:v>2.7539790454358837E-2</c:v>
                </c:pt>
                <c:pt idx="166">
                  <c:v>0.17869785482207945</c:v>
                </c:pt>
                <c:pt idx="167">
                  <c:v>0.93179697293262542</c:v>
                </c:pt>
                <c:pt idx="168">
                  <c:v>0.18452895622079701</c:v>
                </c:pt>
                <c:pt idx="169">
                  <c:v>-1.1165374300750841</c:v>
                </c:pt>
                <c:pt idx="170">
                  <c:v>1.711503241335814</c:v>
                </c:pt>
                <c:pt idx="171">
                  <c:v>0.28282200322687956</c:v>
                </c:pt>
                <c:pt idx="172">
                  <c:v>0.15424213334991954</c:v>
                </c:pt>
                <c:pt idx="173">
                  <c:v>1.076626483688143</c:v>
                </c:pt>
                <c:pt idx="174">
                  <c:v>0.93623938904356052</c:v>
                </c:pt>
                <c:pt idx="175">
                  <c:v>4.0486593814357263E-2</c:v>
                </c:pt>
                <c:pt idx="176">
                  <c:v>-0.37842679042006644</c:v>
                </c:pt>
                <c:pt idx="177">
                  <c:v>-0.36831185003637401</c:v>
                </c:pt>
                <c:pt idx="178">
                  <c:v>0.39607326792169495</c:v>
                </c:pt>
                <c:pt idx="179">
                  <c:v>0.12683678094704476</c:v>
                </c:pt>
                <c:pt idx="180">
                  <c:v>0.29982972837387933</c:v>
                </c:pt>
                <c:pt idx="181">
                  <c:v>-0.42846838009784172</c:v>
                </c:pt>
                <c:pt idx="182">
                  <c:v>-0.12033498678855814</c:v>
                </c:pt>
                <c:pt idx="183">
                  <c:v>-0.8251892682609494</c:v>
                </c:pt>
                <c:pt idx="184">
                  <c:v>1.1467373988357199</c:v>
                </c:pt>
                <c:pt idx="185">
                  <c:v>-1.0934508947051675</c:v>
                </c:pt>
                <c:pt idx="186">
                  <c:v>1.8777347326927103</c:v>
                </c:pt>
                <c:pt idx="187">
                  <c:v>0.55907445794896837</c:v>
                </c:pt>
                <c:pt idx="188">
                  <c:v>0.71816719820024311</c:v>
                </c:pt>
                <c:pt idx="189">
                  <c:v>0.83306200712897471</c:v>
                </c:pt>
                <c:pt idx="190">
                  <c:v>-0.64117327876403074</c:v>
                </c:pt>
                <c:pt idx="191">
                  <c:v>-0.16195148346030841</c:v>
                </c:pt>
                <c:pt idx="192">
                  <c:v>-0.59331438607541642</c:v>
                </c:pt>
                <c:pt idx="193">
                  <c:v>-1.1794472030280208</c:v>
                </c:pt>
                <c:pt idx="194">
                  <c:v>-0.60961468825362175</c:v>
                </c:pt>
                <c:pt idx="195">
                  <c:v>0.12620307643678785</c:v>
                </c:pt>
                <c:pt idx="196">
                  <c:v>1.1797678044412283</c:v>
                </c:pt>
                <c:pt idx="197">
                  <c:v>1.035889081822063</c:v>
                </c:pt>
                <c:pt idx="198">
                  <c:v>-0.58614822966761793</c:v>
                </c:pt>
                <c:pt idx="199">
                  <c:v>-0.51922558362323734</c:v>
                </c:pt>
              </c:numCache>
            </c:numRef>
          </c:yVal>
          <c:smooth val="0"/>
          <c:extLst>
            <c:ext xmlns:c16="http://schemas.microsoft.com/office/drawing/2014/chart" uri="{C3380CC4-5D6E-409C-BE32-E72D297353CC}">
              <c16:uniqueId val="{00000004-3AC8-4492-9181-E8CED416B850}"/>
            </c:ext>
          </c:extLst>
        </c:ser>
        <c:dLbls>
          <c:showLegendKey val="0"/>
          <c:showVal val="0"/>
          <c:showCatName val="0"/>
          <c:showSerName val="0"/>
          <c:showPercent val="0"/>
          <c:showBubbleSize val="0"/>
        </c:dLbls>
        <c:axId val="786006760"/>
        <c:axId val="786006432"/>
      </c:scatterChart>
      <c:valAx>
        <c:axId val="786006760"/>
        <c:scaling>
          <c:orientation val="minMax"/>
        </c:scaling>
        <c:delete val="0"/>
        <c:axPos val="b"/>
        <c:title>
          <c:tx>
            <c:rich>
              <a:bodyPr/>
              <a:lstStyle/>
              <a:p>
                <a:pPr>
                  <a:defRPr/>
                </a:pPr>
                <a:r>
                  <a:rPr lang="en-AU"/>
                  <a:t>Order_Fulfillment</a:t>
                </a:r>
              </a:p>
            </c:rich>
          </c:tx>
          <c:overlay val="0"/>
        </c:title>
        <c:numFmt formatCode="0.0" sourceLinked="1"/>
        <c:majorTickMark val="out"/>
        <c:minorTickMark val="none"/>
        <c:tickLblPos val="nextTo"/>
        <c:crossAx val="786006432"/>
        <c:crosses val="autoZero"/>
        <c:crossBetween val="midCat"/>
      </c:valAx>
      <c:valAx>
        <c:axId val="786006432"/>
        <c:scaling>
          <c:orientation val="minMax"/>
        </c:scaling>
        <c:delete val="0"/>
        <c:axPos val="l"/>
        <c:title>
          <c:tx>
            <c:rich>
              <a:bodyPr/>
              <a:lstStyle/>
              <a:p>
                <a:pPr>
                  <a:defRPr/>
                </a:pPr>
                <a:r>
                  <a:rPr lang="en-AU"/>
                  <a:t>Residuals</a:t>
                </a:r>
              </a:p>
            </c:rich>
          </c:tx>
          <c:overlay val="0"/>
        </c:title>
        <c:numFmt formatCode="0.00" sourceLinked="1"/>
        <c:majorTickMark val="out"/>
        <c:minorTickMark val="none"/>
        <c:tickLblPos val="nextTo"/>
        <c:crossAx val="78600676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Shipping_Cost  Residual Plot</a:t>
            </a:r>
          </a:p>
        </c:rich>
      </c:tx>
      <c:overlay val="0"/>
    </c:title>
    <c:autoTitleDeleted val="0"/>
    <c:plotArea>
      <c:layout/>
      <c:scatterChart>
        <c:scatterStyle val="lineMarker"/>
        <c:varyColors val="0"/>
        <c:ser>
          <c:idx val="0"/>
          <c:order val="0"/>
          <c:spPr>
            <a:ln w="19050">
              <a:noFill/>
            </a:ln>
          </c:spPr>
          <c:xVal>
            <c:numRef>
              <c:f>'Task 2 - Model data'!$F$2:$F$201</c:f>
              <c:numCache>
                <c:formatCode>0.0</c:formatCode>
                <c:ptCount val="200"/>
                <c:pt idx="0">
                  <c:v>5.9</c:v>
                </c:pt>
                <c:pt idx="1">
                  <c:v>7.2</c:v>
                </c:pt>
                <c:pt idx="2">
                  <c:v>5.6</c:v>
                </c:pt>
                <c:pt idx="3">
                  <c:v>3.7</c:v>
                </c:pt>
                <c:pt idx="4">
                  <c:v>6.9</c:v>
                </c:pt>
                <c:pt idx="5">
                  <c:v>4.0999999999999996</c:v>
                </c:pt>
                <c:pt idx="6">
                  <c:v>2.6</c:v>
                </c:pt>
                <c:pt idx="7">
                  <c:v>4.8</c:v>
                </c:pt>
                <c:pt idx="8">
                  <c:v>6.7</c:v>
                </c:pt>
                <c:pt idx="9">
                  <c:v>6.1</c:v>
                </c:pt>
                <c:pt idx="10">
                  <c:v>4.8</c:v>
                </c:pt>
                <c:pt idx="11">
                  <c:v>3.9</c:v>
                </c:pt>
                <c:pt idx="12">
                  <c:v>6.9</c:v>
                </c:pt>
                <c:pt idx="13">
                  <c:v>5.5</c:v>
                </c:pt>
                <c:pt idx="14">
                  <c:v>6.9</c:v>
                </c:pt>
                <c:pt idx="15">
                  <c:v>6.8</c:v>
                </c:pt>
                <c:pt idx="16">
                  <c:v>6</c:v>
                </c:pt>
                <c:pt idx="17">
                  <c:v>7.2</c:v>
                </c:pt>
                <c:pt idx="18">
                  <c:v>6.4</c:v>
                </c:pt>
                <c:pt idx="19">
                  <c:v>6</c:v>
                </c:pt>
                <c:pt idx="20">
                  <c:v>5.2</c:v>
                </c:pt>
                <c:pt idx="21">
                  <c:v>7.7</c:v>
                </c:pt>
                <c:pt idx="22">
                  <c:v>5.0999999999999996</c:v>
                </c:pt>
                <c:pt idx="23">
                  <c:v>7.2</c:v>
                </c:pt>
                <c:pt idx="24">
                  <c:v>4.7</c:v>
                </c:pt>
                <c:pt idx="25">
                  <c:v>6.1</c:v>
                </c:pt>
                <c:pt idx="26">
                  <c:v>5.8</c:v>
                </c:pt>
                <c:pt idx="27">
                  <c:v>5.5</c:v>
                </c:pt>
                <c:pt idx="28">
                  <c:v>6</c:v>
                </c:pt>
                <c:pt idx="29">
                  <c:v>4</c:v>
                </c:pt>
                <c:pt idx="30">
                  <c:v>4.3</c:v>
                </c:pt>
                <c:pt idx="31">
                  <c:v>4.5</c:v>
                </c:pt>
                <c:pt idx="32">
                  <c:v>5.3</c:v>
                </c:pt>
                <c:pt idx="33">
                  <c:v>5.7</c:v>
                </c:pt>
                <c:pt idx="34">
                  <c:v>5</c:v>
                </c:pt>
                <c:pt idx="35">
                  <c:v>4.3</c:v>
                </c:pt>
                <c:pt idx="36">
                  <c:v>4.5999999999999996</c:v>
                </c:pt>
                <c:pt idx="37">
                  <c:v>8.1</c:v>
                </c:pt>
                <c:pt idx="38">
                  <c:v>6.2</c:v>
                </c:pt>
                <c:pt idx="39">
                  <c:v>4.8</c:v>
                </c:pt>
                <c:pt idx="40">
                  <c:v>5.5</c:v>
                </c:pt>
                <c:pt idx="41">
                  <c:v>5.4</c:v>
                </c:pt>
                <c:pt idx="42">
                  <c:v>6.8</c:v>
                </c:pt>
                <c:pt idx="43">
                  <c:v>6.9</c:v>
                </c:pt>
                <c:pt idx="44">
                  <c:v>6.5</c:v>
                </c:pt>
                <c:pt idx="45">
                  <c:v>5.9</c:v>
                </c:pt>
                <c:pt idx="46">
                  <c:v>6.3</c:v>
                </c:pt>
                <c:pt idx="47">
                  <c:v>7.5</c:v>
                </c:pt>
                <c:pt idx="48">
                  <c:v>6.1</c:v>
                </c:pt>
                <c:pt idx="49">
                  <c:v>5.8</c:v>
                </c:pt>
                <c:pt idx="50">
                  <c:v>4.2</c:v>
                </c:pt>
                <c:pt idx="51">
                  <c:v>7.4</c:v>
                </c:pt>
                <c:pt idx="52">
                  <c:v>6.1</c:v>
                </c:pt>
                <c:pt idx="53">
                  <c:v>4.4000000000000004</c:v>
                </c:pt>
                <c:pt idx="54">
                  <c:v>5.8</c:v>
                </c:pt>
                <c:pt idx="55">
                  <c:v>5.7</c:v>
                </c:pt>
                <c:pt idx="56">
                  <c:v>7.7</c:v>
                </c:pt>
                <c:pt idx="57">
                  <c:v>5.8</c:v>
                </c:pt>
                <c:pt idx="58">
                  <c:v>3.7</c:v>
                </c:pt>
                <c:pt idx="59">
                  <c:v>6.9</c:v>
                </c:pt>
                <c:pt idx="60">
                  <c:v>6.1</c:v>
                </c:pt>
                <c:pt idx="61">
                  <c:v>5</c:v>
                </c:pt>
                <c:pt idx="62">
                  <c:v>5.0999999999999996</c:v>
                </c:pt>
                <c:pt idx="63">
                  <c:v>4.5</c:v>
                </c:pt>
                <c:pt idx="64">
                  <c:v>4.0999999999999996</c:v>
                </c:pt>
                <c:pt idx="65">
                  <c:v>6.7</c:v>
                </c:pt>
                <c:pt idx="66">
                  <c:v>5.5</c:v>
                </c:pt>
                <c:pt idx="67">
                  <c:v>5.4</c:v>
                </c:pt>
                <c:pt idx="68">
                  <c:v>3.5</c:v>
                </c:pt>
                <c:pt idx="69">
                  <c:v>5.3</c:v>
                </c:pt>
                <c:pt idx="70">
                  <c:v>5.9</c:v>
                </c:pt>
                <c:pt idx="71">
                  <c:v>3.7</c:v>
                </c:pt>
                <c:pt idx="72">
                  <c:v>6.6</c:v>
                </c:pt>
                <c:pt idx="73">
                  <c:v>7.6</c:v>
                </c:pt>
                <c:pt idx="74">
                  <c:v>5.5</c:v>
                </c:pt>
                <c:pt idx="75">
                  <c:v>5</c:v>
                </c:pt>
                <c:pt idx="76">
                  <c:v>4.5999999999999996</c:v>
                </c:pt>
                <c:pt idx="77">
                  <c:v>6.2</c:v>
                </c:pt>
                <c:pt idx="78">
                  <c:v>7.6</c:v>
                </c:pt>
                <c:pt idx="79">
                  <c:v>4.0999999999999996</c:v>
                </c:pt>
                <c:pt idx="80">
                  <c:v>4.8</c:v>
                </c:pt>
                <c:pt idx="81">
                  <c:v>4.9000000000000004</c:v>
                </c:pt>
                <c:pt idx="82">
                  <c:v>3.9</c:v>
                </c:pt>
                <c:pt idx="83">
                  <c:v>3.6</c:v>
                </c:pt>
                <c:pt idx="84">
                  <c:v>6.6</c:v>
                </c:pt>
                <c:pt idx="85">
                  <c:v>4.5</c:v>
                </c:pt>
                <c:pt idx="86">
                  <c:v>3</c:v>
                </c:pt>
                <c:pt idx="87">
                  <c:v>6.7</c:v>
                </c:pt>
                <c:pt idx="88">
                  <c:v>5.4</c:v>
                </c:pt>
                <c:pt idx="89">
                  <c:v>7</c:v>
                </c:pt>
                <c:pt idx="90">
                  <c:v>4.0999999999999996</c:v>
                </c:pt>
                <c:pt idx="91">
                  <c:v>2.6</c:v>
                </c:pt>
                <c:pt idx="92">
                  <c:v>5.3</c:v>
                </c:pt>
                <c:pt idx="93">
                  <c:v>7</c:v>
                </c:pt>
                <c:pt idx="94">
                  <c:v>4.5999999999999996</c:v>
                </c:pt>
                <c:pt idx="95">
                  <c:v>5.3</c:v>
                </c:pt>
                <c:pt idx="96">
                  <c:v>5</c:v>
                </c:pt>
                <c:pt idx="97">
                  <c:v>3.2</c:v>
                </c:pt>
                <c:pt idx="98">
                  <c:v>5.3</c:v>
                </c:pt>
                <c:pt idx="99">
                  <c:v>5.0999999999999996</c:v>
                </c:pt>
                <c:pt idx="100">
                  <c:v>4.9000000000000004</c:v>
                </c:pt>
                <c:pt idx="101">
                  <c:v>5.2</c:v>
                </c:pt>
                <c:pt idx="102">
                  <c:v>4.7</c:v>
                </c:pt>
                <c:pt idx="103">
                  <c:v>5.5</c:v>
                </c:pt>
                <c:pt idx="104">
                  <c:v>6.8</c:v>
                </c:pt>
                <c:pt idx="105">
                  <c:v>5.9</c:v>
                </c:pt>
                <c:pt idx="106">
                  <c:v>6.5</c:v>
                </c:pt>
                <c:pt idx="107">
                  <c:v>8.6999999999999993</c:v>
                </c:pt>
                <c:pt idx="108">
                  <c:v>5.5</c:v>
                </c:pt>
                <c:pt idx="109">
                  <c:v>5.5</c:v>
                </c:pt>
                <c:pt idx="110">
                  <c:v>7.1</c:v>
                </c:pt>
                <c:pt idx="111">
                  <c:v>6.6</c:v>
                </c:pt>
                <c:pt idx="112">
                  <c:v>5.2</c:v>
                </c:pt>
                <c:pt idx="113">
                  <c:v>5.6</c:v>
                </c:pt>
                <c:pt idx="114">
                  <c:v>4.9000000000000004</c:v>
                </c:pt>
                <c:pt idx="115">
                  <c:v>5.4</c:v>
                </c:pt>
                <c:pt idx="116">
                  <c:v>7.7</c:v>
                </c:pt>
                <c:pt idx="117">
                  <c:v>4.0999999999999996</c:v>
                </c:pt>
                <c:pt idx="118">
                  <c:v>4.2</c:v>
                </c:pt>
                <c:pt idx="119">
                  <c:v>3.9</c:v>
                </c:pt>
                <c:pt idx="120">
                  <c:v>7</c:v>
                </c:pt>
                <c:pt idx="121">
                  <c:v>6.2</c:v>
                </c:pt>
                <c:pt idx="122">
                  <c:v>3.4</c:v>
                </c:pt>
                <c:pt idx="123">
                  <c:v>7</c:v>
                </c:pt>
                <c:pt idx="124">
                  <c:v>4.2</c:v>
                </c:pt>
                <c:pt idx="125">
                  <c:v>4</c:v>
                </c:pt>
                <c:pt idx="126">
                  <c:v>6.6</c:v>
                </c:pt>
                <c:pt idx="127">
                  <c:v>4</c:v>
                </c:pt>
                <c:pt idx="128">
                  <c:v>6.2</c:v>
                </c:pt>
                <c:pt idx="129">
                  <c:v>2.6</c:v>
                </c:pt>
                <c:pt idx="130">
                  <c:v>6.1</c:v>
                </c:pt>
                <c:pt idx="131">
                  <c:v>6.9</c:v>
                </c:pt>
                <c:pt idx="132">
                  <c:v>3.6</c:v>
                </c:pt>
                <c:pt idx="133">
                  <c:v>6.3</c:v>
                </c:pt>
                <c:pt idx="134">
                  <c:v>6</c:v>
                </c:pt>
                <c:pt idx="135">
                  <c:v>5.6</c:v>
                </c:pt>
                <c:pt idx="136">
                  <c:v>3.1</c:v>
                </c:pt>
                <c:pt idx="137">
                  <c:v>5.7</c:v>
                </c:pt>
                <c:pt idx="138">
                  <c:v>3.3</c:v>
                </c:pt>
                <c:pt idx="139">
                  <c:v>4.8</c:v>
                </c:pt>
                <c:pt idx="140">
                  <c:v>6.3</c:v>
                </c:pt>
                <c:pt idx="141">
                  <c:v>5.8</c:v>
                </c:pt>
                <c:pt idx="142">
                  <c:v>6.9</c:v>
                </c:pt>
                <c:pt idx="143">
                  <c:v>5.0999999999999996</c:v>
                </c:pt>
                <c:pt idx="144">
                  <c:v>5.4</c:v>
                </c:pt>
                <c:pt idx="145">
                  <c:v>4.0999999999999996</c:v>
                </c:pt>
                <c:pt idx="146">
                  <c:v>4.7</c:v>
                </c:pt>
                <c:pt idx="147">
                  <c:v>4.7</c:v>
                </c:pt>
                <c:pt idx="148">
                  <c:v>6.2</c:v>
                </c:pt>
                <c:pt idx="149">
                  <c:v>5.8</c:v>
                </c:pt>
                <c:pt idx="150">
                  <c:v>5.7</c:v>
                </c:pt>
                <c:pt idx="151">
                  <c:v>5.4</c:v>
                </c:pt>
                <c:pt idx="152">
                  <c:v>3.8</c:v>
                </c:pt>
                <c:pt idx="153">
                  <c:v>5.4</c:v>
                </c:pt>
                <c:pt idx="154">
                  <c:v>5.3</c:v>
                </c:pt>
                <c:pt idx="155">
                  <c:v>5.8</c:v>
                </c:pt>
                <c:pt idx="156">
                  <c:v>4.4000000000000004</c:v>
                </c:pt>
                <c:pt idx="157">
                  <c:v>4.3</c:v>
                </c:pt>
                <c:pt idx="158">
                  <c:v>5.7</c:v>
                </c:pt>
                <c:pt idx="159">
                  <c:v>4.8</c:v>
                </c:pt>
                <c:pt idx="160">
                  <c:v>4.9000000000000004</c:v>
                </c:pt>
                <c:pt idx="161">
                  <c:v>6.4</c:v>
                </c:pt>
                <c:pt idx="162">
                  <c:v>4.9000000000000004</c:v>
                </c:pt>
                <c:pt idx="163">
                  <c:v>4</c:v>
                </c:pt>
                <c:pt idx="164">
                  <c:v>4</c:v>
                </c:pt>
                <c:pt idx="165">
                  <c:v>4.4000000000000004</c:v>
                </c:pt>
                <c:pt idx="166">
                  <c:v>3.7</c:v>
                </c:pt>
                <c:pt idx="167">
                  <c:v>3.4</c:v>
                </c:pt>
                <c:pt idx="168">
                  <c:v>4</c:v>
                </c:pt>
                <c:pt idx="169">
                  <c:v>4.3</c:v>
                </c:pt>
                <c:pt idx="170">
                  <c:v>5.6</c:v>
                </c:pt>
                <c:pt idx="171">
                  <c:v>5.8</c:v>
                </c:pt>
                <c:pt idx="172">
                  <c:v>5.3</c:v>
                </c:pt>
                <c:pt idx="173">
                  <c:v>4.2</c:v>
                </c:pt>
                <c:pt idx="174">
                  <c:v>4.7</c:v>
                </c:pt>
                <c:pt idx="175">
                  <c:v>4.2</c:v>
                </c:pt>
                <c:pt idx="176">
                  <c:v>5.8</c:v>
                </c:pt>
                <c:pt idx="177">
                  <c:v>5.8</c:v>
                </c:pt>
                <c:pt idx="178">
                  <c:v>5.3</c:v>
                </c:pt>
                <c:pt idx="179">
                  <c:v>6.1</c:v>
                </c:pt>
                <c:pt idx="180">
                  <c:v>6.3</c:v>
                </c:pt>
                <c:pt idx="181">
                  <c:v>6.4</c:v>
                </c:pt>
                <c:pt idx="182">
                  <c:v>6.7</c:v>
                </c:pt>
                <c:pt idx="183">
                  <c:v>5.8</c:v>
                </c:pt>
                <c:pt idx="184">
                  <c:v>5.0999999999999996</c:v>
                </c:pt>
                <c:pt idx="185">
                  <c:v>6.3</c:v>
                </c:pt>
                <c:pt idx="186">
                  <c:v>3.3</c:v>
                </c:pt>
                <c:pt idx="187">
                  <c:v>4</c:v>
                </c:pt>
                <c:pt idx="188">
                  <c:v>6.6</c:v>
                </c:pt>
                <c:pt idx="189">
                  <c:v>5.6</c:v>
                </c:pt>
                <c:pt idx="190">
                  <c:v>4.2</c:v>
                </c:pt>
                <c:pt idx="191">
                  <c:v>5.8</c:v>
                </c:pt>
                <c:pt idx="192">
                  <c:v>3.2</c:v>
                </c:pt>
                <c:pt idx="193">
                  <c:v>4.7</c:v>
                </c:pt>
                <c:pt idx="194">
                  <c:v>4</c:v>
                </c:pt>
                <c:pt idx="195">
                  <c:v>5.2</c:v>
                </c:pt>
                <c:pt idx="196">
                  <c:v>6</c:v>
                </c:pt>
                <c:pt idx="197">
                  <c:v>6.3</c:v>
                </c:pt>
                <c:pt idx="198">
                  <c:v>6.6</c:v>
                </c:pt>
                <c:pt idx="199">
                  <c:v>5.9</c:v>
                </c:pt>
              </c:numCache>
            </c:numRef>
          </c:xVal>
          <c:yVal>
            <c:numRef>
              <c:f>'Task 2 - Final Model'!$C$37:$C$236</c:f>
              <c:numCache>
                <c:formatCode>0.00</c:formatCode>
                <c:ptCount val="200"/>
                <c:pt idx="0">
                  <c:v>0.26743229437016858</c:v>
                </c:pt>
                <c:pt idx="1">
                  <c:v>-0.27902846919312019</c:v>
                </c:pt>
                <c:pt idx="2">
                  <c:v>-2.7845257418761094E-2</c:v>
                </c:pt>
                <c:pt idx="3">
                  <c:v>0.47401280154686987</c:v>
                </c:pt>
                <c:pt idx="4">
                  <c:v>-1.3206725455089838</c:v>
                </c:pt>
                <c:pt idx="5">
                  <c:v>-1.4701496134514311</c:v>
                </c:pt>
                <c:pt idx="6">
                  <c:v>1.1348384887847605</c:v>
                </c:pt>
                <c:pt idx="7">
                  <c:v>0.69023967178004142</c:v>
                </c:pt>
                <c:pt idx="8">
                  <c:v>-1.4732190809519548</c:v>
                </c:pt>
                <c:pt idx="9">
                  <c:v>1.5605845183869693</c:v>
                </c:pt>
                <c:pt idx="10">
                  <c:v>-1.2590956690758812</c:v>
                </c:pt>
                <c:pt idx="11">
                  <c:v>0.70225227850177951</c:v>
                </c:pt>
                <c:pt idx="12">
                  <c:v>-2.4793850351417923</c:v>
                </c:pt>
                <c:pt idx="13">
                  <c:v>-3.200051545259619E-2</c:v>
                </c:pt>
                <c:pt idx="14">
                  <c:v>0.73764811927811458</c:v>
                </c:pt>
                <c:pt idx="15">
                  <c:v>0.31864510614397901</c:v>
                </c:pt>
                <c:pt idx="16">
                  <c:v>-0.54168923085785359</c:v>
                </c:pt>
                <c:pt idx="17">
                  <c:v>-0.91916165179937259</c:v>
                </c:pt>
                <c:pt idx="18">
                  <c:v>0.33473488496260018</c:v>
                </c:pt>
                <c:pt idx="19">
                  <c:v>0.2411993332491349</c:v>
                </c:pt>
                <c:pt idx="20">
                  <c:v>0.2624907413238855</c:v>
                </c:pt>
                <c:pt idx="21">
                  <c:v>-1.0523591406581563</c:v>
                </c:pt>
                <c:pt idx="22">
                  <c:v>-0.14705974311807957</c:v>
                </c:pt>
                <c:pt idx="23">
                  <c:v>-0.11740736752586756</c:v>
                </c:pt>
                <c:pt idx="24">
                  <c:v>-2.1753268260260938</c:v>
                </c:pt>
                <c:pt idx="25">
                  <c:v>-0.85726620803878539</c:v>
                </c:pt>
                <c:pt idx="26">
                  <c:v>-1.2870777576838215</c:v>
                </c:pt>
                <c:pt idx="27">
                  <c:v>-1.98620223025525</c:v>
                </c:pt>
                <c:pt idx="28">
                  <c:v>-0.64042024018589849</c:v>
                </c:pt>
                <c:pt idx="29">
                  <c:v>-1.1842818354326283</c:v>
                </c:pt>
                <c:pt idx="30">
                  <c:v>-1.2969911755135417</c:v>
                </c:pt>
                <c:pt idx="31">
                  <c:v>0.51120453350350559</c:v>
                </c:pt>
                <c:pt idx="32">
                  <c:v>0.681717306487581</c:v>
                </c:pt>
                <c:pt idx="33">
                  <c:v>-1.882557996604648</c:v>
                </c:pt>
                <c:pt idx="34">
                  <c:v>0.24506122992927359</c:v>
                </c:pt>
                <c:pt idx="35">
                  <c:v>0.54808025291539941</c:v>
                </c:pt>
                <c:pt idx="36">
                  <c:v>0.75864417878841905</c:v>
                </c:pt>
                <c:pt idx="37">
                  <c:v>-0.43961614957313344</c:v>
                </c:pt>
                <c:pt idx="38">
                  <c:v>1.9262857895169461E-2</c:v>
                </c:pt>
                <c:pt idx="39">
                  <c:v>-1.7101842675175956</c:v>
                </c:pt>
                <c:pt idx="40">
                  <c:v>-0.5068485785208896</c:v>
                </c:pt>
                <c:pt idx="41">
                  <c:v>-0.63479036660916677</c:v>
                </c:pt>
                <c:pt idx="42">
                  <c:v>-0.47598686294124981</c:v>
                </c:pt>
                <c:pt idx="43">
                  <c:v>-0.59765380867979268</c:v>
                </c:pt>
                <c:pt idx="44">
                  <c:v>1.0826736324560287</c:v>
                </c:pt>
                <c:pt idx="45">
                  <c:v>0.2443676167757296</c:v>
                </c:pt>
                <c:pt idx="46">
                  <c:v>0.28429321748317626</c:v>
                </c:pt>
                <c:pt idx="47">
                  <c:v>1.7602608113122642E-2</c:v>
                </c:pt>
                <c:pt idx="48">
                  <c:v>1.2446806476188819</c:v>
                </c:pt>
                <c:pt idx="49">
                  <c:v>-0.10418811970002473</c:v>
                </c:pt>
                <c:pt idx="50">
                  <c:v>-0.22427752507295118</c:v>
                </c:pt>
                <c:pt idx="51">
                  <c:v>0.97577681098236191</c:v>
                </c:pt>
                <c:pt idx="52">
                  <c:v>-1.6622970038061702</c:v>
                </c:pt>
                <c:pt idx="53">
                  <c:v>-0.36334456647739799</c:v>
                </c:pt>
                <c:pt idx="54">
                  <c:v>8.9330951673902703E-2</c:v>
                </c:pt>
                <c:pt idx="55">
                  <c:v>-0.20447147735103499</c:v>
                </c:pt>
                <c:pt idx="56">
                  <c:v>0.10703815045413911</c:v>
                </c:pt>
                <c:pt idx="57">
                  <c:v>-0.3237078167158014</c:v>
                </c:pt>
                <c:pt idx="58">
                  <c:v>0.59443976363356121</c:v>
                </c:pt>
                <c:pt idx="59">
                  <c:v>0.74968980519638784</c:v>
                </c:pt>
                <c:pt idx="60">
                  <c:v>0.48485036728678388</c:v>
                </c:pt>
                <c:pt idx="61">
                  <c:v>0.21080784053575741</c:v>
                </c:pt>
                <c:pt idx="62">
                  <c:v>-0.6554466764910174</c:v>
                </c:pt>
                <c:pt idx="63">
                  <c:v>9.7843516201287173E-2</c:v>
                </c:pt>
                <c:pt idx="64">
                  <c:v>0.13321919861658138</c:v>
                </c:pt>
                <c:pt idx="65">
                  <c:v>-1.662277549060402</c:v>
                </c:pt>
                <c:pt idx="66">
                  <c:v>0.31147941170214821</c:v>
                </c:pt>
                <c:pt idx="67">
                  <c:v>2.4972745886723047E-2</c:v>
                </c:pt>
                <c:pt idx="68">
                  <c:v>3.9766767314320717E-2</c:v>
                </c:pt>
                <c:pt idx="69">
                  <c:v>0.66896066418048505</c:v>
                </c:pt>
                <c:pt idx="70">
                  <c:v>-8.0684996427287103E-2</c:v>
                </c:pt>
                <c:pt idx="71">
                  <c:v>8.620302761710974E-2</c:v>
                </c:pt>
                <c:pt idx="72">
                  <c:v>8.8255112549585846E-2</c:v>
                </c:pt>
                <c:pt idx="73">
                  <c:v>1.4386878379139851</c:v>
                </c:pt>
                <c:pt idx="74">
                  <c:v>0.2405837963022055</c:v>
                </c:pt>
                <c:pt idx="75">
                  <c:v>0.40752273688289975</c:v>
                </c:pt>
                <c:pt idx="76">
                  <c:v>0.70878330335567874</c:v>
                </c:pt>
                <c:pt idx="77">
                  <c:v>-0.62567097426454232</c:v>
                </c:pt>
                <c:pt idx="78">
                  <c:v>0.73395015795261109</c:v>
                </c:pt>
                <c:pt idx="79">
                  <c:v>-0.45830186579509125</c:v>
                </c:pt>
                <c:pt idx="80">
                  <c:v>0.75842155393598176</c:v>
                </c:pt>
                <c:pt idx="81">
                  <c:v>0.31946568255852092</c:v>
                </c:pt>
                <c:pt idx="82">
                  <c:v>-1.6050659247111998</c:v>
                </c:pt>
                <c:pt idx="83">
                  <c:v>1.1007701519306696</c:v>
                </c:pt>
                <c:pt idx="84">
                  <c:v>-0.39068904176718</c:v>
                </c:pt>
                <c:pt idx="85">
                  <c:v>6.2165368331633886E-2</c:v>
                </c:pt>
                <c:pt idx="86">
                  <c:v>0.54651064019555662</c:v>
                </c:pt>
                <c:pt idx="87">
                  <c:v>-0.1638855565628603</c:v>
                </c:pt>
                <c:pt idx="88">
                  <c:v>-0.30446591145335589</c:v>
                </c:pt>
                <c:pt idx="89">
                  <c:v>0.61345537039667697</c:v>
                </c:pt>
                <c:pt idx="90">
                  <c:v>0.16940363406340886</c:v>
                </c:pt>
                <c:pt idx="91">
                  <c:v>0.6297755738414974</c:v>
                </c:pt>
                <c:pt idx="92">
                  <c:v>-0.41998235558985542</c:v>
                </c:pt>
                <c:pt idx="93">
                  <c:v>0.93207009990891976</c:v>
                </c:pt>
                <c:pt idx="94">
                  <c:v>-0.19677999925216838</c:v>
                </c:pt>
                <c:pt idx="95">
                  <c:v>-1.3464943038412613E-2</c:v>
                </c:pt>
                <c:pt idx="96">
                  <c:v>1.06628121158057</c:v>
                </c:pt>
                <c:pt idx="97">
                  <c:v>0.31841951288873638</c:v>
                </c:pt>
                <c:pt idx="98">
                  <c:v>0.50830048437524766</c:v>
                </c:pt>
                <c:pt idx="99">
                  <c:v>-0.23813531237167318</c:v>
                </c:pt>
                <c:pt idx="100">
                  <c:v>1.6198988455038776</c:v>
                </c:pt>
                <c:pt idx="101">
                  <c:v>1.6201582336899669</c:v>
                </c:pt>
                <c:pt idx="102">
                  <c:v>1.4203286271820694</c:v>
                </c:pt>
                <c:pt idx="103">
                  <c:v>8.9827228795867242E-2</c:v>
                </c:pt>
                <c:pt idx="104">
                  <c:v>0.43306858277712834</c:v>
                </c:pt>
                <c:pt idx="105">
                  <c:v>-1.3779968372986673E-3</c:v>
                </c:pt>
                <c:pt idx="106">
                  <c:v>-0.7276383677885665</c:v>
                </c:pt>
                <c:pt idx="107">
                  <c:v>0.49827145182176302</c:v>
                </c:pt>
                <c:pt idx="108">
                  <c:v>-0.97801205091957577</c:v>
                </c:pt>
                <c:pt idx="109">
                  <c:v>0.68327545912793575</c:v>
                </c:pt>
                <c:pt idx="110">
                  <c:v>0.72770227987478719</c:v>
                </c:pt>
                <c:pt idx="111">
                  <c:v>0.73464788591401131</c:v>
                </c:pt>
                <c:pt idx="112">
                  <c:v>-1.4976741760339554</c:v>
                </c:pt>
                <c:pt idx="113">
                  <c:v>-1.1931039243408001</c:v>
                </c:pt>
                <c:pt idx="114">
                  <c:v>-0.11621568436867058</c:v>
                </c:pt>
                <c:pt idx="115">
                  <c:v>-0.7075718193209326</c:v>
                </c:pt>
                <c:pt idx="116">
                  <c:v>1.0986333451539334</c:v>
                </c:pt>
                <c:pt idx="117">
                  <c:v>-0.38344096485484513</c:v>
                </c:pt>
                <c:pt idx="118">
                  <c:v>-0.37707140095954017</c:v>
                </c:pt>
                <c:pt idx="119">
                  <c:v>0.22632566930699127</c:v>
                </c:pt>
                <c:pt idx="120">
                  <c:v>-6.2640913898023953E-2</c:v>
                </c:pt>
                <c:pt idx="121">
                  <c:v>-3.8316811509575999E-2</c:v>
                </c:pt>
                <c:pt idx="122">
                  <c:v>1.6676095235493449</c:v>
                </c:pt>
                <c:pt idx="123">
                  <c:v>-0.33047515422777884</c:v>
                </c:pt>
                <c:pt idx="124">
                  <c:v>-0.32844325932744134</c:v>
                </c:pt>
                <c:pt idx="125">
                  <c:v>-1.0432048159732972</c:v>
                </c:pt>
                <c:pt idx="126">
                  <c:v>0.3182310808865747</c:v>
                </c:pt>
                <c:pt idx="127">
                  <c:v>-0.57109355289577834</c:v>
                </c:pt>
                <c:pt idx="128">
                  <c:v>1.0998701859188529</c:v>
                </c:pt>
                <c:pt idx="129">
                  <c:v>-0.39633882789889086</c:v>
                </c:pt>
                <c:pt idx="130">
                  <c:v>-0.38149731626088546</c:v>
                </c:pt>
                <c:pt idx="131">
                  <c:v>-0.22448665158538006</c:v>
                </c:pt>
                <c:pt idx="132">
                  <c:v>-0.3721969056292771</c:v>
                </c:pt>
                <c:pt idx="133">
                  <c:v>0.53702771042752673</c:v>
                </c:pt>
                <c:pt idx="134">
                  <c:v>-0.35989121372751676</c:v>
                </c:pt>
                <c:pt idx="135">
                  <c:v>9.2254015357886132E-2</c:v>
                </c:pt>
                <c:pt idx="136">
                  <c:v>0.26321258316660945</c:v>
                </c:pt>
                <c:pt idx="137">
                  <c:v>-0.45664893149005437</c:v>
                </c:pt>
                <c:pt idx="138">
                  <c:v>-0.85115333133790472</c:v>
                </c:pt>
                <c:pt idx="139">
                  <c:v>0.34899738935362912</c:v>
                </c:pt>
                <c:pt idx="140">
                  <c:v>-9.3078026197050079E-2</c:v>
                </c:pt>
                <c:pt idx="141">
                  <c:v>0.2216468101715261</c:v>
                </c:pt>
                <c:pt idx="142">
                  <c:v>0.23165754441528108</c:v>
                </c:pt>
                <c:pt idx="143">
                  <c:v>-6.7620104133107262E-2</c:v>
                </c:pt>
                <c:pt idx="144">
                  <c:v>-0.18790791932483053</c:v>
                </c:pt>
                <c:pt idx="145">
                  <c:v>0.27112701993041632</c:v>
                </c:pt>
                <c:pt idx="146">
                  <c:v>0.43790811070532953</c:v>
                </c:pt>
                <c:pt idx="147">
                  <c:v>-8.3660059240919793E-3</c:v>
                </c:pt>
                <c:pt idx="148">
                  <c:v>-0.75561772428281238</c:v>
                </c:pt>
                <c:pt idx="149">
                  <c:v>-0.12652169985292794</c:v>
                </c:pt>
                <c:pt idx="150">
                  <c:v>-0.99440393882656331</c:v>
                </c:pt>
                <c:pt idx="151">
                  <c:v>6.0783885541514593E-2</c:v>
                </c:pt>
                <c:pt idx="152">
                  <c:v>0.43514477423638809</c:v>
                </c:pt>
                <c:pt idx="153">
                  <c:v>0.13611573452514847</c:v>
                </c:pt>
                <c:pt idx="154">
                  <c:v>0.44257943788075416</c:v>
                </c:pt>
                <c:pt idx="155">
                  <c:v>-0.71351290449886307</c:v>
                </c:pt>
                <c:pt idx="156">
                  <c:v>1.6838650251842004</c:v>
                </c:pt>
                <c:pt idx="157">
                  <c:v>0.82003351803416535</c:v>
                </c:pt>
                <c:pt idx="158">
                  <c:v>-7.8352512165720256E-2</c:v>
                </c:pt>
                <c:pt idx="159">
                  <c:v>0.82672885507216876</c:v>
                </c:pt>
                <c:pt idx="160">
                  <c:v>-0.50408326257821656</c:v>
                </c:pt>
                <c:pt idx="161">
                  <c:v>-0.6433809137686417</c:v>
                </c:pt>
                <c:pt idx="162">
                  <c:v>0.71399808352666483</c:v>
                </c:pt>
                <c:pt idx="163">
                  <c:v>-0.7827758849442894</c:v>
                </c:pt>
                <c:pt idx="164">
                  <c:v>0.3034692393737064</c:v>
                </c:pt>
                <c:pt idx="165">
                  <c:v>2.7539790454358837E-2</c:v>
                </c:pt>
                <c:pt idx="166">
                  <c:v>0.17869785482207945</c:v>
                </c:pt>
                <c:pt idx="167">
                  <c:v>0.93179697293262542</c:v>
                </c:pt>
                <c:pt idx="168">
                  <c:v>0.18452895622079701</c:v>
                </c:pt>
                <c:pt idx="169">
                  <c:v>-1.1165374300750841</c:v>
                </c:pt>
                <c:pt idx="170">
                  <c:v>1.711503241335814</c:v>
                </c:pt>
                <c:pt idx="171">
                  <c:v>0.28282200322687956</c:v>
                </c:pt>
                <c:pt idx="172">
                  <c:v>0.15424213334991954</c:v>
                </c:pt>
                <c:pt idx="173">
                  <c:v>1.076626483688143</c:v>
                </c:pt>
                <c:pt idx="174">
                  <c:v>0.93623938904356052</c:v>
                </c:pt>
                <c:pt idx="175">
                  <c:v>4.0486593814357263E-2</c:v>
                </c:pt>
                <c:pt idx="176">
                  <c:v>-0.37842679042006644</c:v>
                </c:pt>
                <c:pt idx="177">
                  <c:v>-0.36831185003637401</c:v>
                </c:pt>
                <c:pt idx="178">
                  <c:v>0.39607326792169495</c:v>
                </c:pt>
                <c:pt idx="179">
                  <c:v>0.12683678094704476</c:v>
                </c:pt>
                <c:pt idx="180">
                  <c:v>0.29982972837387933</c:v>
                </c:pt>
                <c:pt idx="181">
                  <c:v>-0.42846838009784172</c:v>
                </c:pt>
                <c:pt idx="182">
                  <c:v>-0.12033498678855814</c:v>
                </c:pt>
                <c:pt idx="183">
                  <c:v>-0.8251892682609494</c:v>
                </c:pt>
                <c:pt idx="184">
                  <c:v>1.1467373988357199</c:v>
                </c:pt>
                <c:pt idx="185">
                  <c:v>-1.0934508947051675</c:v>
                </c:pt>
                <c:pt idx="186">
                  <c:v>1.8777347326927103</c:v>
                </c:pt>
                <c:pt idx="187">
                  <c:v>0.55907445794896837</c:v>
                </c:pt>
                <c:pt idx="188">
                  <c:v>0.71816719820024311</c:v>
                </c:pt>
                <c:pt idx="189">
                  <c:v>0.83306200712897471</c:v>
                </c:pt>
                <c:pt idx="190">
                  <c:v>-0.64117327876403074</c:v>
                </c:pt>
                <c:pt idx="191">
                  <c:v>-0.16195148346030841</c:v>
                </c:pt>
                <c:pt idx="192">
                  <c:v>-0.59331438607541642</c:v>
                </c:pt>
                <c:pt idx="193">
                  <c:v>-1.1794472030280208</c:v>
                </c:pt>
                <c:pt idx="194">
                  <c:v>-0.60961468825362175</c:v>
                </c:pt>
                <c:pt idx="195">
                  <c:v>0.12620307643678785</c:v>
                </c:pt>
                <c:pt idx="196">
                  <c:v>1.1797678044412283</c:v>
                </c:pt>
                <c:pt idx="197">
                  <c:v>1.035889081822063</c:v>
                </c:pt>
                <c:pt idx="198">
                  <c:v>-0.58614822966761793</c:v>
                </c:pt>
                <c:pt idx="199">
                  <c:v>-0.51922558362323734</c:v>
                </c:pt>
              </c:numCache>
            </c:numRef>
          </c:yVal>
          <c:smooth val="0"/>
          <c:extLst>
            <c:ext xmlns:c16="http://schemas.microsoft.com/office/drawing/2014/chart" uri="{C3380CC4-5D6E-409C-BE32-E72D297353CC}">
              <c16:uniqueId val="{00000004-B4ED-4082-8919-5DE108B62F7E}"/>
            </c:ext>
          </c:extLst>
        </c:ser>
        <c:dLbls>
          <c:showLegendKey val="0"/>
          <c:showVal val="0"/>
          <c:showCatName val="0"/>
          <c:showSerName val="0"/>
          <c:showPercent val="0"/>
          <c:showBubbleSize val="0"/>
        </c:dLbls>
        <c:axId val="786009384"/>
        <c:axId val="786004136"/>
      </c:scatterChart>
      <c:valAx>
        <c:axId val="786009384"/>
        <c:scaling>
          <c:orientation val="minMax"/>
        </c:scaling>
        <c:delete val="0"/>
        <c:axPos val="b"/>
        <c:title>
          <c:tx>
            <c:rich>
              <a:bodyPr/>
              <a:lstStyle/>
              <a:p>
                <a:pPr>
                  <a:defRPr/>
                </a:pPr>
                <a:r>
                  <a:rPr lang="en-AU"/>
                  <a:t>Shipping_Cost</a:t>
                </a:r>
              </a:p>
            </c:rich>
          </c:tx>
          <c:overlay val="0"/>
        </c:title>
        <c:numFmt formatCode="0.0" sourceLinked="1"/>
        <c:majorTickMark val="out"/>
        <c:minorTickMark val="none"/>
        <c:tickLblPos val="nextTo"/>
        <c:crossAx val="786004136"/>
        <c:crosses val="autoZero"/>
        <c:crossBetween val="midCat"/>
      </c:valAx>
      <c:valAx>
        <c:axId val="786004136"/>
        <c:scaling>
          <c:orientation val="minMax"/>
        </c:scaling>
        <c:delete val="0"/>
        <c:axPos val="l"/>
        <c:title>
          <c:tx>
            <c:rich>
              <a:bodyPr/>
              <a:lstStyle/>
              <a:p>
                <a:pPr>
                  <a:defRPr/>
                </a:pPr>
                <a:r>
                  <a:rPr lang="en-AU"/>
                  <a:t>Residuals</a:t>
                </a:r>
              </a:p>
            </c:rich>
          </c:tx>
          <c:overlay val="0"/>
        </c:title>
        <c:numFmt formatCode="0.00" sourceLinked="1"/>
        <c:majorTickMark val="out"/>
        <c:minorTickMark val="none"/>
        <c:tickLblPos val="nextTo"/>
        <c:crossAx val="78600938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Recommend  Residual Plot</a:t>
            </a:r>
          </a:p>
        </c:rich>
      </c:tx>
      <c:overlay val="0"/>
    </c:title>
    <c:autoTitleDeleted val="0"/>
    <c:plotArea>
      <c:layout/>
      <c:scatterChart>
        <c:scatterStyle val="lineMarker"/>
        <c:varyColors val="0"/>
        <c:ser>
          <c:idx val="0"/>
          <c:order val="0"/>
          <c:spPr>
            <a:ln w="19050">
              <a:noFill/>
            </a:ln>
          </c:spPr>
          <c:xVal>
            <c:numRef>
              <c:f>'Task 2 - Model data'!$G$2:$G$201</c:f>
              <c:numCache>
                <c:formatCode>0</c:formatCode>
                <c:ptCount val="200"/>
                <c:pt idx="0">
                  <c:v>1</c:v>
                </c:pt>
                <c:pt idx="1">
                  <c:v>0</c:v>
                </c:pt>
                <c:pt idx="2">
                  <c:v>1</c:v>
                </c:pt>
                <c:pt idx="3">
                  <c:v>0</c:v>
                </c:pt>
                <c:pt idx="4">
                  <c:v>0</c:v>
                </c:pt>
                <c:pt idx="5">
                  <c:v>0</c:v>
                </c:pt>
                <c:pt idx="6">
                  <c:v>1</c:v>
                </c:pt>
                <c:pt idx="7">
                  <c:v>0</c:v>
                </c:pt>
                <c:pt idx="8">
                  <c:v>1</c:v>
                </c:pt>
                <c:pt idx="9">
                  <c:v>0</c:v>
                </c:pt>
                <c:pt idx="10">
                  <c:v>1</c:v>
                </c:pt>
                <c:pt idx="11">
                  <c:v>0</c:v>
                </c:pt>
                <c:pt idx="12">
                  <c:v>1</c:v>
                </c:pt>
                <c:pt idx="13">
                  <c:v>0</c:v>
                </c:pt>
                <c:pt idx="14">
                  <c:v>1</c:v>
                </c:pt>
                <c:pt idx="15">
                  <c:v>0</c:v>
                </c:pt>
                <c:pt idx="16">
                  <c:v>1</c:v>
                </c:pt>
                <c:pt idx="17">
                  <c:v>0</c:v>
                </c:pt>
                <c:pt idx="18">
                  <c:v>1</c:v>
                </c:pt>
                <c:pt idx="19">
                  <c:v>1</c:v>
                </c:pt>
                <c:pt idx="20">
                  <c:v>0</c:v>
                </c:pt>
                <c:pt idx="21">
                  <c:v>1</c:v>
                </c:pt>
                <c:pt idx="22">
                  <c:v>1</c:v>
                </c:pt>
                <c:pt idx="23">
                  <c:v>1</c:v>
                </c:pt>
                <c:pt idx="24">
                  <c:v>0</c:v>
                </c:pt>
                <c:pt idx="25">
                  <c:v>0</c:v>
                </c:pt>
                <c:pt idx="26">
                  <c:v>1</c:v>
                </c:pt>
                <c:pt idx="27">
                  <c:v>0</c:v>
                </c:pt>
                <c:pt idx="28">
                  <c:v>0</c:v>
                </c:pt>
                <c:pt idx="29">
                  <c:v>0</c:v>
                </c:pt>
                <c:pt idx="30">
                  <c:v>0</c:v>
                </c:pt>
                <c:pt idx="31">
                  <c:v>0</c:v>
                </c:pt>
                <c:pt idx="32">
                  <c:v>0</c:v>
                </c:pt>
                <c:pt idx="33">
                  <c:v>1</c:v>
                </c:pt>
                <c:pt idx="34">
                  <c:v>0</c:v>
                </c:pt>
                <c:pt idx="35">
                  <c:v>0</c:v>
                </c:pt>
                <c:pt idx="36">
                  <c:v>1</c:v>
                </c:pt>
                <c:pt idx="37">
                  <c:v>1</c:v>
                </c:pt>
                <c:pt idx="38">
                  <c:v>0</c:v>
                </c:pt>
                <c:pt idx="39">
                  <c:v>0</c:v>
                </c:pt>
                <c:pt idx="40">
                  <c:v>1</c:v>
                </c:pt>
                <c:pt idx="41">
                  <c:v>1</c:v>
                </c:pt>
                <c:pt idx="42">
                  <c:v>1</c:v>
                </c:pt>
                <c:pt idx="43">
                  <c:v>1</c:v>
                </c:pt>
                <c:pt idx="44">
                  <c:v>0</c:v>
                </c:pt>
                <c:pt idx="45">
                  <c:v>1</c:v>
                </c:pt>
                <c:pt idx="46">
                  <c:v>1</c:v>
                </c:pt>
                <c:pt idx="47">
                  <c:v>1</c:v>
                </c:pt>
                <c:pt idx="48">
                  <c:v>1</c:v>
                </c:pt>
                <c:pt idx="49">
                  <c:v>1</c:v>
                </c:pt>
                <c:pt idx="50">
                  <c:v>1</c:v>
                </c:pt>
                <c:pt idx="51">
                  <c:v>1</c:v>
                </c:pt>
                <c:pt idx="52">
                  <c:v>1</c:v>
                </c:pt>
                <c:pt idx="53">
                  <c:v>1</c:v>
                </c:pt>
                <c:pt idx="54">
                  <c:v>1</c:v>
                </c:pt>
                <c:pt idx="55">
                  <c:v>1</c:v>
                </c:pt>
                <c:pt idx="56">
                  <c:v>1</c:v>
                </c:pt>
                <c:pt idx="57">
                  <c:v>1</c:v>
                </c:pt>
                <c:pt idx="58">
                  <c:v>0</c:v>
                </c:pt>
                <c:pt idx="59">
                  <c:v>1</c:v>
                </c:pt>
                <c:pt idx="60">
                  <c:v>0</c:v>
                </c:pt>
                <c:pt idx="61">
                  <c:v>1</c:v>
                </c:pt>
                <c:pt idx="62">
                  <c:v>0</c:v>
                </c:pt>
                <c:pt idx="63">
                  <c:v>0</c:v>
                </c:pt>
                <c:pt idx="64">
                  <c:v>0</c:v>
                </c:pt>
                <c:pt idx="65">
                  <c:v>0</c:v>
                </c:pt>
                <c:pt idx="66">
                  <c:v>0</c:v>
                </c:pt>
                <c:pt idx="67">
                  <c:v>0</c:v>
                </c:pt>
                <c:pt idx="68">
                  <c:v>0</c:v>
                </c:pt>
                <c:pt idx="69">
                  <c:v>0</c:v>
                </c:pt>
                <c:pt idx="70">
                  <c:v>1</c:v>
                </c:pt>
                <c:pt idx="71">
                  <c:v>0</c:v>
                </c:pt>
                <c:pt idx="72">
                  <c:v>0</c:v>
                </c:pt>
                <c:pt idx="73">
                  <c:v>1</c:v>
                </c:pt>
                <c:pt idx="74">
                  <c:v>1</c:v>
                </c:pt>
                <c:pt idx="75">
                  <c:v>0</c:v>
                </c:pt>
                <c:pt idx="76">
                  <c:v>0</c:v>
                </c:pt>
                <c:pt idx="77">
                  <c:v>1</c:v>
                </c:pt>
                <c:pt idx="78">
                  <c:v>1</c:v>
                </c:pt>
                <c:pt idx="79">
                  <c:v>0</c:v>
                </c:pt>
                <c:pt idx="80">
                  <c:v>1</c:v>
                </c:pt>
                <c:pt idx="81">
                  <c:v>1</c:v>
                </c:pt>
                <c:pt idx="82">
                  <c:v>0</c:v>
                </c:pt>
                <c:pt idx="83">
                  <c:v>0</c:v>
                </c:pt>
                <c:pt idx="84">
                  <c:v>1</c:v>
                </c:pt>
                <c:pt idx="85">
                  <c:v>0</c:v>
                </c:pt>
                <c:pt idx="86">
                  <c:v>0</c:v>
                </c:pt>
                <c:pt idx="87">
                  <c:v>1</c:v>
                </c:pt>
                <c:pt idx="88">
                  <c:v>0</c:v>
                </c:pt>
                <c:pt idx="89">
                  <c:v>1</c:v>
                </c:pt>
                <c:pt idx="90">
                  <c:v>1</c:v>
                </c:pt>
                <c:pt idx="91">
                  <c:v>0</c:v>
                </c:pt>
                <c:pt idx="92">
                  <c:v>1</c:v>
                </c:pt>
                <c:pt idx="93">
                  <c:v>1</c:v>
                </c:pt>
                <c:pt idx="94">
                  <c:v>1</c:v>
                </c:pt>
                <c:pt idx="95">
                  <c:v>1</c:v>
                </c:pt>
                <c:pt idx="96">
                  <c:v>0</c:v>
                </c:pt>
                <c:pt idx="97">
                  <c:v>1</c:v>
                </c:pt>
                <c:pt idx="98">
                  <c:v>1</c:v>
                </c:pt>
                <c:pt idx="99">
                  <c:v>1</c:v>
                </c:pt>
                <c:pt idx="100">
                  <c:v>0</c:v>
                </c:pt>
                <c:pt idx="101">
                  <c:v>1</c:v>
                </c:pt>
                <c:pt idx="102">
                  <c:v>1</c:v>
                </c:pt>
                <c:pt idx="103">
                  <c:v>1</c:v>
                </c:pt>
                <c:pt idx="104">
                  <c:v>1</c:v>
                </c:pt>
                <c:pt idx="105">
                  <c:v>1</c:v>
                </c:pt>
                <c:pt idx="106">
                  <c:v>1</c:v>
                </c:pt>
                <c:pt idx="107">
                  <c:v>1</c:v>
                </c:pt>
                <c:pt idx="108">
                  <c:v>1</c:v>
                </c:pt>
                <c:pt idx="109">
                  <c:v>0</c:v>
                </c:pt>
                <c:pt idx="110">
                  <c:v>1</c:v>
                </c:pt>
                <c:pt idx="111">
                  <c:v>0</c:v>
                </c:pt>
                <c:pt idx="112">
                  <c:v>1</c:v>
                </c:pt>
                <c:pt idx="113">
                  <c:v>1</c:v>
                </c:pt>
                <c:pt idx="114">
                  <c:v>1</c:v>
                </c:pt>
                <c:pt idx="115">
                  <c:v>0</c:v>
                </c:pt>
                <c:pt idx="116">
                  <c:v>1</c:v>
                </c:pt>
                <c:pt idx="117">
                  <c:v>0</c:v>
                </c:pt>
                <c:pt idx="118">
                  <c:v>1</c:v>
                </c:pt>
                <c:pt idx="119">
                  <c:v>0</c:v>
                </c:pt>
                <c:pt idx="120">
                  <c:v>1</c:v>
                </c:pt>
                <c:pt idx="121">
                  <c:v>0</c:v>
                </c:pt>
                <c:pt idx="122">
                  <c:v>0</c:v>
                </c:pt>
                <c:pt idx="123">
                  <c:v>1</c:v>
                </c:pt>
                <c:pt idx="124">
                  <c:v>0</c:v>
                </c:pt>
                <c:pt idx="125">
                  <c:v>1</c:v>
                </c:pt>
                <c:pt idx="126">
                  <c:v>0</c:v>
                </c:pt>
                <c:pt idx="127">
                  <c:v>0</c:v>
                </c:pt>
                <c:pt idx="128">
                  <c:v>1</c:v>
                </c:pt>
                <c:pt idx="129">
                  <c:v>0</c:v>
                </c:pt>
                <c:pt idx="130">
                  <c:v>0</c:v>
                </c:pt>
                <c:pt idx="131">
                  <c:v>0</c:v>
                </c:pt>
                <c:pt idx="132">
                  <c:v>0</c:v>
                </c:pt>
                <c:pt idx="133">
                  <c:v>0</c:v>
                </c:pt>
                <c:pt idx="134">
                  <c:v>1</c:v>
                </c:pt>
                <c:pt idx="135">
                  <c:v>1</c:v>
                </c:pt>
                <c:pt idx="136">
                  <c:v>0</c:v>
                </c:pt>
                <c:pt idx="137">
                  <c:v>0</c:v>
                </c:pt>
                <c:pt idx="138">
                  <c:v>0</c:v>
                </c:pt>
                <c:pt idx="139">
                  <c:v>0</c:v>
                </c:pt>
                <c:pt idx="140">
                  <c:v>0</c:v>
                </c:pt>
                <c:pt idx="141">
                  <c:v>1</c:v>
                </c:pt>
                <c:pt idx="142">
                  <c:v>1</c:v>
                </c:pt>
                <c:pt idx="143">
                  <c:v>0</c:v>
                </c:pt>
                <c:pt idx="144">
                  <c:v>1</c:v>
                </c:pt>
                <c:pt idx="145">
                  <c:v>1</c:v>
                </c:pt>
                <c:pt idx="146">
                  <c:v>0</c:v>
                </c:pt>
                <c:pt idx="147">
                  <c:v>0</c:v>
                </c:pt>
                <c:pt idx="148">
                  <c:v>1</c:v>
                </c:pt>
                <c:pt idx="149">
                  <c:v>0</c:v>
                </c:pt>
                <c:pt idx="150">
                  <c:v>0</c:v>
                </c:pt>
                <c:pt idx="151">
                  <c:v>0</c:v>
                </c:pt>
                <c:pt idx="152">
                  <c:v>0</c:v>
                </c:pt>
                <c:pt idx="153">
                  <c:v>0</c:v>
                </c:pt>
                <c:pt idx="154">
                  <c:v>0</c:v>
                </c:pt>
                <c:pt idx="155">
                  <c:v>0</c:v>
                </c:pt>
                <c:pt idx="156">
                  <c:v>0</c:v>
                </c:pt>
                <c:pt idx="157">
                  <c:v>0</c:v>
                </c:pt>
                <c:pt idx="158">
                  <c:v>0</c:v>
                </c:pt>
                <c:pt idx="159">
                  <c:v>1</c:v>
                </c:pt>
                <c:pt idx="160">
                  <c:v>0</c:v>
                </c:pt>
                <c:pt idx="161">
                  <c:v>1</c:v>
                </c:pt>
                <c:pt idx="162">
                  <c:v>1</c:v>
                </c:pt>
                <c:pt idx="163">
                  <c:v>1</c:v>
                </c:pt>
                <c:pt idx="164">
                  <c:v>0</c:v>
                </c:pt>
                <c:pt idx="165">
                  <c:v>0</c:v>
                </c:pt>
                <c:pt idx="166">
                  <c:v>0</c:v>
                </c:pt>
                <c:pt idx="167">
                  <c:v>0</c:v>
                </c:pt>
                <c:pt idx="168">
                  <c:v>0</c:v>
                </c:pt>
                <c:pt idx="169">
                  <c:v>1</c:v>
                </c:pt>
                <c:pt idx="170">
                  <c:v>1</c:v>
                </c:pt>
                <c:pt idx="171">
                  <c:v>1</c:v>
                </c:pt>
                <c:pt idx="172">
                  <c:v>1</c:v>
                </c:pt>
                <c:pt idx="173">
                  <c:v>0</c:v>
                </c:pt>
                <c:pt idx="174">
                  <c:v>0</c:v>
                </c:pt>
                <c:pt idx="175">
                  <c:v>1</c:v>
                </c:pt>
                <c:pt idx="176">
                  <c:v>1</c:v>
                </c:pt>
                <c:pt idx="177">
                  <c:v>1</c:v>
                </c:pt>
                <c:pt idx="178">
                  <c:v>0</c:v>
                </c:pt>
                <c:pt idx="179">
                  <c:v>1</c:v>
                </c:pt>
                <c:pt idx="180">
                  <c:v>1</c:v>
                </c:pt>
                <c:pt idx="181">
                  <c:v>1</c:v>
                </c:pt>
                <c:pt idx="182">
                  <c:v>1</c:v>
                </c:pt>
                <c:pt idx="183">
                  <c:v>1</c:v>
                </c:pt>
                <c:pt idx="184">
                  <c:v>0</c:v>
                </c:pt>
                <c:pt idx="185">
                  <c:v>0</c:v>
                </c:pt>
                <c:pt idx="186">
                  <c:v>0</c:v>
                </c:pt>
                <c:pt idx="187">
                  <c:v>1</c:v>
                </c:pt>
                <c:pt idx="188">
                  <c:v>0</c:v>
                </c:pt>
                <c:pt idx="189">
                  <c:v>0</c:v>
                </c:pt>
                <c:pt idx="190">
                  <c:v>1</c:v>
                </c:pt>
                <c:pt idx="191">
                  <c:v>0</c:v>
                </c:pt>
                <c:pt idx="192">
                  <c:v>0</c:v>
                </c:pt>
                <c:pt idx="193">
                  <c:v>0</c:v>
                </c:pt>
                <c:pt idx="194">
                  <c:v>0</c:v>
                </c:pt>
                <c:pt idx="195">
                  <c:v>0</c:v>
                </c:pt>
                <c:pt idx="196">
                  <c:v>1</c:v>
                </c:pt>
                <c:pt idx="197">
                  <c:v>1</c:v>
                </c:pt>
                <c:pt idx="198">
                  <c:v>1</c:v>
                </c:pt>
                <c:pt idx="199">
                  <c:v>1</c:v>
                </c:pt>
              </c:numCache>
            </c:numRef>
          </c:xVal>
          <c:yVal>
            <c:numRef>
              <c:f>'Task 2 - Final Model'!$C$37:$C$236</c:f>
              <c:numCache>
                <c:formatCode>0.00</c:formatCode>
                <c:ptCount val="200"/>
                <c:pt idx="0">
                  <c:v>0.26743229437016858</c:v>
                </c:pt>
                <c:pt idx="1">
                  <c:v>-0.27902846919312019</c:v>
                </c:pt>
                <c:pt idx="2">
                  <c:v>-2.7845257418761094E-2</c:v>
                </c:pt>
                <c:pt idx="3">
                  <c:v>0.47401280154686987</c:v>
                </c:pt>
                <c:pt idx="4">
                  <c:v>-1.3206725455089838</c:v>
                </c:pt>
                <c:pt idx="5">
                  <c:v>-1.4701496134514311</c:v>
                </c:pt>
                <c:pt idx="6">
                  <c:v>1.1348384887847605</c:v>
                </c:pt>
                <c:pt idx="7">
                  <c:v>0.69023967178004142</c:v>
                </c:pt>
                <c:pt idx="8">
                  <c:v>-1.4732190809519548</c:v>
                </c:pt>
                <c:pt idx="9">
                  <c:v>1.5605845183869693</c:v>
                </c:pt>
                <c:pt idx="10">
                  <c:v>-1.2590956690758812</c:v>
                </c:pt>
                <c:pt idx="11">
                  <c:v>0.70225227850177951</c:v>
                </c:pt>
                <c:pt idx="12">
                  <c:v>-2.4793850351417923</c:v>
                </c:pt>
                <c:pt idx="13">
                  <c:v>-3.200051545259619E-2</c:v>
                </c:pt>
                <c:pt idx="14">
                  <c:v>0.73764811927811458</c:v>
                </c:pt>
                <c:pt idx="15">
                  <c:v>0.31864510614397901</c:v>
                </c:pt>
                <c:pt idx="16">
                  <c:v>-0.54168923085785359</c:v>
                </c:pt>
                <c:pt idx="17">
                  <c:v>-0.91916165179937259</c:v>
                </c:pt>
                <c:pt idx="18">
                  <c:v>0.33473488496260018</c:v>
                </c:pt>
                <c:pt idx="19">
                  <c:v>0.2411993332491349</c:v>
                </c:pt>
                <c:pt idx="20">
                  <c:v>0.2624907413238855</c:v>
                </c:pt>
                <c:pt idx="21">
                  <c:v>-1.0523591406581563</c:v>
                </c:pt>
                <c:pt idx="22">
                  <c:v>-0.14705974311807957</c:v>
                </c:pt>
                <c:pt idx="23">
                  <c:v>-0.11740736752586756</c:v>
                </c:pt>
                <c:pt idx="24">
                  <c:v>-2.1753268260260938</c:v>
                </c:pt>
                <c:pt idx="25">
                  <c:v>-0.85726620803878539</c:v>
                </c:pt>
                <c:pt idx="26">
                  <c:v>-1.2870777576838215</c:v>
                </c:pt>
                <c:pt idx="27">
                  <c:v>-1.98620223025525</c:v>
                </c:pt>
                <c:pt idx="28">
                  <c:v>-0.64042024018589849</c:v>
                </c:pt>
                <c:pt idx="29">
                  <c:v>-1.1842818354326283</c:v>
                </c:pt>
                <c:pt idx="30">
                  <c:v>-1.2969911755135417</c:v>
                </c:pt>
                <c:pt idx="31">
                  <c:v>0.51120453350350559</c:v>
                </c:pt>
                <c:pt idx="32">
                  <c:v>0.681717306487581</c:v>
                </c:pt>
                <c:pt idx="33">
                  <c:v>-1.882557996604648</c:v>
                </c:pt>
                <c:pt idx="34">
                  <c:v>0.24506122992927359</c:v>
                </c:pt>
                <c:pt idx="35">
                  <c:v>0.54808025291539941</c:v>
                </c:pt>
                <c:pt idx="36">
                  <c:v>0.75864417878841905</c:v>
                </c:pt>
                <c:pt idx="37">
                  <c:v>-0.43961614957313344</c:v>
                </c:pt>
                <c:pt idx="38">
                  <c:v>1.9262857895169461E-2</c:v>
                </c:pt>
                <c:pt idx="39">
                  <c:v>-1.7101842675175956</c:v>
                </c:pt>
                <c:pt idx="40">
                  <c:v>-0.5068485785208896</c:v>
                </c:pt>
                <c:pt idx="41">
                  <c:v>-0.63479036660916677</c:v>
                </c:pt>
                <c:pt idx="42">
                  <c:v>-0.47598686294124981</c:v>
                </c:pt>
                <c:pt idx="43">
                  <c:v>-0.59765380867979268</c:v>
                </c:pt>
                <c:pt idx="44">
                  <c:v>1.0826736324560287</c:v>
                </c:pt>
                <c:pt idx="45">
                  <c:v>0.2443676167757296</c:v>
                </c:pt>
                <c:pt idx="46">
                  <c:v>0.28429321748317626</c:v>
                </c:pt>
                <c:pt idx="47">
                  <c:v>1.7602608113122642E-2</c:v>
                </c:pt>
                <c:pt idx="48">
                  <c:v>1.2446806476188819</c:v>
                </c:pt>
                <c:pt idx="49">
                  <c:v>-0.10418811970002473</c:v>
                </c:pt>
                <c:pt idx="50">
                  <c:v>-0.22427752507295118</c:v>
                </c:pt>
                <c:pt idx="51">
                  <c:v>0.97577681098236191</c:v>
                </c:pt>
                <c:pt idx="52">
                  <c:v>-1.6622970038061702</c:v>
                </c:pt>
                <c:pt idx="53">
                  <c:v>-0.36334456647739799</c:v>
                </c:pt>
                <c:pt idx="54">
                  <c:v>8.9330951673902703E-2</c:v>
                </c:pt>
                <c:pt idx="55">
                  <c:v>-0.20447147735103499</c:v>
                </c:pt>
                <c:pt idx="56">
                  <c:v>0.10703815045413911</c:v>
                </c:pt>
                <c:pt idx="57">
                  <c:v>-0.3237078167158014</c:v>
                </c:pt>
                <c:pt idx="58">
                  <c:v>0.59443976363356121</c:v>
                </c:pt>
                <c:pt idx="59">
                  <c:v>0.74968980519638784</c:v>
                </c:pt>
                <c:pt idx="60">
                  <c:v>0.48485036728678388</c:v>
                </c:pt>
                <c:pt idx="61">
                  <c:v>0.21080784053575741</c:v>
                </c:pt>
                <c:pt idx="62">
                  <c:v>-0.6554466764910174</c:v>
                </c:pt>
                <c:pt idx="63">
                  <c:v>9.7843516201287173E-2</c:v>
                </c:pt>
                <c:pt idx="64">
                  <c:v>0.13321919861658138</c:v>
                </c:pt>
                <c:pt idx="65">
                  <c:v>-1.662277549060402</c:v>
                </c:pt>
                <c:pt idx="66">
                  <c:v>0.31147941170214821</c:v>
                </c:pt>
                <c:pt idx="67">
                  <c:v>2.4972745886723047E-2</c:v>
                </c:pt>
                <c:pt idx="68">
                  <c:v>3.9766767314320717E-2</c:v>
                </c:pt>
                <c:pt idx="69">
                  <c:v>0.66896066418048505</c:v>
                </c:pt>
                <c:pt idx="70">
                  <c:v>-8.0684996427287103E-2</c:v>
                </c:pt>
                <c:pt idx="71">
                  <c:v>8.620302761710974E-2</c:v>
                </c:pt>
                <c:pt idx="72">
                  <c:v>8.8255112549585846E-2</c:v>
                </c:pt>
                <c:pt idx="73">
                  <c:v>1.4386878379139851</c:v>
                </c:pt>
                <c:pt idx="74">
                  <c:v>0.2405837963022055</c:v>
                </c:pt>
                <c:pt idx="75">
                  <c:v>0.40752273688289975</c:v>
                </c:pt>
                <c:pt idx="76">
                  <c:v>0.70878330335567874</c:v>
                </c:pt>
                <c:pt idx="77">
                  <c:v>-0.62567097426454232</c:v>
                </c:pt>
                <c:pt idx="78">
                  <c:v>0.73395015795261109</c:v>
                </c:pt>
                <c:pt idx="79">
                  <c:v>-0.45830186579509125</c:v>
                </c:pt>
                <c:pt idx="80">
                  <c:v>0.75842155393598176</c:v>
                </c:pt>
                <c:pt idx="81">
                  <c:v>0.31946568255852092</c:v>
                </c:pt>
                <c:pt idx="82">
                  <c:v>-1.6050659247111998</c:v>
                </c:pt>
                <c:pt idx="83">
                  <c:v>1.1007701519306696</c:v>
                </c:pt>
                <c:pt idx="84">
                  <c:v>-0.39068904176718</c:v>
                </c:pt>
                <c:pt idx="85">
                  <c:v>6.2165368331633886E-2</c:v>
                </c:pt>
                <c:pt idx="86">
                  <c:v>0.54651064019555662</c:v>
                </c:pt>
                <c:pt idx="87">
                  <c:v>-0.1638855565628603</c:v>
                </c:pt>
                <c:pt idx="88">
                  <c:v>-0.30446591145335589</c:v>
                </c:pt>
                <c:pt idx="89">
                  <c:v>0.61345537039667697</c:v>
                </c:pt>
                <c:pt idx="90">
                  <c:v>0.16940363406340886</c:v>
                </c:pt>
                <c:pt idx="91">
                  <c:v>0.6297755738414974</c:v>
                </c:pt>
                <c:pt idx="92">
                  <c:v>-0.41998235558985542</c:v>
                </c:pt>
                <c:pt idx="93">
                  <c:v>0.93207009990891976</c:v>
                </c:pt>
                <c:pt idx="94">
                  <c:v>-0.19677999925216838</c:v>
                </c:pt>
                <c:pt idx="95">
                  <c:v>-1.3464943038412613E-2</c:v>
                </c:pt>
                <c:pt idx="96">
                  <c:v>1.06628121158057</c:v>
                </c:pt>
                <c:pt idx="97">
                  <c:v>0.31841951288873638</c:v>
                </c:pt>
                <c:pt idx="98">
                  <c:v>0.50830048437524766</c:v>
                </c:pt>
                <c:pt idx="99">
                  <c:v>-0.23813531237167318</c:v>
                </c:pt>
                <c:pt idx="100">
                  <c:v>1.6198988455038776</c:v>
                </c:pt>
                <c:pt idx="101">
                  <c:v>1.6201582336899669</c:v>
                </c:pt>
                <c:pt idx="102">
                  <c:v>1.4203286271820694</c:v>
                </c:pt>
                <c:pt idx="103">
                  <c:v>8.9827228795867242E-2</c:v>
                </c:pt>
                <c:pt idx="104">
                  <c:v>0.43306858277712834</c:v>
                </c:pt>
                <c:pt idx="105">
                  <c:v>-1.3779968372986673E-3</c:v>
                </c:pt>
                <c:pt idx="106">
                  <c:v>-0.7276383677885665</c:v>
                </c:pt>
                <c:pt idx="107">
                  <c:v>0.49827145182176302</c:v>
                </c:pt>
                <c:pt idx="108">
                  <c:v>-0.97801205091957577</c:v>
                </c:pt>
                <c:pt idx="109">
                  <c:v>0.68327545912793575</c:v>
                </c:pt>
                <c:pt idx="110">
                  <c:v>0.72770227987478719</c:v>
                </c:pt>
                <c:pt idx="111">
                  <c:v>0.73464788591401131</c:v>
                </c:pt>
                <c:pt idx="112">
                  <c:v>-1.4976741760339554</c:v>
                </c:pt>
                <c:pt idx="113">
                  <c:v>-1.1931039243408001</c:v>
                </c:pt>
                <c:pt idx="114">
                  <c:v>-0.11621568436867058</c:v>
                </c:pt>
                <c:pt idx="115">
                  <c:v>-0.7075718193209326</c:v>
                </c:pt>
                <c:pt idx="116">
                  <c:v>1.0986333451539334</c:v>
                </c:pt>
                <c:pt idx="117">
                  <c:v>-0.38344096485484513</c:v>
                </c:pt>
                <c:pt idx="118">
                  <c:v>-0.37707140095954017</c:v>
                </c:pt>
                <c:pt idx="119">
                  <c:v>0.22632566930699127</c:v>
                </c:pt>
                <c:pt idx="120">
                  <c:v>-6.2640913898023953E-2</c:v>
                </c:pt>
                <c:pt idx="121">
                  <c:v>-3.8316811509575999E-2</c:v>
                </c:pt>
                <c:pt idx="122">
                  <c:v>1.6676095235493449</c:v>
                </c:pt>
                <c:pt idx="123">
                  <c:v>-0.33047515422777884</c:v>
                </c:pt>
                <c:pt idx="124">
                  <c:v>-0.32844325932744134</c:v>
                </c:pt>
                <c:pt idx="125">
                  <c:v>-1.0432048159732972</c:v>
                </c:pt>
                <c:pt idx="126">
                  <c:v>0.3182310808865747</c:v>
                </c:pt>
                <c:pt idx="127">
                  <c:v>-0.57109355289577834</c:v>
                </c:pt>
                <c:pt idx="128">
                  <c:v>1.0998701859188529</c:v>
                </c:pt>
                <c:pt idx="129">
                  <c:v>-0.39633882789889086</c:v>
                </c:pt>
                <c:pt idx="130">
                  <c:v>-0.38149731626088546</c:v>
                </c:pt>
                <c:pt idx="131">
                  <c:v>-0.22448665158538006</c:v>
                </c:pt>
                <c:pt idx="132">
                  <c:v>-0.3721969056292771</c:v>
                </c:pt>
                <c:pt idx="133">
                  <c:v>0.53702771042752673</c:v>
                </c:pt>
                <c:pt idx="134">
                  <c:v>-0.35989121372751676</c:v>
                </c:pt>
                <c:pt idx="135">
                  <c:v>9.2254015357886132E-2</c:v>
                </c:pt>
                <c:pt idx="136">
                  <c:v>0.26321258316660945</c:v>
                </c:pt>
                <c:pt idx="137">
                  <c:v>-0.45664893149005437</c:v>
                </c:pt>
                <c:pt idx="138">
                  <c:v>-0.85115333133790472</c:v>
                </c:pt>
                <c:pt idx="139">
                  <c:v>0.34899738935362912</c:v>
                </c:pt>
                <c:pt idx="140">
                  <c:v>-9.3078026197050079E-2</c:v>
                </c:pt>
                <c:pt idx="141">
                  <c:v>0.2216468101715261</c:v>
                </c:pt>
                <c:pt idx="142">
                  <c:v>0.23165754441528108</c:v>
                </c:pt>
                <c:pt idx="143">
                  <c:v>-6.7620104133107262E-2</c:v>
                </c:pt>
                <c:pt idx="144">
                  <c:v>-0.18790791932483053</c:v>
                </c:pt>
                <c:pt idx="145">
                  <c:v>0.27112701993041632</c:v>
                </c:pt>
                <c:pt idx="146">
                  <c:v>0.43790811070532953</c:v>
                </c:pt>
                <c:pt idx="147">
                  <c:v>-8.3660059240919793E-3</c:v>
                </c:pt>
                <c:pt idx="148">
                  <c:v>-0.75561772428281238</c:v>
                </c:pt>
                <c:pt idx="149">
                  <c:v>-0.12652169985292794</c:v>
                </c:pt>
                <c:pt idx="150">
                  <c:v>-0.99440393882656331</c:v>
                </c:pt>
                <c:pt idx="151">
                  <c:v>6.0783885541514593E-2</c:v>
                </c:pt>
                <c:pt idx="152">
                  <c:v>0.43514477423638809</c:v>
                </c:pt>
                <c:pt idx="153">
                  <c:v>0.13611573452514847</c:v>
                </c:pt>
                <c:pt idx="154">
                  <c:v>0.44257943788075416</c:v>
                </c:pt>
                <c:pt idx="155">
                  <c:v>-0.71351290449886307</c:v>
                </c:pt>
                <c:pt idx="156">
                  <c:v>1.6838650251842004</c:v>
                </c:pt>
                <c:pt idx="157">
                  <c:v>0.82003351803416535</c:v>
                </c:pt>
                <c:pt idx="158">
                  <c:v>-7.8352512165720256E-2</c:v>
                </c:pt>
                <c:pt idx="159">
                  <c:v>0.82672885507216876</c:v>
                </c:pt>
                <c:pt idx="160">
                  <c:v>-0.50408326257821656</c:v>
                </c:pt>
                <c:pt idx="161">
                  <c:v>-0.6433809137686417</c:v>
                </c:pt>
                <c:pt idx="162">
                  <c:v>0.71399808352666483</c:v>
                </c:pt>
                <c:pt idx="163">
                  <c:v>-0.7827758849442894</c:v>
                </c:pt>
                <c:pt idx="164">
                  <c:v>0.3034692393737064</c:v>
                </c:pt>
                <c:pt idx="165">
                  <c:v>2.7539790454358837E-2</c:v>
                </c:pt>
                <c:pt idx="166">
                  <c:v>0.17869785482207945</c:v>
                </c:pt>
                <c:pt idx="167">
                  <c:v>0.93179697293262542</c:v>
                </c:pt>
                <c:pt idx="168">
                  <c:v>0.18452895622079701</c:v>
                </c:pt>
                <c:pt idx="169">
                  <c:v>-1.1165374300750841</c:v>
                </c:pt>
                <c:pt idx="170">
                  <c:v>1.711503241335814</c:v>
                </c:pt>
                <c:pt idx="171">
                  <c:v>0.28282200322687956</c:v>
                </c:pt>
                <c:pt idx="172">
                  <c:v>0.15424213334991954</c:v>
                </c:pt>
                <c:pt idx="173">
                  <c:v>1.076626483688143</c:v>
                </c:pt>
                <c:pt idx="174">
                  <c:v>0.93623938904356052</c:v>
                </c:pt>
                <c:pt idx="175">
                  <c:v>4.0486593814357263E-2</c:v>
                </c:pt>
                <c:pt idx="176">
                  <c:v>-0.37842679042006644</c:v>
                </c:pt>
                <c:pt idx="177">
                  <c:v>-0.36831185003637401</c:v>
                </c:pt>
                <c:pt idx="178">
                  <c:v>0.39607326792169495</c:v>
                </c:pt>
                <c:pt idx="179">
                  <c:v>0.12683678094704476</c:v>
                </c:pt>
                <c:pt idx="180">
                  <c:v>0.29982972837387933</c:v>
                </c:pt>
                <c:pt idx="181">
                  <c:v>-0.42846838009784172</c:v>
                </c:pt>
                <c:pt idx="182">
                  <c:v>-0.12033498678855814</c:v>
                </c:pt>
                <c:pt idx="183">
                  <c:v>-0.8251892682609494</c:v>
                </c:pt>
                <c:pt idx="184">
                  <c:v>1.1467373988357199</c:v>
                </c:pt>
                <c:pt idx="185">
                  <c:v>-1.0934508947051675</c:v>
                </c:pt>
                <c:pt idx="186">
                  <c:v>1.8777347326927103</c:v>
                </c:pt>
                <c:pt idx="187">
                  <c:v>0.55907445794896837</c:v>
                </c:pt>
                <c:pt idx="188">
                  <c:v>0.71816719820024311</c:v>
                </c:pt>
                <c:pt idx="189">
                  <c:v>0.83306200712897471</c:v>
                </c:pt>
                <c:pt idx="190">
                  <c:v>-0.64117327876403074</c:v>
                </c:pt>
                <c:pt idx="191">
                  <c:v>-0.16195148346030841</c:v>
                </c:pt>
                <c:pt idx="192">
                  <c:v>-0.59331438607541642</c:v>
                </c:pt>
                <c:pt idx="193">
                  <c:v>-1.1794472030280208</c:v>
                </c:pt>
                <c:pt idx="194">
                  <c:v>-0.60961468825362175</c:v>
                </c:pt>
                <c:pt idx="195">
                  <c:v>0.12620307643678785</c:v>
                </c:pt>
                <c:pt idx="196">
                  <c:v>1.1797678044412283</c:v>
                </c:pt>
                <c:pt idx="197">
                  <c:v>1.035889081822063</c:v>
                </c:pt>
                <c:pt idx="198">
                  <c:v>-0.58614822966761793</c:v>
                </c:pt>
                <c:pt idx="199">
                  <c:v>-0.51922558362323734</c:v>
                </c:pt>
              </c:numCache>
            </c:numRef>
          </c:yVal>
          <c:smooth val="0"/>
          <c:extLst>
            <c:ext xmlns:c16="http://schemas.microsoft.com/office/drawing/2014/chart" uri="{C3380CC4-5D6E-409C-BE32-E72D297353CC}">
              <c16:uniqueId val="{00000004-282B-47B8-8459-AAAA403B0B61}"/>
            </c:ext>
          </c:extLst>
        </c:ser>
        <c:dLbls>
          <c:showLegendKey val="0"/>
          <c:showVal val="0"/>
          <c:showCatName val="0"/>
          <c:showSerName val="0"/>
          <c:showPercent val="0"/>
          <c:showBubbleSize val="0"/>
        </c:dLbls>
        <c:axId val="703413576"/>
        <c:axId val="703412264"/>
      </c:scatterChart>
      <c:valAx>
        <c:axId val="703413576"/>
        <c:scaling>
          <c:orientation val="minMax"/>
        </c:scaling>
        <c:delete val="0"/>
        <c:axPos val="b"/>
        <c:title>
          <c:tx>
            <c:rich>
              <a:bodyPr/>
              <a:lstStyle/>
              <a:p>
                <a:pPr>
                  <a:defRPr/>
                </a:pPr>
                <a:r>
                  <a:rPr lang="en-AU"/>
                  <a:t>Recommend</a:t>
                </a:r>
              </a:p>
            </c:rich>
          </c:tx>
          <c:overlay val="0"/>
        </c:title>
        <c:numFmt formatCode="0" sourceLinked="1"/>
        <c:majorTickMark val="out"/>
        <c:minorTickMark val="none"/>
        <c:tickLblPos val="nextTo"/>
        <c:crossAx val="703412264"/>
        <c:crosses val="autoZero"/>
        <c:crossBetween val="midCat"/>
      </c:valAx>
      <c:valAx>
        <c:axId val="703412264"/>
        <c:scaling>
          <c:orientation val="minMax"/>
        </c:scaling>
        <c:delete val="0"/>
        <c:axPos val="l"/>
        <c:title>
          <c:tx>
            <c:rich>
              <a:bodyPr/>
              <a:lstStyle/>
              <a:p>
                <a:pPr>
                  <a:defRPr/>
                </a:pPr>
                <a:r>
                  <a:rPr lang="en-AU"/>
                  <a:t>Residuals</a:t>
                </a:r>
              </a:p>
            </c:rich>
          </c:tx>
          <c:overlay val="0"/>
        </c:title>
        <c:numFmt formatCode="0.00" sourceLinked="1"/>
        <c:majorTickMark val="out"/>
        <c:minorTickMark val="none"/>
        <c:tickLblPos val="nextTo"/>
        <c:crossAx val="70341357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Normal Probability Plot</a:t>
            </a:r>
          </a:p>
        </c:rich>
      </c:tx>
      <c:overlay val="0"/>
    </c:title>
    <c:autoTitleDeleted val="0"/>
    <c:plotArea>
      <c:layout/>
      <c:scatterChart>
        <c:scatterStyle val="lineMarker"/>
        <c:varyColors val="0"/>
        <c:ser>
          <c:idx val="0"/>
          <c:order val="0"/>
          <c:spPr>
            <a:ln w="19050">
              <a:noFill/>
            </a:ln>
          </c:spPr>
          <c:xVal>
            <c:numRef>
              <c:f>'Task 2 - Final Model'!$F$37:$F$236</c:f>
              <c:numCache>
                <c:formatCode>General</c:formatCode>
                <c:ptCount val="200"/>
                <c:pt idx="0">
                  <c:v>0.25</c:v>
                </c:pt>
                <c:pt idx="1">
                  <c:v>0.75</c:v>
                </c:pt>
                <c:pt idx="2">
                  <c:v>1.25</c:v>
                </c:pt>
                <c:pt idx="3">
                  <c:v>1.75</c:v>
                </c:pt>
                <c:pt idx="4">
                  <c:v>2.25</c:v>
                </c:pt>
                <c:pt idx="5">
                  <c:v>2.75</c:v>
                </c:pt>
                <c:pt idx="6">
                  <c:v>3.25</c:v>
                </c:pt>
                <c:pt idx="7">
                  <c:v>3.75</c:v>
                </c:pt>
                <c:pt idx="8">
                  <c:v>4.25</c:v>
                </c:pt>
                <c:pt idx="9">
                  <c:v>4.75</c:v>
                </c:pt>
                <c:pt idx="10">
                  <c:v>5.25</c:v>
                </c:pt>
                <c:pt idx="11">
                  <c:v>5.75</c:v>
                </c:pt>
                <c:pt idx="12">
                  <c:v>6.25</c:v>
                </c:pt>
                <c:pt idx="13">
                  <c:v>6.75</c:v>
                </c:pt>
                <c:pt idx="14">
                  <c:v>7.25</c:v>
                </c:pt>
                <c:pt idx="15">
                  <c:v>7.75</c:v>
                </c:pt>
                <c:pt idx="16">
                  <c:v>8.25</c:v>
                </c:pt>
                <c:pt idx="17">
                  <c:v>8.75</c:v>
                </c:pt>
                <c:pt idx="18">
                  <c:v>9.25</c:v>
                </c:pt>
                <c:pt idx="19">
                  <c:v>9.75</c:v>
                </c:pt>
                <c:pt idx="20">
                  <c:v>10.25</c:v>
                </c:pt>
                <c:pt idx="21">
                  <c:v>10.75</c:v>
                </c:pt>
                <c:pt idx="22">
                  <c:v>11.25</c:v>
                </c:pt>
                <c:pt idx="23">
                  <c:v>11.75</c:v>
                </c:pt>
                <c:pt idx="24">
                  <c:v>12.25</c:v>
                </c:pt>
                <c:pt idx="25">
                  <c:v>12.75</c:v>
                </c:pt>
                <c:pt idx="26">
                  <c:v>13.25</c:v>
                </c:pt>
                <c:pt idx="27">
                  <c:v>13.75</c:v>
                </c:pt>
                <c:pt idx="28">
                  <c:v>14.25</c:v>
                </c:pt>
                <c:pt idx="29">
                  <c:v>14.75</c:v>
                </c:pt>
                <c:pt idx="30">
                  <c:v>15.25</c:v>
                </c:pt>
                <c:pt idx="31">
                  <c:v>15.75</c:v>
                </c:pt>
                <c:pt idx="32">
                  <c:v>16.25</c:v>
                </c:pt>
                <c:pt idx="33">
                  <c:v>16.75</c:v>
                </c:pt>
                <c:pt idx="34">
                  <c:v>17.25</c:v>
                </c:pt>
                <c:pt idx="35">
                  <c:v>17.75</c:v>
                </c:pt>
                <c:pt idx="36">
                  <c:v>18.25</c:v>
                </c:pt>
                <c:pt idx="37">
                  <c:v>18.75</c:v>
                </c:pt>
                <c:pt idx="38">
                  <c:v>19.25</c:v>
                </c:pt>
                <c:pt idx="39">
                  <c:v>19.75</c:v>
                </c:pt>
                <c:pt idx="40">
                  <c:v>20.25</c:v>
                </c:pt>
                <c:pt idx="41">
                  <c:v>20.75</c:v>
                </c:pt>
                <c:pt idx="42">
                  <c:v>21.25</c:v>
                </c:pt>
                <c:pt idx="43">
                  <c:v>21.75</c:v>
                </c:pt>
                <c:pt idx="44">
                  <c:v>22.25</c:v>
                </c:pt>
                <c:pt idx="45">
                  <c:v>22.75</c:v>
                </c:pt>
                <c:pt idx="46">
                  <c:v>23.25</c:v>
                </c:pt>
                <c:pt idx="47">
                  <c:v>23.75</c:v>
                </c:pt>
                <c:pt idx="48">
                  <c:v>24.25</c:v>
                </c:pt>
                <c:pt idx="49">
                  <c:v>24.75</c:v>
                </c:pt>
                <c:pt idx="50">
                  <c:v>25.25</c:v>
                </c:pt>
                <c:pt idx="51">
                  <c:v>25.75</c:v>
                </c:pt>
                <c:pt idx="52">
                  <c:v>26.25</c:v>
                </c:pt>
                <c:pt idx="53">
                  <c:v>26.75</c:v>
                </c:pt>
                <c:pt idx="54">
                  <c:v>27.25</c:v>
                </c:pt>
                <c:pt idx="55">
                  <c:v>27.75</c:v>
                </c:pt>
                <c:pt idx="56">
                  <c:v>28.25</c:v>
                </c:pt>
                <c:pt idx="57">
                  <c:v>28.75</c:v>
                </c:pt>
                <c:pt idx="58">
                  <c:v>29.25</c:v>
                </c:pt>
                <c:pt idx="59">
                  <c:v>29.75</c:v>
                </c:pt>
                <c:pt idx="60">
                  <c:v>30.25</c:v>
                </c:pt>
                <c:pt idx="61">
                  <c:v>30.75</c:v>
                </c:pt>
                <c:pt idx="62">
                  <c:v>31.25</c:v>
                </c:pt>
                <c:pt idx="63">
                  <c:v>31.75</c:v>
                </c:pt>
                <c:pt idx="64">
                  <c:v>32.25</c:v>
                </c:pt>
                <c:pt idx="65">
                  <c:v>32.75</c:v>
                </c:pt>
                <c:pt idx="66">
                  <c:v>33.25</c:v>
                </c:pt>
                <c:pt idx="67">
                  <c:v>33.75</c:v>
                </c:pt>
                <c:pt idx="68">
                  <c:v>34.25</c:v>
                </c:pt>
                <c:pt idx="69">
                  <c:v>34.75</c:v>
                </c:pt>
                <c:pt idx="70">
                  <c:v>35.25</c:v>
                </c:pt>
                <c:pt idx="71">
                  <c:v>35.75</c:v>
                </c:pt>
                <c:pt idx="72">
                  <c:v>36.25</c:v>
                </c:pt>
                <c:pt idx="73">
                  <c:v>36.75</c:v>
                </c:pt>
                <c:pt idx="74">
                  <c:v>37.25</c:v>
                </c:pt>
                <c:pt idx="75">
                  <c:v>37.75</c:v>
                </c:pt>
                <c:pt idx="76">
                  <c:v>38.25</c:v>
                </c:pt>
                <c:pt idx="77">
                  <c:v>38.75</c:v>
                </c:pt>
                <c:pt idx="78">
                  <c:v>39.25</c:v>
                </c:pt>
                <c:pt idx="79">
                  <c:v>39.75</c:v>
                </c:pt>
                <c:pt idx="80">
                  <c:v>40.25</c:v>
                </c:pt>
                <c:pt idx="81">
                  <c:v>40.75</c:v>
                </c:pt>
                <c:pt idx="82">
                  <c:v>41.25</c:v>
                </c:pt>
                <c:pt idx="83">
                  <c:v>41.75</c:v>
                </c:pt>
                <c:pt idx="84">
                  <c:v>42.25</c:v>
                </c:pt>
                <c:pt idx="85">
                  <c:v>42.75</c:v>
                </c:pt>
                <c:pt idx="86">
                  <c:v>43.25</c:v>
                </c:pt>
                <c:pt idx="87">
                  <c:v>43.75</c:v>
                </c:pt>
                <c:pt idx="88">
                  <c:v>44.25</c:v>
                </c:pt>
                <c:pt idx="89">
                  <c:v>44.75</c:v>
                </c:pt>
                <c:pt idx="90">
                  <c:v>45.25</c:v>
                </c:pt>
                <c:pt idx="91">
                  <c:v>45.75</c:v>
                </c:pt>
                <c:pt idx="92">
                  <c:v>46.25</c:v>
                </c:pt>
                <c:pt idx="93">
                  <c:v>46.75</c:v>
                </c:pt>
                <c:pt idx="94">
                  <c:v>47.25</c:v>
                </c:pt>
                <c:pt idx="95">
                  <c:v>47.75</c:v>
                </c:pt>
                <c:pt idx="96">
                  <c:v>48.25</c:v>
                </c:pt>
                <c:pt idx="97">
                  <c:v>48.75</c:v>
                </c:pt>
                <c:pt idx="98">
                  <c:v>49.25</c:v>
                </c:pt>
                <c:pt idx="99">
                  <c:v>49.75</c:v>
                </c:pt>
                <c:pt idx="100">
                  <c:v>50.25</c:v>
                </c:pt>
                <c:pt idx="101">
                  <c:v>50.75</c:v>
                </c:pt>
                <c:pt idx="102">
                  <c:v>51.25</c:v>
                </c:pt>
                <c:pt idx="103">
                  <c:v>51.75</c:v>
                </c:pt>
                <c:pt idx="104">
                  <c:v>52.25</c:v>
                </c:pt>
                <c:pt idx="105">
                  <c:v>52.75</c:v>
                </c:pt>
                <c:pt idx="106">
                  <c:v>53.25</c:v>
                </c:pt>
                <c:pt idx="107">
                  <c:v>53.75</c:v>
                </c:pt>
                <c:pt idx="108">
                  <c:v>54.25</c:v>
                </c:pt>
                <c:pt idx="109">
                  <c:v>54.75</c:v>
                </c:pt>
                <c:pt idx="110">
                  <c:v>55.25</c:v>
                </c:pt>
                <c:pt idx="111">
                  <c:v>55.75</c:v>
                </c:pt>
                <c:pt idx="112">
                  <c:v>56.25</c:v>
                </c:pt>
                <c:pt idx="113">
                  <c:v>56.75</c:v>
                </c:pt>
                <c:pt idx="114">
                  <c:v>57.25</c:v>
                </c:pt>
                <c:pt idx="115">
                  <c:v>57.75</c:v>
                </c:pt>
                <c:pt idx="116">
                  <c:v>58.25</c:v>
                </c:pt>
                <c:pt idx="117">
                  <c:v>58.75</c:v>
                </c:pt>
                <c:pt idx="118">
                  <c:v>59.25</c:v>
                </c:pt>
                <c:pt idx="119">
                  <c:v>59.75</c:v>
                </c:pt>
                <c:pt idx="120">
                  <c:v>60.25</c:v>
                </c:pt>
                <c:pt idx="121">
                  <c:v>60.75</c:v>
                </c:pt>
                <c:pt idx="122">
                  <c:v>61.25</c:v>
                </c:pt>
                <c:pt idx="123">
                  <c:v>61.75</c:v>
                </c:pt>
                <c:pt idx="124">
                  <c:v>62.25</c:v>
                </c:pt>
                <c:pt idx="125">
                  <c:v>62.75</c:v>
                </c:pt>
                <c:pt idx="126">
                  <c:v>63.25</c:v>
                </c:pt>
                <c:pt idx="127">
                  <c:v>63.75</c:v>
                </c:pt>
                <c:pt idx="128">
                  <c:v>64.25</c:v>
                </c:pt>
                <c:pt idx="129">
                  <c:v>64.75</c:v>
                </c:pt>
                <c:pt idx="130">
                  <c:v>65.25</c:v>
                </c:pt>
                <c:pt idx="131">
                  <c:v>65.75</c:v>
                </c:pt>
                <c:pt idx="132">
                  <c:v>66.25</c:v>
                </c:pt>
                <c:pt idx="133">
                  <c:v>66.75</c:v>
                </c:pt>
                <c:pt idx="134">
                  <c:v>67.25</c:v>
                </c:pt>
                <c:pt idx="135">
                  <c:v>67.75</c:v>
                </c:pt>
                <c:pt idx="136">
                  <c:v>68.25</c:v>
                </c:pt>
                <c:pt idx="137">
                  <c:v>68.75</c:v>
                </c:pt>
                <c:pt idx="138">
                  <c:v>69.25</c:v>
                </c:pt>
                <c:pt idx="139">
                  <c:v>69.75</c:v>
                </c:pt>
                <c:pt idx="140">
                  <c:v>70.25</c:v>
                </c:pt>
                <c:pt idx="141">
                  <c:v>70.75</c:v>
                </c:pt>
                <c:pt idx="142">
                  <c:v>71.25</c:v>
                </c:pt>
                <c:pt idx="143">
                  <c:v>71.75</c:v>
                </c:pt>
                <c:pt idx="144">
                  <c:v>72.25</c:v>
                </c:pt>
                <c:pt idx="145">
                  <c:v>72.75</c:v>
                </c:pt>
                <c:pt idx="146">
                  <c:v>73.25</c:v>
                </c:pt>
                <c:pt idx="147">
                  <c:v>73.75</c:v>
                </c:pt>
                <c:pt idx="148">
                  <c:v>74.25</c:v>
                </c:pt>
                <c:pt idx="149">
                  <c:v>74.75</c:v>
                </c:pt>
                <c:pt idx="150">
                  <c:v>75.25</c:v>
                </c:pt>
                <c:pt idx="151">
                  <c:v>75.75</c:v>
                </c:pt>
                <c:pt idx="152">
                  <c:v>76.25</c:v>
                </c:pt>
                <c:pt idx="153">
                  <c:v>76.75</c:v>
                </c:pt>
                <c:pt idx="154">
                  <c:v>77.25</c:v>
                </c:pt>
                <c:pt idx="155">
                  <c:v>77.75</c:v>
                </c:pt>
                <c:pt idx="156">
                  <c:v>78.25</c:v>
                </c:pt>
                <c:pt idx="157">
                  <c:v>78.75</c:v>
                </c:pt>
                <c:pt idx="158">
                  <c:v>79.25</c:v>
                </c:pt>
                <c:pt idx="159">
                  <c:v>79.75</c:v>
                </c:pt>
                <c:pt idx="160">
                  <c:v>80.25</c:v>
                </c:pt>
                <c:pt idx="161">
                  <c:v>80.75</c:v>
                </c:pt>
                <c:pt idx="162">
                  <c:v>81.25</c:v>
                </c:pt>
                <c:pt idx="163">
                  <c:v>81.75</c:v>
                </c:pt>
                <c:pt idx="164">
                  <c:v>82.25</c:v>
                </c:pt>
                <c:pt idx="165">
                  <c:v>82.75</c:v>
                </c:pt>
                <c:pt idx="166">
                  <c:v>83.25</c:v>
                </c:pt>
                <c:pt idx="167">
                  <c:v>83.75</c:v>
                </c:pt>
                <c:pt idx="168">
                  <c:v>84.25</c:v>
                </c:pt>
                <c:pt idx="169">
                  <c:v>84.75</c:v>
                </c:pt>
                <c:pt idx="170">
                  <c:v>85.25</c:v>
                </c:pt>
                <c:pt idx="171">
                  <c:v>85.75</c:v>
                </c:pt>
                <c:pt idx="172">
                  <c:v>86.25</c:v>
                </c:pt>
                <c:pt idx="173">
                  <c:v>86.75</c:v>
                </c:pt>
                <c:pt idx="174">
                  <c:v>87.25</c:v>
                </c:pt>
                <c:pt idx="175">
                  <c:v>87.75</c:v>
                </c:pt>
                <c:pt idx="176">
                  <c:v>88.25</c:v>
                </c:pt>
                <c:pt idx="177">
                  <c:v>88.75</c:v>
                </c:pt>
                <c:pt idx="178">
                  <c:v>89.25</c:v>
                </c:pt>
                <c:pt idx="179">
                  <c:v>89.75</c:v>
                </c:pt>
                <c:pt idx="180">
                  <c:v>90.25</c:v>
                </c:pt>
                <c:pt idx="181">
                  <c:v>90.75</c:v>
                </c:pt>
                <c:pt idx="182">
                  <c:v>91.25</c:v>
                </c:pt>
                <c:pt idx="183">
                  <c:v>91.75</c:v>
                </c:pt>
                <c:pt idx="184">
                  <c:v>92.25</c:v>
                </c:pt>
                <c:pt idx="185">
                  <c:v>92.75</c:v>
                </c:pt>
                <c:pt idx="186">
                  <c:v>93.25</c:v>
                </c:pt>
                <c:pt idx="187">
                  <c:v>93.75</c:v>
                </c:pt>
                <c:pt idx="188">
                  <c:v>94.25</c:v>
                </c:pt>
                <c:pt idx="189">
                  <c:v>94.75</c:v>
                </c:pt>
                <c:pt idx="190">
                  <c:v>95.25</c:v>
                </c:pt>
                <c:pt idx="191">
                  <c:v>95.75</c:v>
                </c:pt>
                <c:pt idx="192">
                  <c:v>96.25</c:v>
                </c:pt>
                <c:pt idx="193">
                  <c:v>96.75</c:v>
                </c:pt>
                <c:pt idx="194">
                  <c:v>97.25</c:v>
                </c:pt>
                <c:pt idx="195">
                  <c:v>97.75</c:v>
                </c:pt>
                <c:pt idx="196">
                  <c:v>98.25</c:v>
                </c:pt>
                <c:pt idx="197">
                  <c:v>98.75</c:v>
                </c:pt>
                <c:pt idx="198">
                  <c:v>99.25</c:v>
                </c:pt>
                <c:pt idx="199">
                  <c:v>99.75</c:v>
                </c:pt>
              </c:numCache>
            </c:numRef>
          </c:xVal>
          <c:yVal>
            <c:numRef>
              <c:f>'Task 2 - Final Model'!$G$37:$G$236</c:f>
              <c:numCache>
                <c:formatCode>General</c:formatCode>
                <c:ptCount val="200"/>
                <c:pt idx="0">
                  <c:v>6.4499999999999993</c:v>
                </c:pt>
                <c:pt idx="1">
                  <c:v>8.25</c:v>
                </c:pt>
                <c:pt idx="2">
                  <c:v>8.3999999999999986</c:v>
                </c:pt>
                <c:pt idx="3">
                  <c:v>8.6999999999999993</c:v>
                </c:pt>
                <c:pt idx="4">
                  <c:v>8.6999999999999993</c:v>
                </c:pt>
                <c:pt idx="5">
                  <c:v>9</c:v>
                </c:pt>
                <c:pt idx="6">
                  <c:v>9</c:v>
                </c:pt>
                <c:pt idx="7">
                  <c:v>9</c:v>
                </c:pt>
                <c:pt idx="8">
                  <c:v>9.1499999999999986</c:v>
                </c:pt>
                <c:pt idx="9">
                  <c:v>9.1499999999999986</c:v>
                </c:pt>
                <c:pt idx="10">
                  <c:v>9.3000000000000007</c:v>
                </c:pt>
                <c:pt idx="11">
                  <c:v>9.3000000000000007</c:v>
                </c:pt>
                <c:pt idx="12">
                  <c:v>9.3000000000000007</c:v>
                </c:pt>
                <c:pt idx="13">
                  <c:v>9.3000000000000007</c:v>
                </c:pt>
                <c:pt idx="14">
                  <c:v>9.3000000000000007</c:v>
                </c:pt>
                <c:pt idx="15">
                  <c:v>9.75</c:v>
                </c:pt>
                <c:pt idx="16">
                  <c:v>9.75</c:v>
                </c:pt>
                <c:pt idx="17">
                  <c:v>9.75</c:v>
                </c:pt>
                <c:pt idx="18">
                  <c:v>9.75</c:v>
                </c:pt>
                <c:pt idx="19">
                  <c:v>9.75</c:v>
                </c:pt>
                <c:pt idx="20">
                  <c:v>9.75</c:v>
                </c:pt>
                <c:pt idx="21">
                  <c:v>9.8999999999999986</c:v>
                </c:pt>
                <c:pt idx="22">
                  <c:v>9.8999999999999986</c:v>
                </c:pt>
                <c:pt idx="23">
                  <c:v>9.8999999999999986</c:v>
                </c:pt>
                <c:pt idx="24">
                  <c:v>9.8999999999999986</c:v>
                </c:pt>
                <c:pt idx="25">
                  <c:v>10.050000000000001</c:v>
                </c:pt>
                <c:pt idx="26">
                  <c:v>10.050000000000001</c:v>
                </c:pt>
                <c:pt idx="27">
                  <c:v>10.050000000000001</c:v>
                </c:pt>
                <c:pt idx="28">
                  <c:v>10.050000000000001</c:v>
                </c:pt>
                <c:pt idx="29">
                  <c:v>10.050000000000001</c:v>
                </c:pt>
                <c:pt idx="30">
                  <c:v>10.050000000000001</c:v>
                </c:pt>
                <c:pt idx="31">
                  <c:v>10.350000000000001</c:v>
                </c:pt>
                <c:pt idx="32">
                  <c:v>10.350000000000001</c:v>
                </c:pt>
                <c:pt idx="33">
                  <c:v>10.350000000000001</c:v>
                </c:pt>
                <c:pt idx="34">
                  <c:v>10.5</c:v>
                </c:pt>
                <c:pt idx="35">
                  <c:v>10.5</c:v>
                </c:pt>
                <c:pt idx="36">
                  <c:v>10.5</c:v>
                </c:pt>
                <c:pt idx="37">
                  <c:v>10.5</c:v>
                </c:pt>
                <c:pt idx="38">
                  <c:v>10.5</c:v>
                </c:pt>
                <c:pt idx="39">
                  <c:v>10.5</c:v>
                </c:pt>
                <c:pt idx="40">
                  <c:v>10.5</c:v>
                </c:pt>
                <c:pt idx="41">
                  <c:v>10.649999999999999</c:v>
                </c:pt>
                <c:pt idx="42">
                  <c:v>10.649999999999999</c:v>
                </c:pt>
                <c:pt idx="43">
                  <c:v>10.649999999999999</c:v>
                </c:pt>
                <c:pt idx="44">
                  <c:v>10.649999999999999</c:v>
                </c:pt>
                <c:pt idx="45">
                  <c:v>10.649999999999999</c:v>
                </c:pt>
                <c:pt idx="46">
                  <c:v>10.649999999999999</c:v>
                </c:pt>
                <c:pt idx="47">
                  <c:v>10.649999999999999</c:v>
                </c:pt>
                <c:pt idx="48">
                  <c:v>10.649999999999999</c:v>
                </c:pt>
                <c:pt idx="49">
                  <c:v>10.649999999999999</c:v>
                </c:pt>
                <c:pt idx="50">
                  <c:v>10.649999999999999</c:v>
                </c:pt>
                <c:pt idx="51">
                  <c:v>10.649999999999999</c:v>
                </c:pt>
                <c:pt idx="52">
                  <c:v>10.649999999999999</c:v>
                </c:pt>
                <c:pt idx="53">
                  <c:v>10.649999999999999</c:v>
                </c:pt>
                <c:pt idx="54">
                  <c:v>10.649999999999999</c:v>
                </c:pt>
                <c:pt idx="55">
                  <c:v>10.8</c:v>
                </c:pt>
                <c:pt idx="56">
                  <c:v>10.8</c:v>
                </c:pt>
                <c:pt idx="57">
                  <c:v>10.8</c:v>
                </c:pt>
                <c:pt idx="58">
                  <c:v>10.8</c:v>
                </c:pt>
                <c:pt idx="59">
                  <c:v>10.8</c:v>
                </c:pt>
                <c:pt idx="60">
                  <c:v>10.8</c:v>
                </c:pt>
                <c:pt idx="61">
                  <c:v>10.8</c:v>
                </c:pt>
                <c:pt idx="62">
                  <c:v>10.8</c:v>
                </c:pt>
                <c:pt idx="63">
                  <c:v>10.8</c:v>
                </c:pt>
                <c:pt idx="64">
                  <c:v>10.8</c:v>
                </c:pt>
                <c:pt idx="65">
                  <c:v>10.8</c:v>
                </c:pt>
                <c:pt idx="66">
                  <c:v>10.8</c:v>
                </c:pt>
                <c:pt idx="67">
                  <c:v>10.8</c:v>
                </c:pt>
                <c:pt idx="68">
                  <c:v>10.8</c:v>
                </c:pt>
                <c:pt idx="69">
                  <c:v>11.100000000000001</c:v>
                </c:pt>
                <c:pt idx="70">
                  <c:v>11.100000000000001</c:v>
                </c:pt>
                <c:pt idx="71">
                  <c:v>11.100000000000001</c:v>
                </c:pt>
                <c:pt idx="72">
                  <c:v>11.100000000000001</c:v>
                </c:pt>
                <c:pt idx="73">
                  <c:v>11.100000000000001</c:v>
                </c:pt>
                <c:pt idx="74">
                  <c:v>11.100000000000001</c:v>
                </c:pt>
                <c:pt idx="75">
                  <c:v>11.100000000000001</c:v>
                </c:pt>
                <c:pt idx="76">
                  <c:v>11.100000000000001</c:v>
                </c:pt>
                <c:pt idx="77">
                  <c:v>11.100000000000001</c:v>
                </c:pt>
                <c:pt idx="78">
                  <c:v>11.25</c:v>
                </c:pt>
                <c:pt idx="79">
                  <c:v>11.25</c:v>
                </c:pt>
                <c:pt idx="80">
                  <c:v>11.25</c:v>
                </c:pt>
                <c:pt idx="81">
                  <c:v>11.25</c:v>
                </c:pt>
                <c:pt idx="82">
                  <c:v>11.25</c:v>
                </c:pt>
                <c:pt idx="83">
                  <c:v>11.25</c:v>
                </c:pt>
                <c:pt idx="84">
                  <c:v>11.25</c:v>
                </c:pt>
                <c:pt idx="85">
                  <c:v>11.25</c:v>
                </c:pt>
                <c:pt idx="86">
                  <c:v>11.25</c:v>
                </c:pt>
                <c:pt idx="87">
                  <c:v>11.399999999999999</c:v>
                </c:pt>
                <c:pt idx="88">
                  <c:v>11.399999999999999</c:v>
                </c:pt>
                <c:pt idx="89">
                  <c:v>11.399999999999999</c:v>
                </c:pt>
                <c:pt idx="90">
                  <c:v>11.399999999999999</c:v>
                </c:pt>
                <c:pt idx="91">
                  <c:v>11.399999999999999</c:v>
                </c:pt>
                <c:pt idx="92">
                  <c:v>11.399999999999999</c:v>
                </c:pt>
                <c:pt idx="93">
                  <c:v>11.399999999999999</c:v>
                </c:pt>
                <c:pt idx="94">
                  <c:v>11.399999999999999</c:v>
                </c:pt>
                <c:pt idx="95">
                  <c:v>11.399999999999999</c:v>
                </c:pt>
                <c:pt idx="96">
                  <c:v>11.399999999999999</c:v>
                </c:pt>
                <c:pt idx="97">
                  <c:v>11.399999999999999</c:v>
                </c:pt>
                <c:pt idx="98">
                  <c:v>11.399999999999999</c:v>
                </c:pt>
                <c:pt idx="99">
                  <c:v>11.399999999999999</c:v>
                </c:pt>
                <c:pt idx="100">
                  <c:v>11.399999999999999</c:v>
                </c:pt>
                <c:pt idx="101">
                  <c:v>11.55</c:v>
                </c:pt>
                <c:pt idx="102">
                  <c:v>11.55</c:v>
                </c:pt>
                <c:pt idx="103">
                  <c:v>11.55</c:v>
                </c:pt>
                <c:pt idx="104">
                  <c:v>11.55</c:v>
                </c:pt>
                <c:pt idx="105">
                  <c:v>11.55</c:v>
                </c:pt>
                <c:pt idx="106">
                  <c:v>11.55</c:v>
                </c:pt>
                <c:pt idx="107">
                  <c:v>11.55</c:v>
                </c:pt>
                <c:pt idx="108">
                  <c:v>11.850000000000001</c:v>
                </c:pt>
                <c:pt idx="109">
                  <c:v>11.850000000000001</c:v>
                </c:pt>
                <c:pt idx="110">
                  <c:v>11.850000000000001</c:v>
                </c:pt>
                <c:pt idx="111">
                  <c:v>11.850000000000001</c:v>
                </c:pt>
                <c:pt idx="112">
                  <c:v>11.850000000000001</c:v>
                </c:pt>
                <c:pt idx="113">
                  <c:v>11.850000000000001</c:v>
                </c:pt>
                <c:pt idx="114">
                  <c:v>11.850000000000001</c:v>
                </c:pt>
                <c:pt idx="115">
                  <c:v>11.850000000000001</c:v>
                </c:pt>
                <c:pt idx="116">
                  <c:v>11.850000000000001</c:v>
                </c:pt>
                <c:pt idx="117">
                  <c:v>11.850000000000001</c:v>
                </c:pt>
                <c:pt idx="118">
                  <c:v>11.850000000000001</c:v>
                </c:pt>
                <c:pt idx="119">
                  <c:v>11.850000000000001</c:v>
                </c:pt>
                <c:pt idx="120">
                  <c:v>11.850000000000001</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12.149999999999999</c:v>
                </c:pt>
                <c:pt idx="136">
                  <c:v>12.149999999999999</c:v>
                </c:pt>
                <c:pt idx="137">
                  <c:v>12.149999999999999</c:v>
                </c:pt>
                <c:pt idx="138">
                  <c:v>12.149999999999999</c:v>
                </c:pt>
                <c:pt idx="139">
                  <c:v>12.149999999999999</c:v>
                </c:pt>
                <c:pt idx="140">
                  <c:v>12.149999999999999</c:v>
                </c:pt>
                <c:pt idx="141">
                  <c:v>12.149999999999999</c:v>
                </c:pt>
                <c:pt idx="142">
                  <c:v>12.149999999999999</c:v>
                </c:pt>
                <c:pt idx="143">
                  <c:v>12.149999999999999</c:v>
                </c:pt>
                <c:pt idx="144">
                  <c:v>12.149999999999999</c:v>
                </c:pt>
                <c:pt idx="145">
                  <c:v>12.299999999999999</c:v>
                </c:pt>
                <c:pt idx="146">
                  <c:v>12.299999999999999</c:v>
                </c:pt>
                <c:pt idx="147">
                  <c:v>12.299999999999999</c:v>
                </c:pt>
                <c:pt idx="148">
                  <c:v>12.299999999999999</c:v>
                </c:pt>
                <c:pt idx="149">
                  <c:v>12.299999999999999</c:v>
                </c:pt>
                <c:pt idx="150">
                  <c:v>12.299999999999999</c:v>
                </c:pt>
                <c:pt idx="151">
                  <c:v>12.299999999999999</c:v>
                </c:pt>
                <c:pt idx="152">
                  <c:v>12.299999999999999</c:v>
                </c:pt>
                <c:pt idx="153">
                  <c:v>12.299999999999999</c:v>
                </c:pt>
                <c:pt idx="154">
                  <c:v>12.299999999999999</c:v>
                </c:pt>
                <c:pt idx="155">
                  <c:v>12.299999999999999</c:v>
                </c:pt>
                <c:pt idx="156">
                  <c:v>12.600000000000001</c:v>
                </c:pt>
                <c:pt idx="157">
                  <c:v>12.600000000000001</c:v>
                </c:pt>
                <c:pt idx="158">
                  <c:v>12.600000000000001</c:v>
                </c:pt>
                <c:pt idx="159">
                  <c:v>12.600000000000001</c:v>
                </c:pt>
                <c:pt idx="160">
                  <c:v>12.600000000000001</c:v>
                </c:pt>
                <c:pt idx="161">
                  <c:v>12.600000000000001</c:v>
                </c:pt>
                <c:pt idx="162">
                  <c:v>12.600000000000001</c:v>
                </c:pt>
                <c:pt idx="163">
                  <c:v>12.600000000000001</c:v>
                </c:pt>
                <c:pt idx="164">
                  <c:v>12.600000000000001</c:v>
                </c:pt>
                <c:pt idx="165">
                  <c:v>12.600000000000001</c:v>
                </c:pt>
                <c:pt idx="166">
                  <c:v>12.600000000000001</c:v>
                </c:pt>
                <c:pt idx="167">
                  <c:v>12.75</c:v>
                </c:pt>
                <c:pt idx="168">
                  <c:v>12.75</c:v>
                </c:pt>
                <c:pt idx="169">
                  <c:v>12.75</c:v>
                </c:pt>
                <c:pt idx="170">
                  <c:v>12.75</c:v>
                </c:pt>
                <c:pt idx="171">
                  <c:v>12.899999999999999</c:v>
                </c:pt>
                <c:pt idx="172">
                  <c:v>12.899999999999999</c:v>
                </c:pt>
                <c:pt idx="173">
                  <c:v>12.899999999999999</c:v>
                </c:pt>
                <c:pt idx="174">
                  <c:v>12.899999999999999</c:v>
                </c:pt>
                <c:pt idx="175">
                  <c:v>13.200000000000001</c:v>
                </c:pt>
                <c:pt idx="176">
                  <c:v>13.200000000000001</c:v>
                </c:pt>
                <c:pt idx="177">
                  <c:v>13.200000000000001</c:v>
                </c:pt>
                <c:pt idx="178">
                  <c:v>13.200000000000001</c:v>
                </c:pt>
                <c:pt idx="179">
                  <c:v>13.200000000000001</c:v>
                </c:pt>
                <c:pt idx="180">
                  <c:v>13.200000000000001</c:v>
                </c:pt>
                <c:pt idx="181">
                  <c:v>13.350000000000001</c:v>
                </c:pt>
                <c:pt idx="182">
                  <c:v>13.350000000000001</c:v>
                </c:pt>
                <c:pt idx="183">
                  <c:v>13.350000000000001</c:v>
                </c:pt>
                <c:pt idx="184">
                  <c:v>13.350000000000001</c:v>
                </c:pt>
                <c:pt idx="185">
                  <c:v>13.5</c:v>
                </c:pt>
                <c:pt idx="186">
                  <c:v>13.5</c:v>
                </c:pt>
                <c:pt idx="187">
                  <c:v>13.5</c:v>
                </c:pt>
                <c:pt idx="188">
                  <c:v>13.5</c:v>
                </c:pt>
                <c:pt idx="189">
                  <c:v>13.5</c:v>
                </c:pt>
                <c:pt idx="190">
                  <c:v>13.5</c:v>
                </c:pt>
                <c:pt idx="191">
                  <c:v>13.950000000000001</c:v>
                </c:pt>
                <c:pt idx="192">
                  <c:v>13.950000000000001</c:v>
                </c:pt>
                <c:pt idx="193">
                  <c:v>13.950000000000001</c:v>
                </c:pt>
                <c:pt idx="194">
                  <c:v>14.100000000000001</c:v>
                </c:pt>
                <c:pt idx="195">
                  <c:v>14.100000000000001</c:v>
                </c:pt>
                <c:pt idx="196">
                  <c:v>14.25</c:v>
                </c:pt>
                <c:pt idx="197">
                  <c:v>14.700000000000001</c:v>
                </c:pt>
                <c:pt idx="198">
                  <c:v>14.850000000000001</c:v>
                </c:pt>
                <c:pt idx="199">
                  <c:v>14.850000000000001</c:v>
                </c:pt>
              </c:numCache>
            </c:numRef>
          </c:yVal>
          <c:smooth val="0"/>
          <c:extLst>
            <c:ext xmlns:c16="http://schemas.microsoft.com/office/drawing/2014/chart" uri="{C3380CC4-5D6E-409C-BE32-E72D297353CC}">
              <c16:uniqueId val="{00000001-38CD-4C44-9FE8-93AC200C51EB}"/>
            </c:ext>
          </c:extLst>
        </c:ser>
        <c:dLbls>
          <c:showLegendKey val="0"/>
          <c:showVal val="0"/>
          <c:showCatName val="0"/>
          <c:showSerName val="0"/>
          <c:showPercent val="0"/>
          <c:showBubbleSize val="0"/>
        </c:dLbls>
        <c:axId val="599284536"/>
        <c:axId val="599285520"/>
      </c:scatterChart>
      <c:valAx>
        <c:axId val="599284536"/>
        <c:scaling>
          <c:orientation val="minMax"/>
        </c:scaling>
        <c:delete val="0"/>
        <c:axPos val="b"/>
        <c:title>
          <c:tx>
            <c:rich>
              <a:bodyPr/>
              <a:lstStyle/>
              <a:p>
                <a:pPr>
                  <a:defRPr/>
                </a:pPr>
                <a:r>
                  <a:rPr lang="en-AU"/>
                  <a:t>Sample Percentile</a:t>
                </a:r>
              </a:p>
            </c:rich>
          </c:tx>
          <c:overlay val="0"/>
        </c:title>
        <c:numFmt formatCode="General" sourceLinked="1"/>
        <c:majorTickMark val="out"/>
        <c:minorTickMark val="none"/>
        <c:tickLblPos val="nextTo"/>
        <c:crossAx val="599285520"/>
        <c:crosses val="autoZero"/>
        <c:crossBetween val="midCat"/>
      </c:valAx>
      <c:valAx>
        <c:axId val="599285520"/>
        <c:scaling>
          <c:orientation val="minMax"/>
        </c:scaling>
        <c:delete val="0"/>
        <c:axPos val="l"/>
        <c:title>
          <c:tx>
            <c:rich>
              <a:bodyPr/>
              <a:lstStyle/>
              <a:p>
                <a:pPr>
                  <a:defRPr/>
                </a:pPr>
                <a:r>
                  <a:rPr lang="en-AU"/>
                  <a:t>Order_Qty</a:t>
                </a:r>
              </a:p>
            </c:rich>
          </c:tx>
          <c:overlay val="0"/>
        </c:title>
        <c:numFmt formatCode="General" sourceLinked="1"/>
        <c:majorTickMark val="out"/>
        <c:minorTickMark val="none"/>
        <c:tickLblPos val="nextTo"/>
        <c:crossAx val="59928453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Quality  Residual Plot</a:t>
            </a:r>
          </a:p>
        </c:rich>
      </c:tx>
      <c:overlay val="0"/>
    </c:title>
    <c:autoTitleDeleted val="0"/>
    <c:plotArea>
      <c:layout>
        <c:manualLayout>
          <c:layoutTarget val="inner"/>
          <c:xMode val="edge"/>
          <c:yMode val="edge"/>
          <c:x val="0.13474914260188794"/>
          <c:y val="0.18067201462727067"/>
          <c:w val="0.79690093806183115"/>
          <c:h val="0.70680916625165713"/>
        </c:manualLayout>
      </c:layout>
      <c:scatterChart>
        <c:scatterStyle val="lineMarker"/>
        <c:varyColors val="0"/>
        <c:ser>
          <c:idx val="0"/>
          <c:order val="0"/>
          <c:spPr>
            <a:ln w="19050">
              <a:noFill/>
            </a:ln>
          </c:spPr>
          <c:xVal>
            <c:numRef>
              <c:f>'Task 3 - Data &amp; Model'!$A$2:$A$201</c:f>
              <c:numCache>
                <c:formatCode>0.0</c:formatCode>
                <c:ptCount val="200"/>
                <c:pt idx="0">
                  <c:v>8.5</c:v>
                </c:pt>
                <c:pt idx="1">
                  <c:v>8.1999999999999993</c:v>
                </c:pt>
                <c:pt idx="2">
                  <c:v>9.1999999999999993</c:v>
                </c:pt>
                <c:pt idx="3">
                  <c:v>6.4</c:v>
                </c:pt>
                <c:pt idx="4">
                  <c:v>9</c:v>
                </c:pt>
                <c:pt idx="5">
                  <c:v>6.5</c:v>
                </c:pt>
                <c:pt idx="6">
                  <c:v>6.9</c:v>
                </c:pt>
                <c:pt idx="7">
                  <c:v>6.2</c:v>
                </c:pt>
                <c:pt idx="8">
                  <c:v>5.8</c:v>
                </c:pt>
                <c:pt idx="9">
                  <c:v>6.4</c:v>
                </c:pt>
                <c:pt idx="10">
                  <c:v>8.6999999999999993</c:v>
                </c:pt>
                <c:pt idx="11">
                  <c:v>6.1</c:v>
                </c:pt>
                <c:pt idx="12">
                  <c:v>9.5</c:v>
                </c:pt>
                <c:pt idx="13">
                  <c:v>9.1999999999999993</c:v>
                </c:pt>
                <c:pt idx="14">
                  <c:v>6.3</c:v>
                </c:pt>
                <c:pt idx="15">
                  <c:v>8.6999999999999993</c:v>
                </c:pt>
                <c:pt idx="16">
                  <c:v>5.7</c:v>
                </c:pt>
                <c:pt idx="17">
                  <c:v>5.9</c:v>
                </c:pt>
                <c:pt idx="18">
                  <c:v>5.6</c:v>
                </c:pt>
                <c:pt idx="19">
                  <c:v>9.1</c:v>
                </c:pt>
                <c:pt idx="20">
                  <c:v>5.2</c:v>
                </c:pt>
                <c:pt idx="21">
                  <c:v>9.6</c:v>
                </c:pt>
                <c:pt idx="22">
                  <c:v>8.6</c:v>
                </c:pt>
                <c:pt idx="23">
                  <c:v>9.3000000000000007</c:v>
                </c:pt>
                <c:pt idx="24">
                  <c:v>6</c:v>
                </c:pt>
                <c:pt idx="25">
                  <c:v>6.4</c:v>
                </c:pt>
                <c:pt idx="26">
                  <c:v>8.5</c:v>
                </c:pt>
                <c:pt idx="27">
                  <c:v>7</c:v>
                </c:pt>
                <c:pt idx="28">
                  <c:v>8.5</c:v>
                </c:pt>
                <c:pt idx="29">
                  <c:v>7.6</c:v>
                </c:pt>
                <c:pt idx="30">
                  <c:v>6.9</c:v>
                </c:pt>
                <c:pt idx="31">
                  <c:v>8.1</c:v>
                </c:pt>
                <c:pt idx="32">
                  <c:v>6.7</c:v>
                </c:pt>
                <c:pt idx="33">
                  <c:v>8</c:v>
                </c:pt>
                <c:pt idx="34">
                  <c:v>6.7</c:v>
                </c:pt>
                <c:pt idx="35">
                  <c:v>8.6999999999999993</c:v>
                </c:pt>
                <c:pt idx="36">
                  <c:v>9</c:v>
                </c:pt>
                <c:pt idx="37">
                  <c:v>9.6</c:v>
                </c:pt>
                <c:pt idx="38">
                  <c:v>8.1999999999999993</c:v>
                </c:pt>
                <c:pt idx="39">
                  <c:v>6.1</c:v>
                </c:pt>
                <c:pt idx="40">
                  <c:v>8.3000000000000007</c:v>
                </c:pt>
                <c:pt idx="41">
                  <c:v>9.4</c:v>
                </c:pt>
                <c:pt idx="42">
                  <c:v>9.3000000000000007</c:v>
                </c:pt>
                <c:pt idx="43">
                  <c:v>5.0999999999999996</c:v>
                </c:pt>
                <c:pt idx="44">
                  <c:v>8</c:v>
                </c:pt>
                <c:pt idx="45">
                  <c:v>5.9</c:v>
                </c:pt>
                <c:pt idx="46">
                  <c:v>10</c:v>
                </c:pt>
                <c:pt idx="47">
                  <c:v>5.7</c:v>
                </c:pt>
                <c:pt idx="48">
                  <c:v>9.9</c:v>
                </c:pt>
                <c:pt idx="49">
                  <c:v>7.9</c:v>
                </c:pt>
                <c:pt idx="50">
                  <c:v>6.7</c:v>
                </c:pt>
                <c:pt idx="51">
                  <c:v>8.1999999999999993</c:v>
                </c:pt>
                <c:pt idx="52">
                  <c:v>9.4</c:v>
                </c:pt>
                <c:pt idx="53">
                  <c:v>6.9</c:v>
                </c:pt>
                <c:pt idx="54">
                  <c:v>8</c:v>
                </c:pt>
                <c:pt idx="55">
                  <c:v>9.3000000000000007</c:v>
                </c:pt>
                <c:pt idx="56">
                  <c:v>7.4</c:v>
                </c:pt>
                <c:pt idx="57">
                  <c:v>7.6</c:v>
                </c:pt>
                <c:pt idx="58">
                  <c:v>10</c:v>
                </c:pt>
                <c:pt idx="59">
                  <c:v>9.9</c:v>
                </c:pt>
                <c:pt idx="60">
                  <c:v>8.6999999999999993</c:v>
                </c:pt>
                <c:pt idx="61">
                  <c:v>8.4</c:v>
                </c:pt>
                <c:pt idx="62">
                  <c:v>8.8000000000000007</c:v>
                </c:pt>
                <c:pt idx="63">
                  <c:v>7.7</c:v>
                </c:pt>
                <c:pt idx="64">
                  <c:v>6.6</c:v>
                </c:pt>
                <c:pt idx="65">
                  <c:v>5.7</c:v>
                </c:pt>
                <c:pt idx="66">
                  <c:v>5.7</c:v>
                </c:pt>
                <c:pt idx="67">
                  <c:v>5.5</c:v>
                </c:pt>
                <c:pt idx="68">
                  <c:v>7.5</c:v>
                </c:pt>
                <c:pt idx="69">
                  <c:v>6.4</c:v>
                </c:pt>
                <c:pt idx="70">
                  <c:v>9.1</c:v>
                </c:pt>
                <c:pt idx="71">
                  <c:v>6.7</c:v>
                </c:pt>
                <c:pt idx="72">
                  <c:v>6.5</c:v>
                </c:pt>
                <c:pt idx="73">
                  <c:v>9.9</c:v>
                </c:pt>
                <c:pt idx="74">
                  <c:v>8.5</c:v>
                </c:pt>
                <c:pt idx="75">
                  <c:v>9.9</c:v>
                </c:pt>
                <c:pt idx="76">
                  <c:v>7.6</c:v>
                </c:pt>
                <c:pt idx="77">
                  <c:v>9.4</c:v>
                </c:pt>
                <c:pt idx="78">
                  <c:v>9.3000000000000007</c:v>
                </c:pt>
                <c:pt idx="79">
                  <c:v>7.1</c:v>
                </c:pt>
                <c:pt idx="80">
                  <c:v>9.9</c:v>
                </c:pt>
                <c:pt idx="81">
                  <c:v>8.6999999999999993</c:v>
                </c:pt>
                <c:pt idx="82">
                  <c:v>8.6</c:v>
                </c:pt>
                <c:pt idx="83">
                  <c:v>6.4</c:v>
                </c:pt>
                <c:pt idx="84">
                  <c:v>7.7</c:v>
                </c:pt>
                <c:pt idx="85">
                  <c:v>7.5</c:v>
                </c:pt>
                <c:pt idx="86">
                  <c:v>5</c:v>
                </c:pt>
                <c:pt idx="87">
                  <c:v>7.7</c:v>
                </c:pt>
                <c:pt idx="88">
                  <c:v>9.1</c:v>
                </c:pt>
                <c:pt idx="89">
                  <c:v>5.5</c:v>
                </c:pt>
                <c:pt idx="90">
                  <c:v>9.1</c:v>
                </c:pt>
                <c:pt idx="91">
                  <c:v>7.1</c:v>
                </c:pt>
                <c:pt idx="92">
                  <c:v>9.1999999999999993</c:v>
                </c:pt>
                <c:pt idx="93">
                  <c:v>9.3000000000000007</c:v>
                </c:pt>
                <c:pt idx="94">
                  <c:v>9.3000000000000007</c:v>
                </c:pt>
                <c:pt idx="95">
                  <c:v>8.6</c:v>
                </c:pt>
                <c:pt idx="96">
                  <c:v>7.4</c:v>
                </c:pt>
                <c:pt idx="97">
                  <c:v>8.6999999999999993</c:v>
                </c:pt>
                <c:pt idx="98">
                  <c:v>7.8</c:v>
                </c:pt>
                <c:pt idx="99">
                  <c:v>7.9</c:v>
                </c:pt>
                <c:pt idx="100">
                  <c:v>7.6</c:v>
                </c:pt>
                <c:pt idx="101">
                  <c:v>9.1999999999999993</c:v>
                </c:pt>
                <c:pt idx="102">
                  <c:v>7.7</c:v>
                </c:pt>
                <c:pt idx="103">
                  <c:v>9.5</c:v>
                </c:pt>
                <c:pt idx="104">
                  <c:v>6.5</c:v>
                </c:pt>
                <c:pt idx="105">
                  <c:v>8.3000000000000007</c:v>
                </c:pt>
                <c:pt idx="106">
                  <c:v>9.6</c:v>
                </c:pt>
                <c:pt idx="107">
                  <c:v>5.9</c:v>
                </c:pt>
                <c:pt idx="108">
                  <c:v>8.6999999999999993</c:v>
                </c:pt>
                <c:pt idx="109">
                  <c:v>6.7</c:v>
                </c:pt>
                <c:pt idx="110">
                  <c:v>9.6999999999999993</c:v>
                </c:pt>
                <c:pt idx="111">
                  <c:v>8.8000000000000007</c:v>
                </c:pt>
                <c:pt idx="112">
                  <c:v>8.1999999999999993</c:v>
                </c:pt>
                <c:pt idx="113">
                  <c:v>8.9</c:v>
                </c:pt>
                <c:pt idx="114">
                  <c:v>8.4</c:v>
                </c:pt>
                <c:pt idx="115">
                  <c:v>7.7</c:v>
                </c:pt>
                <c:pt idx="116">
                  <c:v>9.1999999999999993</c:v>
                </c:pt>
                <c:pt idx="117">
                  <c:v>7.3</c:v>
                </c:pt>
                <c:pt idx="118">
                  <c:v>9</c:v>
                </c:pt>
                <c:pt idx="119">
                  <c:v>8.1</c:v>
                </c:pt>
                <c:pt idx="120">
                  <c:v>7.4</c:v>
                </c:pt>
                <c:pt idx="121">
                  <c:v>7.9</c:v>
                </c:pt>
                <c:pt idx="122">
                  <c:v>7.7</c:v>
                </c:pt>
                <c:pt idx="123">
                  <c:v>9.4</c:v>
                </c:pt>
                <c:pt idx="124">
                  <c:v>7.2</c:v>
                </c:pt>
                <c:pt idx="125">
                  <c:v>8.3000000000000007</c:v>
                </c:pt>
                <c:pt idx="126">
                  <c:v>7.9</c:v>
                </c:pt>
                <c:pt idx="127">
                  <c:v>7.3</c:v>
                </c:pt>
                <c:pt idx="128">
                  <c:v>9.6</c:v>
                </c:pt>
                <c:pt idx="129">
                  <c:v>8.3000000000000007</c:v>
                </c:pt>
                <c:pt idx="130">
                  <c:v>8.6</c:v>
                </c:pt>
                <c:pt idx="131">
                  <c:v>8</c:v>
                </c:pt>
                <c:pt idx="132">
                  <c:v>6.4</c:v>
                </c:pt>
                <c:pt idx="133">
                  <c:v>6.6</c:v>
                </c:pt>
                <c:pt idx="134">
                  <c:v>7.6</c:v>
                </c:pt>
                <c:pt idx="135">
                  <c:v>9.4</c:v>
                </c:pt>
                <c:pt idx="136">
                  <c:v>8.3000000000000007</c:v>
                </c:pt>
                <c:pt idx="137">
                  <c:v>7.8</c:v>
                </c:pt>
                <c:pt idx="138">
                  <c:v>7.1</c:v>
                </c:pt>
                <c:pt idx="139">
                  <c:v>7.6</c:v>
                </c:pt>
                <c:pt idx="140">
                  <c:v>5.6</c:v>
                </c:pt>
                <c:pt idx="141">
                  <c:v>9.9</c:v>
                </c:pt>
                <c:pt idx="142">
                  <c:v>9.1999999999999993</c:v>
                </c:pt>
                <c:pt idx="143">
                  <c:v>9.1</c:v>
                </c:pt>
                <c:pt idx="144">
                  <c:v>9.9</c:v>
                </c:pt>
                <c:pt idx="145">
                  <c:v>9.9</c:v>
                </c:pt>
                <c:pt idx="146">
                  <c:v>6.6</c:v>
                </c:pt>
                <c:pt idx="147">
                  <c:v>9.1</c:v>
                </c:pt>
                <c:pt idx="148">
                  <c:v>5.0999999999999996</c:v>
                </c:pt>
                <c:pt idx="149">
                  <c:v>6</c:v>
                </c:pt>
                <c:pt idx="150">
                  <c:v>8.9</c:v>
                </c:pt>
                <c:pt idx="151">
                  <c:v>6.2</c:v>
                </c:pt>
                <c:pt idx="152">
                  <c:v>7.2</c:v>
                </c:pt>
                <c:pt idx="153">
                  <c:v>8.8000000000000007</c:v>
                </c:pt>
                <c:pt idx="154">
                  <c:v>6.3</c:v>
                </c:pt>
                <c:pt idx="155">
                  <c:v>9.6999999999999993</c:v>
                </c:pt>
                <c:pt idx="156">
                  <c:v>5</c:v>
                </c:pt>
                <c:pt idx="157">
                  <c:v>7.4</c:v>
                </c:pt>
                <c:pt idx="158">
                  <c:v>5.5</c:v>
                </c:pt>
                <c:pt idx="159">
                  <c:v>9.1</c:v>
                </c:pt>
                <c:pt idx="160">
                  <c:v>6.7</c:v>
                </c:pt>
                <c:pt idx="161">
                  <c:v>6.3</c:v>
                </c:pt>
                <c:pt idx="162">
                  <c:v>8.3000000000000007</c:v>
                </c:pt>
                <c:pt idx="163">
                  <c:v>8.1999999999999993</c:v>
                </c:pt>
                <c:pt idx="164">
                  <c:v>8.1999999999999993</c:v>
                </c:pt>
                <c:pt idx="165">
                  <c:v>9</c:v>
                </c:pt>
                <c:pt idx="166">
                  <c:v>7.1</c:v>
                </c:pt>
                <c:pt idx="167">
                  <c:v>6.9</c:v>
                </c:pt>
                <c:pt idx="168">
                  <c:v>8.6</c:v>
                </c:pt>
                <c:pt idx="169">
                  <c:v>6.7</c:v>
                </c:pt>
                <c:pt idx="170">
                  <c:v>7</c:v>
                </c:pt>
                <c:pt idx="171">
                  <c:v>9.6999999999999993</c:v>
                </c:pt>
                <c:pt idx="172">
                  <c:v>9.9</c:v>
                </c:pt>
                <c:pt idx="173">
                  <c:v>8.6</c:v>
                </c:pt>
                <c:pt idx="174">
                  <c:v>6.3</c:v>
                </c:pt>
                <c:pt idx="175">
                  <c:v>9.9</c:v>
                </c:pt>
                <c:pt idx="176">
                  <c:v>9.3000000000000007</c:v>
                </c:pt>
                <c:pt idx="177">
                  <c:v>9.6999999999999993</c:v>
                </c:pt>
                <c:pt idx="178">
                  <c:v>9.6999999999999993</c:v>
                </c:pt>
                <c:pt idx="179">
                  <c:v>9.6</c:v>
                </c:pt>
                <c:pt idx="180">
                  <c:v>7.6</c:v>
                </c:pt>
                <c:pt idx="181">
                  <c:v>9.4</c:v>
                </c:pt>
                <c:pt idx="182">
                  <c:v>9.6</c:v>
                </c:pt>
                <c:pt idx="183">
                  <c:v>9.3000000000000007</c:v>
                </c:pt>
                <c:pt idx="184">
                  <c:v>9.6999999999999993</c:v>
                </c:pt>
                <c:pt idx="185">
                  <c:v>9.1</c:v>
                </c:pt>
                <c:pt idx="186">
                  <c:v>6.5</c:v>
                </c:pt>
                <c:pt idx="187">
                  <c:v>6.6</c:v>
                </c:pt>
                <c:pt idx="188">
                  <c:v>5.8</c:v>
                </c:pt>
                <c:pt idx="189">
                  <c:v>8.6999999999999993</c:v>
                </c:pt>
                <c:pt idx="190">
                  <c:v>8.8000000000000007</c:v>
                </c:pt>
                <c:pt idx="191">
                  <c:v>6.4</c:v>
                </c:pt>
                <c:pt idx="192">
                  <c:v>6.7</c:v>
                </c:pt>
                <c:pt idx="193">
                  <c:v>5.2</c:v>
                </c:pt>
                <c:pt idx="194">
                  <c:v>6.4</c:v>
                </c:pt>
                <c:pt idx="195">
                  <c:v>7.6</c:v>
                </c:pt>
                <c:pt idx="196">
                  <c:v>5.9</c:v>
                </c:pt>
                <c:pt idx="197">
                  <c:v>9.6999999999999993</c:v>
                </c:pt>
                <c:pt idx="198">
                  <c:v>5.5</c:v>
                </c:pt>
                <c:pt idx="199">
                  <c:v>9.6999999999999993</c:v>
                </c:pt>
              </c:numCache>
            </c:numRef>
          </c:xVal>
          <c:yVal>
            <c:numRef>
              <c:f>'Task 3 - Data &amp; Model'!$H$27:$H$226</c:f>
              <c:numCache>
                <c:formatCode>0.00</c:formatCode>
                <c:ptCount val="200"/>
                <c:pt idx="0">
                  <c:v>0.50220600915239011</c:v>
                </c:pt>
                <c:pt idx="1">
                  <c:v>0.59256039573641139</c:v>
                </c:pt>
                <c:pt idx="2">
                  <c:v>1.1785202744297134</c:v>
                </c:pt>
                <c:pt idx="3">
                  <c:v>0.54105759596871472</c:v>
                </c:pt>
                <c:pt idx="4">
                  <c:v>1.7488591154020643</c:v>
                </c:pt>
                <c:pt idx="5">
                  <c:v>-0.66387408190381869</c:v>
                </c:pt>
                <c:pt idx="6">
                  <c:v>-0.27415188683762892</c:v>
                </c:pt>
                <c:pt idx="7">
                  <c:v>1.010486712809314</c:v>
                </c:pt>
                <c:pt idx="8">
                  <c:v>1.4753345666146043</c:v>
                </c:pt>
                <c:pt idx="9">
                  <c:v>-0.97497322985433676</c:v>
                </c:pt>
                <c:pt idx="10">
                  <c:v>0.98085156778442339</c:v>
                </c:pt>
                <c:pt idx="11">
                  <c:v>-1.4582626487368557</c:v>
                </c:pt>
                <c:pt idx="12">
                  <c:v>-0.85921277120069561</c:v>
                </c:pt>
                <c:pt idx="13">
                  <c:v>0.32894669171219526</c:v>
                </c:pt>
                <c:pt idx="14">
                  <c:v>0.29035058488254961</c:v>
                </c:pt>
                <c:pt idx="15">
                  <c:v>-0.64767406921291837</c:v>
                </c:pt>
                <c:pt idx="16">
                  <c:v>0.51659803718962394</c:v>
                </c:pt>
                <c:pt idx="17">
                  <c:v>1.6382432842414776</c:v>
                </c:pt>
                <c:pt idx="18">
                  <c:v>1.2575075621294101</c:v>
                </c:pt>
                <c:pt idx="19">
                  <c:v>0.45362158225021609</c:v>
                </c:pt>
                <c:pt idx="20">
                  <c:v>0.54888523247485921</c:v>
                </c:pt>
                <c:pt idx="21">
                  <c:v>1.7338380991375288</c:v>
                </c:pt>
                <c:pt idx="22">
                  <c:v>0.54600286020281885</c:v>
                </c:pt>
                <c:pt idx="23">
                  <c:v>7.6682367644373528E-2</c:v>
                </c:pt>
                <c:pt idx="24">
                  <c:v>-2.3229672075777401</c:v>
                </c:pt>
                <c:pt idx="25">
                  <c:v>-0.26962962124665246</c:v>
                </c:pt>
                <c:pt idx="26">
                  <c:v>-0.62625198366178481</c:v>
                </c:pt>
                <c:pt idx="27">
                  <c:v>-2.0302981462204066</c:v>
                </c:pt>
                <c:pt idx="28">
                  <c:v>-0.3262519836617841</c:v>
                </c:pt>
                <c:pt idx="29">
                  <c:v>-1.6991453284609648</c:v>
                </c:pt>
                <c:pt idx="30">
                  <c:v>-1.3292147303776147E-2</c:v>
                </c:pt>
                <c:pt idx="31">
                  <c:v>-1.6101306830620263</c:v>
                </c:pt>
                <c:pt idx="32">
                  <c:v>0.72587720835634428</c:v>
                </c:pt>
                <c:pt idx="33">
                  <c:v>2.2280163869651979</c:v>
                </c:pt>
                <c:pt idx="34">
                  <c:v>-1.7783900809533897</c:v>
                </c:pt>
                <c:pt idx="35">
                  <c:v>-0.28601541083492599</c:v>
                </c:pt>
                <c:pt idx="36">
                  <c:v>-0.951140884597935</c:v>
                </c:pt>
                <c:pt idx="37">
                  <c:v>2.445212431780881</c:v>
                </c:pt>
                <c:pt idx="38">
                  <c:v>-0.11863263568951155</c:v>
                </c:pt>
                <c:pt idx="39">
                  <c:v>-2.658262648736855</c:v>
                </c:pt>
                <c:pt idx="40">
                  <c:v>0.94052153211901057</c:v>
                </c:pt>
                <c:pt idx="41">
                  <c:v>-0.26265380268584337</c:v>
                </c:pt>
                <c:pt idx="42">
                  <c:v>-1.1355752303345881</c:v>
                </c:pt>
                <c:pt idx="43">
                  <c:v>0.53941818231880312</c:v>
                </c:pt>
                <c:pt idx="44">
                  <c:v>-0.7164792348535407</c:v>
                </c:pt>
                <c:pt idx="45">
                  <c:v>0.88824328424147936</c:v>
                </c:pt>
                <c:pt idx="46">
                  <c:v>-0.32506337712357336</c:v>
                </c:pt>
                <c:pt idx="47">
                  <c:v>-0.27270991813092849</c:v>
                </c:pt>
                <c:pt idx="48">
                  <c:v>-0.13024631356226024</c:v>
                </c:pt>
                <c:pt idx="49">
                  <c:v>-0.3491683785584172</c:v>
                </c:pt>
                <c:pt idx="50">
                  <c:v>0.18662811832001402</c:v>
                </c:pt>
                <c:pt idx="51">
                  <c:v>1.6425603957364103</c:v>
                </c:pt>
                <c:pt idx="52">
                  <c:v>1.4863041381223958</c:v>
                </c:pt>
                <c:pt idx="53">
                  <c:v>0.13670785269622598</c:v>
                </c:pt>
                <c:pt idx="54">
                  <c:v>0.87801638696519646</c:v>
                </c:pt>
                <c:pt idx="55">
                  <c:v>1.0865392576560637</c:v>
                </c:pt>
                <c:pt idx="56">
                  <c:v>1.0818728268570297</c:v>
                </c:pt>
                <c:pt idx="57">
                  <c:v>-0.16111279565231129</c:v>
                </c:pt>
                <c:pt idx="58">
                  <c:v>-1.8250633771235734</c:v>
                </c:pt>
                <c:pt idx="59">
                  <c:v>0.76077213835229429</c:v>
                </c:pt>
                <c:pt idx="60">
                  <c:v>-0.49767406921291624</c:v>
                </c:pt>
                <c:pt idx="61">
                  <c:v>1.1874425850272825</c:v>
                </c:pt>
                <c:pt idx="62">
                  <c:v>0.24617571996944498</c:v>
                </c:pt>
                <c:pt idx="63">
                  <c:v>1.7001019850499048</c:v>
                </c:pt>
                <c:pt idx="64">
                  <c:v>9.0935375384324502E-2</c:v>
                </c:pt>
                <c:pt idx="65">
                  <c:v>2.5772900818690729</c:v>
                </c:pt>
                <c:pt idx="66">
                  <c:v>-0.98340196281037606</c:v>
                </c:pt>
                <c:pt idx="67">
                  <c:v>2.2652243243750938</c:v>
                </c:pt>
                <c:pt idx="68">
                  <c:v>-2.1902571458094826</c:v>
                </c:pt>
                <c:pt idx="69">
                  <c:v>1.2303703787533475</c:v>
                </c:pt>
                <c:pt idx="70">
                  <c:v>-1.1963784177497843</c:v>
                </c:pt>
                <c:pt idx="71">
                  <c:v>6.8880848211025025E-2</c:v>
                </c:pt>
                <c:pt idx="72">
                  <c:v>0.59155177537859238</c:v>
                </c:pt>
                <c:pt idx="73">
                  <c:v>1.8197536864377408</c:v>
                </c:pt>
                <c:pt idx="74">
                  <c:v>0.50220600915239011</c:v>
                </c:pt>
                <c:pt idx="75">
                  <c:v>0.99879589226200594</c:v>
                </c:pt>
                <c:pt idx="76">
                  <c:v>4.4870937943361611E-2</c:v>
                </c:pt>
                <c:pt idx="77">
                  <c:v>-0.11265380268584479</c:v>
                </c:pt>
                <c:pt idx="78">
                  <c:v>-0.24951798633926359</c:v>
                </c:pt>
                <c:pt idx="79">
                  <c:v>-5.3614367443270083E-2</c:v>
                </c:pt>
                <c:pt idx="80">
                  <c:v>0.84879589226200558</c:v>
                </c:pt>
                <c:pt idx="81">
                  <c:v>0.38085156778442197</c:v>
                </c:pt>
                <c:pt idx="82">
                  <c:v>1.4344912429360672</c:v>
                </c:pt>
                <c:pt idx="83">
                  <c:v>-0.82812191479088959</c:v>
                </c:pt>
                <c:pt idx="84">
                  <c:v>0.6458935610243941</c:v>
                </c:pt>
                <c:pt idx="85">
                  <c:v>-9.0257145809481187E-2</c:v>
                </c:pt>
                <c:pt idx="86">
                  <c:v>-0.76838104395042706</c:v>
                </c:pt>
                <c:pt idx="87">
                  <c:v>1.3958935610243923</c:v>
                </c:pt>
                <c:pt idx="88">
                  <c:v>-0.74460410630816298</c:v>
                </c:pt>
                <c:pt idx="89">
                  <c:v>1.5032253267248894</c:v>
                </c:pt>
                <c:pt idx="90">
                  <c:v>-0.28317188596948029</c:v>
                </c:pt>
                <c:pt idx="91">
                  <c:v>-0.9106881487992311</c:v>
                </c:pt>
                <c:pt idx="92">
                  <c:v>0.92894669171219491</c:v>
                </c:pt>
                <c:pt idx="93">
                  <c:v>0.95048201366073926</c:v>
                </c:pt>
                <c:pt idx="94">
                  <c:v>0.33653925765606374</c:v>
                </c:pt>
                <c:pt idx="95">
                  <c:v>0.13387659915532524</c:v>
                </c:pt>
                <c:pt idx="96">
                  <c:v>-0.19352268113017423</c:v>
                </c:pt>
                <c:pt idx="97">
                  <c:v>0.61398458916507614</c:v>
                </c:pt>
                <c:pt idx="98">
                  <c:v>-1.2478549640093686</c:v>
                </c:pt>
                <c:pt idx="99">
                  <c:v>-0.76505896645173976</c:v>
                </c:pt>
                <c:pt idx="100">
                  <c:v>-1.8491453284609669</c:v>
                </c:pt>
                <c:pt idx="101">
                  <c:v>-1.8116502924832787</c:v>
                </c:pt>
                <c:pt idx="102">
                  <c:v>-0.86673171105214664</c:v>
                </c:pt>
                <c:pt idx="103">
                  <c:v>0.79078722879930297</c:v>
                </c:pt>
                <c:pt idx="104">
                  <c:v>2.0915517753785924</c:v>
                </c:pt>
                <c:pt idx="105">
                  <c:v>-0.40947846788099085</c:v>
                </c:pt>
                <c:pt idx="106">
                  <c:v>1.5452124317808806</c:v>
                </c:pt>
                <c:pt idx="107">
                  <c:v>0.85540039364844134</c:v>
                </c:pt>
                <c:pt idx="108">
                  <c:v>-0.29951702296624205</c:v>
                </c:pt>
                <c:pt idx="109">
                  <c:v>0.2188808482110236</c:v>
                </c:pt>
                <c:pt idx="110">
                  <c:v>-0.48130243866449618</c:v>
                </c:pt>
                <c:pt idx="111">
                  <c:v>0.21364361390719111</c:v>
                </c:pt>
                <c:pt idx="112">
                  <c:v>-0.71863263568950941</c:v>
                </c:pt>
                <c:pt idx="113">
                  <c:v>-1.0588118493413408</c:v>
                </c:pt>
                <c:pt idx="114">
                  <c:v>-0.16255741497271714</c:v>
                </c:pt>
                <c:pt idx="115">
                  <c:v>-1.9167317110521438</c:v>
                </c:pt>
                <c:pt idx="116">
                  <c:v>1.7883497075167227</c:v>
                </c:pt>
                <c:pt idx="117">
                  <c:v>-0.39876745669905844</c:v>
                </c:pt>
                <c:pt idx="118">
                  <c:v>6.3362599466653791E-2</c:v>
                </c:pt>
                <c:pt idx="119">
                  <c:v>-0.26013068306202847</c:v>
                </c:pt>
                <c:pt idx="120">
                  <c:v>1.0818728268570297</c:v>
                </c:pt>
                <c:pt idx="121">
                  <c:v>0.73494103354826024</c:v>
                </c:pt>
                <c:pt idx="122">
                  <c:v>1.100101985049907</c:v>
                </c:pt>
                <c:pt idx="123">
                  <c:v>0.28630413812239475</c:v>
                </c:pt>
                <c:pt idx="124">
                  <c:v>-1.0792989106849653</c:v>
                </c:pt>
                <c:pt idx="125">
                  <c:v>9.1842967482005378E-2</c:v>
                </c:pt>
                <c:pt idx="126">
                  <c:v>0.4008316214415828</c:v>
                </c:pt>
                <c:pt idx="127">
                  <c:v>-1.298767456699057</c:v>
                </c:pt>
                <c:pt idx="128">
                  <c:v>0.83383809913752849</c:v>
                </c:pt>
                <c:pt idx="129">
                  <c:v>-1.1634427739699902</c:v>
                </c:pt>
                <c:pt idx="130">
                  <c:v>0.39600286020282027</c:v>
                </c:pt>
                <c:pt idx="131">
                  <c:v>0.18352076514645788</c:v>
                </c:pt>
                <c:pt idx="132">
                  <c:v>-0.82812191479088959</c:v>
                </c:pt>
                <c:pt idx="133">
                  <c:v>-1.021090957091241</c:v>
                </c:pt>
                <c:pt idx="134">
                  <c:v>1.5068384051347063</c:v>
                </c:pt>
                <c:pt idx="135">
                  <c:v>-1.5466818421470165</c:v>
                </c:pt>
                <c:pt idx="136">
                  <c:v>-0.41344277396999018</c:v>
                </c:pt>
                <c:pt idx="137">
                  <c:v>-1.09785496400937</c:v>
                </c:pt>
                <c:pt idx="138">
                  <c:v>0.43931185120077032</c:v>
                </c:pt>
                <c:pt idx="139">
                  <c:v>-0.10512906205663697</c:v>
                </c:pt>
                <c:pt idx="140">
                  <c:v>1.2575075621294101</c:v>
                </c:pt>
                <c:pt idx="141">
                  <c:v>1.0772138352294292E-2</c:v>
                </c:pt>
                <c:pt idx="142">
                  <c:v>-0.32147972557028659</c:v>
                </c:pt>
                <c:pt idx="143">
                  <c:v>0.7914668661495039</c:v>
                </c:pt>
                <c:pt idx="144">
                  <c:v>0.93232887212899307</c:v>
                </c:pt>
                <c:pt idx="145">
                  <c:v>-0.41767112787100658</c:v>
                </c:pt>
                <c:pt idx="146">
                  <c:v>-2.6710909570912396</c:v>
                </c:pt>
                <c:pt idx="147">
                  <c:v>0.16682811403051723</c:v>
                </c:pt>
                <c:pt idx="148">
                  <c:v>0.53941818231880312</c:v>
                </c:pt>
                <c:pt idx="149">
                  <c:v>0.52703279242226131</c:v>
                </c:pt>
                <c:pt idx="150">
                  <c:v>-0.60881184934134147</c:v>
                </c:pt>
                <c:pt idx="151">
                  <c:v>-0.63951328719068812</c:v>
                </c:pt>
                <c:pt idx="152">
                  <c:v>0.57070108931503327</c:v>
                </c:pt>
                <c:pt idx="153">
                  <c:v>-0.38635638609281031</c:v>
                </c:pt>
                <c:pt idx="154">
                  <c:v>-0.91369904528681545</c:v>
                </c:pt>
                <c:pt idx="155">
                  <c:v>-0.3626886055282057</c:v>
                </c:pt>
                <c:pt idx="156">
                  <c:v>1.6316189560495715</c:v>
                </c:pt>
                <c:pt idx="157">
                  <c:v>-0.34352268113017637</c:v>
                </c:pt>
                <c:pt idx="158">
                  <c:v>1.3652243243750934</c:v>
                </c:pt>
                <c:pt idx="159">
                  <c:v>0.45539589369183453</c:v>
                </c:pt>
                <c:pt idx="160">
                  <c:v>-0.32412279164365287</c:v>
                </c:pt>
                <c:pt idx="161">
                  <c:v>1.0403505848825496</c:v>
                </c:pt>
                <c:pt idx="162">
                  <c:v>-0.65815703251799462</c:v>
                </c:pt>
                <c:pt idx="163">
                  <c:v>0.62810787408632152</c:v>
                </c:pt>
                <c:pt idx="164">
                  <c:v>-0.87189212591367848</c:v>
                </c:pt>
                <c:pt idx="165">
                  <c:v>-8.6637400533344788E-2</c:v>
                </c:pt>
                <c:pt idx="166">
                  <c:v>-0.65361436744326795</c:v>
                </c:pt>
                <c:pt idx="167">
                  <c:v>0.32584811316236895</c:v>
                </c:pt>
                <c:pt idx="168">
                  <c:v>-1.2655087570639321</c:v>
                </c:pt>
                <c:pt idx="169">
                  <c:v>-0.72839008095338897</c:v>
                </c:pt>
                <c:pt idx="170">
                  <c:v>-1.1302981462204045</c:v>
                </c:pt>
                <c:pt idx="171">
                  <c:v>-0.54407477239191415</c:v>
                </c:pt>
                <c:pt idx="172">
                  <c:v>-1.7802463135622588</c:v>
                </c:pt>
                <c:pt idx="173">
                  <c:v>-0.16612340084467192</c:v>
                </c:pt>
                <c:pt idx="174">
                  <c:v>-1.813699045286814</c:v>
                </c:pt>
                <c:pt idx="175">
                  <c:v>1.9753686437738338E-2</c:v>
                </c:pt>
                <c:pt idx="176">
                  <c:v>0.97668236764437211</c:v>
                </c:pt>
                <c:pt idx="177">
                  <c:v>-0.63130243866449476</c:v>
                </c:pt>
                <c:pt idx="178">
                  <c:v>0.35592522760808443</c:v>
                </c:pt>
                <c:pt idx="179">
                  <c:v>-0.81616190086247364</c:v>
                </c:pt>
                <c:pt idx="180">
                  <c:v>6.8384051347081254E-3</c:v>
                </c:pt>
                <c:pt idx="181">
                  <c:v>0.55331815785298488</c:v>
                </c:pt>
                <c:pt idx="182">
                  <c:v>0.98383809913752884</c:v>
                </c:pt>
                <c:pt idx="183">
                  <c:v>1.5644247696654148</c:v>
                </c:pt>
                <c:pt idx="184">
                  <c:v>-0.96268860552820712</c:v>
                </c:pt>
                <c:pt idx="185">
                  <c:v>-1.9085331338504989</c:v>
                </c:pt>
                <c:pt idx="186">
                  <c:v>-3.363874081903818</c:v>
                </c:pt>
                <c:pt idx="187">
                  <c:v>-0.6590646246156755</c:v>
                </c:pt>
                <c:pt idx="188">
                  <c:v>0.27533456661460676</c:v>
                </c:pt>
                <c:pt idx="189">
                  <c:v>-1.0495170229662421</c:v>
                </c:pt>
                <c:pt idx="190">
                  <c:v>-1.7038242800305543</c:v>
                </c:pt>
                <c:pt idx="191">
                  <c:v>-0.97497322985433676</c:v>
                </c:pt>
                <c:pt idx="192">
                  <c:v>0.18662811832001402</c:v>
                </c:pt>
                <c:pt idx="193">
                  <c:v>0.69888523247485779</c:v>
                </c:pt>
                <c:pt idx="194">
                  <c:v>-1.258942404031286</c:v>
                </c:pt>
                <c:pt idx="195">
                  <c:v>1.1888872043476901</c:v>
                </c:pt>
                <c:pt idx="196">
                  <c:v>1.7554003936484399</c:v>
                </c:pt>
                <c:pt idx="197">
                  <c:v>-0.78130243866449334</c:v>
                </c:pt>
                <c:pt idx="198">
                  <c:v>-1.0467746732751131</c:v>
                </c:pt>
                <c:pt idx="199">
                  <c:v>0.11869756133550524</c:v>
                </c:pt>
              </c:numCache>
            </c:numRef>
          </c:yVal>
          <c:smooth val="0"/>
          <c:extLst>
            <c:ext xmlns:c16="http://schemas.microsoft.com/office/drawing/2014/chart" uri="{C3380CC4-5D6E-409C-BE32-E72D297353CC}">
              <c16:uniqueId val="{00000001-42E2-4CAD-A896-182449FF1910}"/>
            </c:ext>
          </c:extLst>
        </c:ser>
        <c:dLbls>
          <c:showLegendKey val="0"/>
          <c:showVal val="0"/>
          <c:showCatName val="0"/>
          <c:showSerName val="0"/>
          <c:showPercent val="0"/>
          <c:showBubbleSize val="0"/>
        </c:dLbls>
        <c:axId val="860395536"/>
        <c:axId val="860398160"/>
      </c:scatterChart>
      <c:valAx>
        <c:axId val="860395536"/>
        <c:scaling>
          <c:orientation val="minMax"/>
        </c:scaling>
        <c:delete val="0"/>
        <c:axPos val="b"/>
        <c:title>
          <c:tx>
            <c:rich>
              <a:bodyPr/>
              <a:lstStyle/>
              <a:p>
                <a:pPr>
                  <a:defRPr/>
                </a:pPr>
                <a:r>
                  <a:rPr lang="en-AU"/>
                  <a:t>Quality</a:t>
                </a:r>
              </a:p>
            </c:rich>
          </c:tx>
          <c:overlay val="0"/>
        </c:title>
        <c:numFmt formatCode="0.0" sourceLinked="1"/>
        <c:majorTickMark val="out"/>
        <c:minorTickMark val="none"/>
        <c:tickLblPos val="nextTo"/>
        <c:crossAx val="860398160"/>
        <c:crosses val="autoZero"/>
        <c:crossBetween val="midCat"/>
      </c:valAx>
      <c:valAx>
        <c:axId val="860398160"/>
        <c:scaling>
          <c:orientation val="minMax"/>
        </c:scaling>
        <c:delete val="0"/>
        <c:axPos val="l"/>
        <c:title>
          <c:tx>
            <c:rich>
              <a:bodyPr/>
              <a:lstStyle/>
              <a:p>
                <a:pPr>
                  <a:defRPr/>
                </a:pPr>
                <a:r>
                  <a:rPr lang="en-AU"/>
                  <a:t>Residuals</a:t>
                </a:r>
              </a:p>
            </c:rich>
          </c:tx>
          <c:overlay val="0"/>
        </c:title>
        <c:numFmt formatCode="0.00" sourceLinked="1"/>
        <c:majorTickMark val="out"/>
        <c:minorTickMark val="none"/>
        <c:tickLblPos val="nextTo"/>
        <c:crossAx val="86039553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Brand_Image  Residual Plot</a:t>
            </a:r>
          </a:p>
        </c:rich>
      </c:tx>
      <c:overlay val="0"/>
    </c:title>
    <c:autoTitleDeleted val="0"/>
    <c:plotArea>
      <c:layout/>
      <c:scatterChart>
        <c:scatterStyle val="lineMarker"/>
        <c:varyColors val="0"/>
        <c:ser>
          <c:idx val="0"/>
          <c:order val="0"/>
          <c:spPr>
            <a:ln w="19050">
              <a:noFill/>
            </a:ln>
          </c:spPr>
          <c:xVal>
            <c:numRef>
              <c:f>'Task 3 - Data &amp; Model'!$B$2:$B$201</c:f>
              <c:numCache>
                <c:formatCode>0.0</c:formatCode>
                <c:ptCount val="200"/>
                <c:pt idx="0">
                  <c:v>6</c:v>
                </c:pt>
                <c:pt idx="1">
                  <c:v>3.1</c:v>
                </c:pt>
                <c:pt idx="2">
                  <c:v>5.8</c:v>
                </c:pt>
                <c:pt idx="3">
                  <c:v>4.5</c:v>
                </c:pt>
                <c:pt idx="4">
                  <c:v>4.5</c:v>
                </c:pt>
                <c:pt idx="5">
                  <c:v>3.7</c:v>
                </c:pt>
                <c:pt idx="6">
                  <c:v>5.4</c:v>
                </c:pt>
                <c:pt idx="7">
                  <c:v>5.0999999999999996</c:v>
                </c:pt>
                <c:pt idx="8">
                  <c:v>5.8</c:v>
                </c:pt>
                <c:pt idx="9">
                  <c:v>5.7</c:v>
                </c:pt>
                <c:pt idx="10">
                  <c:v>4.5999999999999996</c:v>
                </c:pt>
                <c:pt idx="11">
                  <c:v>6.4</c:v>
                </c:pt>
                <c:pt idx="12">
                  <c:v>6.6</c:v>
                </c:pt>
                <c:pt idx="13">
                  <c:v>4.8</c:v>
                </c:pt>
                <c:pt idx="14">
                  <c:v>5.9</c:v>
                </c:pt>
                <c:pt idx="15">
                  <c:v>3.8</c:v>
                </c:pt>
                <c:pt idx="16">
                  <c:v>5.0999999999999996</c:v>
                </c:pt>
                <c:pt idx="17">
                  <c:v>5.5</c:v>
                </c:pt>
                <c:pt idx="18">
                  <c:v>5.6</c:v>
                </c:pt>
                <c:pt idx="19">
                  <c:v>7.1</c:v>
                </c:pt>
                <c:pt idx="20">
                  <c:v>5</c:v>
                </c:pt>
                <c:pt idx="21">
                  <c:v>7.8</c:v>
                </c:pt>
                <c:pt idx="22">
                  <c:v>4.7</c:v>
                </c:pt>
                <c:pt idx="23">
                  <c:v>4.5</c:v>
                </c:pt>
                <c:pt idx="24">
                  <c:v>5.3</c:v>
                </c:pt>
                <c:pt idx="25">
                  <c:v>5.3</c:v>
                </c:pt>
                <c:pt idx="26">
                  <c:v>3.7</c:v>
                </c:pt>
                <c:pt idx="27">
                  <c:v>4.2</c:v>
                </c:pt>
                <c:pt idx="28">
                  <c:v>3.7</c:v>
                </c:pt>
                <c:pt idx="29">
                  <c:v>4.5999999999999996</c:v>
                </c:pt>
                <c:pt idx="30">
                  <c:v>4.7</c:v>
                </c:pt>
                <c:pt idx="31">
                  <c:v>3.8</c:v>
                </c:pt>
                <c:pt idx="32">
                  <c:v>4.9000000000000004</c:v>
                </c:pt>
                <c:pt idx="33">
                  <c:v>4.7</c:v>
                </c:pt>
                <c:pt idx="34">
                  <c:v>6.8</c:v>
                </c:pt>
                <c:pt idx="35">
                  <c:v>2.9</c:v>
                </c:pt>
                <c:pt idx="36">
                  <c:v>4.5</c:v>
                </c:pt>
                <c:pt idx="37">
                  <c:v>5.5</c:v>
                </c:pt>
                <c:pt idx="38">
                  <c:v>5</c:v>
                </c:pt>
                <c:pt idx="39">
                  <c:v>6.4</c:v>
                </c:pt>
                <c:pt idx="40">
                  <c:v>5.2</c:v>
                </c:pt>
                <c:pt idx="41">
                  <c:v>4.9000000000000004</c:v>
                </c:pt>
                <c:pt idx="42">
                  <c:v>6.3</c:v>
                </c:pt>
                <c:pt idx="43">
                  <c:v>7.8</c:v>
                </c:pt>
                <c:pt idx="44">
                  <c:v>3</c:v>
                </c:pt>
                <c:pt idx="45">
                  <c:v>5.5</c:v>
                </c:pt>
                <c:pt idx="46">
                  <c:v>4.5</c:v>
                </c:pt>
                <c:pt idx="47">
                  <c:v>6</c:v>
                </c:pt>
                <c:pt idx="48">
                  <c:v>6.7</c:v>
                </c:pt>
                <c:pt idx="49">
                  <c:v>5.8</c:v>
                </c:pt>
                <c:pt idx="50">
                  <c:v>4.8</c:v>
                </c:pt>
                <c:pt idx="51">
                  <c:v>3.1</c:v>
                </c:pt>
                <c:pt idx="52">
                  <c:v>4.5999999999999996</c:v>
                </c:pt>
                <c:pt idx="53">
                  <c:v>4.7</c:v>
                </c:pt>
                <c:pt idx="54">
                  <c:v>4.7</c:v>
                </c:pt>
                <c:pt idx="55">
                  <c:v>5.5</c:v>
                </c:pt>
                <c:pt idx="56">
                  <c:v>6.9</c:v>
                </c:pt>
                <c:pt idx="57">
                  <c:v>5.4</c:v>
                </c:pt>
                <c:pt idx="58">
                  <c:v>4.5</c:v>
                </c:pt>
                <c:pt idx="59">
                  <c:v>3.5</c:v>
                </c:pt>
                <c:pt idx="60">
                  <c:v>3.8</c:v>
                </c:pt>
                <c:pt idx="61">
                  <c:v>5.9</c:v>
                </c:pt>
                <c:pt idx="62">
                  <c:v>4.8</c:v>
                </c:pt>
                <c:pt idx="63">
                  <c:v>3.4</c:v>
                </c:pt>
                <c:pt idx="64">
                  <c:v>4.8</c:v>
                </c:pt>
                <c:pt idx="65">
                  <c:v>6</c:v>
                </c:pt>
                <c:pt idx="66">
                  <c:v>5.0999999999999996</c:v>
                </c:pt>
                <c:pt idx="67">
                  <c:v>4.9000000000000004</c:v>
                </c:pt>
                <c:pt idx="68">
                  <c:v>4.5</c:v>
                </c:pt>
                <c:pt idx="69">
                  <c:v>5.3</c:v>
                </c:pt>
                <c:pt idx="70">
                  <c:v>7.1</c:v>
                </c:pt>
                <c:pt idx="71">
                  <c:v>4.5</c:v>
                </c:pt>
                <c:pt idx="72">
                  <c:v>6</c:v>
                </c:pt>
                <c:pt idx="73">
                  <c:v>6.7</c:v>
                </c:pt>
                <c:pt idx="74">
                  <c:v>6</c:v>
                </c:pt>
                <c:pt idx="75">
                  <c:v>4.8</c:v>
                </c:pt>
                <c:pt idx="76">
                  <c:v>5</c:v>
                </c:pt>
                <c:pt idx="77">
                  <c:v>4.9000000000000004</c:v>
                </c:pt>
                <c:pt idx="78">
                  <c:v>5.9</c:v>
                </c:pt>
                <c:pt idx="79">
                  <c:v>5.9</c:v>
                </c:pt>
                <c:pt idx="80">
                  <c:v>4.8</c:v>
                </c:pt>
                <c:pt idx="81">
                  <c:v>4.5999999999999996</c:v>
                </c:pt>
                <c:pt idx="82">
                  <c:v>4</c:v>
                </c:pt>
                <c:pt idx="83">
                  <c:v>5</c:v>
                </c:pt>
                <c:pt idx="84">
                  <c:v>4.3</c:v>
                </c:pt>
                <c:pt idx="85">
                  <c:v>4.5</c:v>
                </c:pt>
                <c:pt idx="86">
                  <c:v>4.9000000000000004</c:v>
                </c:pt>
                <c:pt idx="87">
                  <c:v>4.3</c:v>
                </c:pt>
                <c:pt idx="88">
                  <c:v>4.5999999999999996</c:v>
                </c:pt>
                <c:pt idx="89">
                  <c:v>8.1999999999999993</c:v>
                </c:pt>
                <c:pt idx="90">
                  <c:v>5.4</c:v>
                </c:pt>
                <c:pt idx="91">
                  <c:v>4.5</c:v>
                </c:pt>
                <c:pt idx="92">
                  <c:v>4.8</c:v>
                </c:pt>
                <c:pt idx="93">
                  <c:v>5.9</c:v>
                </c:pt>
                <c:pt idx="94">
                  <c:v>5.5</c:v>
                </c:pt>
                <c:pt idx="95">
                  <c:v>5.7</c:v>
                </c:pt>
                <c:pt idx="96">
                  <c:v>4.8</c:v>
                </c:pt>
                <c:pt idx="97">
                  <c:v>2.9</c:v>
                </c:pt>
                <c:pt idx="98">
                  <c:v>7.1</c:v>
                </c:pt>
                <c:pt idx="99">
                  <c:v>4.8</c:v>
                </c:pt>
                <c:pt idx="100">
                  <c:v>4.5999999999999996</c:v>
                </c:pt>
                <c:pt idx="101">
                  <c:v>6.2</c:v>
                </c:pt>
                <c:pt idx="102">
                  <c:v>7</c:v>
                </c:pt>
                <c:pt idx="103">
                  <c:v>6.6</c:v>
                </c:pt>
                <c:pt idx="104">
                  <c:v>6</c:v>
                </c:pt>
                <c:pt idx="105">
                  <c:v>5.2</c:v>
                </c:pt>
                <c:pt idx="106">
                  <c:v>5.5</c:v>
                </c:pt>
                <c:pt idx="107">
                  <c:v>6.2</c:v>
                </c:pt>
                <c:pt idx="108">
                  <c:v>4.8</c:v>
                </c:pt>
                <c:pt idx="109">
                  <c:v>4.5</c:v>
                </c:pt>
                <c:pt idx="110">
                  <c:v>6.1</c:v>
                </c:pt>
                <c:pt idx="111">
                  <c:v>4.5</c:v>
                </c:pt>
                <c:pt idx="112">
                  <c:v>5</c:v>
                </c:pt>
                <c:pt idx="113">
                  <c:v>6.9</c:v>
                </c:pt>
                <c:pt idx="114">
                  <c:v>5.9</c:v>
                </c:pt>
                <c:pt idx="115">
                  <c:v>7</c:v>
                </c:pt>
                <c:pt idx="116">
                  <c:v>6.2</c:v>
                </c:pt>
                <c:pt idx="117">
                  <c:v>6.1</c:v>
                </c:pt>
                <c:pt idx="118">
                  <c:v>5</c:v>
                </c:pt>
                <c:pt idx="119">
                  <c:v>3.8</c:v>
                </c:pt>
                <c:pt idx="120">
                  <c:v>6.9</c:v>
                </c:pt>
                <c:pt idx="121">
                  <c:v>4.8</c:v>
                </c:pt>
                <c:pt idx="122">
                  <c:v>3.4</c:v>
                </c:pt>
                <c:pt idx="123">
                  <c:v>4.5999999999999996</c:v>
                </c:pt>
                <c:pt idx="124">
                  <c:v>4.7</c:v>
                </c:pt>
                <c:pt idx="125">
                  <c:v>6.1</c:v>
                </c:pt>
                <c:pt idx="126">
                  <c:v>5.8</c:v>
                </c:pt>
                <c:pt idx="127">
                  <c:v>6.1</c:v>
                </c:pt>
                <c:pt idx="128">
                  <c:v>7.8</c:v>
                </c:pt>
                <c:pt idx="129">
                  <c:v>2.5</c:v>
                </c:pt>
                <c:pt idx="130">
                  <c:v>4.7</c:v>
                </c:pt>
                <c:pt idx="131">
                  <c:v>3</c:v>
                </c:pt>
                <c:pt idx="132">
                  <c:v>5</c:v>
                </c:pt>
                <c:pt idx="133">
                  <c:v>6.6</c:v>
                </c:pt>
                <c:pt idx="134">
                  <c:v>4.2</c:v>
                </c:pt>
                <c:pt idx="135">
                  <c:v>4.7</c:v>
                </c:pt>
                <c:pt idx="136">
                  <c:v>2.5</c:v>
                </c:pt>
                <c:pt idx="137">
                  <c:v>7.1</c:v>
                </c:pt>
                <c:pt idx="138">
                  <c:v>4.5</c:v>
                </c:pt>
                <c:pt idx="139">
                  <c:v>5</c:v>
                </c:pt>
                <c:pt idx="140">
                  <c:v>5.6</c:v>
                </c:pt>
                <c:pt idx="141">
                  <c:v>3.5</c:v>
                </c:pt>
                <c:pt idx="142">
                  <c:v>5.8</c:v>
                </c:pt>
                <c:pt idx="143">
                  <c:v>4.5</c:v>
                </c:pt>
                <c:pt idx="144">
                  <c:v>4.5</c:v>
                </c:pt>
                <c:pt idx="145">
                  <c:v>4.5</c:v>
                </c:pt>
                <c:pt idx="146">
                  <c:v>6.6</c:v>
                </c:pt>
                <c:pt idx="147">
                  <c:v>5.4</c:v>
                </c:pt>
                <c:pt idx="148">
                  <c:v>7.8</c:v>
                </c:pt>
                <c:pt idx="149">
                  <c:v>5.3</c:v>
                </c:pt>
                <c:pt idx="150">
                  <c:v>6.9</c:v>
                </c:pt>
                <c:pt idx="151">
                  <c:v>5.0999999999999996</c:v>
                </c:pt>
                <c:pt idx="152">
                  <c:v>4.7</c:v>
                </c:pt>
                <c:pt idx="153">
                  <c:v>4.5</c:v>
                </c:pt>
                <c:pt idx="154">
                  <c:v>6.6</c:v>
                </c:pt>
                <c:pt idx="155">
                  <c:v>4.7</c:v>
                </c:pt>
                <c:pt idx="156">
                  <c:v>4.9000000000000004</c:v>
                </c:pt>
                <c:pt idx="157">
                  <c:v>4.8</c:v>
                </c:pt>
                <c:pt idx="158">
                  <c:v>4.9000000000000004</c:v>
                </c:pt>
                <c:pt idx="159">
                  <c:v>4.5999999999999996</c:v>
                </c:pt>
                <c:pt idx="160">
                  <c:v>4.9000000000000004</c:v>
                </c:pt>
                <c:pt idx="161">
                  <c:v>5.9</c:v>
                </c:pt>
                <c:pt idx="162">
                  <c:v>6.1</c:v>
                </c:pt>
                <c:pt idx="163">
                  <c:v>6</c:v>
                </c:pt>
                <c:pt idx="164">
                  <c:v>6</c:v>
                </c:pt>
                <c:pt idx="165">
                  <c:v>5</c:v>
                </c:pt>
                <c:pt idx="166">
                  <c:v>5.9</c:v>
                </c:pt>
                <c:pt idx="167">
                  <c:v>5.4</c:v>
                </c:pt>
                <c:pt idx="168">
                  <c:v>4</c:v>
                </c:pt>
                <c:pt idx="169">
                  <c:v>6.8</c:v>
                </c:pt>
                <c:pt idx="170">
                  <c:v>4.2</c:v>
                </c:pt>
                <c:pt idx="171">
                  <c:v>3.3</c:v>
                </c:pt>
                <c:pt idx="172">
                  <c:v>6.7</c:v>
                </c:pt>
                <c:pt idx="173">
                  <c:v>5.7</c:v>
                </c:pt>
                <c:pt idx="174">
                  <c:v>6.6</c:v>
                </c:pt>
                <c:pt idx="175">
                  <c:v>6.7</c:v>
                </c:pt>
                <c:pt idx="176">
                  <c:v>4.5</c:v>
                </c:pt>
                <c:pt idx="177">
                  <c:v>6.1</c:v>
                </c:pt>
                <c:pt idx="178">
                  <c:v>3.3</c:v>
                </c:pt>
                <c:pt idx="179">
                  <c:v>7.8</c:v>
                </c:pt>
                <c:pt idx="180">
                  <c:v>4.2</c:v>
                </c:pt>
                <c:pt idx="181">
                  <c:v>4.7</c:v>
                </c:pt>
                <c:pt idx="182">
                  <c:v>7.8</c:v>
                </c:pt>
                <c:pt idx="183">
                  <c:v>6.3</c:v>
                </c:pt>
                <c:pt idx="184">
                  <c:v>4.7</c:v>
                </c:pt>
                <c:pt idx="185">
                  <c:v>4.5</c:v>
                </c:pt>
                <c:pt idx="186">
                  <c:v>3.7</c:v>
                </c:pt>
                <c:pt idx="187">
                  <c:v>4.8</c:v>
                </c:pt>
                <c:pt idx="188">
                  <c:v>5.8</c:v>
                </c:pt>
                <c:pt idx="189">
                  <c:v>4.8</c:v>
                </c:pt>
                <c:pt idx="190">
                  <c:v>4.8</c:v>
                </c:pt>
                <c:pt idx="191">
                  <c:v>5.7</c:v>
                </c:pt>
                <c:pt idx="192">
                  <c:v>4.8</c:v>
                </c:pt>
                <c:pt idx="193">
                  <c:v>5</c:v>
                </c:pt>
                <c:pt idx="194">
                  <c:v>4.5</c:v>
                </c:pt>
                <c:pt idx="195">
                  <c:v>5.4</c:v>
                </c:pt>
                <c:pt idx="196">
                  <c:v>6.2</c:v>
                </c:pt>
                <c:pt idx="197">
                  <c:v>6.1</c:v>
                </c:pt>
                <c:pt idx="198">
                  <c:v>8.1999999999999993</c:v>
                </c:pt>
                <c:pt idx="199">
                  <c:v>6.1</c:v>
                </c:pt>
              </c:numCache>
            </c:numRef>
          </c:xVal>
          <c:yVal>
            <c:numRef>
              <c:f>'Task 3 - Data &amp; Model'!$H$27:$H$226</c:f>
              <c:numCache>
                <c:formatCode>0.00</c:formatCode>
                <c:ptCount val="200"/>
                <c:pt idx="0">
                  <c:v>0.50220600915239011</c:v>
                </c:pt>
                <c:pt idx="1">
                  <c:v>0.59256039573641139</c:v>
                </c:pt>
                <c:pt idx="2">
                  <c:v>1.1785202744297134</c:v>
                </c:pt>
                <c:pt idx="3">
                  <c:v>0.54105759596871472</c:v>
                </c:pt>
                <c:pt idx="4">
                  <c:v>1.7488591154020643</c:v>
                </c:pt>
                <c:pt idx="5">
                  <c:v>-0.66387408190381869</c:v>
                </c:pt>
                <c:pt idx="6">
                  <c:v>-0.27415188683762892</c:v>
                </c:pt>
                <c:pt idx="7">
                  <c:v>1.010486712809314</c:v>
                </c:pt>
                <c:pt idx="8">
                  <c:v>1.4753345666146043</c:v>
                </c:pt>
                <c:pt idx="9">
                  <c:v>-0.97497322985433676</c:v>
                </c:pt>
                <c:pt idx="10">
                  <c:v>0.98085156778442339</c:v>
                </c:pt>
                <c:pt idx="11">
                  <c:v>-1.4582626487368557</c:v>
                </c:pt>
                <c:pt idx="12">
                  <c:v>-0.85921277120069561</c:v>
                </c:pt>
                <c:pt idx="13">
                  <c:v>0.32894669171219526</c:v>
                </c:pt>
                <c:pt idx="14">
                  <c:v>0.29035058488254961</c:v>
                </c:pt>
                <c:pt idx="15">
                  <c:v>-0.64767406921291837</c:v>
                </c:pt>
                <c:pt idx="16">
                  <c:v>0.51659803718962394</c:v>
                </c:pt>
                <c:pt idx="17">
                  <c:v>1.6382432842414776</c:v>
                </c:pt>
                <c:pt idx="18">
                  <c:v>1.2575075621294101</c:v>
                </c:pt>
                <c:pt idx="19">
                  <c:v>0.45362158225021609</c:v>
                </c:pt>
                <c:pt idx="20">
                  <c:v>0.54888523247485921</c:v>
                </c:pt>
                <c:pt idx="21">
                  <c:v>1.7338380991375288</c:v>
                </c:pt>
                <c:pt idx="22">
                  <c:v>0.54600286020281885</c:v>
                </c:pt>
                <c:pt idx="23">
                  <c:v>7.6682367644373528E-2</c:v>
                </c:pt>
                <c:pt idx="24">
                  <c:v>-2.3229672075777401</c:v>
                </c:pt>
                <c:pt idx="25">
                  <c:v>-0.26962962124665246</c:v>
                </c:pt>
                <c:pt idx="26">
                  <c:v>-0.62625198366178481</c:v>
                </c:pt>
                <c:pt idx="27">
                  <c:v>-2.0302981462204066</c:v>
                </c:pt>
                <c:pt idx="28">
                  <c:v>-0.3262519836617841</c:v>
                </c:pt>
                <c:pt idx="29">
                  <c:v>-1.6991453284609648</c:v>
                </c:pt>
                <c:pt idx="30">
                  <c:v>-1.3292147303776147E-2</c:v>
                </c:pt>
                <c:pt idx="31">
                  <c:v>-1.6101306830620263</c:v>
                </c:pt>
                <c:pt idx="32">
                  <c:v>0.72587720835634428</c:v>
                </c:pt>
                <c:pt idx="33">
                  <c:v>2.2280163869651979</c:v>
                </c:pt>
                <c:pt idx="34">
                  <c:v>-1.7783900809533897</c:v>
                </c:pt>
                <c:pt idx="35">
                  <c:v>-0.28601541083492599</c:v>
                </c:pt>
                <c:pt idx="36">
                  <c:v>-0.951140884597935</c:v>
                </c:pt>
                <c:pt idx="37">
                  <c:v>2.445212431780881</c:v>
                </c:pt>
                <c:pt idx="38">
                  <c:v>-0.11863263568951155</c:v>
                </c:pt>
                <c:pt idx="39">
                  <c:v>-2.658262648736855</c:v>
                </c:pt>
                <c:pt idx="40">
                  <c:v>0.94052153211901057</c:v>
                </c:pt>
                <c:pt idx="41">
                  <c:v>-0.26265380268584337</c:v>
                </c:pt>
                <c:pt idx="42">
                  <c:v>-1.1355752303345881</c:v>
                </c:pt>
                <c:pt idx="43">
                  <c:v>0.53941818231880312</c:v>
                </c:pt>
                <c:pt idx="44">
                  <c:v>-0.7164792348535407</c:v>
                </c:pt>
                <c:pt idx="45">
                  <c:v>0.88824328424147936</c:v>
                </c:pt>
                <c:pt idx="46">
                  <c:v>-0.32506337712357336</c:v>
                </c:pt>
                <c:pt idx="47">
                  <c:v>-0.27270991813092849</c:v>
                </c:pt>
                <c:pt idx="48">
                  <c:v>-0.13024631356226024</c:v>
                </c:pt>
                <c:pt idx="49">
                  <c:v>-0.3491683785584172</c:v>
                </c:pt>
                <c:pt idx="50">
                  <c:v>0.18662811832001402</c:v>
                </c:pt>
                <c:pt idx="51">
                  <c:v>1.6425603957364103</c:v>
                </c:pt>
                <c:pt idx="52">
                  <c:v>1.4863041381223958</c:v>
                </c:pt>
                <c:pt idx="53">
                  <c:v>0.13670785269622598</c:v>
                </c:pt>
                <c:pt idx="54">
                  <c:v>0.87801638696519646</c:v>
                </c:pt>
                <c:pt idx="55">
                  <c:v>1.0865392576560637</c:v>
                </c:pt>
                <c:pt idx="56">
                  <c:v>1.0818728268570297</c:v>
                </c:pt>
                <c:pt idx="57">
                  <c:v>-0.16111279565231129</c:v>
                </c:pt>
                <c:pt idx="58">
                  <c:v>-1.8250633771235734</c:v>
                </c:pt>
                <c:pt idx="59">
                  <c:v>0.76077213835229429</c:v>
                </c:pt>
                <c:pt idx="60">
                  <c:v>-0.49767406921291624</c:v>
                </c:pt>
                <c:pt idx="61">
                  <c:v>1.1874425850272825</c:v>
                </c:pt>
                <c:pt idx="62">
                  <c:v>0.24617571996944498</c:v>
                </c:pt>
                <c:pt idx="63">
                  <c:v>1.7001019850499048</c:v>
                </c:pt>
                <c:pt idx="64">
                  <c:v>9.0935375384324502E-2</c:v>
                </c:pt>
                <c:pt idx="65">
                  <c:v>2.5772900818690729</c:v>
                </c:pt>
                <c:pt idx="66">
                  <c:v>-0.98340196281037606</c:v>
                </c:pt>
                <c:pt idx="67">
                  <c:v>2.2652243243750938</c:v>
                </c:pt>
                <c:pt idx="68">
                  <c:v>-2.1902571458094826</c:v>
                </c:pt>
                <c:pt idx="69">
                  <c:v>1.2303703787533475</c:v>
                </c:pt>
                <c:pt idx="70">
                  <c:v>-1.1963784177497843</c:v>
                </c:pt>
                <c:pt idx="71">
                  <c:v>6.8880848211025025E-2</c:v>
                </c:pt>
                <c:pt idx="72">
                  <c:v>0.59155177537859238</c:v>
                </c:pt>
                <c:pt idx="73">
                  <c:v>1.8197536864377408</c:v>
                </c:pt>
                <c:pt idx="74">
                  <c:v>0.50220600915239011</c:v>
                </c:pt>
                <c:pt idx="75">
                  <c:v>0.99879589226200594</c:v>
                </c:pt>
                <c:pt idx="76">
                  <c:v>4.4870937943361611E-2</c:v>
                </c:pt>
                <c:pt idx="77">
                  <c:v>-0.11265380268584479</c:v>
                </c:pt>
                <c:pt idx="78">
                  <c:v>-0.24951798633926359</c:v>
                </c:pt>
                <c:pt idx="79">
                  <c:v>-5.3614367443270083E-2</c:v>
                </c:pt>
                <c:pt idx="80">
                  <c:v>0.84879589226200558</c:v>
                </c:pt>
                <c:pt idx="81">
                  <c:v>0.38085156778442197</c:v>
                </c:pt>
                <c:pt idx="82">
                  <c:v>1.4344912429360672</c:v>
                </c:pt>
                <c:pt idx="83">
                  <c:v>-0.82812191479088959</c:v>
                </c:pt>
                <c:pt idx="84">
                  <c:v>0.6458935610243941</c:v>
                </c:pt>
                <c:pt idx="85">
                  <c:v>-9.0257145809481187E-2</c:v>
                </c:pt>
                <c:pt idx="86">
                  <c:v>-0.76838104395042706</c:v>
                </c:pt>
                <c:pt idx="87">
                  <c:v>1.3958935610243923</c:v>
                </c:pt>
                <c:pt idx="88">
                  <c:v>-0.74460410630816298</c:v>
                </c:pt>
                <c:pt idx="89">
                  <c:v>1.5032253267248894</c:v>
                </c:pt>
                <c:pt idx="90">
                  <c:v>-0.28317188596948029</c:v>
                </c:pt>
                <c:pt idx="91">
                  <c:v>-0.9106881487992311</c:v>
                </c:pt>
                <c:pt idx="92">
                  <c:v>0.92894669171219491</c:v>
                </c:pt>
                <c:pt idx="93">
                  <c:v>0.95048201366073926</c:v>
                </c:pt>
                <c:pt idx="94">
                  <c:v>0.33653925765606374</c:v>
                </c:pt>
                <c:pt idx="95">
                  <c:v>0.13387659915532524</c:v>
                </c:pt>
                <c:pt idx="96">
                  <c:v>-0.19352268113017423</c:v>
                </c:pt>
                <c:pt idx="97">
                  <c:v>0.61398458916507614</c:v>
                </c:pt>
                <c:pt idx="98">
                  <c:v>-1.2478549640093686</c:v>
                </c:pt>
                <c:pt idx="99">
                  <c:v>-0.76505896645173976</c:v>
                </c:pt>
                <c:pt idx="100">
                  <c:v>-1.8491453284609669</c:v>
                </c:pt>
                <c:pt idx="101">
                  <c:v>-1.8116502924832787</c:v>
                </c:pt>
                <c:pt idx="102">
                  <c:v>-0.86673171105214664</c:v>
                </c:pt>
                <c:pt idx="103">
                  <c:v>0.79078722879930297</c:v>
                </c:pt>
                <c:pt idx="104">
                  <c:v>2.0915517753785924</c:v>
                </c:pt>
                <c:pt idx="105">
                  <c:v>-0.40947846788099085</c:v>
                </c:pt>
                <c:pt idx="106">
                  <c:v>1.5452124317808806</c:v>
                </c:pt>
                <c:pt idx="107">
                  <c:v>0.85540039364844134</c:v>
                </c:pt>
                <c:pt idx="108">
                  <c:v>-0.29951702296624205</c:v>
                </c:pt>
                <c:pt idx="109">
                  <c:v>0.2188808482110236</c:v>
                </c:pt>
                <c:pt idx="110">
                  <c:v>-0.48130243866449618</c:v>
                </c:pt>
                <c:pt idx="111">
                  <c:v>0.21364361390719111</c:v>
                </c:pt>
                <c:pt idx="112">
                  <c:v>-0.71863263568950941</c:v>
                </c:pt>
                <c:pt idx="113">
                  <c:v>-1.0588118493413408</c:v>
                </c:pt>
                <c:pt idx="114">
                  <c:v>-0.16255741497271714</c:v>
                </c:pt>
                <c:pt idx="115">
                  <c:v>-1.9167317110521438</c:v>
                </c:pt>
                <c:pt idx="116">
                  <c:v>1.7883497075167227</c:v>
                </c:pt>
                <c:pt idx="117">
                  <c:v>-0.39876745669905844</c:v>
                </c:pt>
                <c:pt idx="118">
                  <c:v>6.3362599466653791E-2</c:v>
                </c:pt>
                <c:pt idx="119">
                  <c:v>-0.26013068306202847</c:v>
                </c:pt>
                <c:pt idx="120">
                  <c:v>1.0818728268570297</c:v>
                </c:pt>
                <c:pt idx="121">
                  <c:v>0.73494103354826024</c:v>
                </c:pt>
                <c:pt idx="122">
                  <c:v>1.100101985049907</c:v>
                </c:pt>
                <c:pt idx="123">
                  <c:v>0.28630413812239475</c:v>
                </c:pt>
                <c:pt idx="124">
                  <c:v>-1.0792989106849653</c:v>
                </c:pt>
                <c:pt idx="125">
                  <c:v>9.1842967482005378E-2</c:v>
                </c:pt>
                <c:pt idx="126">
                  <c:v>0.4008316214415828</c:v>
                </c:pt>
                <c:pt idx="127">
                  <c:v>-1.298767456699057</c:v>
                </c:pt>
                <c:pt idx="128">
                  <c:v>0.83383809913752849</c:v>
                </c:pt>
                <c:pt idx="129">
                  <c:v>-1.1634427739699902</c:v>
                </c:pt>
                <c:pt idx="130">
                  <c:v>0.39600286020282027</c:v>
                </c:pt>
                <c:pt idx="131">
                  <c:v>0.18352076514645788</c:v>
                </c:pt>
                <c:pt idx="132">
                  <c:v>-0.82812191479088959</c:v>
                </c:pt>
                <c:pt idx="133">
                  <c:v>-1.021090957091241</c:v>
                </c:pt>
                <c:pt idx="134">
                  <c:v>1.5068384051347063</c:v>
                </c:pt>
                <c:pt idx="135">
                  <c:v>-1.5466818421470165</c:v>
                </c:pt>
                <c:pt idx="136">
                  <c:v>-0.41344277396999018</c:v>
                </c:pt>
                <c:pt idx="137">
                  <c:v>-1.09785496400937</c:v>
                </c:pt>
                <c:pt idx="138">
                  <c:v>0.43931185120077032</c:v>
                </c:pt>
                <c:pt idx="139">
                  <c:v>-0.10512906205663697</c:v>
                </c:pt>
                <c:pt idx="140">
                  <c:v>1.2575075621294101</c:v>
                </c:pt>
                <c:pt idx="141">
                  <c:v>1.0772138352294292E-2</c:v>
                </c:pt>
                <c:pt idx="142">
                  <c:v>-0.32147972557028659</c:v>
                </c:pt>
                <c:pt idx="143">
                  <c:v>0.7914668661495039</c:v>
                </c:pt>
                <c:pt idx="144">
                  <c:v>0.93232887212899307</c:v>
                </c:pt>
                <c:pt idx="145">
                  <c:v>-0.41767112787100658</c:v>
                </c:pt>
                <c:pt idx="146">
                  <c:v>-2.6710909570912396</c:v>
                </c:pt>
                <c:pt idx="147">
                  <c:v>0.16682811403051723</c:v>
                </c:pt>
                <c:pt idx="148">
                  <c:v>0.53941818231880312</c:v>
                </c:pt>
                <c:pt idx="149">
                  <c:v>0.52703279242226131</c:v>
                </c:pt>
                <c:pt idx="150">
                  <c:v>-0.60881184934134147</c:v>
                </c:pt>
                <c:pt idx="151">
                  <c:v>-0.63951328719068812</c:v>
                </c:pt>
                <c:pt idx="152">
                  <c:v>0.57070108931503327</c:v>
                </c:pt>
                <c:pt idx="153">
                  <c:v>-0.38635638609281031</c:v>
                </c:pt>
                <c:pt idx="154">
                  <c:v>-0.91369904528681545</c:v>
                </c:pt>
                <c:pt idx="155">
                  <c:v>-0.3626886055282057</c:v>
                </c:pt>
                <c:pt idx="156">
                  <c:v>1.6316189560495715</c:v>
                </c:pt>
                <c:pt idx="157">
                  <c:v>-0.34352268113017637</c:v>
                </c:pt>
                <c:pt idx="158">
                  <c:v>1.3652243243750934</c:v>
                </c:pt>
                <c:pt idx="159">
                  <c:v>0.45539589369183453</c:v>
                </c:pt>
                <c:pt idx="160">
                  <c:v>-0.32412279164365287</c:v>
                </c:pt>
                <c:pt idx="161">
                  <c:v>1.0403505848825496</c:v>
                </c:pt>
                <c:pt idx="162">
                  <c:v>-0.65815703251799462</c:v>
                </c:pt>
                <c:pt idx="163">
                  <c:v>0.62810787408632152</c:v>
                </c:pt>
                <c:pt idx="164">
                  <c:v>-0.87189212591367848</c:v>
                </c:pt>
                <c:pt idx="165">
                  <c:v>-8.6637400533344788E-2</c:v>
                </c:pt>
                <c:pt idx="166">
                  <c:v>-0.65361436744326795</c:v>
                </c:pt>
                <c:pt idx="167">
                  <c:v>0.32584811316236895</c:v>
                </c:pt>
                <c:pt idx="168">
                  <c:v>-1.2655087570639321</c:v>
                </c:pt>
                <c:pt idx="169">
                  <c:v>-0.72839008095338897</c:v>
                </c:pt>
                <c:pt idx="170">
                  <c:v>-1.1302981462204045</c:v>
                </c:pt>
                <c:pt idx="171">
                  <c:v>-0.54407477239191415</c:v>
                </c:pt>
                <c:pt idx="172">
                  <c:v>-1.7802463135622588</c:v>
                </c:pt>
                <c:pt idx="173">
                  <c:v>-0.16612340084467192</c:v>
                </c:pt>
                <c:pt idx="174">
                  <c:v>-1.813699045286814</c:v>
                </c:pt>
                <c:pt idx="175">
                  <c:v>1.9753686437738338E-2</c:v>
                </c:pt>
                <c:pt idx="176">
                  <c:v>0.97668236764437211</c:v>
                </c:pt>
                <c:pt idx="177">
                  <c:v>-0.63130243866449476</c:v>
                </c:pt>
                <c:pt idx="178">
                  <c:v>0.35592522760808443</c:v>
                </c:pt>
                <c:pt idx="179">
                  <c:v>-0.81616190086247364</c:v>
                </c:pt>
                <c:pt idx="180">
                  <c:v>6.8384051347081254E-3</c:v>
                </c:pt>
                <c:pt idx="181">
                  <c:v>0.55331815785298488</c:v>
                </c:pt>
                <c:pt idx="182">
                  <c:v>0.98383809913752884</c:v>
                </c:pt>
                <c:pt idx="183">
                  <c:v>1.5644247696654148</c:v>
                </c:pt>
                <c:pt idx="184">
                  <c:v>-0.96268860552820712</c:v>
                </c:pt>
                <c:pt idx="185">
                  <c:v>-1.9085331338504989</c:v>
                </c:pt>
                <c:pt idx="186">
                  <c:v>-3.363874081903818</c:v>
                </c:pt>
                <c:pt idx="187">
                  <c:v>-0.6590646246156755</c:v>
                </c:pt>
                <c:pt idx="188">
                  <c:v>0.27533456661460676</c:v>
                </c:pt>
                <c:pt idx="189">
                  <c:v>-1.0495170229662421</c:v>
                </c:pt>
                <c:pt idx="190">
                  <c:v>-1.7038242800305543</c:v>
                </c:pt>
                <c:pt idx="191">
                  <c:v>-0.97497322985433676</c:v>
                </c:pt>
                <c:pt idx="192">
                  <c:v>0.18662811832001402</c:v>
                </c:pt>
                <c:pt idx="193">
                  <c:v>0.69888523247485779</c:v>
                </c:pt>
                <c:pt idx="194">
                  <c:v>-1.258942404031286</c:v>
                </c:pt>
                <c:pt idx="195">
                  <c:v>1.1888872043476901</c:v>
                </c:pt>
                <c:pt idx="196">
                  <c:v>1.7554003936484399</c:v>
                </c:pt>
                <c:pt idx="197">
                  <c:v>-0.78130243866449334</c:v>
                </c:pt>
                <c:pt idx="198">
                  <c:v>-1.0467746732751131</c:v>
                </c:pt>
                <c:pt idx="199">
                  <c:v>0.11869756133550524</c:v>
                </c:pt>
              </c:numCache>
            </c:numRef>
          </c:yVal>
          <c:smooth val="0"/>
          <c:extLst>
            <c:ext xmlns:c16="http://schemas.microsoft.com/office/drawing/2014/chart" uri="{C3380CC4-5D6E-409C-BE32-E72D297353CC}">
              <c16:uniqueId val="{00000001-6EE9-45B6-A8EC-DF2D9965961D}"/>
            </c:ext>
          </c:extLst>
        </c:ser>
        <c:dLbls>
          <c:showLegendKey val="0"/>
          <c:showVal val="0"/>
          <c:showCatName val="0"/>
          <c:showSerName val="0"/>
          <c:showPercent val="0"/>
          <c:showBubbleSize val="0"/>
        </c:dLbls>
        <c:axId val="860392256"/>
        <c:axId val="860392912"/>
      </c:scatterChart>
      <c:valAx>
        <c:axId val="860392256"/>
        <c:scaling>
          <c:orientation val="minMax"/>
        </c:scaling>
        <c:delete val="0"/>
        <c:axPos val="b"/>
        <c:title>
          <c:tx>
            <c:rich>
              <a:bodyPr/>
              <a:lstStyle/>
              <a:p>
                <a:pPr>
                  <a:defRPr/>
                </a:pPr>
                <a:r>
                  <a:rPr lang="en-AU"/>
                  <a:t>Brand_Image</a:t>
                </a:r>
              </a:p>
            </c:rich>
          </c:tx>
          <c:overlay val="0"/>
        </c:title>
        <c:numFmt formatCode="0.0" sourceLinked="1"/>
        <c:majorTickMark val="out"/>
        <c:minorTickMark val="none"/>
        <c:tickLblPos val="nextTo"/>
        <c:crossAx val="860392912"/>
        <c:crosses val="autoZero"/>
        <c:crossBetween val="midCat"/>
      </c:valAx>
      <c:valAx>
        <c:axId val="860392912"/>
        <c:scaling>
          <c:orientation val="minMax"/>
        </c:scaling>
        <c:delete val="0"/>
        <c:axPos val="l"/>
        <c:title>
          <c:tx>
            <c:rich>
              <a:bodyPr/>
              <a:lstStyle/>
              <a:p>
                <a:pPr>
                  <a:defRPr/>
                </a:pPr>
                <a:r>
                  <a:rPr lang="en-AU"/>
                  <a:t>Residuals</a:t>
                </a:r>
              </a:p>
            </c:rich>
          </c:tx>
          <c:overlay val="0"/>
        </c:title>
        <c:numFmt formatCode="0.00" sourceLinked="1"/>
        <c:majorTickMark val="out"/>
        <c:minorTickMark val="none"/>
        <c:tickLblPos val="nextTo"/>
        <c:crossAx val="86039225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Brand Image * Quality  Residual Plot</a:t>
            </a:r>
          </a:p>
        </c:rich>
      </c:tx>
      <c:overlay val="0"/>
    </c:title>
    <c:autoTitleDeleted val="0"/>
    <c:plotArea>
      <c:layout/>
      <c:scatterChart>
        <c:scatterStyle val="lineMarker"/>
        <c:varyColors val="0"/>
        <c:ser>
          <c:idx val="0"/>
          <c:order val="0"/>
          <c:spPr>
            <a:ln w="19050">
              <a:noFill/>
            </a:ln>
          </c:spPr>
          <c:xVal>
            <c:numRef>
              <c:f>'Task 3 - Data &amp; Model'!$C$2:$C$201</c:f>
              <c:numCache>
                <c:formatCode>0.0</c:formatCode>
                <c:ptCount val="200"/>
                <c:pt idx="0">
                  <c:v>51</c:v>
                </c:pt>
                <c:pt idx="1">
                  <c:v>25.419999999999998</c:v>
                </c:pt>
                <c:pt idx="2">
                  <c:v>53.359999999999992</c:v>
                </c:pt>
                <c:pt idx="3">
                  <c:v>28.8</c:v>
                </c:pt>
                <c:pt idx="4">
                  <c:v>40.5</c:v>
                </c:pt>
                <c:pt idx="5">
                  <c:v>24.05</c:v>
                </c:pt>
                <c:pt idx="6">
                  <c:v>37.260000000000005</c:v>
                </c:pt>
                <c:pt idx="7">
                  <c:v>31.619999999999997</c:v>
                </c:pt>
                <c:pt idx="8">
                  <c:v>33.64</c:v>
                </c:pt>
                <c:pt idx="9">
                  <c:v>36.480000000000004</c:v>
                </c:pt>
                <c:pt idx="10">
                  <c:v>40.019999999999996</c:v>
                </c:pt>
                <c:pt idx="11">
                  <c:v>39.04</c:v>
                </c:pt>
                <c:pt idx="12">
                  <c:v>62.699999999999996</c:v>
                </c:pt>
                <c:pt idx="13">
                  <c:v>44.16</c:v>
                </c:pt>
                <c:pt idx="14">
                  <c:v>37.17</c:v>
                </c:pt>
                <c:pt idx="15">
                  <c:v>33.059999999999995</c:v>
                </c:pt>
                <c:pt idx="16">
                  <c:v>29.07</c:v>
                </c:pt>
                <c:pt idx="17">
                  <c:v>32.450000000000003</c:v>
                </c:pt>
                <c:pt idx="18">
                  <c:v>31.359999999999996</c:v>
                </c:pt>
                <c:pt idx="19">
                  <c:v>64.61</c:v>
                </c:pt>
                <c:pt idx="20">
                  <c:v>26</c:v>
                </c:pt>
                <c:pt idx="21">
                  <c:v>74.88</c:v>
                </c:pt>
                <c:pt idx="22">
                  <c:v>40.42</c:v>
                </c:pt>
                <c:pt idx="23">
                  <c:v>41.85</c:v>
                </c:pt>
                <c:pt idx="24">
                  <c:v>31.799999999999997</c:v>
                </c:pt>
                <c:pt idx="25">
                  <c:v>33.92</c:v>
                </c:pt>
                <c:pt idx="26">
                  <c:v>31.450000000000003</c:v>
                </c:pt>
                <c:pt idx="27">
                  <c:v>29.400000000000002</c:v>
                </c:pt>
                <c:pt idx="28">
                  <c:v>31.450000000000003</c:v>
                </c:pt>
                <c:pt idx="29">
                  <c:v>34.959999999999994</c:v>
                </c:pt>
                <c:pt idx="30">
                  <c:v>32.43</c:v>
                </c:pt>
                <c:pt idx="31">
                  <c:v>30.779999999999998</c:v>
                </c:pt>
                <c:pt idx="32">
                  <c:v>32.830000000000005</c:v>
                </c:pt>
                <c:pt idx="33">
                  <c:v>37.6</c:v>
                </c:pt>
                <c:pt idx="34">
                  <c:v>45.56</c:v>
                </c:pt>
                <c:pt idx="35">
                  <c:v>25.229999999999997</c:v>
                </c:pt>
                <c:pt idx="36">
                  <c:v>40.5</c:v>
                </c:pt>
                <c:pt idx="37">
                  <c:v>52.8</c:v>
                </c:pt>
                <c:pt idx="38">
                  <c:v>41</c:v>
                </c:pt>
                <c:pt idx="39">
                  <c:v>39.04</c:v>
                </c:pt>
                <c:pt idx="40">
                  <c:v>43.160000000000004</c:v>
                </c:pt>
                <c:pt idx="41">
                  <c:v>46.06</c:v>
                </c:pt>
                <c:pt idx="42">
                  <c:v>58.59</c:v>
                </c:pt>
                <c:pt idx="43">
                  <c:v>39.779999999999994</c:v>
                </c:pt>
                <c:pt idx="44">
                  <c:v>24</c:v>
                </c:pt>
                <c:pt idx="45">
                  <c:v>32.450000000000003</c:v>
                </c:pt>
                <c:pt idx="46">
                  <c:v>45</c:v>
                </c:pt>
                <c:pt idx="47">
                  <c:v>34.200000000000003</c:v>
                </c:pt>
                <c:pt idx="48">
                  <c:v>66.33</c:v>
                </c:pt>
                <c:pt idx="49">
                  <c:v>45.82</c:v>
                </c:pt>
                <c:pt idx="50">
                  <c:v>32.159999999999997</c:v>
                </c:pt>
                <c:pt idx="51">
                  <c:v>25.419999999999998</c:v>
                </c:pt>
                <c:pt idx="52">
                  <c:v>43.239999999999995</c:v>
                </c:pt>
                <c:pt idx="53">
                  <c:v>32.43</c:v>
                </c:pt>
                <c:pt idx="54">
                  <c:v>37.6</c:v>
                </c:pt>
                <c:pt idx="55">
                  <c:v>51.150000000000006</c:v>
                </c:pt>
                <c:pt idx="56">
                  <c:v>51.06</c:v>
                </c:pt>
                <c:pt idx="57">
                  <c:v>41.04</c:v>
                </c:pt>
                <c:pt idx="58">
                  <c:v>45</c:v>
                </c:pt>
                <c:pt idx="59">
                  <c:v>34.65</c:v>
                </c:pt>
                <c:pt idx="60">
                  <c:v>33.059999999999995</c:v>
                </c:pt>
                <c:pt idx="61">
                  <c:v>49.56</c:v>
                </c:pt>
                <c:pt idx="62">
                  <c:v>42.24</c:v>
                </c:pt>
                <c:pt idx="63">
                  <c:v>26.18</c:v>
                </c:pt>
                <c:pt idx="64">
                  <c:v>31.679999999999996</c:v>
                </c:pt>
                <c:pt idx="65">
                  <c:v>34.200000000000003</c:v>
                </c:pt>
                <c:pt idx="66">
                  <c:v>29.07</c:v>
                </c:pt>
                <c:pt idx="67">
                  <c:v>26.950000000000003</c:v>
                </c:pt>
                <c:pt idx="68">
                  <c:v>33.75</c:v>
                </c:pt>
                <c:pt idx="69">
                  <c:v>33.92</c:v>
                </c:pt>
                <c:pt idx="70">
                  <c:v>64.61</c:v>
                </c:pt>
                <c:pt idx="71">
                  <c:v>30.150000000000002</c:v>
                </c:pt>
                <c:pt idx="72">
                  <c:v>39</c:v>
                </c:pt>
                <c:pt idx="73">
                  <c:v>66.33</c:v>
                </c:pt>
                <c:pt idx="74">
                  <c:v>51</c:v>
                </c:pt>
                <c:pt idx="75">
                  <c:v>47.52</c:v>
                </c:pt>
                <c:pt idx="76">
                  <c:v>38</c:v>
                </c:pt>
                <c:pt idx="77">
                  <c:v>46.06</c:v>
                </c:pt>
                <c:pt idx="78">
                  <c:v>54.870000000000005</c:v>
                </c:pt>
                <c:pt idx="79">
                  <c:v>41.89</c:v>
                </c:pt>
                <c:pt idx="80">
                  <c:v>47.52</c:v>
                </c:pt>
                <c:pt idx="81">
                  <c:v>40.019999999999996</c:v>
                </c:pt>
                <c:pt idx="82">
                  <c:v>34.4</c:v>
                </c:pt>
                <c:pt idx="83">
                  <c:v>32</c:v>
                </c:pt>
                <c:pt idx="84">
                  <c:v>33.11</c:v>
                </c:pt>
                <c:pt idx="85">
                  <c:v>33.75</c:v>
                </c:pt>
                <c:pt idx="86">
                  <c:v>24.5</c:v>
                </c:pt>
                <c:pt idx="87">
                  <c:v>33.11</c:v>
                </c:pt>
                <c:pt idx="88">
                  <c:v>41.859999999999992</c:v>
                </c:pt>
                <c:pt idx="89">
                  <c:v>45.099999999999994</c:v>
                </c:pt>
                <c:pt idx="90">
                  <c:v>49.14</c:v>
                </c:pt>
                <c:pt idx="91">
                  <c:v>31.95</c:v>
                </c:pt>
                <c:pt idx="92">
                  <c:v>44.16</c:v>
                </c:pt>
                <c:pt idx="93">
                  <c:v>54.870000000000005</c:v>
                </c:pt>
                <c:pt idx="94">
                  <c:v>51.150000000000006</c:v>
                </c:pt>
                <c:pt idx="95">
                  <c:v>49.019999999999996</c:v>
                </c:pt>
                <c:pt idx="96">
                  <c:v>35.520000000000003</c:v>
                </c:pt>
                <c:pt idx="97">
                  <c:v>25.229999999999997</c:v>
                </c:pt>
                <c:pt idx="98">
                  <c:v>55.379999999999995</c:v>
                </c:pt>
                <c:pt idx="99">
                  <c:v>37.92</c:v>
                </c:pt>
                <c:pt idx="100">
                  <c:v>34.959999999999994</c:v>
                </c:pt>
                <c:pt idx="101">
                  <c:v>57.04</c:v>
                </c:pt>
                <c:pt idx="102">
                  <c:v>53.9</c:v>
                </c:pt>
                <c:pt idx="103">
                  <c:v>62.699999999999996</c:v>
                </c:pt>
                <c:pt idx="104">
                  <c:v>39</c:v>
                </c:pt>
                <c:pt idx="105">
                  <c:v>43.160000000000004</c:v>
                </c:pt>
                <c:pt idx="106">
                  <c:v>52.8</c:v>
                </c:pt>
                <c:pt idx="107">
                  <c:v>36.580000000000005</c:v>
                </c:pt>
                <c:pt idx="108">
                  <c:v>41.76</c:v>
                </c:pt>
                <c:pt idx="109">
                  <c:v>30.150000000000002</c:v>
                </c:pt>
                <c:pt idx="110">
                  <c:v>59.169999999999995</c:v>
                </c:pt>
                <c:pt idx="111">
                  <c:v>39.6</c:v>
                </c:pt>
                <c:pt idx="112">
                  <c:v>41</c:v>
                </c:pt>
                <c:pt idx="113">
                  <c:v>61.410000000000004</c:v>
                </c:pt>
                <c:pt idx="114">
                  <c:v>49.56</c:v>
                </c:pt>
                <c:pt idx="115">
                  <c:v>53.9</c:v>
                </c:pt>
                <c:pt idx="116">
                  <c:v>57.04</c:v>
                </c:pt>
                <c:pt idx="117">
                  <c:v>44.529999999999994</c:v>
                </c:pt>
                <c:pt idx="118">
                  <c:v>45</c:v>
                </c:pt>
                <c:pt idx="119">
                  <c:v>30.779999999999998</c:v>
                </c:pt>
                <c:pt idx="120">
                  <c:v>51.06</c:v>
                </c:pt>
                <c:pt idx="121">
                  <c:v>37.92</c:v>
                </c:pt>
                <c:pt idx="122">
                  <c:v>26.18</c:v>
                </c:pt>
                <c:pt idx="123">
                  <c:v>43.239999999999995</c:v>
                </c:pt>
                <c:pt idx="124">
                  <c:v>33.840000000000003</c:v>
                </c:pt>
                <c:pt idx="125">
                  <c:v>50.63</c:v>
                </c:pt>
                <c:pt idx="126">
                  <c:v>45.82</c:v>
                </c:pt>
                <c:pt idx="127">
                  <c:v>44.529999999999994</c:v>
                </c:pt>
                <c:pt idx="128">
                  <c:v>74.88</c:v>
                </c:pt>
                <c:pt idx="129">
                  <c:v>20.75</c:v>
                </c:pt>
                <c:pt idx="130">
                  <c:v>40.42</c:v>
                </c:pt>
                <c:pt idx="131">
                  <c:v>24</c:v>
                </c:pt>
                <c:pt idx="132">
                  <c:v>32</c:v>
                </c:pt>
                <c:pt idx="133">
                  <c:v>43.559999999999995</c:v>
                </c:pt>
                <c:pt idx="134">
                  <c:v>31.919999999999998</c:v>
                </c:pt>
                <c:pt idx="135">
                  <c:v>44.180000000000007</c:v>
                </c:pt>
                <c:pt idx="136">
                  <c:v>20.75</c:v>
                </c:pt>
                <c:pt idx="137">
                  <c:v>55.379999999999995</c:v>
                </c:pt>
                <c:pt idx="138">
                  <c:v>31.95</c:v>
                </c:pt>
                <c:pt idx="139">
                  <c:v>38</c:v>
                </c:pt>
                <c:pt idx="140">
                  <c:v>31.359999999999996</c:v>
                </c:pt>
                <c:pt idx="141">
                  <c:v>34.65</c:v>
                </c:pt>
                <c:pt idx="142">
                  <c:v>53.359999999999992</c:v>
                </c:pt>
                <c:pt idx="143">
                  <c:v>40.949999999999996</c:v>
                </c:pt>
                <c:pt idx="144">
                  <c:v>44.550000000000004</c:v>
                </c:pt>
                <c:pt idx="145">
                  <c:v>44.550000000000004</c:v>
                </c:pt>
                <c:pt idx="146">
                  <c:v>43.559999999999995</c:v>
                </c:pt>
                <c:pt idx="147">
                  <c:v>49.14</c:v>
                </c:pt>
                <c:pt idx="148">
                  <c:v>39.779999999999994</c:v>
                </c:pt>
                <c:pt idx="149">
                  <c:v>31.799999999999997</c:v>
                </c:pt>
                <c:pt idx="150">
                  <c:v>61.410000000000004</c:v>
                </c:pt>
                <c:pt idx="151">
                  <c:v>31.619999999999997</c:v>
                </c:pt>
                <c:pt idx="152">
                  <c:v>33.840000000000003</c:v>
                </c:pt>
                <c:pt idx="153">
                  <c:v>39.6</c:v>
                </c:pt>
                <c:pt idx="154">
                  <c:v>41.58</c:v>
                </c:pt>
                <c:pt idx="155">
                  <c:v>45.589999999999996</c:v>
                </c:pt>
                <c:pt idx="156">
                  <c:v>24.5</c:v>
                </c:pt>
                <c:pt idx="157">
                  <c:v>35.520000000000003</c:v>
                </c:pt>
                <c:pt idx="158">
                  <c:v>26.950000000000003</c:v>
                </c:pt>
                <c:pt idx="159">
                  <c:v>41.859999999999992</c:v>
                </c:pt>
                <c:pt idx="160">
                  <c:v>32.830000000000005</c:v>
                </c:pt>
                <c:pt idx="161">
                  <c:v>37.17</c:v>
                </c:pt>
                <c:pt idx="162">
                  <c:v>50.63</c:v>
                </c:pt>
                <c:pt idx="163">
                  <c:v>49.199999999999996</c:v>
                </c:pt>
                <c:pt idx="164">
                  <c:v>49.199999999999996</c:v>
                </c:pt>
                <c:pt idx="165">
                  <c:v>45</c:v>
                </c:pt>
                <c:pt idx="166">
                  <c:v>41.89</c:v>
                </c:pt>
                <c:pt idx="167">
                  <c:v>37.260000000000005</c:v>
                </c:pt>
                <c:pt idx="168">
                  <c:v>34.4</c:v>
                </c:pt>
                <c:pt idx="169">
                  <c:v>45.56</c:v>
                </c:pt>
                <c:pt idx="170">
                  <c:v>29.400000000000002</c:v>
                </c:pt>
                <c:pt idx="171">
                  <c:v>32.01</c:v>
                </c:pt>
                <c:pt idx="172">
                  <c:v>66.33</c:v>
                </c:pt>
                <c:pt idx="173">
                  <c:v>49.019999999999996</c:v>
                </c:pt>
                <c:pt idx="174">
                  <c:v>41.58</c:v>
                </c:pt>
                <c:pt idx="175">
                  <c:v>66.33</c:v>
                </c:pt>
                <c:pt idx="176">
                  <c:v>41.85</c:v>
                </c:pt>
                <c:pt idx="177">
                  <c:v>59.169999999999995</c:v>
                </c:pt>
                <c:pt idx="178">
                  <c:v>32.01</c:v>
                </c:pt>
                <c:pt idx="179">
                  <c:v>74.88</c:v>
                </c:pt>
                <c:pt idx="180">
                  <c:v>31.919999999999998</c:v>
                </c:pt>
                <c:pt idx="181">
                  <c:v>44.180000000000007</c:v>
                </c:pt>
                <c:pt idx="182">
                  <c:v>74.88</c:v>
                </c:pt>
                <c:pt idx="183">
                  <c:v>58.59</c:v>
                </c:pt>
                <c:pt idx="184">
                  <c:v>45.589999999999996</c:v>
                </c:pt>
                <c:pt idx="185">
                  <c:v>40.949999999999996</c:v>
                </c:pt>
                <c:pt idx="186">
                  <c:v>24.05</c:v>
                </c:pt>
                <c:pt idx="187">
                  <c:v>31.679999999999996</c:v>
                </c:pt>
                <c:pt idx="188">
                  <c:v>33.64</c:v>
                </c:pt>
                <c:pt idx="189">
                  <c:v>41.76</c:v>
                </c:pt>
                <c:pt idx="190">
                  <c:v>42.24</c:v>
                </c:pt>
                <c:pt idx="191">
                  <c:v>36.480000000000004</c:v>
                </c:pt>
                <c:pt idx="192">
                  <c:v>32.159999999999997</c:v>
                </c:pt>
                <c:pt idx="193">
                  <c:v>26</c:v>
                </c:pt>
                <c:pt idx="194">
                  <c:v>28.8</c:v>
                </c:pt>
                <c:pt idx="195">
                  <c:v>41.04</c:v>
                </c:pt>
                <c:pt idx="196">
                  <c:v>36.580000000000005</c:v>
                </c:pt>
                <c:pt idx="197">
                  <c:v>59.169999999999995</c:v>
                </c:pt>
                <c:pt idx="198">
                  <c:v>45.099999999999994</c:v>
                </c:pt>
                <c:pt idx="199">
                  <c:v>59.169999999999995</c:v>
                </c:pt>
              </c:numCache>
            </c:numRef>
          </c:xVal>
          <c:yVal>
            <c:numRef>
              <c:f>'Task 3 - Data &amp; Model'!$H$27:$H$226</c:f>
              <c:numCache>
                <c:formatCode>0.00</c:formatCode>
                <c:ptCount val="200"/>
                <c:pt idx="0">
                  <c:v>0.50220600915239011</c:v>
                </c:pt>
                <c:pt idx="1">
                  <c:v>0.59256039573641139</c:v>
                </c:pt>
                <c:pt idx="2">
                  <c:v>1.1785202744297134</c:v>
                </c:pt>
                <c:pt idx="3">
                  <c:v>0.54105759596871472</c:v>
                </c:pt>
                <c:pt idx="4">
                  <c:v>1.7488591154020643</c:v>
                </c:pt>
                <c:pt idx="5">
                  <c:v>-0.66387408190381869</c:v>
                </c:pt>
                <c:pt idx="6">
                  <c:v>-0.27415188683762892</c:v>
                </c:pt>
                <c:pt idx="7">
                  <c:v>1.010486712809314</c:v>
                </c:pt>
                <c:pt idx="8">
                  <c:v>1.4753345666146043</c:v>
                </c:pt>
                <c:pt idx="9">
                  <c:v>-0.97497322985433676</c:v>
                </c:pt>
                <c:pt idx="10">
                  <c:v>0.98085156778442339</c:v>
                </c:pt>
                <c:pt idx="11">
                  <c:v>-1.4582626487368557</c:v>
                </c:pt>
                <c:pt idx="12">
                  <c:v>-0.85921277120069561</c:v>
                </c:pt>
                <c:pt idx="13">
                  <c:v>0.32894669171219526</c:v>
                </c:pt>
                <c:pt idx="14">
                  <c:v>0.29035058488254961</c:v>
                </c:pt>
                <c:pt idx="15">
                  <c:v>-0.64767406921291837</c:v>
                </c:pt>
                <c:pt idx="16">
                  <c:v>0.51659803718962394</c:v>
                </c:pt>
                <c:pt idx="17">
                  <c:v>1.6382432842414776</c:v>
                </c:pt>
                <c:pt idx="18">
                  <c:v>1.2575075621294101</c:v>
                </c:pt>
                <c:pt idx="19">
                  <c:v>0.45362158225021609</c:v>
                </c:pt>
                <c:pt idx="20">
                  <c:v>0.54888523247485921</c:v>
                </c:pt>
                <c:pt idx="21">
                  <c:v>1.7338380991375288</c:v>
                </c:pt>
                <c:pt idx="22">
                  <c:v>0.54600286020281885</c:v>
                </c:pt>
                <c:pt idx="23">
                  <c:v>7.6682367644373528E-2</c:v>
                </c:pt>
                <c:pt idx="24">
                  <c:v>-2.3229672075777401</c:v>
                </c:pt>
                <c:pt idx="25">
                  <c:v>-0.26962962124665246</c:v>
                </c:pt>
                <c:pt idx="26">
                  <c:v>-0.62625198366178481</c:v>
                </c:pt>
                <c:pt idx="27">
                  <c:v>-2.0302981462204066</c:v>
                </c:pt>
                <c:pt idx="28">
                  <c:v>-0.3262519836617841</c:v>
                </c:pt>
                <c:pt idx="29">
                  <c:v>-1.6991453284609648</c:v>
                </c:pt>
                <c:pt idx="30">
                  <c:v>-1.3292147303776147E-2</c:v>
                </c:pt>
                <c:pt idx="31">
                  <c:v>-1.6101306830620263</c:v>
                </c:pt>
                <c:pt idx="32">
                  <c:v>0.72587720835634428</c:v>
                </c:pt>
                <c:pt idx="33">
                  <c:v>2.2280163869651979</c:v>
                </c:pt>
                <c:pt idx="34">
                  <c:v>-1.7783900809533897</c:v>
                </c:pt>
                <c:pt idx="35">
                  <c:v>-0.28601541083492599</c:v>
                </c:pt>
                <c:pt idx="36">
                  <c:v>-0.951140884597935</c:v>
                </c:pt>
                <c:pt idx="37">
                  <c:v>2.445212431780881</c:v>
                </c:pt>
                <c:pt idx="38">
                  <c:v>-0.11863263568951155</c:v>
                </c:pt>
                <c:pt idx="39">
                  <c:v>-2.658262648736855</c:v>
                </c:pt>
                <c:pt idx="40">
                  <c:v>0.94052153211901057</c:v>
                </c:pt>
                <c:pt idx="41">
                  <c:v>-0.26265380268584337</c:v>
                </c:pt>
                <c:pt idx="42">
                  <c:v>-1.1355752303345881</c:v>
                </c:pt>
                <c:pt idx="43">
                  <c:v>0.53941818231880312</c:v>
                </c:pt>
                <c:pt idx="44">
                  <c:v>-0.7164792348535407</c:v>
                </c:pt>
                <c:pt idx="45">
                  <c:v>0.88824328424147936</c:v>
                </c:pt>
                <c:pt idx="46">
                  <c:v>-0.32506337712357336</c:v>
                </c:pt>
                <c:pt idx="47">
                  <c:v>-0.27270991813092849</c:v>
                </c:pt>
                <c:pt idx="48">
                  <c:v>-0.13024631356226024</c:v>
                </c:pt>
                <c:pt idx="49">
                  <c:v>-0.3491683785584172</c:v>
                </c:pt>
                <c:pt idx="50">
                  <c:v>0.18662811832001402</c:v>
                </c:pt>
                <c:pt idx="51">
                  <c:v>1.6425603957364103</c:v>
                </c:pt>
                <c:pt idx="52">
                  <c:v>1.4863041381223958</c:v>
                </c:pt>
                <c:pt idx="53">
                  <c:v>0.13670785269622598</c:v>
                </c:pt>
                <c:pt idx="54">
                  <c:v>0.87801638696519646</c:v>
                </c:pt>
                <c:pt idx="55">
                  <c:v>1.0865392576560637</c:v>
                </c:pt>
                <c:pt idx="56">
                  <c:v>1.0818728268570297</c:v>
                </c:pt>
                <c:pt idx="57">
                  <c:v>-0.16111279565231129</c:v>
                </c:pt>
                <c:pt idx="58">
                  <c:v>-1.8250633771235734</c:v>
                </c:pt>
                <c:pt idx="59">
                  <c:v>0.76077213835229429</c:v>
                </c:pt>
                <c:pt idx="60">
                  <c:v>-0.49767406921291624</c:v>
                </c:pt>
                <c:pt idx="61">
                  <c:v>1.1874425850272825</c:v>
                </c:pt>
                <c:pt idx="62">
                  <c:v>0.24617571996944498</c:v>
                </c:pt>
                <c:pt idx="63">
                  <c:v>1.7001019850499048</c:v>
                </c:pt>
                <c:pt idx="64">
                  <c:v>9.0935375384324502E-2</c:v>
                </c:pt>
                <c:pt idx="65">
                  <c:v>2.5772900818690729</c:v>
                </c:pt>
                <c:pt idx="66">
                  <c:v>-0.98340196281037606</c:v>
                </c:pt>
                <c:pt idx="67">
                  <c:v>2.2652243243750938</c:v>
                </c:pt>
                <c:pt idx="68">
                  <c:v>-2.1902571458094826</c:v>
                </c:pt>
                <c:pt idx="69">
                  <c:v>1.2303703787533475</c:v>
                </c:pt>
                <c:pt idx="70">
                  <c:v>-1.1963784177497843</c:v>
                </c:pt>
                <c:pt idx="71">
                  <c:v>6.8880848211025025E-2</c:v>
                </c:pt>
                <c:pt idx="72">
                  <c:v>0.59155177537859238</c:v>
                </c:pt>
                <c:pt idx="73">
                  <c:v>1.8197536864377408</c:v>
                </c:pt>
                <c:pt idx="74">
                  <c:v>0.50220600915239011</c:v>
                </c:pt>
                <c:pt idx="75">
                  <c:v>0.99879589226200594</c:v>
                </c:pt>
                <c:pt idx="76">
                  <c:v>4.4870937943361611E-2</c:v>
                </c:pt>
                <c:pt idx="77">
                  <c:v>-0.11265380268584479</c:v>
                </c:pt>
                <c:pt idx="78">
                  <c:v>-0.24951798633926359</c:v>
                </c:pt>
                <c:pt idx="79">
                  <c:v>-5.3614367443270083E-2</c:v>
                </c:pt>
                <c:pt idx="80">
                  <c:v>0.84879589226200558</c:v>
                </c:pt>
                <c:pt idx="81">
                  <c:v>0.38085156778442197</c:v>
                </c:pt>
                <c:pt idx="82">
                  <c:v>1.4344912429360672</c:v>
                </c:pt>
                <c:pt idx="83">
                  <c:v>-0.82812191479088959</c:v>
                </c:pt>
                <c:pt idx="84">
                  <c:v>0.6458935610243941</c:v>
                </c:pt>
                <c:pt idx="85">
                  <c:v>-9.0257145809481187E-2</c:v>
                </c:pt>
                <c:pt idx="86">
                  <c:v>-0.76838104395042706</c:v>
                </c:pt>
                <c:pt idx="87">
                  <c:v>1.3958935610243923</c:v>
                </c:pt>
                <c:pt idx="88">
                  <c:v>-0.74460410630816298</c:v>
                </c:pt>
                <c:pt idx="89">
                  <c:v>1.5032253267248894</c:v>
                </c:pt>
                <c:pt idx="90">
                  <c:v>-0.28317188596948029</c:v>
                </c:pt>
                <c:pt idx="91">
                  <c:v>-0.9106881487992311</c:v>
                </c:pt>
                <c:pt idx="92">
                  <c:v>0.92894669171219491</c:v>
                </c:pt>
                <c:pt idx="93">
                  <c:v>0.95048201366073926</c:v>
                </c:pt>
                <c:pt idx="94">
                  <c:v>0.33653925765606374</c:v>
                </c:pt>
                <c:pt idx="95">
                  <c:v>0.13387659915532524</c:v>
                </c:pt>
                <c:pt idx="96">
                  <c:v>-0.19352268113017423</c:v>
                </c:pt>
                <c:pt idx="97">
                  <c:v>0.61398458916507614</c:v>
                </c:pt>
                <c:pt idx="98">
                  <c:v>-1.2478549640093686</c:v>
                </c:pt>
                <c:pt idx="99">
                  <c:v>-0.76505896645173976</c:v>
                </c:pt>
                <c:pt idx="100">
                  <c:v>-1.8491453284609669</c:v>
                </c:pt>
                <c:pt idx="101">
                  <c:v>-1.8116502924832787</c:v>
                </c:pt>
                <c:pt idx="102">
                  <c:v>-0.86673171105214664</c:v>
                </c:pt>
                <c:pt idx="103">
                  <c:v>0.79078722879930297</c:v>
                </c:pt>
                <c:pt idx="104">
                  <c:v>2.0915517753785924</c:v>
                </c:pt>
                <c:pt idx="105">
                  <c:v>-0.40947846788099085</c:v>
                </c:pt>
                <c:pt idx="106">
                  <c:v>1.5452124317808806</c:v>
                </c:pt>
                <c:pt idx="107">
                  <c:v>0.85540039364844134</c:v>
                </c:pt>
                <c:pt idx="108">
                  <c:v>-0.29951702296624205</c:v>
                </c:pt>
                <c:pt idx="109">
                  <c:v>0.2188808482110236</c:v>
                </c:pt>
                <c:pt idx="110">
                  <c:v>-0.48130243866449618</c:v>
                </c:pt>
                <c:pt idx="111">
                  <c:v>0.21364361390719111</c:v>
                </c:pt>
                <c:pt idx="112">
                  <c:v>-0.71863263568950941</c:v>
                </c:pt>
                <c:pt idx="113">
                  <c:v>-1.0588118493413408</c:v>
                </c:pt>
                <c:pt idx="114">
                  <c:v>-0.16255741497271714</c:v>
                </c:pt>
                <c:pt idx="115">
                  <c:v>-1.9167317110521438</c:v>
                </c:pt>
                <c:pt idx="116">
                  <c:v>1.7883497075167227</c:v>
                </c:pt>
                <c:pt idx="117">
                  <c:v>-0.39876745669905844</c:v>
                </c:pt>
                <c:pt idx="118">
                  <c:v>6.3362599466653791E-2</c:v>
                </c:pt>
                <c:pt idx="119">
                  <c:v>-0.26013068306202847</c:v>
                </c:pt>
                <c:pt idx="120">
                  <c:v>1.0818728268570297</c:v>
                </c:pt>
                <c:pt idx="121">
                  <c:v>0.73494103354826024</c:v>
                </c:pt>
                <c:pt idx="122">
                  <c:v>1.100101985049907</c:v>
                </c:pt>
                <c:pt idx="123">
                  <c:v>0.28630413812239475</c:v>
                </c:pt>
                <c:pt idx="124">
                  <c:v>-1.0792989106849653</c:v>
                </c:pt>
                <c:pt idx="125">
                  <c:v>9.1842967482005378E-2</c:v>
                </c:pt>
                <c:pt idx="126">
                  <c:v>0.4008316214415828</c:v>
                </c:pt>
                <c:pt idx="127">
                  <c:v>-1.298767456699057</c:v>
                </c:pt>
                <c:pt idx="128">
                  <c:v>0.83383809913752849</c:v>
                </c:pt>
                <c:pt idx="129">
                  <c:v>-1.1634427739699902</c:v>
                </c:pt>
                <c:pt idx="130">
                  <c:v>0.39600286020282027</c:v>
                </c:pt>
                <c:pt idx="131">
                  <c:v>0.18352076514645788</c:v>
                </c:pt>
                <c:pt idx="132">
                  <c:v>-0.82812191479088959</c:v>
                </c:pt>
                <c:pt idx="133">
                  <c:v>-1.021090957091241</c:v>
                </c:pt>
                <c:pt idx="134">
                  <c:v>1.5068384051347063</c:v>
                </c:pt>
                <c:pt idx="135">
                  <c:v>-1.5466818421470165</c:v>
                </c:pt>
                <c:pt idx="136">
                  <c:v>-0.41344277396999018</c:v>
                </c:pt>
                <c:pt idx="137">
                  <c:v>-1.09785496400937</c:v>
                </c:pt>
                <c:pt idx="138">
                  <c:v>0.43931185120077032</c:v>
                </c:pt>
                <c:pt idx="139">
                  <c:v>-0.10512906205663697</c:v>
                </c:pt>
                <c:pt idx="140">
                  <c:v>1.2575075621294101</c:v>
                </c:pt>
                <c:pt idx="141">
                  <c:v>1.0772138352294292E-2</c:v>
                </c:pt>
                <c:pt idx="142">
                  <c:v>-0.32147972557028659</c:v>
                </c:pt>
                <c:pt idx="143">
                  <c:v>0.7914668661495039</c:v>
                </c:pt>
                <c:pt idx="144">
                  <c:v>0.93232887212899307</c:v>
                </c:pt>
                <c:pt idx="145">
                  <c:v>-0.41767112787100658</c:v>
                </c:pt>
                <c:pt idx="146">
                  <c:v>-2.6710909570912396</c:v>
                </c:pt>
                <c:pt idx="147">
                  <c:v>0.16682811403051723</c:v>
                </c:pt>
                <c:pt idx="148">
                  <c:v>0.53941818231880312</c:v>
                </c:pt>
                <c:pt idx="149">
                  <c:v>0.52703279242226131</c:v>
                </c:pt>
                <c:pt idx="150">
                  <c:v>-0.60881184934134147</c:v>
                </c:pt>
                <c:pt idx="151">
                  <c:v>-0.63951328719068812</c:v>
                </c:pt>
                <c:pt idx="152">
                  <c:v>0.57070108931503327</c:v>
                </c:pt>
                <c:pt idx="153">
                  <c:v>-0.38635638609281031</c:v>
                </c:pt>
                <c:pt idx="154">
                  <c:v>-0.91369904528681545</c:v>
                </c:pt>
                <c:pt idx="155">
                  <c:v>-0.3626886055282057</c:v>
                </c:pt>
                <c:pt idx="156">
                  <c:v>1.6316189560495715</c:v>
                </c:pt>
                <c:pt idx="157">
                  <c:v>-0.34352268113017637</c:v>
                </c:pt>
                <c:pt idx="158">
                  <c:v>1.3652243243750934</c:v>
                </c:pt>
                <c:pt idx="159">
                  <c:v>0.45539589369183453</c:v>
                </c:pt>
                <c:pt idx="160">
                  <c:v>-0.32412279164365287</c:v>
                </c:pt>
                <c:pt idx="161">
                  <c:v>1.0403505848825496</c:v>
                </c:pt>
                <c:pt idx="162">
                  <c:v>-0.65815703251799462</c:v>
                </c:pt>
                <c:pt idx="163">
                  <c:v>0.62810787408632152</c:v>
                </c:pt>
                <c:pt idx="164">
                  <c:v>-0.87189212591367848</c:v>
                </c:pt>
                <c:pt idx="165">
                  <c:v>-8.6637400533344788E-2</c:v>
                </c:pt>
                <c:pt idx="166">
                  <c:v>-0.65361436744326795</c:v>
                </c:pt>
                <c:pt idx="167">
                  <c:v>0.32584811316236895</c:v>
                </c:pt>
                <c:pt idx="168">
                  <c:v>-1.2655087570639321</c:v>
                </c:pt>
                <c:pt idx="169">
                  <c:v>-0.72839008095338897</c:v>
                </c:pt>
                <c:pt idx="170">
                  <c:v>-1.1302981462204045</c:v>
                </c:pt>
                <c:pt idx="171">
                  <c:v>-0.54407477239191415</c:v>
                </c:pt>
                <c:pt idx="172">
                  <c:v>-1.7802463135622588</c:v>
                </c:pt>
                <c:pt idx="173">
                  <c:v>-0.16612340084467192</c:v>
                </c:pt>
                <c:pt idx="174">
                  <c:v>-1.813699045286814</c:v>
                </c:pt>
                <c:pt idx="175">
                  <c:v>1.9753686437738338E-2</c:v>
                </c:pt>
                <c:pt idx="176">
                  <c:v>0.97668236764437211</c:v>
                </c:pt>
                <c:pt idx="177">
                  <c:v>-0.63130243866449476</c:v>
                </c:pt>
                <c:pt idx="178">
                  <c:v>0.35592522760808443</c:v>
                </c:pt>
                <c:pt idx="179">
                  <c:v>-0.81616190086247364</c:v>
                </c:pt>
                <c:pt idx="180">
                  <c:v>6.8384051347081254E-3</c:v>
                </c:pt>
                <c:pt idx="181">
                  <c:v>0.55331815785298488</c:v>
                </c:pt>
                <c:pt idx="182">
                  <c:v>0.98383809913752884</c:v>
                </c:pt>
                <c:pt idx="183">
                  <c:v>1.5644247696654148</c:v>
                </c:pt>
                <c:pt idx="184">
                  <c:v>-0.96268860552820712</c:v>
                </c:pt>
                <c:pt idx="185">
                  <c:v>-1.9085331338504989</c:v>
                </c:pt>
                <c:pt idx="186">
                  <c:v>-3.363874081903818</c:v>
                </c:pt>
                <c:pt idx="187">
                  <c:v>-0.6590646246156755</c:v>
                </c:pt>
                <c:pt idx="188">
                  <c:v>0.27533456661460676</c:v>
                </c:pt>
                <c:pt idx="189">
                  <c:v>-1.0495170229662421</c:v>
                </c:pt>
                <c:pt idx="190">
                  <c:v>-1.7038242800305543</c:v>
                </c:pt>
                <c:pt idx="191">
                  <c:v>-0.97497322985433676</c:v>
                </c:pt>
                <c:pt idx="192">
                  <c:v>0.18662811832001402</c:v>
                </c:pt>
                <c:pt idx="193">
                  <c:v>0.69888523247485779</c:v>
                </c:pt>
                <c:pt idx="194">
                  <c:v>-1.258942404031286</c:v>
                </c:pt>
                <c:pt idx="195">
                  <c:v>1.1888872043476901</c:v>
                </c:pt>
                <c:pt idx="196">
                  <c:v>1.7554003936484399</c:v>
                </c:pt>
                <c:pt idx="197">
                  <c:v>-0.78130243866449334</c:v>
                </c:pt>
                <c:pt idx="198">
                  <c:v>-1.0467746732751131</c:v>
                </c:pt>
                <c:pt idx="199">
                  <c:v>0.11869756133550524</c:v>
                </c:pt>
              </c:numCache>
            </c:numRef>
          </c:yVal>
          <c:smooth val="0"/>
          <c:extLst>
            <c:ext xmlns:c16="http://schemas.microsoft.com/office/drawing/2014/chart" uri="{C3380CC4-5D6E-409C-BE32-E72D297353CC}">
              <c16:uniqueId val="{00000001-5130-4F45-887A-C54B9C767696}"/>
            </c:ext>
          </c:extLst>
        </c:ser>
        <c:dLbls>
          <c:showLegendKey val="0"/>
          <c:showVal val="0"/>
          <c:showCatName val="0"/>
          <c:showSerName val="0"/>
          <c:showPercent val="0"/>
          <c:showBubbleSize val="0"/>
        </c:dLbls>
        <c:axId val="860392256"/>
        <c:axId val="860400456"/>
      </c:scatterChart>
      <c:valAx>
        <c:axId val="860392256"/>
        <c:scaling>
          <c:orientation val="minMax"/>
        </c:scaling>
        <c:delete val="0"/>
        <c:axPos val="b"/>
        <c:title>
          <c:tx>
            <c:rich>
              <a:bodyPr/>
              <a:lstStyle/>
              <a:p>
                <a:pPr>
                  <a:defRPr/>
                </a:pPr>
                <a:r>
                  <a:rPr lang="en-AU"/>
                  <a:t>Brand Image * Quality</a:t>
                </a:r>
              </a:p>
            </c:rich>
          </c:tx>
          <c:overlay val="0"/>
        </c:title>
        <c:numFmt formatCode="0.0" sourceLinked="1"/>
        <c:majorTickMark val="out"/>
        <c:minorTickMark val="none"/>
        <c:tickLblPos val="nextTo"/>
        <c:crossAx val="860400456"/>
        <c:crosses val="autoZero"/>
        <c:crossBetween val="midCat"/>
      </c:valAx>
      <c:valAx>
        <c:axId val="860400456"/>
        <c:scaling>
          <c:orientation val="minMax"/>
        </c:scaling>
        <c:delete val="0"/>
        <c:axPos val="l"/>
        <c:title>
          <c:tx>
            <c:rich>
              <a:bodyPr/>
              <a:lstStyle/>
              <a:p>
                <a:pPr>
                  <a:defRPr/>
                </a:pPr>
                <a:r>
                  <a:rPr lang="en-AU"/>
                  <a:t>Residuals</a:t>
                </a:r>
              </a:p>
            </c:rich>
          </c:tx>
          <c:overlay val="0"/>
        </c:title>
        <c:numFmt formatCode="0.00" sourceLinked="1"/>
        <c:majorTickMark val="out"/>
        <c:minorTickMark val="none"/>
        <c:tickLblPos val="nextTo"/>
        <c:crossAx val="86039225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Normal Probability Plot</a:t>
            </a:r>
          </a:p>
        </c:rich>
      </c:tx>
      <c:overlay val="0"/>
    </c:title>
    <c:autoTitleDeleted val="0"/>
    <c:plotArea>
      <c:layout/>
      <c:scatterChart>
        <c:scatterStyle val="lineMarker"/>
        <c:varyColors val="0"/>
        <c:ser>
          <c:idx val="0"/>
          <c:order val="0"/>
          <c:spPr>
            <a:ln w="19050">
              <a:noFill/>
            </a:ln>
          </c:spPr>
          <c:xVal>
            <c:numRef>
              <c:f>'Task 3 - Data &amp; Model'!$L$27:$L$226</c:f>
              <c:numCache>
                <c:formatCode>0.00</c:formatCode>
                <c:ptCount val="200"/>
                <c:pt idx="0">
                  <c:v>0.25</c:v>
                </c:pt>
                <c:pt idx="1">
                  <c:v>0.75</c:v>
                </c:pt>
                <c:pt idx="2">
                  <c:v>1.25</c:v>
                </c:pt>
                <c:pt idx="3">
                  <c:v>1.75</c:v>
                </c:pt>
                <c:pt idx="4">
                  <c:v>2.25</c:v>
                </c:pt>
                <c:pt idx="5">
                  <c:v>2.75</c:v>
                </c:pt>
                <c:pt idx="6">
                  <c:v>3.25</c:v>
                </c:pt>
                <c:pt idx="7">
                  <c:v>3.75</c:v>
                </c:pt>
                <c:pt idx="8">
                  <c:v>4.25</c:v>
                </c:pt>
                <c:pt idx="9">
                  <c:v>4.75</c:v>
                </c:pt>
                <c:pt idx="10">
                  <c:v>5.25</c:v>
                </c:pt>
                <c:pt idx="11">
                  <c:v>5.75</c:v>
                </c:pt>
                <c:pt idx="12">
                  <c:v>6.25</c:v>
                </c:pt>
                <c:pt idx="13">
                  <c:v>6.75</c:v>
                </c:pt>
                <c:pt idx="14">
                  <c:v>7.25</c:v>
                </c:pt>
                <c:pt idx="15">
                  <c:v>7.75</c:v>
                </c:pt>
                <c:pt idx="16">
                  <c:v>8.25</c:v>
                </c:pt>
                <c:pt idx="17">
                  <c:v>8.75</c:v>
                </c:pt>
                <c:pt idx="18">
                  <c:v>9.25</c:v>
                </c:pt>
                <c:pt idx="19">
                  <c:v>9.75</c:v>
                </c:pt>
                <c:pt idx="20">
                  <c:v>10.25</c:v>
                </c:pt>
                <c:pt idx="21">
                  <c:v>10.75</c:v>
                </c:pt>
                <c:pt idx="22">
                  <c:v>11.25</c:v>
                </c:pt>
                <c:pt idx="23">
                  <c:v>11.75</c:v>
                </c:pt>
                <c:pt idx="24">
                  <c:v>12.25</c:v>
                </c:pt>
                <c:pt idx="25">
                  <c:v>12.75</c:v>
                </c:pt>
                <c:pt idx="26">
                  <c:v>13.25</c:v>
                </c:pt>
                <c:pt idx="27">
                  <c:v>13.75</c:v>
                </c:pt>
                <c:pt idx="28">
                  <c:v>14.25</c:v>
                </c:pt>
                <c:pt idx="29">
                  <c:v>14.75</c:v>
                </c:pt>
                <c:pt idx="30">
                  <c:v>15.25</c:v>
                </c:pt>
                <c:pt idx="31">
                  <c:v>15.75</c:v>
                </c:pt>
                <c:pt idx="32">
                  <c:v>16.25</c:v>
                </c:pt>
                <c:pt idx="33">
                  <c:v>16.75</c:v>
                </c:pt>
                <c:pt idx="34">
                  <c:v>17.25</c:v>
                </c:pt>
                <c:pt idx="35">
                  <c:v>17.75</c:v>
                </c:pt>
                <c:pt idx="36">
                  <c:v>18.25</c:v>
                </c:pt>
                <c:pt idx="37">
                  <c:v>18.75</c:v>
                </c:pt>
                <c:pt idx="38">
                  <c:v>19.25</c:v>
                </c:pt>
                <c:pt idx="39">
                  <c:v>19.75</c:v>
                </c:pt>
                <c:pt idx="40">
                  <c:v>20.25</c:v>
                </c:pt>
                <c:pt idx="41">
                  <c:v>20.75</c:v>
                </c:pt>
                <c:pt idx="42">
                  <c:v>21.25</c:v>
                </c:pt>
                <c:pt idx="43">
                  <c:v>21.75</c:v>
                </c:pt>
                <c:pt idx="44">
                  <c:v>22.25</c:v>
                </c:pt>
                <c:pt idx="45">
                  <c:v>22.75</c:v>
                </c:pt>
                <c:pt idx="46">
                  <c:v>23.25</c:v>
                </c:pt>
                <c:pt idx="47">
                  <c:v>23.75</c:v>
                </c:pt>
                <c:pt idx="48">
                  <c:v>24.25</c:v>
                </c:pt>
                <c:pt idx="49">
                  <c:v>24.75</c:v>
                </c:pt>
                <c:pt idx="50">
                  <c:v>25.25</c:v>
                </c:pt>
                <c:pt idx="51">
                  <c:v>25.75</c:v>
                </c:pt>
                <c:pt idx="52">
                  <c:v>26.25</c:v>
                </c:pt>
                <c:pt idx="53">
                  <c:v>26.75</c:v>
                </c:pt>
                <c:pt idx="54">
                  <c:v>27.25</c:v>
                </c:pt>
                <c:pt idx="55">
                  <c:v>27.75</c:v>
                </c:pt>
                <c:pt idx="56">
                  <c:v>28.25</c:v>
                </c:pt>
                <c:pt idx="57">
                  <c:v>28.75</c:v>
                </c:pt>
                <c:pt idx="58">
                  <c:v>29.25</c:v>
                </c:pt>
                <c:pt idx="59">
                  <c:v>29.75</c:v>
                </c:pt>
                <c:pt idx="60">
                  <c:v>30.25</c:v>
                </c:pt>
                <c:pt idx="61">
                  <c:v>30.75</c:v>
                </c:pt>
                <c:pt idx="62">
                  <c:v>31.25</c:v>
                </c:pt>
                <c:pt idx="63">
                  <c:v>31.75</c:v>
                </c:pt>
                <c:pt idx="64">
                  <c:v>32.25</c:v>
                </c:pt>
                <c:pt idx="65">
                  <c:v>32.75</c:v>
                </c:pt>
                <c:pt idx="66">
                  <c:v>33.25</c:v>
                </c:pt>
                <c:pt idx="67">
                  <c:v>33.75</c:v>
                </c:pt>
                <c:pt idx="68">
                  <c:v>34.25</c:v>
                </c:pt>
                <c:pt idx="69">
                  <c:v>34.75</c:v>
                </c:pt>
                <c:pt idx="70">
                  <c:v>35.25</c:v>
                </c:pt>
                <c:pt idx="71">
                  <c:v>35.75</c:v>
                </c:pt>
                <c:pt idx="72">
                  <c:v>36.25</c:v>
                </c:pt>
                <c:pt idx="73">
                  <c:v>36.75</c:v>
                </c:pt>
                <c:pt idx="74">
                  <c:v>37.25</c:v>
                </c:pt>
                <c:pt idx="75">
                  <c:v>37.75</c:v>
                </c:pt>
                <c:pt idx="76">
                  <c:v>38.25</c:v>
                </c:pt>
                <c:pt idx="77">
                  <c:v>38.75</c:v>
                </c:pt>
                <c:pt idx="78">
                  <c:v>39.25</c:v>
                </c:pt>
                <c:pt idx="79">
                  <c:v>39.75</c:v>
                </c:pt>
                <c:pt idx="80">
                  <c:v>40.25</c:v>
                </c:pt>
                <c:pt idx="81">
                  <c:v>40.75</c:v>
                </c:pt>
                <c:pt idx="82">
                  <c:v>41.25</c:v>
                </c:pt>
                <c:pt idx="83">
                  <c:v>41.75</c:v>
                </c:pt>
                <c:pt idx="84">
                  <c:v>42.25</c:v>
                </c:pt>
                <c:pt idx="85">
                  <c:v>42.75</c:v>
                </c:pt>
                <c:pt idx="86">
                  <c:v>43.25</c:v>
                </c:pt>
                <c:pt idx="87">
                  <c:v>43.75</c:v>
                </c:pt>
                <c:pt idx="88">
                  <c:v>44.25</c:v>
                </c:pt>
                <c:pt idx="89">
                  <c:v>44.75</c:v>
                </c:pt>
                <c:pt idx="90">
                  <c:v>45.25</c:v>
                </c:pt>
                <c:pt idx="91">
                  <c:v>45.75</c:v>
                </c:pt>
                <c:pt idx="92">
                  <c:v>46.25</c:v>
                </c:pt>
                <c:pt idx="93">
                  <c:v>46.75</c:v>
                </c:pt>
                <c:pt idx="94">
                  <c:v>47.25</c:v>
                </c:pt>
                <c:pt idx="95">
                  <c:v>47.75</c:v>
                </c:pt>
                <c:pt idx="96">
                  <c:v>48.25</c:v>
                </c:pt>
                <c:pt idx="97">
                  <c:v>48.75</c:v>
                </c:pt>
                <c:pt idx="98">
                  <c:v>49.25</c:v>
                </c:pt>
                <c:pt idx="99">
                  <c:v>49.75</c:v>
                </c:pt>
                <c:pt idx="100">
                  <c:v>50.25</c:v>
                </c:pt>
                <c:pt idx="101">
                  <c:v>50.75</c:v>
                </c:pt>
                <c:pt idx="102">
                  <c:v>51.25</c:v>
                </c:pt>
                <c:pt idx="103">
                  <c:v>51.75</c:v>
                </c:pt>
                <c:pt idx="104">
                  <c:v>52.25</c:v>
                </c:pt>
                <c:pt idx="105">
                  <c:v>52.75</c:v>
                </c:pt>
                <c:pt idx="106">
                  <c:v>53.25</c:v>
                </c:pt>
                <c:pt idx="107">
                  <c:v>53.75</c:v>
                </c:pt>
                <c:pt idx="108">
                  <c:v>54.25</c:v>
                </c:pt>
                <c:pt idx="109">
                  <c:v>54.75</c:v>
                </c:pt>
                <c:pt idx="110">
                  <c:v>55.25</c:v>
                </c:pt>
                <c:pt idx="111">
                  <c:v>55.75</c:v>
                </c:pt>
                <c:pt idx="112">
                  <c:v>56.25</c:v>
                </c:pt>
                <c:pt idx="113">
                  <c:v>56.75</c:v>
                </c:pt>
                <c:pt idx="114">
                  <c:v>57.25</c:v>
                </c:pt>
                <c:pt idx="115">
                  <c:v>57.75</c:v>
                </c:pt>
                <c:pt idx="116">
                  <c:v>58.25</c:v>
                </c:pt>
                <c:pt idx="117">
                  <c:v>58.75</c:v>
                </c:pt>
                <c:pt idx="118">
                  <c:v>59.25</c:v>
                </c:pt>
                <c:pt idx="119">
                  <c:v>59.75</c:v>
                </c:pt>
                <c:pt idx="120">
                  <c:v>60.25</c:v>
                </c:pt>
                <c:pt idx="121">
                  <c:v>60.75</c:v>
                </c:pt>
                <c:pt idx="122">
                  <c:v>61.25</c:v>
                </c:pt>
                <c:pt idx="123">
                  <c:v>61.75</c:v>
                </c:pt>
                <c:pt idx="124">
                  <c:v>62.25</c:v>
                </c:pt>
                <c:pt idx="125">
                  <c:v>62.75</c:v>
                </c:pt>
                <c:pt idx="126">
                  <c:v>63.25</c:v>
                </c:pt>
                <c:pt idx="127">
                  <c:v>63.75</c:v>
                </c:pt>
                <c:pt idx="128">
                  <c:v>64.25</c:v>
                </c:pt>
                <c:pt idx="129">
                  <c:v>64.75</c:v>
                </c:pt>
                <c:pt idx="130">
                  <c:v>65.25</c:v>
                </c:pt>
                <c:pt idx="131">
                  <c:v>65.75</c:v>
                </c:pt>
                <c:pt idx="132">
                  <c:v>66.25</c:v>
                </c:pt>
                <c:pt idx="133">
                  <c:v>66.75</c:v>
                </c:pt>
                <c:pt idx="134">
                  <c:v>67.25</c:v>
                </c:pt>
                <c:pt idx="135">
                  <c:v>67.75</c:v>
                </c:pt>
                <c:pt idx="136">
                  <c:v>68.25</c:v>
                </c:pt>
                <c:pt idx="137">
                  <c:v>68.75</c:v>
                </c:pt>
                <c:pt idx="138">
                  <c:v>69.25</c:v>
                </c:pt>
                <c:pt idx="139">
                  <c:v>69.75</c:v>
                </c:pt>
                <c:pt idx="140">
                  <c:v>70.25</c:v>
                </c:pt>
                <c:pt idx="141">
                  <c:v>70.75</c:v>
                </c:pt>
                <c:pt idx="142">
                  <c:v>71.25</c:v>
                </c:pt>
                <c:pt idx="143">
                  <c:v>71.75</c:v>
                </c:pt>
                <c:pt idx="144">
                  <c:v>72.25</c:v>
                </c:pt>
                <c:pt idx="145">
                  <c:v>72.75</c:v>
                </c:pt>
                <c:pt idx="146">
                  <c:v>73.25</c:v>
                </c:pt>
                <c:pt idx="147">
                  <c:v>73.75</c:v>
                </c:pt>
                <c:pt idx="148">
                  <c:v>74.25</c:v>
                </c:pt>
                <c:pt idx="149">
                  <c:v>74.75</c:v>
                </c:pt>
                <c:pt idx="150">
                  <c:v>75.25</c:v>
                </c:pt>
                <c:pt idx="151">
                  <c:v>75.75</c:v>
                </c:pt>
                <c:pt idx="152">
                  <c:v>76.25</c:v>
                </c:pt>
                <c:pt idx="153">
                  <c:v>76.75</c:v>
                </c:pt>
                <c:pt idx="154">
                  <c:v>77.25</c:v>
                </c:pt>
                <c:pt idx="155">
                  <c:v>77.75</c:v>
                </c:pt>
                <c:pt idx="156">
                  <c:v>78.25</c:v>
                </c:pt>
                <c:pt idx="157">
                  <c:v>78.75</c:v>
                </c:pt>
                <c:pt idx="158">
                  <c:v>79.25</c:v>
                </c:pt>
                <c:pt idx="159">
                  <c:v>79.75</c:v>
                </c:pt>
                <c:pt idx="160">
                  <c:v>80.25</c:v>
                </c:pt>
                <c:pt idx="161">
                  <c:v>80.75</c:v>
                </c:pt>
                <c:pt idx="162">
                  <c:v>81.25</c:v>
                </c:pt>
                <c:pt idx="163">
                  <c:v>81.75</c:v>
                </c:pt>
                <c:pt idx="164">
                  <c:v>82.25</c:v>
                </c:pt>
                <c:pt idx="165">
                  <c:v>82.75</c:v>
                </c:pt>
                <c:pt idx="166">
                  <c:v>83.25</c:v>
                </c:pt>
                <c:pt idx="167">
                  <c:v>83.75</c:v>
                </c:pt>
                <c:pt idx="168">
                  <c:v>84.25</c:v>
                </c:pt>
                <c:pt idx="169">
                  <c:v>84.75</c:v>
                </c:pt>
                <c:pt idx="170">
                  <c:v>85.25</c:v>
                </c:pt>
                <c:pt idx="171">
                  <c:v>85.75</c:v>
                </c:pt>
                <c:pt idx="172">
                  <c:v>86.25</c:v>
                </c:pt>
                <c:pt idx="173">
                  <c:v>86.75</c:v>
                </c:pt>
                <c:pt idx="174">
                  <c:v>87.25</c:v>
                </c:pt>
                <c:pt idx="175">
                  <c:v>87.75</c:v>
                </c:pt>
                <c:pt idx="176">
                  <c:v>88.25</c:v>
                </c:pt>
                <c:pt idx="177">
                  <c:v>88.75</c:v>
                </c:pt>
                <c:pt idx="178">
                  <c:v>89.25</c:v>
                </c:pt>
                <c:pt idx="179">
                  <c:v>89.75</c:v>
                </c:pt>
                <c:pt idx="180">
                  <c:v>90.25</c:v>
                </c:pt>
                <c:pt idx="181">
                  <c:v>90.75</c:v>
                </c:pt>
                <c:pt idx="182">
                  <c:v>91.25</c:v>
                </c:pt>
                <c:pt idx="183">
                  <c:v>91.75</c:v>
                </c:pt>
                <c:pt idx="184">
                  <c:v>92.25</c:v>
                </c:pt>
                <c:pt idx="185">
                  <c:v>92.75</c:v>
                </c:pt>
                <c:pt idx="186">
                  <c:v>93.25</c:v>
                </c:pt>
                <c:pt idx="187">
                  <c:v>93.75</c:v>
                </c:pt>
                <c:pt idx="188">
                  <c:v>94.25</c:v>
                </c:pt>
                <c:pt idx="189">
                  <c:v>94.75</c:v>
                </c:pt>
                <c:pt idx="190">
                  <c:v>95.25</c:v>
                </c:pt>
                <c:pt idx="191">
                  <c:v>95.75</c:v>
                </c:pt>
                <c:pt idx="192">
                  <c:v>96.25</c:v>
                </c:pt>
                <c:pt idx="193">
                  <c:v>96.75</c:v>
                </c:pt>
                <c:pt idx="194">
                  <c:v>97.25</c:v>
                </c:pt>
                <c:pt idx="195">
                  <c:v>97.75</c:v>
                </c:pt>
                <c:pt idx="196">
                  <c:v>98.25</c:v>
                </c:pt>
                <c:pt idx="197">
                  <c:v>98.75</c:v>
                </c:pt>
                <c:pt idx="198">
                  <c:v>99.25</c:v>
                </c:pt>
                <c:pt idx="199">
                  <c:v>99.75</c:v>
                </c:pt>
              </c:numCache>
            </c:numRef>
          </c:xVal>
          <c:yVal>
            <c:numRef>
              <c:f>'Task 3 - Data &amp; Model'!$M$27:$M$226</c:f>
              <c:numCache>
                <c:formatCode>0.00</c:formatCode>
                <c:ptCount val="200"/>
                <c:pt idx="0">
                  <c:v>6.4499999999999993</c:v>
                </c:pt>
                <c:pt idx="1">
                  <c:v>8.25</c:v>
                </c:pt>
                <c:pt idx="2">
                  <c:v>8.3999999999999986</c:v>
                </c:pt>
                <c:pt idx="3">
                  <c:v>8.6999999999999993</c:v>
                </c:pt>
                <c:pt idx="4">
                  <c:v>8.6999999999999993</c:v>
                </c:pt>
                <c:pt idx="5">
                  <c:v>9</c:v>
                </c:pt>
                <c:pt idx="6">
                  <c:v>9</c:v>
                </c:pt>
                <c:pt idx="7">
                  <c:v>9</c:v>
                </c:pt>
                <c:pt idx="8">
                  <c:v>9.1499999999999986</c:v>
                </c:pt>
                <c:pt idx="9">
                  <c:v>9.1499999999999986</c:v>
                </c:pt>
                <c:pt idx="10">
                  <c:v>9.3000000000000007</c:v>
                </c:pt>
                <c:pt idx="11">
                  <c:v>9.3000000000000007</c:v>
                </c:pt>
                <c:pt idx="12">
                  <c:v>9.3000000000000007</c:v>
                </c:pt>
                <c:pt idx="13">
                  <c:v>9.3000000000000007</c:v>
                </c:pt>
                <c:pt idx="14">
                  <c:v>9.3000000000000007</c:v>
                </c:pt>
                <c:pt idx="15">
                  <c:v>9.75</c:v>
                </c:pt>
                <c:pt idx="16">
                  <c:v>9.75</c:v>
                </c:pt>
                <c:pt idx="17">
                  <c:v>9.75</c:v>
                </c:pt>
                <c:pt idx="18">
                  <c:v>9.75</c:v>
                </c:pt>
                <c:pt idx="19">
                  <c:v>9.75</c:v>
                </c:pt>
                <c:pt idx="20">
                  <c:v>9.75</c:v>
                </c:pt>
                <c:pt idx="21">
                  <c:v>9.8999999999999986</c:v>
                </c:pt>
                <c:pt idx="22">
                  <c:v>9.8999999999999986</c:v>
                </c:pt>
                <c:pt idx="23">
                  <c:v>9.8999999999999986</c:v>
                </c:pt>
                <c:pt idx="24">
                  <c:v>9.8999999999999986</c:v>
                </c:pt>
                <c:pt idx="25">
                  <c:v>10.050000000000001</c:v>
                </c:pt>
                <c:pt idx="26">
                  <c:v>10.050000000000001</c:v>
                </c:pt>
                <c:pt idx="27">
                  <c:v>10.050000000000001</c:v>
                </c:pt>
                <c:pt idx="28">
                  <c:v>10.050000000000001</c:v>
                </c:pt>
                <c:pt idx="29">
                  <c:v>10.050000000000001</c:v>
                </c:pt>
                <c:pt idx="30">
                  <c:v>10.050000000000001</c:v>
                </c:pt>
                <c:pt idx="31">
                  <c:v>10.350000000000001</c:v>
                </c:pt>
                <c:pt idx="32">
                  <c:v>10.350000000000001</c:v>
                </c:pt>
                <c:pt idx="33">
                  <c:v>10.350000000000001</c:v>
                </c:pt>
                <c:pt idx="34">
                  <c:v>10.5</c:v>
                </c:pt>
                <c:pt idx="35">
                  <c:v>10.5</c:v>
                </c:pt>
                <c:pt idx="36">
                  <c:v>10.5</c:v>
                </c:pt>
                <c:pt idx="37">
                  <c:v>10.5</c:v>
                </c:pt>
                <c:pt idx="38">
                  <c:v>10.5</c:v>
                </c:pt>
                <c:pt idx="39">
                  <c:v>10.5</c:v>
                </c:pt>
                <c:pt idx="40">
                  <c:v>10.5</c:v>
                </c:pt>
                <c:pt idx="41">
                  <c:v>10.649999999999999</c:v>
                </c:pt>
                <c:pt idx="42">
                  <c:v>10.649999999999999</c:v>
                </c:pt>
                <c:pt idx="43">
                  <c:v>10.649999999999999</c:v>
                </c:pt>
                <c:pt idx="44">
                  <c:v>10.649999999999999</c:v>
                </c:pt>
                <c:pt idx="45">
                  <c:v>10.649999999999999</c:v>
                </c:pt>
                <c:pt idx="46">
                  <c:v>10.649999999999999</c:v>
                </c:pt>
                <c:pt idx="47">
                  <c:v>10.649999999999999</c:v>
                </c:pt>
                <c:pt idx="48">
                  <c:v>10.649999999999999</c:v>
                </c:pt>
                <c:pt idx="49">
                  <c:v>10.649999999999999</c:v>
                </c:pt>
                <c:pt idx="50">
                  <c:v>10.649999999999999</c:v>
                </c:pt>
                <c:pt idx="51">
                  <c:v>10.649999999999999</c:v>
                </c:pt>
                <c:pt idx="52">
                  <c:v>10.649999999999999</c:v>
                </c:pt>
                <c:pt idx="53">
                  <c:v>10.649999999999999</c:v>
                </c:pt>
                <c:pt idx="54">
                  <c:v>10.649999999999999</c:v>
                </c:pt>
                <c:pt idx="55">
                  <c:v>10.8</c:v>
                </c:pt>
                <c:pt idx="56">
                  <c:v>10.8</c:v>
                </c:pt>
                <c:pt idx="57">
                  <c:v>10.8</c:v>
                </c:pt>
                <c:pt idx="58">
                  <c:v>10.8</c:v>
                </c:pt>
                <c:pt idx="59">
                  <c:v>10.8</c:v>
                </c:pt>
                <c:pt idx="60">
                  <c:v>10.8</c:v>
                </c:pt>
                <c:pt idx="61">
                  <c:v>10.8</c:v>
                </c:pt>
                <c:pt idx="62">
                  <c:v>10.8</c:v>
                </c:pt>
                <c:pt idx="63">
                  <c:v>10.8</c:v>
                </c:pt>
                <c:pt idx="64">
                  <c:v>10.8</c:v>
                </c:pt>
                <c:pt idx="65">
                  <c:v>10.8</c:v>
                </c:pt>
                <c:pt idx="66">
                  <c:v>10.8</c:v>
                </c:pt>
                <c:pt idx="67">
                  <c:v>10.8</c:v>
                </c:pt>
                <c:pt idx="68">
                  <c:v>10.8</c:v>
                </c:pt>
                <c:pt idx="69">
                  <c:v>11.100000000000001</c:v>
                </c:pt>
                <c:pt idx="70">
                  <c:v>11.100000000000001</c:v>
                </c:pt>
                <c:pt idx="71">
                  <c:v>11.100000000000001</c:v>
                </c:pt>
                <c:pt idx="72">
                  <c:v>11.100000000000001</c:v>
                </c:pt>
                <c:pt idx="73">
                  <c:v>11.100000000000001</c:v>
                </c:pt>
                <c:pt idx="74">
                  <c:v>11.100000000000001</c:v>
                </c:pt>
                <c:pt idx="75">
                  <c:v>11.100000000000001</c:v>
                </c:pt>
                <c:pt idx="76">
                  <c:v>11.100000000000001</c:v>
                </c:pt>
                <c:pt idx="77">
                  <c:v>11.100000000000001</c:v>
                </c:pt>
                <c:pt idx="78">
                  <c:v>11.25</c:v>
                </c:pt>
                <c:pt idx="79">
                  <c:v>11.25</c:v>
                </c:pt>
                <c:pt idx="80">
                  <c:v>11.25</c:v>
                </c:pt>
                <c:pt idx="81">
                  <c:v>11.25</c:v>
                </c:pt>
                <c:pt idx="82">
                  <c:v>11.25</c:v>
                </c:pt>
                <c:pt idx="83">
                  <c:v>11.25</c:v>
                </c:pt>
                <c:pt idx="84">
                  <c:v>11.25</c:v>
                </c:pt>
                <c:pt idx="85">
                  <c:v>11.25</c:v>
                </c:pt>
                <c:pt idx="86">
                  <c:v>11.25</c:v>
                </c:pt>
                <c:pt idx="87">
                  <c:v>11.399999999999999</c:v>
                </c:pt>
                <c:pt idx="88">
                  <c:v>11.399999999999999</c:v>
                </c:pt>
                <c:pt idx="89">
                  <c:v>11.399999999999999</c:v>
                </c:pt>
                <c:pt idx="90">
                  <c:v>11.399999999999999</c:v>
                </c:pt>
                <c:pt idx="91">
                  <c:v>11.399999999999999</c:v>
                </c:pt>
                <c:pt idx="92">
                  <c:v>11.399999999999999</c:v>
                </c:pt>
                <c:pt idx="93">
                  <c:v>11.399999999999999</c:v>
                </c:pt>
                <c:pt idx="94">
                  <c:v>11.399999999999999</c:v>
                </c:pt>
                <c:pt idx="95">
                  <c:v>11.399999999999999</c:v>
                </c:pt>
                <c:pt idx="96">
                  <c:v>11.399999999999999</c:v>
                </c:pt>
                <c:pt idx="97">
                  <c:v>11.399999999999999</c:v>
                </c:pt>
                <c:pt idx="98">
                  <c:v>11.399999999999999</c:v>
                </c:pt>
                <c:pt idx="99">
                  <c:v>11.399999999999999</c:v>
                </c:pt>
                <c:pt idx="100">
                  <c:v>11.399999999999999</c:v>
                </c:pt>
                <c:pt idx="101">
                  <c:v>11.55</c:v>
                </c:pt>
                <c:pt idx="102">
                  <c:v>11.55</c:v>
                </c:pt>
                <c:pt idx="103">
                  <c:v>11.55</c:v>
                </c:pt>
                <c:pt idx="104">
                  <c:v>11.55</c:v>
                </c:pt>
                <c:pt idx="105">
                  <c:v>11.55</c:v>
                </c:pt>
                <c:pt idx="106">
                  <c:v>11.55</c:v>
                </c:pt>
                <c:pt idx="107">
                  <c:v>11.55</c:v>
                </c:pt>
                <c:pt idx="108">
                  <c:v>11.850000000000001</c:v>
                </c:pt>
                <c:pt idx="109">
                  <c:v>11.850000000000001</c:v>
                </c:pt>
                <c:pt idx="110">
                  <c:v>11.850000000000001</c:v>
                </c:pt>
                <c:pt idx="111">
                  <c:v>11.850000000000001</c:v>
                </c:pt>
                <c:pt idx="112">
                  <c:v>11.850000000000001</c:v>
                </c:pt>
                <c:pt idx="113">
                  <c:v>11.850000000000001</c:v>
                </c:pt>
                <c:pt idx="114">
                  <c:v>11.850000000000001</c:v>
                </c:pt>
                <c:pt idx="115">
                  <c:v>11.850000000000001</c:v>
                </c:pt>
                <c:pt idx="116">
                  <c:v>11.850000000000001</c:v>
                </c:pt>
                <c:pt idx="117">
                  <c:v>11.850000000000001</c:v>
                </c:pt>
                <c:pt idx="118">
                  <c:v>11.850000000000001</c:v>
                </c:pt>
                <c:pt idx="119">
                  <c:v>11.850000000000001</c:v>
                </c:pt>
                <c:pt idx="120">
                  <c:v>11.850000000000001</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12.149999999999999</c:v>
                </c:pt>
                <c:pt idx="136">
                  <c:v>12.149999999999999</c:v>
                </c:pt>
                <c:pt idx="137">
                  <c:v>12.149999999999999</c:v>
                </c:pt>
                <c:pt idx="138">
                  <c:v>12.149999999999999</c:v>
                </c:pt>
                <c:pt idx="139">
                  <c:v>12.149999999999999</c:v>
                </c:pt>
                <c:pt idx="140">
                  <c:v>12.149999999999999</c:v>
                </c:pt>
                <c:pt idx="141">
                  <c:v>12.149999999999999</c:v>
                </c:pt>
                <c:pt idx="142">
                  <c:v>12.149999999999999</c:v>
                </c:pt>
                <c:pt idx="143">
                  <c:v>12.149999999999999</c:v>
                </c:pt>
                <c:pt idx="144">
                  <c:v>12.149999999999999</c:v>
                </c:pt>
                <c:pt idx="145">
                  <c:v>12.299999999999999</c:v>
                </c:pt>
                <c:pt idx="146">
                  <c:v>12.299999999999999</c:v>
                </c:pt>
                <c:pt idx="147">
                  <c:v>12.299999999999999</c:v>
                </c:pt>
                <c:pt idx="148">
                  <c:v>12.299999999999999</c:v>
                </c:pt>
                <c:pt idx="149">
                  <c:v>12.299999999999999</c:v>
                </c:pt>
                <c:pt idx="150">
                  <c:v>12.299999999999999</c:v>
                </c:pt>
                <c:pt idx="151">
                  <c:v>12.299999999999999</c:v>
                </c:pt>
                <c:pt idx="152">
                  <c:v>12.299999999999999</c:v>
                </c:pt>
                <c:pt idx="153">
                  <c:v>12.299999999999999</c:v>
                </c:pt>
                <c:pt idx="154">
                  <c:v>12.299999999999999</c:v>
                </c:pt>
                <c:pt idx="155">
                  <c:v>12.299999999999999</c:v>
                </c:pt>
                <c:pt idx="156">
                  <c:v>12.600000000000001</c:v>
                </c:pt>
                <c:pt idx="157">
                  <c:v>12.600000000000001</c:v>
                </c:pt>
                <c:pt idx="158">
                  <c:v>12.600000000000001</c:v>
                </c:pt>
                <c:pt idx="159">
                  <c:v>12.600000000000001</c:v>
                </c:pt>
                <c:pt idx="160">
                  <c:v>12.600000000000001</c:v>
                </c:pt>
                <c:pt idx="161">
                  <c:v>12.600000000000001</c:v>
                </c:pt>
                <c:pt idx="162">
                  <c:v>12.600000000000001</c:v>
                </c:pt>
                <c:pt idx="163">
                  <c:v>12.600000000000001</c:v>
                </c:pt>
                <c:pt idx="164">
                  <c:v>12.600000000000001</c:v>
                </c:pt>
                <c:pt idx="165">
                  <c:v>12.600000000000001</c:v>
                </c:pt>
                <c:pt idx="166">
                  <c:v>12.600000000000001</c:v>
                </c:pt>
                <c:pt idx="167">
                  <c:v>12.75</c:v>
                </c:pt>
                <c:pt idx="168">
                  <c:v>12.75</c:v>
                </c:pt>
                <c:pt idx="169">
                  <c:v>12.75</c:v>
                </c:pt>
                <c:pt idx="170">
                  <c:v>12.75</c:v>
                </c:pt>
                <c:pt idx="171">
                  <c:v>12.899999999999999</c:v>
                </c:pt>
                <c:pt idx="172">
                  <c:v>12.899999999999999</c:v>
                </c:pt>
                <c:pt idx="173">
                  <c:v>12.899999999999999</c:v>
                </c:pt>
                <c:pt idx="174">
                  <c:v>12.899999999999999</c:v>
                </c:pt>
                <c:pt idx="175">
                  <c:v>13.200000000000001</c:v>
                </c:pt>
                <c:pt idx="176">
                  <c:v>13.200000000000001</c:v>
                </c:pt>
                <c:pt idx="177">
                  <c:v>13.200000000000001</c:v>
                </c:pt>
                <c:pt idx="178">
                  <c:v>13.200000000000001</c:v>
                </c:pt>
                <c:pt idx="179">
                  <c:v>13.200000000000001</c:v>
                </c:pt>
                <c:pt idx="180">
                  <c:v>13.200000000000001</c:v>
                </c:pt>
                <c:pt idx="181">
                  <c:v>13.350000000000001</c:v>
                </c:pt>
                <c:pt idx="182">
                  <c:v>13.350000000000001</c:v>
                </c:pt>
                <c:pt idx="183">
                  <c:v>13.350000000000001</c:v>
                </c:pt>
                <c:pt idx="184">
                  <c:v>13.350000000000001</c:v>
                </c:pt>
                <c:pt idx="185">
                  <c:v>13.5</c:v>
                </c:pt>
                <c:pt idx="186">
                  <c:v>13.5</c:v>
                </c:pt>
                <c:pt idx="187">
                  <c:v>13.5</c:v>
                </c:pt>
                <c:pt idx="188">
                  <c:v>13.5</c:v>
                </c:pt>
                <c:pt idx="189">
                  <c:v>13.5</c:v>
                </c:pt>
                <c:pt idx="190">
                  <c:v>13.5</c:v>
                </c:pt>
                <c:pt idx="191">
                  <c:v>13.950000000000001</c:v>
                </c:pt>
                <c:pt idx="192">
                  <c:v>13.950000000000001</c:v>
                </c:pt>
                <c:pt idx="193">
                  <c:v>13.950000000000001</c:v>
                </c:pt>
                <c:pt idx="194">
                  <c:v>14.100000000000001</c:v>
                </c:pt>
                <c:pt idx="195">
                  <c:v>14.100000000000001</c:v>
                </c:pt>
                <c:pt idx="196">
                  <c:v>14.25</c:v>
                </c:pt>
                <c:pt idx="197">
                  <c:v>14.700000000000001</c:v>
                </c:pt>
                <c:pt idx="198">
                  <c:v>14.850000000000001</c:v>
                </c:pt>
                <c:pt idx="199">
                  <c:v>14.850000000000001</c:v>
                </c:pt>
              </c:numCache>
            </c:numRef>
          </c:yVal>
          <c:smooth val="0"/>
          <c:extLst>
            <c:ext xmlns:c16="http://schemas.microsoft.com/office/drawing/2014/chart" uri="{C3380CC4-5D6E-409C-BE32-E72D297353CC}">
              <c16:uniqueId val="{00000001-8B3C-4C2D-A979-C217C8FA239E}"/>
            </c:ext>
          </c:extLst>
        </c:ser>
        <c:dLbls>
          <c:showLegendKey val="0"/>
          <c:showVal val="0"/>
          <c:showCatName val="0"/>
          <c:showSerName val="0"/>
          <c:showPercent val="0"/>
          <c:showBubbleSize val="0"/>
        </c:dLbls>
        <c:axId val="859895256"/>
        <c:axId val="859895584"/>
      </c:scatterChart>
      <c:valAx>
        <c:axId val="859895256"/>
        <c:scaling>
          <c:orientation val="minMax"/>
        </c:scaling>
        <c:delete val="0"/>
        <c:axPos val="b"/>
        <c:title>
          <c:tx>
            <c:rich>
              <a:bodyPr/>
              <a:lstStyle/>
              <a:p>
                <a:pPr>
                  <a:defRPr/>
                </a:pPr>
                <a:r>
                  <a:rPr lang="en-AU"/>
                  <a:t>Sample Percentile</a:t>
                </a:r>
              </a:p>
            </c:rich>
          </c:tx>
          <c:overlay val="0"/>
        </c:title>
        <c:numFmt formatCode="0.00" sourceLinked="1"/>
        <c:majorTickMark val="out"/>
        <c:minorTickMark val="none"/>
        <c:tickLblPos val="nextTo"/>
        <c:crossAx val="859895584"/>
        <c:crosses val="autoZero"/>
        <c:crossBetween val="midCat"/>
      </c:valAx>
      <c:valAx>
        <c:axId val="859895584"/>
        <c:scaling>
          <c:orientation val="minMax"/>
        </c:scaling>
        <c:delete val="0"/>
        <c:axPos val="l"/>
        <c:title>
          <c:tx>
            <c:rich>
              <a:bodyPr/>
              <a:lstStyle/>
              <a:p>
                <a:pPr>
                  <a:defRPr/>
                </a:pPr>
                <a:r>
                  <a:rPr lang="en-AU"/>
                  <a:t>Order_Qty</a:t>
                </a:r>
              </a:p>
            </c:rich>
          </c:tx>
          <c:overlay val="0"/>
        </c:title>
        <c:numFmt formatCode="0.00" sourceLinked="1"/>
        <c:majorTickMark val="out"/>
        <c:minorTickMark val="none"/>
        <c:tickLblPos val="nextTo"/>
        <c:crossAx val="85989525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9480772293411"/>
          <c:y val="8.0779944289693595E-2"/>
          <c:w val="0.58609318903694529"/>
          <c:h val="0.77158774373259054"/>
        </c:manualLayout>
      </c:layout>
      <c:lineChart>
        <c:grouping val="standard"/>
        <c:varyColors val="0"/>
        <c:ser>
          <c:idx val="0"/>
          <c:order val="0"/>
          <c:tx>
            <c:strRef>
              <c:f>'Task 3 - Interaction'!$B$31</c:f>
              <c:strCache>
                <c:ptCount val="1"/>
                <c:pt idx="0">
                  <c:v>Low Brand Image</c:v>
                </c:pt>
              </c:strCache>
            </c:strRef>
          </c:tx>
          <c:spPr>
            <a:ln w="12700">
              <a:solidFill>
                <a:srgbClr val="000000"/>
              </a:solidFill>
              <a:prstDash val="solid"/>
            </a:ln>
          </c:spPr>
          <c:marker>
            <c:symbol val="diamond"/>
            <c:size val="5"/>
            <c:spPr>
              <a:solidFill>
                <a:srgbClr val="000000"/>
              </a:solidFill>
              <a:ln>
                <a:solidFill>
                  <a:srgbClr val="000000"/>
                </a:solidFill>
                <a:prstDash val="solid"/>
              </a:ln>
            </c:spPr>
          </c:marker>
          <c:cat>
            <c:strRef>
              <c:f>'Task 3 - Interaction'!$C$30:$D$30</c:f>
              <c:strCache>
                <c:ptCount val="2"/>
                <c:pt idx="0">
                  <c:v>Low Quality</c:v>
                </c:pt>
                <c:pt idx="1">
                  <c:v>High Quality</c:v>
                </c:pt>
              </c:strCache>
            </c:strRef>
          </c:cat>
          <c:val>
            <c:numRef>
              <c:f>'Task 3 - Interaction'!$C$31:$D$31</c:f>
              <c:numCache>
                <c:formatCode>General</c:formatCode>
                <c:ptCount val="2"/>
                <c:pt idx="0">
                  <c:v>10.084044594664613</c:v>
                </c:pt>
                <c:pt idx="1">
                  <c:v>11.779778505029062</c:v>
                </c:pt>
              </c:numCache>
            </c:numRef>
          </c:val>
          <c:smooth val="0"/>
          <c:extLst>
            <c:ext xmlns:c16="http://schemas.microsoft.com/office/drawing/2014/chart" uri="{C3380CC4-5D6E-409C-BE32-E72D297353CC}">
              <c16:uniqueId val="{00000000-163C-4394-8A4C-A8E9A30FAAFD}"/>
            </c:ext>
          </c:extLst>
        </c:ser>
        <c:ser>
          <c:idx val="1"/>
          <c:order val="1"/>
          <c:tx>
            <c:strRef>
              <c:f>'Task 3 - Interaction'!$B$32</c:f>
              <c:strCache>
                <c:ptCount val="1"/>
                <c:pt idx="0">
                  <c:v>High Brand Image</c:v>
                </c:pt>
              </c:strCache>
            </c:strRef>
          </c:tx>
          <c:spPr>
            <a:ln w="12700">
              <a:solidFill>
                <a:srgbClr val="000000"/>
              </a:solidFill>
              <a:prstDash val="sysDash"/>
            </a:ln>
          </c:spPr>
          <c:marker>
            <c:symbol val="square"/>
            <c:size val="5"/>
            <c:spPr>
              <a:solidFill>
                <a:srgbClr val="000000"/>
              </a:solidFill>
              <a:ln>
                <a:solidFill>
                  <a:srgbClr val="000000"/>
                </a:solidFill>
                <a:prstDash val="solid"/>
              </a:ln>
            </c:spPr>
          </c:marker>
          <c:cat>
            <c:strRef>
              <c:f>'Task 3 - Interaction'!$C$30:$D$30</c:f>
              <c:strCache>
                <c:ptCount val="2"/>
                <c:pt idx="0">
                  <c:v>Low Quality</c:v>
                </c:pt>
                <c:pt idx="1">
                  <c:v>High Quality</c:v>
                </c:pt>
              </c:strCache>
            </c:strRef>
          </c:cat>
          <c:val>
            <c:numRef>
              <c:f>'Task 3 - Interaction'!$C$32:$D$32</c:f>
              <c:numCache>
                <c:formatCode>General</c:formatCode>
                <c:ptCount val="2"/>
                <c:pt idx="0">
                  <c:v>11.49914616898406</c:v>
                </c:pt>
                <c:pt idx="1">
                  <c:v>12.552862583129217</c:v>
                </c:pt>
              </c:numCache>
            </c:numRef>
          </c:val>
          <c:smooth val="0"/>
          <c:extLst>
            <c:ext xmlns:c16="http://schemas.microsoft.com/office/drawing/2014/chart" uri="{C3380CC4-5D6E-409C-BE32-E72D297353CC}">
              <c16:uniqueId val="{00000001-163C-4394-8A4C-A8E9A30FAAFD}"/>
            </c:ext>
          </c:extLst>
        </c:ser>
        <c:dLbls>
          <c:showLegendKey val="0"/>
          <c:showVal val="0"/>
          <c:showCatName val="0"/>
          <c:showSerName val="0"/>
          <c:showPercent val="0"/>
          <c:showBubbleSize val="0"/>
        </c:dLbls>
        <c:marker val="1"/>
        <c:smooth val="0"/>
        <c:axId val="544484664"/>
        <c:axId val="1"/>
      </c:lineChart>
      <c:catAx>
        <c:axId val="54448466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Times New Roman"/>
                <a:ea typeface="Times New Roman"/>
                <a:cs typeface="Times New Roman"/>
              </a:defRPr>
            </a:pPr>
            <a:endParaRPr lang="en-US"/>
          </a:p>
        </c:txPr>
        <c:crossAx val="1"/>
        <c:crosses val="autoZero"/>
        <c:auto val="1"/>
        <c:lblAlgn val="ctr"/>
        <c:lblOffset val="100"/>
        <c:tickLblSkip val="1"/>
        <c:tickMarkSkip val="1"/>
        <c:noMultiLvlLbl val="0"/>
      </c:catAx>
      <c:valAx>
        <c:axId val="1"/>
        <c:scaling>
          <c:orientation val="minMax"/>
          <c:max val="20"/>
          <c:min val="1"/>
        </c:scaling>
        <c:delete val="0"/>
        <c:axPos val="l"/>
        <c:title>
          <c:tx>
            <c:rich>
              <a:bodyPr/>
              <a:lstStyle/>
              <a:p>
                <a:pPr>
                  <a:defRPr sz="1200" b="1" i="0" u="none" strike="noStrike" baseline="0">
                    <a:solidFill>
                      <a:srgbClr val="000000"/>
                    </a:solidFill>
                    <a:latin typeface="Times New Roman"/>
                    <a:ea typeface="Times New Roman"/>
                    <a:cs typeface="Times New Roman"/>
                  </a:defRPr>
                </a:pPr>
                <a:r>
                  <a:rPr lang="en-AU"/>
                  <a:t>Order</a:t>
                </a:r>
                <a:r>
                  <a:rPr lang="en-AU" baseline="0"/>
                  <a:t> Quantity</a:t>
                </a:r>
                <a:endParaRPr lang="en-AU"/>
              </a:p>
            </c:rich>
          </c:tx>
          <c:layout>
            <c:manualLayout>
              <c:xMode val="edge"/>
              <c:yMode val="edge"/>
              <c:x val="2.6490087640087923E-2"/>
              <c:y val="0.278551532033426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Times New Roman"/>
                <a:ea typeface="Times New Roman"/>
                <a:cs typeface="Times New Roman"/>
              </a:defRPr>
            </a:pPr>
            <a:endParaRPr lang="en-US"/>
          </a:p>
        </c:txPr>
        <c:crossAx val="544484664"/>
        <c:crosses val="autoZero"/>
        <c:crossBetween val="between"/>
      </c:valAx>
      <c:spPr>
        <a:solidFill>
          <a:srgbClr val="FFFFFF"/>
        </a:solidFill>
        <a:ln w="12700">
          <a:solidFill>
            <a:srgbClr val="808080"/>
          </a:solidFill>
          <a:prstDash val="solid"/>
        </a:ln>
      </c:spPr>
    </c:plotArea>
    <c:legend>
      <c:legendPos val="r"/>
      <c:layout>
        <c:manualLayout>
          <c:xMode val="edge"/>
          <c:yMode val="edge"/>
          <c:x val="0.73509993201243984"/>
          <c:y val="0.39832869080779942"/>
          <c:w val="0.25827340541184607"/>
          <c:h val="0.23118736578382248"/>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horizontalDpi="-4" verticalDpi="0"/>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a:t>
            </a:r>
          </a:p>
        </c:rich>
      </c:tx>
      <c:overlay val="0"/>
    </c:title>
    <c:autoTitleDeleted val="0"/>
    <c:plotArea>
      <c:layout/>
      <c:scatterChart>
        <c:scatterStyle val="lineMarker"/>
        <c:varyColors val="0"/>
        <c:ser>
          <c:idx val="0"/>
          <c:order val="0"/>
          <c:spPr>
            <a:ln w="19050">
              <a:noFill/>
            </a:ln>
          </c:spPr>
          <c:xVal>
            <c:numRef>
              <c:f>'Task 4.1'!$AS$4:$AS$204</c:f>
              <c:numCache>
                <c:formatCode>General</c:formatCode>
                <c:ptCount val="201"/>
                <c:pt idx="0">
                  <c:v>1</c:v>
                </c:pt>
                <c:pt idx="1">
                  <c:v>0.98989898989898994</c:v>
                </c:pt>
                <c:pt idx="2">
                  <c:v>0.97979797979797978</c:v>
                </c:pt>
                <c:pt idx="3">
                  <c:v>0.96969696969696972</c:v>
                </c:pt>
                <c:pt idx="4">
                  <c:v>0.95959595959595956</c:v>
                </c:pt>
                <c:pt idx="5">
                  <c:v>0.9494949494949495</c:v>
                </c:pt>
                <c:pt idx="6">
                  <c:v>0.93939393939393945</c:v>
                </c:pt>
                <c:pt idx="7">
                  <c:v>0.92929292929292928</c:v>
                </c:pt>
                <c:pt idx="8">
                  <c:v>0.91919191919191923</c:v>
                </c:pt>
                <c:pt idx="9">
                  <c:v>0.90909090909090906</c:v>
                </c:pt>
                <c:pt idx="10">
                  <c:v>0.90909090909090906</c:v>
                </c:pt>
                <c:pt idx="11">
                  <c:v>0.89898989898989901</c:v>
                </c:pt>
                <c:pt idx="12">
                  <c:v>0.88888888888888884</c:v>
                </c:pt>
                <c:pt idx="13">
                  <c:v>0.87878787878787878</c:v>
                </c:pt>
                <c:pt idx="14">
                  <c:v>0.86868686868686873</c:v>
                </c:pt>
                <c:pt idx="15">
                  <c:v>0.85858585858585856</c:v>
                </c:pt>
                <c:pt idx="16">
                  <c:v>0.84848484848484851</c:v>
                </c:pt>
                <c:pt idx="17">
                  <c:v>0.83838383838383834</c:v>
                </c:pt>
                <c:pt idx="18">
                  <c:v>0.82828282828282829</c:v>
                </c:pt>
                <c:pt idx="19">
                  <c:v>0.81818181818181812</c:v>
                </c:pt>
                <c:pt idx="20">
                  <c:v>0.80808080808080807</c:v>
                </c:pt>
                <c:pt idx="21">
                  <c:v>0.79797979797979801</c:v>
                </c:pt>
                <c:pt idx="22">
                  <c:v>0.79797979797979801</c:v>
                </c:pt>
                <c:pt idx="23">
                  <c:v>0.78787878787878785</c:v>
                </c:pt>
                <c:pt idx="24">
                  <c:v>0.78787878787878785</c:v>
                </c:pt>
                <c:pt idx="25">
                  <c:v>0.77777777777777779</c:v>
                </c:pt>
                <c:pt idx="26">
                  <c:v>0.76767676767676774</c:v>
                </c:pt>
                <c:pt idx="27">
                  <c:v>0.75757575757575757</c:v>
                </c:pt>
                <c:pt idx="28">
                  <c:v>0.7474747474747474</c:v>
                </c:pt>
                <c:pt idx="29">
                  <c:v>0.7474747474747474</c:v>
                </c:pt>
                <c:pt idx="30">
                  <c:v>0.73737373737373735</c:v>
                </c:pt>
                <c:pt idx="31">
                  <c:v>0.72727272727272729</c:v>
                </c:pt>
                <c:pt idx="32">
                  <c:v>0.71717171717171713</c:v>
                </c:pt>
                <c:pt idx="33">
                  <c:v>0.70707070707070707</c:v>
                </c:pt>
                <c:pt idx="34">
                  <c:v>0.70707070707070707</c:v>
                </c:pt>
                <c:pt idx="35">
                  <c:v>0.69696969696969702</c:v>
                </c:pt>
                <c:pt idx="36">
                  <c:v>0.68686868686868685</c:v>
                </c:pt>
                <c:pt idx="37">
                  <c:v>0.67676767676767668</c:v>
                </c:pt>
                <c:pt idx="38">
                  <c:v>0.66666666666666674</c:v>
                </c:pt>
                <c:pt idx="39">
                  <c:v>0.65656565656565657</c:v>
                </c:pt>
                <c:pt idx="40">
                  <c:v>0.64646464646464641</c:v>
                </c:pt>
                <c:pt idx="41">
                  <c:v>0.63636363636363635</c:v>
                </c:pt>
                <c:pt idx="42">
                  <c:v>0.6262626262626263</c:v>
                </c:pt>
                <c:pt idx="43">
                  <c:v>0.61616161616161613</c:v>
                </c:pt>
                <c:pt idx="44">
                  <c:v>0.60606060606060608</c:v>
                </c:pt>
                <c:pt idx="45">
                  <c:v>0.59595959595959602</c:v>
                </c:pt>
                <c:pt idx="46">
                  <c:v>0.58585858585858586</c:v>
                </c:pt>
                <c:pt idx="47">
                  <c:v>0.57575757575757569</c:v>
                </c:pt>
                <c:pt idx="48">
                  <c:v>0.56565656565656564</c:v>
                </c:pt>
                <c:pt idx="49">
                  <c:v>0.55555555555555558</c:v>
                </c:pt>
                <c:pt idx="50">
                  <c:v>0.54545454545454541</c:v>
                </c:pt>
                <c:pt idx="51">
                  <c:v>0.53535353535353536</c:v>
                </c:pt>
                <c:pt idx="52">
                  <c:v>0.5252525252525253</c:v>
                </c:pt>
                <c:pt idx="53">
                  <c:v>0.51515151515151514</c:v>
                </c:pt>
                <c:pt idx="54">
                  <c:v>0.51515151515151514</c:v>
                </c:pt>
                <c:pt idx="55">
                  <c:v>0.50505050505050497</c:v>
                </c:pt>
                <c:pt idx="56">
                  <c:v>0.50505050505050497</c:v>
                </c:pt>
                <c:pt idx="57">
                  <c:v>0.49494949494949492</c:v>
                </c:pt>
                <c:pt idx="58">
                  <c:v>0.48484848484848486</c:v>
                </c:pt>
                <c:pt idx="59">
                  <c:v>0.4747474747474747</c:v>
                </c:pt>
                <c:pt idx="60">
                  <c:v>0.4747474747474747</c:v>
                </c:pt>
                <c:pt idx="61">
                  <c:v>0.46464646464646464</c:v>
                </c:pt>
                <c:pt idx="62">
                  <c:v>0.45454545454545459</c:v>
                </c:pt>
                <c:pt idx="63">
                  <c:v>0.44444444444444442</c:v>
                </c:pt>
                <c:pt idx="64">
                  <c:v>0.43434343434343436</c:v>
                </c:pt>
                <c:pt idx="65">
                  <c:v>0.4242424242424242</c:v>
                </c:pt>
                <c:pt idx="66">
                  <c:v>0.41414141414141414</c:v>
                </c:pt>
                <c:pt idx="67">
                  <c:v>0.40404040404040409</c:v>
                </c:pt>
                <c:pt idx="68">
                  <c:v>0.40404040404040409</c:v>
                </c:pt>
                <c:pt idx="69">
                  <c:v>0.39393939393939392</c:v>
                </c:pt>
                <c:pt idx="70">
                  <c:v>0.38383838383838387</c:v>
                </c:pt>
                <c:pt idx="71">
                  <c:v>0.38383838383838387</c:v>
                </c:pt>
                <c:pt idx="72">
                  <c:v>0.38383838383838387</c:v>
                </c:pt>
                <c:pt idx="73">
                  <c:v>0.3737373737373737</c:v>
                </c:pt>
                <c:pt idx="74">
                  <c:v>0.36363636363636365</c:v>
                </c:pt>
                <c:pt idx="75">
                  <c:v>0.35353535353535348</c:v>
                </c:pt>
                <c:pt idx="76">
                  <c:v>0.34343434343434343</c:v>
                </c:pt>
                <c:pt idx="77">
                  <c:v>0.34343434343434343</c:v>
                </c:pt>
                <c:pt idx="78">
                  <c:v>0.34343434343434343</c:v>
                </c:pt>
                <c:pt idx="79">
                  <c:v>0.33333333333333337</c:v>
                </c:pt>
                <c:pt idx="80">
                  <c:v>0.3232323232323232</c:v>
                </c:pt>
                <c:pt idx="81">
                  <c:v>0.3232323232323232</c:v>
                </c:pt>
                <c:pt idx="82">
                  <c:v>0.31313131313131315</c:v>
                </c:pt>
                <c:pt idx="83">
                  <c:v>0.31313131313131315</c:v>
                </c:pt>
                <c:pt idx="84">
                  <c:v>0.31313131313131315</c:v>
                </c:pt>
                <c:pt idx="85">
                  <c:v>0.31313131313131315</c:v>
                </c:pt>
                <c:pt idx="86">
                  <c:v>0.30303030303030298</c:v>
                </c:pt>
                <c:pt idx="87">
                  <c:v>0.30303030303030298</c:v>
                </c:pt>
                <c:pt idx="88">
                  <c:v>0.29292929292929293</c:v>
                </c:pt>
                <c:pt idx="89">
                  <c:v>0.28282828282828287</c:v>
                </c:pt>
                <c:pt idx="90">
                  <c:v>0.28282828282828287</c:v>
                </c:pt>
                <c:pt idx="91">
                  <c:v>0.27272727272727271</c:v>
                </c:pt>
                <c:pt idx="92">
                  <c:v>0.27272727272727271</c:v>
                </c:pt>
                <c:pt idx="93">
                  <c:v>0.27272727272727271</c:v>
                </c:pt>
                <c:pt idx="94">
                  <c:v>0.27272727272727271</c:v>
                </c:pt>
                <c:pt idx="95">
                  <c:v>0.27272727272727271</c:v>
                </c:pt>
                <c:pt idx="96">
                  <c:v>0.26262626262626265</c:v>
                </c:pt>
                <c:pt idx="97">
                  <c:v>0.25252525252525249</c:v>
                </c:pt>
                <c:pt idx="98">
                  <c:v>0.25252525252525249</c:v>
                </c:pt>
                <c:pt idx="99">
                  <c:v>0.25252525252525249</c:v>
                </c:pt>
                <c:pt idx="100">
                  <c:v>0.25252525252525249</c:v>
                </c:pt>
                <c:pt idx="101">
                  <c:v>0.24242424242424243</c:v>
                </c:pt>
                <c:pt idx="102">
                  <c:v>0.24242424242424243</c:v>
                </c:pt>
                <c:pt idx="103">
                  <c:v>0.23232323232323238</c:v>
                </c:pt>
                <c:pt idx="104">
                  <c:v>0.23232323232323238</c:v>
                </c:pt>
                <c:pt idx="105">
                  <c:v>0.23232323232323238</c:v>
                </c:pt>
                <c:pt idx="106">
                  <c:v>0.22222222222222221</c:v>
                </c:pt>
                <c:pt idx="107">
                  <c:v>0.21212121212121215</c:v>
                </c:pt>
                <c:pt idx="108">
                  <c:v>0.21212121212121215</c:v>
                </c:pt>
                <c:pt idx="109">
                  <c:v>0.21212121212121215</c:v>
                </c:pt>
                <c:pt idx="110">
                  <c:v>0.21212121212121215</c:v>
                </c:pt>
                <c:pt idx="111">
                  <c:v>0.20202020202020199</c:v>
                </c:pt>
                <c:pt idx="112">
                  <c:v>0.20202020202020199</c:v>
                </c:pt>
                <c:pt idx="113">
                  <c:v>0.19191919191919193</c:v>
                </c:pt>
                <c:pt idx="114">
                  <c:v>0.18181818181818177</c:v>
                </c:pt>
                <c:pt idx="115">
                  <c:v>0.18181818181818177</c:v>
                </c:pt>
                <c:pt idx="116">
                  <c:v>0.17171717171717171</c:v>
                </c:pt>
                <c:pt idx="117">
                  <c:v>0.16161616161616166</c:v>
                </c:pt>
                <c:pt idx="118">
                  <c:v>0.15151515151515149</c:v>
                </c:pt>
                <c:pt idx="119">
                  <c:v>0.15151515151515149</c:v>
                </c:pt>
                <c:pt idx="120">
                  <c:v>0.15151515151515149</c:v>
                </c:pt>
                <c:pt idx="121">
                  <c:v>0.14141414141414144</c:v>
                </c:pt>
                <c:pt idx="122">
                  <c:v>0.14141414141414144</c:v>
                </c:pt>
                <c:pt idx="123">
                  <c:v>0.14141414141414144</c:v>
                </c:pt>
                <c:pt idx="124">
                  <c:v>0.13131313131313127</c:v>
                </c:pt>
                <c:pt idx="125">
                  <c:v>0.12121212121212122</c:v>
                </c:pt>
                <c:pt idx="126">
                  <c:v>0.12121212121212122</c:v>
                </c:pt>
                <c:pt idx="127">
                  <c:v>0.12121212121212122</c:v>
                </c:pt>
                <c:pt idx="128">
                  <c:v>0.11111111111111116</c:v>
                </c:pt>
                <c:pt idx="129">
                  <c:v>0.11111111111111116</c:v>
                </c:pt>
                <c:pt idx="130">
                  <c:v>0.11111111111111116</c:v>
                </c:pt>
                <c:pt idx="131">
                  <c:v>0.11111111111111116</c:v>
                </c:pt>
                <c:pt idx="132">
                  <c:v>0.10101010101010099</c:v>
                </c:pt>
                <c:pt idx="133">
                  <c:v>9.0909090909090939E-2</c:v>
                </c:pt>
                <c:pt idx="134">
                  <c:v>9.0909090909090939E-2</c:v>
                </c:pt>
                <c:pt idx="135">
                  <c:v>8.0808080808080773E-2</c:v>
                </c:pt>
                <c:pt idx="136">
                  <c:v>8.0808080808080773E-2</c:v>
                </c:pt>
                <c:pt idx="137">
                  <c:v>8.0808080808080773E-2</c:v>
                </c:pt>
                <c:pt idx="138">
                  <c:v>8.0808080808080773E-2</c:v>
                </c:pt>
                <c:pt idx="139">
                  <c:v>8.0808080808080773E-2</c:v>
                </c:pt>
                <c:pt idx="140">
                  <c:v>7.0707070707070718E-2</c:v>
                </c:pt>
                <c:pt idx="141">
                  <c:v>7.0707070707070718E-2</c:v>
                </c:pt>
                <c:pt idx="142">
                  <c:v>7.0707070707070718E-2</c:v>
                </c:pt>
                <c:pt idx="143">
                  <c:v>6.0606060606060552E-2</c:v>
                </c:pt>
                <c:pt idx="144">
                  <c:v>6.0606060606060552E-2</c:v>
                </c:pt>
                <c:pt idx="145">
                  <c:v>6.0606060606060552E-2</c:v>
                </c:pt>
                <c:pt idx="146">
                  <c:v>6.0606060606060552E-2</c:v>
                </c:pt>
                <c:pt idx="147">
                  <c:v>6.0606060606060552E-2</c:v>
                </c:pt>
                <c:pt idx="148">
                  <c:v>5.0505050505050497E-2</c:v>
                </c:pt>
                <c:pt idx="149">
                  <c:v>5.0505050505050497E-2</c:v>
                </c:pt>
                <c:pt idx="150">
                  <c:v>5.0505050505050497E-2</c:v>
                </c:pt>
                <c:pt idx="151">
                  <c:v>5.0505050505050497E-2</c:v>
                </c:pt>
                <c:pt idx="152">
                  <c:v>4.0404040404040442E-2</c:v>
                </c:pt>
                <c:pt idx="153">
                  <c:v>3.0303030303030276E-2</c:v>
                </c:pt>
                <c:pt idx="154">
                  <c:v>3.0303030303030276E-2</c:v>
                </c:pt>
                <c:pt idx="155">
                  <c:v>3.0303030303030276E-2</c:v>
                </c:pt>
                <c:pt idx="156">
                  <c:v>3.0303030303030276E-2</c:v>
                </c:pt>
                <c:pt idx="157">
                  <c:v>3.0303030303030276E-2</c:v>
                </c:pt>
                <c:pt idx="158">
                  <c:v>3.0303030303030276E-2</c:v>
                </c:pt>
                <c:pt idx="159">
                  <c:v>2.0202020202020221E-2</c:v>
                </c:pt>
                <c:pt idx="160">
                  <c:v>2.0202020202020221E-2</c:v>
                </c:pt>
                <c:pt idx="161">
                  <c:v>2.0202020202020221E-2</c:v>
                </c:pt>
                <c:pt idx="162">
                  <c:v>1.0101010101010055E-2</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xVal>
          <c:yVal>
            <c:numRef>
              <c:f>'Task 4.1'!$AT$4:$AT$204</c:f>
              <c:numCache>
                <c:formatCode>General</c:formatCode>
                <c:ptCount val="201"/>
                <c:pt idx="0">
                  <c:v>1</c:v>
                </c:pt>
                <c:pt idx="1">
                  <c:v>1</c:v>
                </c:pt>
                <c:pt idx="2">
                  <c:v>1</c:v>
                </c:pt>
                <c:pt idx="3">
                  <c:v>1</c:v>
                </c:pt>
                <c:pt idx="4">
                  <c:v>1</c:v>
                </c:pt>
                <c:pt idx="5">
                  <c:v>1</c:v>
                </c:pt>
                <c:pt idx="6">
                  <c:v>1</c:v>
                </c:pt>
                <c:pt idx="7">
                  <c:v>1</c:v>
                </c:pt>
                <c:pt idx="8">
                  <c:v>1</c:v>
                </c:pt>
                <c:pt idx="9">
                  <c:v>1</c:v>
                </c:pt>
                <c:pt idx="10">
                  <c:v>0.99009900990099009</c:v>
                </c:pt>
                <c:pt idx="11">
                  <c:v>0.99009900990099009</c:v>
                </c:pt>
                <c:pt idx="12">
                  <c:v>0.99009900990099009</c:v>
                </c:pt>
                <c:pt idx="13">
                  <c:v>0.99009900990099009</c:v>
                </c:pt>
                <c:pt idx="14">
                  <c:v>0.99009900990099009</c:v>
                </c:pt>
                <c:pt idx="15">
                  <c:v>0.99009900990099009</c:v>
                </c:pt>
                <c:pt idx="16">
                  <c:v>0.99009900990099009</c:v>
                </c:pt>
                <c:pt idx="17">
                  <c:v>0.99009900990099009</c:v>
                </c:pt>
                <c:pt idx="18">
                  <c:v>0.99009900990099009</c:v>
                </c:pt>
                <c:pt idx="19">
                  <c:v>0.99009900990099009</c:v>
                </c:pt>
                <c:pt idx="20">
                  <c:v>0.99009900990099009</c:v>
                </c:pt>
                <c:pt idx="21">
                  <c:v>0.99009900990099009</c:v>
                </c:pt>
                <c:pt idx="22">
                  <c:v>0.98019801980198018</c:v>
                </c:pt>
                <c:pt idx="23">
                  <c:v>0.98019801980198018</c:v>
                </c:pt>
                <c:pt idx="24">
                  <c:v>0.97029702970297027</c:v>
                </c:pt>
                <c:pt idx="25">
                  <c:v>0.97029702970297027</c:v>
                </c:pt>
                <c:pt idx="26">
                  <c:v>0.97029702970297027</c:v>
                </c:pt>
                <c:pt idx="27">
                  <c:v>0.97029702970297027</c:v>
                </c:pt>
                <c:pt idx="28">
                  <c:v>0.97029702970297027</c:v>
                </c:pt>
                <c:pt idx="29">
                  <c:v>0.96039603960396036</c:v>
                </c:pt>
                <c:pt idx="30">
                  <c:v>0.96039603960396036</c:v>
                </c:pt>
                <c:pt idx="31">
                  <c:v>0.96039603960396036</c:v>
                </c:pt>
                <c:pt idx="32">
                  <c:v>0.96039603960396036</c:v>
                </c:pt>
                <c:pt idx="33">
                  <c:v>0.96039603960396036</c:v>
                </c:pt>
                <c:pt idx="34">
                  <c:v>0.95049504950495045</c:v>
                </c:pt>
                <c:pt idx="35">
                  <c:v>0.95049504950495045</c:v>
                </c:pt>
                <c:pt idx="36">
                  <c:v>0.95049504950495045</c:v>
                </c:pt>
                <c:pt idx="37">
                  <c:v>0.95049504950495045</c:v>
                </c:pt>
                <c:pt idx="38">
                  <c:v>0.95049504950495045</c:v>
                </c:pt>
                <c:pt idx="39">
                  <c:v>0.95049504950495045</c:v>
                </c:pt>
                <c:pt idx="40">
                  <c:v>0.95049504950495045</c:v>
                </c:pt>
                <c:pt idx="41">
                  <c:v>0.95049504950495045</c:v>
                </c:pt>
                <c:pt idx="42">
                  <c:v>0.95049504950495045</c:v>
                </c:pt>
                <c:pt idx="43">
                  <c:v>0.95049504950495045</c:v>
                </c:pt>
                <c:pt idx="44">
                  <c:v>0.95049504950495045</c:v>
                </c:pt>
                <c:pt idx="45">
                  <c:v>0.95049504950495045</c:v>
                </c:pt>
                <c:pt idx="46">
                  <c:v>0.95049504950495045</c:v>
                </c:pt>
                <c:pt idx="47">
                  <c:v>0.95049504950495045</c:v>
                </c:pt>
                <c:pt idx="48">
                  <c:v>0.95049504950495045</c:v>
                </c:pt>
                <c:pt idx="49">
                  <c:v>0.95049504950495045</c:v>
                </c:pt>
                <c:pt idx="50">
                  <c:v>0.95049504950495045</c:v>
                </c:pt>
                <c:pt idx="51">
                  <c:v>0.95049504950495045</c:v>
                </c:pt>
                <c:pt idx="52">
                  <c:v>0.95049504950495045</c:v>
                </c:pt>
                <c:pt idx="53">
                  <c:v>0.95049504950495045</c:v>
                </c:pt>
                <c:pt idx="54">
                  <c:v>0.94059405940594054</c:v>
                </c:pt>
                <c:pt idx="55">
                  <c:v>0.94059405940594054</c:v>
                </c:pt>
                <c:pt idx="56">
                  <c:v>0.93069306930693063</c:v>
                </c:pt>
                <c:pt idx="57">
                  <c:v>0.93069306930693063</c:v>
                </c:pt>
                <c:pt idx="58">
                  <c:v>0.93069306930693063</c:v>
                </c:pt>
                <c:pt idx="59">
                  <c:v>0.93069306930693063</c:v>
                </c:pt>
                <c:pt idx="60">
                  <c:v>0.92079207920792083</c:v>
                </c:pt>
                <c:pt idx="61">
                  <c:v>0.92079207920792083</c:v>
                </c:pt>
                <c:pt idx="62">
                  <c:v>0.92079207920792083</c:v>
                </c:pt>
                <c:pt idx="63">
                  <c:v>0.92079207920792083</c:v>
                </c:pt>
                <c:pt idx="64">
                  <c:v>0.92079207920792083</c:v>
                </c:pt>
                <c:pt idx="65">
                  <c:v>0.92079207920792083</c:v>
                </c:pt>
                <c:pt idx="66">
                  <c:v>0.92079207920792083</c:v>
                </c:pt>
                <c:pt idx="67">
                  <c:v>0.92079207920792083</c:v>
                </c:pt>
                <c:pt idx="68">
                  <c:v>0.91089108910891092</c:v>
                </c:pt>
                <c:pt idx="69">
                  <c:v>0.91089108910891092</c:v>
                </c:pt>
                <c:pt idx="70">
                  <c:v>0.91089108910891092</c:v>
                </c:pt>
                <c:pt idx="71">
                  <c:v>0.90099009900990101</c:v>
                </c:pt>
                <c:pt idx="72">
                  <c:v>0.8910891089108911</c:v>
                </c:pt>
                <c:pt idx="73">
                  <c:v>0.8910891089108911</c:v>
                </c:pt>
                <c:pt idx="74">
                  <c:v>0.8910891089108911</c:v>
                </c:pt>
                <c:pt idx="75">
                  <c:v>0.8910891089108911</c:v>
                </c:pt>
                <c:pt idx="76">
                  <c:v>0.8910891089108911</c:v>
                </c:pt>
                <c:pt idx="77">
                  <c:v>0.88118811881188119</c:v>
                </c:pt>
                <c:pt idx="78">
                  <c:v>0.87128712871287128</c:v>
                </c:pt>
                <c:pt idx="79">
                  <c:v>0.87128712871287128</c:v>
                </c:pt>
                <c:pt idx="80">
                  <c:v>0.87128712871287128</c:v>
                </c:pt>
                <c:pt idx="81">
                  <c:v>0.86138613861386137</c:v>
                </c:pt>
                <c:pt idx="82">
                  <c:v>0.86138613861386137</c:v>
                </c:pt>
                <c:pt idx="83">
                  <c:v>0.85148514851485146</c:v>
                </c:pt>
                <c:pt idx="84">
                  <c:v>0.84158415841584155</c:v>
                </c:pt>
                <c:pt idx="85">
                  <c:v>0.83168316831683164</c:v>
                </c:pt>
                <c:pt idx="86">
                  <c:v>0.83168316831683164</c:v>
                </c:pt>
                <c:pt idx="87">
                  <c:v>0.82178217821782185</c:v>
                </c:pt>
                <c:pt idx="88">
                  <c:v>0.82178217821782185</c:v>
                </c:pt>
                <c:pt idx="89">
                  <c:v>0.82178217821782185</c:v>
                </c:pt>
                <c:pt idx="90">
                  <c:v>0.81188118811881194</c:v>
                </c:pt>
                <c:pt idx="91">
                  <c:v>0.81188118811881194</c:v>
                </c:pt>
                <c:pt idx="92">
                  <c:v>0.80198019801980203</c:v>
                </c:pt>
                <c:pt idx="93">
                  <c:v>0.79207920792079212</c:v>
                </c:pt>
                <c:pt idx="94">
                  <c:v>0.78217821782178221</c:v>
                </c:pt>
                <c:pt idx="95">
                  <c:v>0.7722772277227723</c:v>
                </c:pt>
                <c:pt idx="96">
                  <c:v>0.7722772277227723</c:v>
                </c:pt>
                <c:pt idx="97">
                  <c:v>0.7722772277227723</c:v>
                </c:pt>
                <c:pt idx="98">
                  <c:v>0.76237623762376239</c:v>
                </c:pt>
                <c:pt idx="99">
                  <c:v>0.75247524752475248</c:v>
                </c:pt>
                <c:pt idx="100">
                  <c:v>0.74257425742574257</c:v>
                </c:pt>
                <c:pt idx="101">
                  <c:v>0.74257425742574257</c:v>
                </c:pt>
                <c:pt idx="102">
                  <c:v>0.73267326732673266</c:v>
                </c:pt>
                <c:pt idx="103">
                  <c:v>0.73267326732673266</c:v>
                </c:pt>
                <c:pt idx="104">
                  <c:v>0.72277227722772275</c:v>
                </c:pt>
                <c:pt idx="105">
                  <c:v>0.71287128712871284</c:v>
                </c:pt>
                <c:pt idx="106">
                  <c:v>0.71287128712871284</c:v>
                </c:pt>
                <c:pt idx="107">
                  <c:v>0.71287128712871284</c:v>
                </c:pt>
                <c:pt idx="108">
                  <c:v>0.70297029702970293</c:v>
                </c:pt>
                <c:pt idx="109">
                  <c:v>0.69306930693069302</c:v>
                </c:pt>
                <c:pt idx="110">
                  <c:v>0.68316831683168311</c:v>
                </c:pt>
                <c:pt idx="111">
                  <c:v>0.68316831683168311</c:v>
                </c:pt>
                <c:pt idx="112">
                  <c:v>0.6732673267326732</c:v>
                </c:pt>
                <c:pt idx="113">
                  <c:v>0.6732673267326732</c:v>
                </c:pt>
                <c:pt idx="114">
                  <c:v>0.6732673267326732</c:v>
                </c:pt>
                <c:pt idx="115">
                  <c:v>0.66336633663366329</c:v>
                </c:pt>
                <c:pt idx="116">
                  <c:v>0.66336633663366329</c:v>
                </c:pt>
                <c:pt idx="117">
                  <c:v>0.66336633663366329</c:v>
                </c:pt>
                <c:pt idx="118">
                  <c:v>0.66336633663366329</c:v>
                </c:pt>
                <c:pt idx="119">
                  <c:v>0.65346534653465349</c:v>
                </c:pt>
                <c:pt idx="120">
                  <c:v>0.64356435643564358</c:v>
                </c:pt>
                <c:pt idx="121">
                  <c:v>0.64356435643564358</c:v>
                </c:pt>
                <c:pt idx="122">
                  <c:v>0.63366336633663367</c:v>
                </c:pt>
                <c:pt idx="123">
                  <c:v>0.62376237623762376</c:v>
                </c:pt>
                <c:pt idx="124">
                  <c:v>0.62376237623762376</c:v>
                </c:pt>
                <c:pt idx="125">
                  <c:v>0.62376237623762376</c:v>
                </c:pt>
                <c:pt idx="126">
                  <c:v>0.61386138613861385</c:v>
                </c:pt>
                <c:pt idx="127">
                  <c:v>0.60396039603960394</c:v>
                </c:pt>
                <c:pt idx="128">
                  <c:v>0.60396039603960394</c:v>
                </c:pt>
                <c:pt idx="129">
                  <c:v>0.59405940594059403</c:v>
                </c:pt>
                <c:pt idx="130">
                  <c:v>0.58415841584158423</c:v>
                </c:pt>
                <c:pt idx="131">
                  <c:v>0.57425742574257432</c:v>
                </c:pt>
                <c:pt idx="132">
                  <c:v>0.57425742574257432</c:v>
                </c:pt>
                <c:pt idx="133">
                  <c:v>0.57425742574257432</c:v>
                </c:pt>
                <c:pt idx="134">
                  <c:v>0.56435643564356441</c:v>
                </c:pt>
                <c:pt idx="135">
                  <c:v>0.56435643564356441</c:v>
                </c:pt>
                <c:pt idx="136">
                  <c:v>0.5544554455445545</c:v>
                </c:pt>
                <c:pt idx="137">
                  <c:v>0.54455445544554459</c:v>
                </c:pt>
                <c:pt idx="138">
                  <c:v>0.53465346534653468</c:v>
                </c:pt>
                <c:pt idx="139">
                  <c:v>0.52475247524752477</c:v>
                </c:pt>
                <c:pt idx="140">
                  <c:v>0.52475247524752477</c:v>
                </c:pt>
                <c:pt idx="141">
                  <c:v>0.51485148514851486</c:v>
                </c:pt>
                <c:pt idx="142">
                  <c:v>0.50495049504950495</c:v>
                </c:pt>
                <c:pt idx="143">
                  <c:v>0.50495049504950495</c:v>
                </c:pt>
                <c:pt idx="144">
                  <c:v>0.49504950495049505</c:v>
                </c:pt>
                <c:pt idx="145">
                  <c:v>0.48514851485148514</c:v>
                </c:pt>
                <c:pt idx="146">
                  <c:v>0.47524752475247523</c:v>
                </c:pt>
                <c:pt idx="147">
                  <c:v>0.46534653465346532</c:v>
                </c:pt>
                <c:pt idx="148">
                  <c:v>0.46534653465346532</c:v>
                </c:pt>
                <c:pt idx="149">
                  <c:v>0.45544554455445541</c:v>
                </c:pt>
                <c:pt idx="150">
                  <c:v>0.4455445544554455</c:v>
                </c:pt>
                <c:pt idx="151">
                  <c:v>0.4356435643564357</c:v>
                </c:pt>
                <c:pt idx="152">
                  <c:v>0.4356435643564357</c:v>
                </c:pt>
                <c:pt idx="153">
                  <c:v>0.4356435643564357</c:v>
                </c:pt>
                <c:pt idx="154">
                  <c:v>0.42574257425742579</c:v>
                </c:pt>
                <c:pt idx="155">
                  <c:v>0.41584158415841588</c:v>
                </c:pt>
                <c:pt idx="156">
                  <c:v>0.40594059405940597</c:v>
                </c:pt>
                <c:pt idx="157">
                  <c:v>0.39603960396039606</c:v>
                </c:pt>
                <c:pt idx="158">
                  <c:v>0.38613861386138615</c:v>
                </c:pt>
                <c:pt idx="159">
                  <c:v>0.38613861386138615</c:v>
                </c:pt>
                <c:pt idx="160">
                  <c:v>0.37623762376237624</c:v>
                </c:pt>
                <c:pt idx="161">
                  <c:v>0.36633663366336633</c:v>
                </c:pt>
                <c:pt idx="162">
                  <c:v>0.36633663366336633</c:v>
                </c:pt>
                <c:pt idx="163">
                  <c:v>0.36633663366336633</c:v>
                </c:pt>
                <c:pt idx="164">
                  <c:v>0.35643564356435642</c:v>
                </c:pt>
                <c:pt idx="165">
                  <c:v>0.34653465346534651</c:v>
                </c:pt>
                <c:pt idx="166">
                  <c:v>0.3366336633663366</c:v>
                </c:pt>
                <c:pt idx="167">
                  <c:v>0.32673267326732669</c:v>
                </c:pt>
                <c:pt idx="168">
                  <c:v>0.31683168316831678</c:v>
                </c:pt>
                <c:pt idx="169">
                  <c:v>0.30693069306930698</c:v>
                </c:pt>
                <c:pt idx="170">
                  <c:v>0.29702970297029707</c:v>
                </c:pt>
                <c:pt idx="171">
                  <c:v>0.28712871287128716</c:v>
                </c:pt>
                <c:pt idx="172">
                  <c:v>0.27722772277227725</c:v>
                </c:pt>
                <c:pt idx="173">
                  <c:v>0.26732673267326734</c:v>
                </c:pt>
                <c:pt idx="174">
                  <c:v>0.25742574257425743</c:v>
                </c:pt>
                <c:pt idx="175">
                  <c:v>0.24752475247524752</c:v>
                </c:pt>
                <c:pt idx="176">
                  <c:v>0.23762376237623761</c:v>
                </c:pt>
                <c:pt idx="177">
                  <c:v>0.2277227722772277</c:v>
                </c:pt>
                <c:pt idx="178">
                  <c:v>0.21782178217821779</c:v>
                </c:pt>
                <c:pt idx="179">
                  <c:v>0.20792079207920788</c:v>
                </c:pt>
                <c:pt idx="180">
                  <c:v>0.19801980198019797</c:v>
                </c:pt>
                <c:pt idx="181">
                  <c:v>0.18811881188118806</c:v>
                </c:pt>
                <c:pt idx="182">
                  <c:v>0.17821782178217827</c:v>
                </c:pt>
                <c:pt idx="183">
                  <c:v>0.16831683168316836</c:v>
                </c:pt>
                <c:pt idx="184">
                  <c:v>0.15841584158415845</c:v>
                </c:pt>
                <c:pt idx="185">
                  <c:v>0.14851485148514854</c:v>
                </c:pt>
                <c:pt idx="186">
                  <c:v>0.13861386138613863</c:v>
                </c:pt>
                <c:pt idx="187">
                  <c:v>0.12871287128712872</c:v>
                </c:pt>
                <c:pt idx="188">
                  <c:v>0.11881188118811881</c:v>
                </c:pt>
                <c:pt idx="189">
                  <c:v>0.1089108910891089</c:v>
                </c:pt>
                <c:pt idx="190">
                  <c:v>9.9009900990098987E-2</c:v>
                </c:pt>
                <c:pt idx="191">
                  <c:v>8.9108910891089077E-2</c:v>
                </c:pt>
                <c:pt idx="192">
                  <c:v>7.9207920792079167E-2</c:v>
                </c:pt>
                <c:pt idx="193">
                  <c:v>6.9306930693069257E-2</c:v>
                </c:pt>
                <c:pt idx="194">
                  <c:v>5.9405940594059459E-2</c:v>
                </c:pt>
                <c:pt idx="195">
                  <c:v>4.9504950495049549E-2</c:v>
                </c:pt>
                <c:pt idx="196">
                  <c:v>3.9603960396039639E-2</c:v>
                </c:pt>
                <c:pt idx="197">
                  <c:v>2.9702970297029729E-2</c:v>
                </c:pt>
                <c:pt idx="198">
                  <c:v>1.980198019801982E-2</c:v>
                </c:pt>
                <c:pt idx="199">
                  <c:v>9.9009900990099098E-3</c:v>
                </c:pt>
                <c:pt idx="200">
                  <c:v>0</c:v>
                </c:pt>
              </c:numCache>
            </c:numRef>
          </c:yVal>
          <c:smooth val="0"/>
          <c:extLst>
            <c:ext xmlns:c16="http://schemas.microsoft.com/office/drawing/2014/chart" uri="{C3380CC4-5D6E-409C-BE32-E72D297353CC}">
              <c16:uniqueId val="{00000000-2103-4E07-8D56-F18E819A94ED}"/>
            </c:ext>
          </c:extLst>
        </c:ser>
        <c:dLbls>
          <c:showLegendKey val="0"/>
          <c:showVal val="0"/>
          <c:showCatName val="0"/>
          <c:showSerName val="0"/>
          <c:showPercent val="0"/>
          <c:showBubbleSize val="0"/>
        </c:dLbls>
        <c:axId val="671999264"/>
        <c:axId val="671996968"/>
      </c:scatterChart>
      <c:valAx>
        <c:axId val="671999264"/>
        <c:scaling>
          <c:orientation val="minMax"/>
          <c:max val="1"/>
        </c:scaling>
        <c:delete val="0"/>
        <c:axPos val="b"/>
        <c:title>
          <c:tx>
            <c:rich>
              <a:bodyPr/>
              <a:lstStyle/>
              <a:p>
                <a:pPr>
                  <a:defRPr/>
                </a:pPr>
                <a:r>
                  <a:rPr lang="en-US"/>
                  <a:t>False Positive Rate</a:t>
                </a:r>
              </a:p>
            </c:rich>
          </c:tx>
          <c:overlay val="0"/>
        </c:title>
        <c:numFmt formatCode="General" sourceLinked="1"/>
        <c:majorTickMark val="out"/>
        <c:minorTickMark val="none"/>
        <c:tickLblPos val="nextTo"/>
        <c:crossAx val="671996968"/>
        <c:crosses val="autoZero"/>
        <c:crossBetween val="midCat"/>
      </c:valAx>
      <c:valAx>
        <c:axId val="671996968"/>
        <c:scaling>
          <c:orientation val="minMax"/>
          <c:max val="1"/>
        </c:scaling>
        <c:delete val="0"/>
        <c:axPos val="l"/>
        <c:majorGridlines/>
        <c:title>
          <c:tx>
            <c:rich>
              <a:bodyPr rot="-5400000" vert="horz"/>
              <a:lstStyle/>
              <a:p>
                <a:pPr>
                  <a:defRPr/>
                </a:pPr>
                <a:r>
                  <a:rPr lang="en-US"/>
                  <a:t>True Positive Rate</a:t>
                </a:r>
              </a:p>
            </c:rich>
          </c:tx>
          <c:overlay val="0"/>
        </c:title>
        <c:numFmt formatCode="General" sourceLinked="1"/>
        <c:majorTickMark val="out"/>
        <c:minorTickMark val="none"/>
        <c:tickLblPos val="nextTo"/>
        <c:crossAx val="67199926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of odds - Likelihood to Recommend B-Craft Beer</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 4.1 Regression Output'!$P$33</c:f>
              <c:strCache>
                <c:ptCount val="1"/>
                <c:pt idx="0">
                  <c:v>Percentage of odds</c:v>
                </c:pt>
              </c:strCache>
            </c:strRef>
          </c:tx>
          <c:spPr>
            <a:solidFill>
              <a:schemeClr val="accent1"/>
            </a:solidFill>
            <a:ln>
              <a:noFill/>
            </a:ln>
            <a:effectLst/>
          </c:spPr>
          <c:invertIfNegative val="0"/>
          <c:cat>
            <c:strRef>
              <c:f>'Task 4.1 Regression Output'!$P$36:$P$39</c:f>
              <c:strCache>
                <c:ptCount val="4"/>
                <c:pt idx="0">
                  <c:v>Dist_Channel</c:v>
                </c:pt>
                <c:pt idx="1">
                  <c:v>Quality</c:v>
                </c:pt>
                <c:pt idx="2">
                  <c:v>Brand_Image</c:v>
                </c:pt>
                <c:pt idx="3">
                  <c:v>Shipping_Speed</c:v>
                </c:pt>
              </c:strCache>
            </c:strRef>
          </c:cat>
          <c:val>
            <c:numRef>
              <c:f>'Task 4.1 Regression Output'!$S$36:$S$39</c:f>
              <c:numCache>
                <c:formatCode>0.0</c:formatCode>
                <c:ptCount val="4"/>
                <c:pt idx="0">
                  <c:v>163.36118854012315</c:v>
                </c:pt>
                <c:pt idx="1">
                  <c:v>92.344724154897449</c:v>
                </c:pt>
                <c:pt idx="2">
                  <c:v>86.152986094188904</c:v>
                </c:pt>
                <c:pt idx="3">
                  <c:v>218.52299040196792</c:v>
                </c:pt>
              </c:numCache>
            </c:numRef>
          </c:val>
          <c:extLst>
            <c:ext xmlns:c16="http://schemas.microsoft.com/office/drawing/2014/chart" uri="{C3380CC4-5D6E-409C-BE32-E72D297353CC}">
              <c16:uniqueId val="{00000000-24B4-4E1A-93A4-A17D9FA2DC39}"/>
            </c:ext>
          </c:extLst>
        </c:ser>
        <c:dLbls>
          <c:showLegendKey val="0"/>
          <c:showVal val="0"/>
          <c:showCatName val="0"/>
          <c:showSerName val="0"/>
          <c:showPercent val="0"/>
          <c:showBubbleSize val="0"/>
        </c:dLbls>
        <c:gapWidth val="219"/>
        <c:overlap val="-27"/>
        <c:axId val="1309392496"/>
        <c:axId val="1309387904"/>
      </c:barChart>
      <c:catAx>
        <c:axId val="1309392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Independent</a:t>
                </a:r>
                <a:r>
                  <a:rPr lang="en-AU" baseline="0"/>
                  <a:t> Variables</a:t>
                </a:r>
              </a:p>
            </c:rich>
          </c:tx>
          <c:layout>
            <c:manualLayout>
              <c:xMode val="edge"/>
              <c:yMode val="edge"/>
              <c:x val="0.39656467751270158"/>
              <c:y val="0.9221392487229418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387904"/>
        <c:crosses val="autoZero"/>
        <c:auto val="1"/>
        <c:lblAlgn val="ctr"/>
        <c:lblOffset val="100"/>
        <c:noMultiLvlLbl val="0"/>
      </c:catAx>
      <c:valAx>
        <c:axId val="1309387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Percentage of odds</a:t>
                </a:r>
                <a:r>
                  <a:rPr lang="en-AU" baseline="0"/>
                  <a:t> (%)</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392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a:t>
            </a:r>
          </a:p>
        </c:rich>
      </c:tx>
      <c:overlay val="0"/>
    </c:title>
    <c:autoTitleDeleted val="0"/>
    <c:plotArea>
      <c:layout/>
      <c:scatterChart>
        <c:scatterStyle val="lineMarker"/>
        <c:varyColors val="0"/>
        <c:ser>
          <c:idx val="0"/>
          <c:order val="0"/>
          <c:spPr>
            <a:ln w="19050">
              <a:noFill/>
            </a:ln>
          </c:spPr>
          <c:xVal>
            <c:numRef>
              <c:f>'Task 4.1'!$AS$4:$AS$204</c:f>
              <c:numCache>
                <c:formatCode>General</c:formatCode>
                <c:ptCount val="201"/>
                <c:pt idx="0">
                  <c:v>1</c:v>
                </c:pt>
                <c:pt idx="1">
                  <c:v>0.98989898989898994</c:v>
                </c:pt>
                <c:pt idx="2">
                  <c:v>0.97979797979797978</c:v>
                </c:pt>
                <c:pt idx="3">
                  <c:v>0.96969696969696972</c:v>
                </c:pt>
                <c:pt idx="4">
                  <c:v>0.95959595959595956</c:v>
                </c:pt>
                <c:pt idx="5">
                  <c:v>0.9494949494949495</c:v>
                </c:pt>
                <c:pt idx="6">
                  <c:v>0.93939393939393945</c:v>
                </c:pt>
                <c:pt idx="7">
                  <c:v>0.92929292929292928</c:v>
                </c:pt>
                <c:pt idx="8">
                  <c:v>0.91919191919191923</c:v>
                </c:pt>
                <c:pt idx="9">
                  <c:v>0.90909090909090906</c:v>
                </c:pt>
                <c:pt idx="10">
                  <c:v>0.90909090909090906</c:v>
                </c:pt>
                <c:pt idx="11">
                  <c:v>0.89898989898989901</c:v>
                </c:pt>
                <c:pt idx="12">
                  <c:v>0.88888888888888884</c:v>
                </c:pt>
                <c:pt idx="13">
                  <c:v>0.87878787878787878</c:v>
                </c:pt>
                <c:pt idx="14">
                  <c:v>0.86868686868686873</c:v>
                </c:pt>
                <c:pt idx="15">
                  <c:v>0.85858585858585856</c:v>
                </c:pt>
                <c:pt idx="16">
                  <c:v>0.84848484848484851</c:v>
                </c:pt>
                <c:pt idx="17">
                  <c:v>0.83838383838383834</c:v>
                </c:pt>
                <c:pt idx="18">
                  <c:v>0.82828282828282829</c:v>
                </c:pt>
                <c:pt idx="19">
                  <c:v>0.81818181818181812</c:v>
                </c:pt>
                <c:pt idx="20">
                  <c:v>0.80808080808080807</c:v>
                </c:pt>
                <c:pt idx="21">
                  <c:v>0.79797979797979801</c:v>
                </c:pt>
                <c:pt idx="22">
                  <c:v>0.79797979797979801</c:v>
                </c:pt>
                <c:pt idx="23">
                  <c:v>0.78787878787878785</c:v>
                </c:pt>
                <c:pt idx="24">
                  <c:v>0.78787878787878785</c:v>
                </c:pt>
                <c:pt idx="25">
                  <c:v>0.77777777777777779</c:v>
                </c:pt>
                <c:pt idx="26">
                  <c:v>0.76767676767676774</c:v>
                </c:pt>
                <c:pt idx="27">
                  <c:v>0.75757575757575757</c:v>
                </c:pt>
                <c:pt idx="28">
                  <c:v>0.7474747474747474</c:v>
                </c:pt>
                <c:pt idx="29">
                  <c:v>0.7474747474747474</c:v>
                </c:pt>
                <c:pt idx="30">
                  <c:v>0.73737373737373735</c:v>
                </c:pt>
                <c:pt idx="31">
                  <c:v>0.72727272727272729</c:v>
                </c:pt>
                <c:pt idx="32">
                  <c:v>0.71717171717171713</c:v>
                </c:pt>
                <c:pt idx="33">
                  <c:v>0.70707070707070707</c:v>
                </c:pt>
                <c:pt idx="34">
                  <c:v>0.70707070707070707</c:v>
                </c:pt>
                <c:pt idx="35">
                  <c:v>0.69696969696969702</c:v>
                </c:pt>
                <c:pt idx="36">
                  <c:v>0.68686868686868685</c:v>
                </c:pt>
                <c:pt idx="37">
                  <c:v>0.67676767676767668</c:v>
                </c:pt>
                <c:pt idx="38">
                  <c:v>0.66666666666666674</c:v>
                </c:pt>
                <c:pt idx="39">
                  <c:v>0.65656565656565657</c:v>
                </c:pt>
                <c:pt idx="40">
                  <c:v>0.64646464646464641</c:v>
                </c:pt>
                <c:pt idx="41">
                  <c:v>0.63636363636363635</c:v>
                </c:pt>
                <c:pt idx="42">
                  <c:v>0.6262626262626263</c:v>
                </c:pt>
                <c:pt idx="43">
                  <c:v>0.61616161616161613</c:v>
                </c:pt>
                <c:pt idx="44">
                  <c:v>0.60606060606060608</c:v>
                </c:pt>
                <c:pt idx="45">
                  <c:v>0.59595959595959602</c:v>
                </c:pt>
                <c:pt idx="46">
                  <c:v>0.58585858585858586</c:v>
                </c:pt>
                <c:pt idx="47">
                  <c:v>0.57575757575757569</c:v>
                </c:pt>
                <c:pt idx="48">
                  <c:v>0.56565656565656564</c:v>
                </c:pt>
                <c:pt idx="49">
                  <c:v>0.55555555555555558</c:v>
                </c:pt>
                <c:pt idx="50">
                  <c:v>0.54545454545454541</c:v>
                </c:pt>
                <c:pt idx="51">
                  <c:v>0.53535353535353536</c:v>
                </c:pt>
                <c:pt idx="52">
                  <c:v>0.5252525252525253</c:v>
                </c:pt>
                <c:pt idx="53">
                  <c:v>0.51515151515151514</c:v>
                </c:pt>
                <c:pt idx="54">
                  <c:v>0.51515151515151514</c:v>
                </c:pt>
                <c:pt idx="55">
                  <c:v>0.50505050505050497</c:v>
                </c:pt>
                <c:pt idx="56">
                  <c:v>0.50505050505050497</c:v>
                </c:pt>
                <c:pt idx="57">
                  <c:v>0.49494949494949492</c:v>
                </c:pt>
                <c:pt idx="58">
                  <c:v>0.48484848484848486</c:v>
                </c:pt>
                <c:pt idx="59">
                  <c:v>0.4747474747474747</c:v>
                </c:pt>
                <c:pt idx="60">
                  <c:v>0.4747474747474747</c:v>
                </c:pt>
                <c:pt idx="61">
                  <c:v>0.46464646464646464</c:v>
                </c:pt>
                <c:pt idx="62">
                  <c:v>0.45454545454545459</c:v>
                </c:pt>
                <c:pt idx="63">
                  <c:v>0.44444444444444442</c:v>
                </c:pt>
                <c:pt idx="64">
                  <c:v>0.43434343434343436</c:v>
                </c:pt>
                <c:pt idx="65">
                  <c:v>0.4242424242424242</c:v>
                </c:pt>
                <c:pt idx="66">
                  <c:v>0.41414141414141414</c:v>
                </c:pt>
                <c:pt idx="67">
                  <c:v>0.40404040404040409</c:v>
                </c:pt>
                <c:pt idx="68">
                  <c:v>0.40404040404040409</c:v>
                </c:pt>
                <c:pt idx="69">
                  <c:v>0.39393939393939392</c:v>
                </c:pt>
                <c:pt idx="70">
                  <c:v>0.38383838383838387</c:v>
                </c:pt>
                <c:pt idx="71">
                  <c:v>0.38383838383838387</c:v>
                </c:pt>
                <c:pt idx="72">
                  <c:v>0.38383838383838387</c:v>
                </c:pt>
                <c:pt idx="73">
                  <c:v>0.3737373737373737</c:v>
                </c:pt>
                <c:pt idx="74">
                  <c:v>0.36363636363636365</c:v>
                </c:pt>
                <c:pt idx="75">
                  <c:v>0.35353535353535348</c:v>
                </c:pt>
                <c:pt idx="76">
                  <c:v>0.34343434343434343</c:v>
                </c:pt>
                <c:pt idx="77">
                  <c:v>0.34343434343434343</c:v>
                </c:pt>
                <c:pt idx="78">
                  <c:v>0.34343434343434343</c:v>
                </c:pt>
                <c:pt idx="79">
                  <c:v>0.33333333333333337</c:v>
                </c:pt>
                <c:pt idx="80">
                  <c:v>0.3232323232323232</c:v>
                </c:pt>
                <c:pt idx="81">
                  <c:v>0.3232323232323232</c:v>
                </c:pt>
                <c:pt idx="82">
                  <c:v>0.31313131313131315</c:v>
                </c:pt>
                <c:pt idx="83">
                  <c:v>0.31313131313131315</c:v>
                </c:pt>
                <c:pt idx="84">
                  <c:v>0.31313131313131315</c:v>
                </c:pt>
                <c:pt idx="85">
                  <c:v>0.31313131313131315</c:v>
                </c:pt>
                <c:pt idx="86">
                  <c:v>0.30303030303030298</c:v>
                </c:pt>
                <c:pt idx="87">
                  <c:v>0.30303030303030298</c:v>
                </c:pt>
                <c:pt idx="88">
                  <c:v>0.29292929292929293</c:v>
                </c:pt>
                <c:pt idx="89">
                  <c:v>0.28282828282828287</c:v>
                </c:pt>
                <c:pt idx="90">
                  <c:v>0.28282828282828287</c:v>
                </c:pt>
                <c:pt idx="91">
                  <c:v>0.27272727272727271</c:v>
                </c:pt>
                <c:pt idx="92">
                  <c:v>0.27272727272727271</c:v>
                </c:pt>
                <c:pt idx="93">
                  <c:v>0.27272727272727271</c:v>
                </c:pt>
                <c:pt idx="94">
                  <c:v>0.27272727272727271</c:v>
                </c:pt>
                <c:pt idx="95">
                  <c:v>0.27272727272727271</c:v>
                </c:pt>
                <c:pt idx="96">
                  <c:v>0.26262626262626265</c:v>
                </c:pt>
                <c:pt idx="97">
                  <c:v>0.25252525252525249</c:v>
                </c:pt>
                <c:pt idx="98">
                  <c:v>0.25252525252525249</c:v>
                </c:pt>
                <c:pt idx="99">
                  <c:v>0.25252525252525249</c:v>
                </c:pt>
                <c:pt idx="100">
                  <c:v>0.25252525252525249</c:v>
                </c:pt>
                <c:pt idx="101">
                  <c:v>0.24242424242424243</c:v>
                </c:pt>
                <c:pt idx="102">
                  <c:v>0.24242424242424243</c:v>
                </c:pt>
                <c:pt idx="103">
                  <c:v>0.23232323232323238</c:v>
                </c:pt>
                <c:pt idx="104">
                  <c:v>0.23232323232323238</c:v>
                </c:pt>
                <c:pt idx="105">
                  <c:v>0.23232323232323238</c:v>
                </c:pt>
                <c:pt idx="106">
                  <c:v>0.22222222222222221</c:v>
                </c:pt>
                <c:pt idx="107">
                  <c:v>0.21212121212121215</c:v>
                </c:pt>
                <c:pt idx="108">
                  <c:v>0.21212121212121215</c:v>
                </c:pt>
                <c:pt idx="109">
                  <c:v>0.21212121212121215</c:v>
                </c:pt>
                <c:pt idx="110">
                  <c:v>0.21212121212121215</c:v>
                </c:pt>
                <c:pt idx="111">
                  <c:v>0.20202020202020199</c:v>
                </c:pt>
                <c:pt idx="112">
                  <c:v>0.20202020202020199</c:v>
                </c:pt>
                <c:pt idx="113">
                  <c:v>0.19191919191919193</c:v>
                </c:pt>
                <c:pt idx="114">
                  <c:v>0.18181818181818177</c:v>
                </c:pt>
                <c:pt idx="115">
                  <c:v>0.18181818181818177</c:v>
                </c:pt>
                <c:pt idx="116">
                  <c:v>0.17171717171717171</c:v>
                </c:pt>
                <c:pt idx="117">
                  <c:v>0.16161616161616166</c:v>
                </c:pt>
                <c:pt idx="118">
                  <c:v>0.15151515151515149</c:v>
                </c:pt>
                <c:pt idx="119">
                  <c:v>0.15151515151515149</c:v>
                </c:pt>
                <c:pt idx="120">
                  <c:v>0.15151515151515149</c:v>
                </c:pt>
                <c:pt idx="121">
                  <c:v>0.14141414141414144</c:v>
                </c:pt>
                <c:pt idx="122">
                  <c:v>0.14141414141414144</c:v>
                </c:pt>
                <c:pt idx="123">
                  <c:v>0.14141414141414144</c:v>
                </c:pt>
                <c:pt idx="124">
                  <c:v>0.13131313131313127</c:v>
                </c:pt>
                <c:pt idx="125">
                  <c:v>0.12121212121212122</c:v>
                </c:pt>
                <c:pt idx="126">
                  <c:v>0.12121212121212122</c:v>
                </c:pt>
                <c:pt idx="127">
                  <c:v>0.12121212121212122</c:v>
                </c:pt>
                <c:pt idx="128">
                  <c:v>0.11111111111111116</c:v>
                </c:pt>
                <c:pt idx="129">
                  <c:v>0.11111111111111116</c:v>
                </c:pt>
                <c:pt idx="130">
                  <c:v>0.11111111111111116</c:v>
                </c:pt>
                <c:pt idx="131">
                  <c:v>0.11111111111111116</c:v>
                </c:pt>
                <c:pt idx="132">
                  <c:v>0.10101010101010099</c:v>
                </c:pt>
                <c:pt idx="133">
                  <c:v>9.0909090909090939E-2</c:v>
                </c:pt>
                <c:pt idx="134">
                  <c:v>9.0909090909090939E-2</c:v>
                </c:pt>
                <c:pt idx="135">
                  <c:v>8.0808080808080773E-2</c:v>
                </c:pt>
                <c:pt idx="136">
                  <c:v>8.0808080808080773E-2</c:v>
                </c:pt>
                <c:pt idx="137">
                  <c:v>8.0808080808080773E-2</c:v>
                </c:pt>
                <c:pt idx="138">
                  <c:v>8.0808080808080773E-2</c:v>
                </c:pt>
                <c:pt idx="139">
                  <c:v>8.0808080808080773E-2</c:v>
                </c:pt>
                <c:pt idx="140">
                  <c:v>7.0707070707070718E-2</c:v>
                </c:pt>
                <c:pt idx="141">
                  <c:v>7.0707070707070718E-2</c:v>
                </c:pt>
                <c:pt idx="142">
                  <c:v>7.0707070707070718E-2</c:v>
                </c:pt>
                <c:pt idx="143">
                  <c:v>6.0606060606060552E-2</c:v>
                </c:pt>
                <c:pt idx="144">
                  <c:v>6.0606060606060552E-2</c:v>
                </c:pt>
                <c:pt idx="145">
                  <c:v>6.0606060606060552E-2</c:v>
                </c:pt>
                <c:pt idx="146">
                  <c:v>6.0606060606060552E-2</c:v>
                </c:pt>
                <c:pt idx="147">
                  <c:v>6.0606060606060552E-2</c:v>
                </c:pt>
                <c:pt idx="148">
                  <c:v>5.0505050505050497E-2</c:v>
                </c:pt>
                <c:pt idx="149">
                  <c:v>5.0505050505050497E-2</c:v>
                </c:pt>
                <c:pt idx="150">
                  <c:v>5.0505050505050497E-2</c:v>
                </c:pt>
                <c:pt idx="151">
                  <c:v>5.0505050505050497E-2</c:v>
                </c:pt>
                <c:pt idx="152">
                  <c:v>4.0404040404040442E-2</c:v>
                </c:pt>
                <c:pt idx="153">
                  <c:v>3.0303030303030276E-2</c:v>
                </c:pt>
                <c:pt idx="154">
                  <c:v>3.0303030303030276E-2</c:v>
                </c:pt>
                <c:pt idx="155">
                  <c:v>3.0303030303030276E-2</c:v>
                </c:pt>
                <c:pt idx="156">
                  <c:v>3.0303030303030276E-2</c:v>
                </c:pt>
                <c:pt idx="157">
                  <c:v>3.0303030303030276E-2</c:v>
                </c:pt>
                <c:pt idx="158">
                  <c:v>3.0303030303030276E-2</c:v>
                </c:pt>
                <c:pt idx="159">
                  <c:v>2.0202020202020221E-2</c:v>
                </c:pt>
                <c:pt idx="160">
                  <c:v>2.0202020202020221E-2</c:v>
                </c:pt>
                <c:pt idx="161">
                  <c:v>2.0202020202020221E-2</c:v>
                </c:pt>
                <c:pt idx="162">
                  <c:v>1.0101010101010055E-2</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xVal>
          <c:yVal>
            <c:numRef>
              <c:f>'Task 4.1'!$AT$4:$AT$204</c:f>
              <c:numCache>
                <c:formatCode>General</c:formatCode>
                <c:ptCount val="201"/>
                <c:pt idx="0">
                  <c:v>1</c:v>
                </c:pt>
                <c:pt idx="1">
                  <c:v>1</c:v>
                </c:pt>
                <c:pt idx="2">
                  <c:v>1</c:v>
                </c:pt>
                <c:pt idx="3">
                  <c:v>1</c:v>
                </c:pt>
                <c:pt idx="4">
                  <c:v>1</c:v>
                </c:pt>
                <c:pt idx="5">
                  <c:v>1</c:v>
                </c:pt>
                <c:pt idx="6">
                  <c:v>1</c:v>
                </c:pt>
                <c:pt idx="7">
                  <c:v>1</c:v>
                </c:pt>
                <c:pt idx="8">
                  <c:v>1</c:v>
                </c:pt>
                <c:pt idx="9">
                  <c:v>1</c:v>
                </c:pt>
                <c:pt idx="10">
                  <c:v>0.99009900990099009</c:v>
                </c:pt>
                <c:pt idx="11">
                  <c:v>0.99009900990099009</c:v>
                </c:pt>
                <c:pt idx="12">
                  <c:v>0.99009900990099009</c:v>
                </c:pt>
                <c:pt idx="13">
                  <c:v>0.99009900990099009</c:v>
                </c:pt>
                <c:pt idx="14">
                  <c:v>0.99009900990099009</c:v>
                </c:pt>
                <c:pt idx="15">
                  <c:v>0.99009900990099009</c:v>
                </c:pt>
                <c:pt idx="16">
                  <c:v>0.99009900990099009</c:v>
                </c:pt>
                <c:pt idx="17">
                  <c:v>0.99009900990099009</c:v>
                </c:pt>
                <c:pt idx="18">
                  <c:v>0.99009900990099009</c:v>
                </c:pt>
                <c:pt idx="19">
                  <c:v>0.99009900990099009</c:v>
                </c:pt>
                <c:pt idx="20">
                  <c:v>0.99009900990099009</c:v>
                </c:pt>
                <c:pt idx="21">
                  <c:v>0.99009900990099009</c:v>
                </c:pt>
                <c:pt idx="22">
                  <c:v>0.98019801980198018</c:v>
                </c:pt>
                <c:pt idx="23">
                  <c:v>0.98019801980198018</c:v>
                </c:pt>
                <c:pt idx="24">
                  <c:v>0.97029702970297027</c:v>
                </c:pt>
                <c:pt idx="25">
                  <c:v>0.97029702970297027</c:v>
                </c:pt>
                <c:pt idx="26">
                  <c:v>0.97029702970297027</c:v>
                </c:pt>
                <c:pt idx="27">
                  <c:v>0.97029702970297027</c:v>
                </c:pt>
                <c:pt idx="28">
                  <c:v>0.97029702970297027</c:v>
                </c:pt>
                <c:pt idx="29">
                  <c:v>0.96039603960396036</c:v>
                </c:pt>
                <c:pt idx="30">
                  <c:v>0.96039603960396036</c:v>
                </c:pt>
                <c:pt idx="31">
                  <c:v>0.96039603960396036</c:v>
                </c:pt>
                <c:pt idx="32">
                  <c:v>0.96039603960396036</c:v>
                </c:pt>
                <c:pt idx="33">
                  <c:v>0.96039603960396036</c:v>
                </c:pt>
                <c:pt idx="34">
                  <c:v>0.95049504950495045</c:v>
                </c:pt>
                <c:pt idx="35">
                  <c:v>0.95049504950495045</c:v>
                </c:pt>
                <c:pt idx="36">
                  <c:v>0.95049504950495045</c:v>
                </c:pt>
                <c:pt idx="37">
                  <c:v>0.95049504950495045</c:v>
                </c:pt>
                <c:pt idx="38">
                  <c:v>0.95049504950495045</c:v>
                </c:pt>
                <c:pt idx="39">
                  <c:v>0.95049504950495045</c:v>
                </c:pt>
                <c:pt idx="40">
                  <c:v>0.95049504950495045</c:v>
                </c:pt>
                <c:pt idx="41">
                  <c:v>0.95049504950495045</c:v>
                </c:pt>
                <c:pt idx="42">
                  <c:v>0.95049504950495045</c:v>
                </c:pt>
                <c:pt idx="43">
                  <c:v>0.95049504950495045</c:v>
                </c:pt>
                <c:pt idx="44">
                  <c:v>0.95049504950495045</c:v>
                </c:pt>
                <c:pt idx="45">
                  <c:v>0.95049504950495045</c:v>
                </c:pt>
                <c:pt idx="46">
                  <c:v>0.95049504950495045</c:v>
                </c:pt>
                <c:pt idx="47">
                  <c:v>0.95049504950495045</c:v>
                </c:pt>
                <c:pt idx="48">
                  <c:v>0.95049504950495045</c:v>
                </c:pt>
                <c:pt idx="49">
                  <c:v>0.95049504950495045</c:v>
                </c:pt>
                <c:pt idx="50">
                  <c:v>0.95049504950495045</c:v>
                </c:pt>
                <c:pt idx="51">
                  <c:v>0.95049504950495045</c:v>
                </c:pt>
                <c:pt idx="52">
                  <c:v>0.95049504950495045</c:v>
                </c:pt>
                <c:pt idx="53">
                  <c:v>0.95049504950495045</c:v>
                </c:pt>
                <c:pt idx="54">
                  <c:v>0.94059405940594054</c:v>
                </c:pt>
                <c:pt idx="55">
                  <c:v>0.94059405940594054</c:v>
                </c:pt>
                <c:pt idx="56">
                  <c:v>0.93069306930693063</c:v>
                </c:pt>
                <c:pt idx="57">
                  <c:v>0.93069306930693063</c:v>
                </c:pt>
                <c:pt idx="58">
                  <c:v>0.93069306930693063</c:v>
                </c:pt>
                <c:pt idx="59">
                  <c:v>0.93069306930693063</c:v>
                </c:pt>
                <c:pt idx="60">
                  <c:v>0.92079207920792083</c:v>
                </c:pt>
                <c:pt idx="61">
                  <c:v>0.92079207920792083</c:v>
                </c:pt>
                <c:pt idx="62">
                  <c:v>0.92079207920792083</c:v>
                </c:pt>
                <c:pt idx="63">
                  <c:v>0.92079207920792083</c:v>
                </c:pt>
                <c:pt idx="64">
                  <c:v>0.92079207920792083</c:v>
                </c:pt>
                <c:pt idx="65">
                  <c:v>0.92079207920792083</c:v>
                </c:pt>
                <c:pt idx="66">
                  <c:v>0.92079207920792083</c:v>
                </c:pt>
                <c:pt idx="67">
                  <c:v>0.92079207920792083</c:v>
                </c:pt>
                <c:pt idx="68">
                  <c:v>0.91089108910891092</c:v>
                </c:pt>
                <c:pt idx="69">
                  <c:v>0.91089108910891092</c:v>
                </c:pt>
                <c:pt idx="70">
                  <c:v>0.91089108910891092</c:v>
                </c:pt>
                <c:pt idx="71">
                  <c:v>0.90099009900990101</c:v>
                </c:pt>
                <c:pt idx="72">
                  <c:v>0.8910891089108911</c:v>
                </c:pt>
                <c:pt idx="73">
                  <c:v>0.8910891089108911</c:v>
                </c:pt>
                <c:pt idx="74">
                  <c:v>0.8910891089108911</c:v>
                </c:pt>
                <c:pt idx="75">
                  <c:v>0.8910891089108911</c:v>
                </c:pt>
                <c:pt idx="76">
                  <c:v>0.8910891089108911</c:v>
                </c:pt>
                <c:pt idx="77">
                  <c:v>0.88118811881188119</c:v>
                </c:pt>
                <c:pt idx="78">
                  <c:v>0.87128712871287128</c:v>
                </c:pt>
                <c:pt idx="79">
                  <c:v>0.87128712871287128</c:v>
                </c:pt>
                <c:pt idx="80">
                  <c:v>0.87128712871287128</c:v>
                </c:pt>
                <c:pt idx="81">
                  <c:v>0.86138613861386137</c:v>
                </c:pt>
                <c:pt idx="82">
                  <c:v>0.86138613861386137</c:v>
                </c:pt>
                <c:pt idx="83">
                  <c:v>0.85148514851485146</c:v>
                </c:pt>
                <c:pt idx="84">
                  <c:v>0.84158415841584155</c:v>
                </c:pt>
                <c:pt idx="85">
                  <c:v>0.83168316831683164</c:v>
                </c:pt>
                <c:pt idx="86">
                  <c:v>0.83168316831683164</c:v>
                </c:pt>
                <c:pt idx="87">
                  <c:v>0.82178217821782185</c:v>
                </c:pt>
                <c:pt idx="88">
                  <c:v>0.82178217821782185</c:v>
                </c:pt>
                <c:pt idx="89">
                  <c:v>0.82178217821782185</c:v>
                </c:pt>
                <c:pt idx="90">
                  <c:v>0.81188118811881194</c:v>
                </c:pt>
                <c:pt idx="91">
                  <c:v>0.81188118811881194</c:v>
                </c:pt>
                <c:pt idx="92">
                  <c:v>0.80198019801980203</c:v>
                </c:pt>
                <c:pt idx="93">
                  <c:v>0.79207920792079212</c:v>
                </c:pt>
                <c:pt idx="94">
                  <c:v>0.78217821782178221</c:v>
                </c:pt>
                <c:pt idx="95">
                  <c:v>0.7722772277227723</c:v>
                </c:pt>
                <c:pt idx="96">
                  <c:v>0.7722772277227723</c:v>
                </c:pt>
                <c:pt idx="97">
                  <c:v>0.7722772277227723</c:v>
                </c:pt>
                <c:pt idx="98">
                  <c:v>0.76237623762376239</c:v>
                </c:pt>
                <c:pt idx="99">
                  <c:v>0.75247524752475248</c:v>
                </c:pt>
                <c:pt idx="100">
                  <c:v>0.74257425742574257</c:v>
                </c:pt>
                <c:pt idx="101">
                  <c:v>0.74257425742574257</c:v>
                </c:pt>
                <c:pt idx="102">
                  <c:v>0.73267326732673266</c:v>
                </c:pt>
                <c:pt idx="103">
                  <c:v>0.73267326732673266</c:v>
                </c:pt>
                <c:pt idx="104">
                  <c:v>0.72277227722772275</c:v>
                </c:pt>
                <c:pt idx="105">
                  <c:v>0.71287128712871284</c:v>
                </c:pt>
                <c:pt idx="106">
                  <c:v>0.71287128712871284</c:v>
                </c:pt>
                <c:pt idx="107">
                  <c:v>0.71287128712871284</c:v>
                </c:pt>
                <c:pt idx="108">
                  <c:v>0.70297029702970293</c:v>
                </c:pt>
                <c:pt idx="109">
                  <c:v>0.69306930693069302</c:v>
                </c:pt>
                <c:pt idx="110">
                  <c:v>0.68316831683168311</c:v>
                </c:pt>
                <c:pt idx="111">
                  <c:v>0.68316831683168311</c:v>
                </c:pt>
                <c:pt idx="112">
                  <c:v>0.6732673267326732</c:v>
                </c:pt>
                <c:pt idx="113">
                  <c:v>0.6732673267326732</c:v>
                </c:pt>
                <c:pt idx="114">
                  <c:v>0.6732673267326732</c:v>
                </c:pt>
                <c:pt idx="115">
                  <c:v>0.66336633663366329</c:v>
                </c:pt>
                <c:pt idx="116">
                  <c:v>0.66336633663366329</c:v>
                </c:pt>
                <c:pt idx="117">
                  <c:v>0.66336633663366329</c:v>
                </c:pt>
                <c:pt idx="118">
                  <c:v>0.66336633663366329</c:v>
                </c:pt>
                <c:pt idx="119">
                  <c:v>0.65346534653465349</c:v>
                </c:pt>
                <c:pt idx="120">
                  <c:v>0.64356435643564358</c:v>
                </c:pt>
                <c:pt idx="121">
                  <c:v>0.64356435643564358</c:v>
                </c:pt>
                <c:pt idx="122">
                  <c:v>0.63366336633663367</c:v>
                </c:pt>
                <c:pt idx="123">
                  <c:v>0.62376237623762376</c:v>
                </c:pt>
                <c:pt idx="124">
                  <c:v>0.62376237623762376</c:v>
                </c:pt>
                <c:pt idx="125">
                  <c:v>0.62376237623762376</c:v>
                </c:pt>
                <c:pt idx="126">
                  <c:v>0.61386138613861385</c:v>
                </c:pt>
                <c:pt idx="127">
                  <c:v>0.60396039603960394</c:v>
                </c:pt>
                <c:pt idx="128">
                  <c:v>0.60396039603960394</c:v>
                </c:pt>
                <c:pt idx="129">
                  <c:v>0.59405940594059403</c:v>
                </c:pt>
                <c:pt idx="130">
                  <c:v>0.58415841584158423</c:v>
                </c:pt>
                <c:pt idx="131">
                  <c:v>0.57425742574257432</c:v>
                </c:pt>
                <c:pt idx="132">
                  <c:v>0.57425742574257432</c:v>
                </c:pt>
                <c:pt idx="133">
                  <c:v>0.57425742574257432</c:v>
                </c:pt>
                <c:pt idx="134">
                  <c:v>0.56435643564356441</c:v>
                </c:pt>
                <c:pt idx="135">
                  <c:v>0.56435643564356441</c:v>
                </c:pt>
                <c:pt idx="136">
                  <c:v>0.5544554455445545</c:v>
                </c:pt>
                <c:pt idx="137">
                  <c:v>0.54455445544554459</c:v>
                </c:pt>
                <c:pt idx="138">
                  <c:v>0.53465346534653468</c:v>
                </c:pt>
                <c:pt idx="139">
                  <c:v>0.52475247524752477</c:v>
                </c:pt>
                <c:pt idx="140">
                  <c:v>0.52475247524752477</c:v>
                </c:pt>
                <c:pt idx="141">
                  <c:v>0.51485148514851486</c:v>
                </c:pt>
                <c:pt idx="142">
                  <c:v>0.50495049504950495</c:v>
                </c:pt>
                <c:pt idx="143">
                  <c:v>0.50495049504950495</c:v>
                </c:pt>
                <c:pt idx="144">
                  <c:v>0.49504950495049505</c:v>
                </c:pt>
                <c:pt idx="145">
                  <c:v>0.48514851485148514</c:v>
                </c:pt>
                <c:pt idx="146">
                  <c:v>0.47524752475247523</c:v>
                </c:pt>
                <c:pt idx="147">
                  <c:v>0.46534653465346532</c:v>
                </c:pt>
                <c:pt idx="148">
                  <c:v>0.46534653465346532</c:v>
                </c:pt>
                <c:pt idx="149">
                  <c:v>0.45544554455445541</c:v>
                </c:pt>
                <c:pt idx="150">
                  <c:v>0.4455445544554455</c:v>
                </c:pt>
                <c:pt idx="151">
                  <c:v>0.4356435643564357</c:v>
                </c:pt>
                <c:pt idx="152">
                  <c:v>0.4356435643564357</c:v>
                </c:pt>
                <c:pt idx="153">
                  <c:v>0.4356435643564357</c:v>
                </c:pt>
                <c:pt idx="154">
                  <c:v>0.42574257425742579</c:v>
                </c:pt>
                <c:pt idx="155">
                  <c:v>0.41584158415841588</c:v>
                </c:pt>
                <c:pt idx="156">
                  <c:v>0.40594059405940597</c:v>
                </c:pt>
                <c:pt idx="157">
                  <c:v>0.39603960396039606</c:v>
                </c:pt>
                <c:pt idx="158">
                  <c:v>0.38613861386138615</c:v>
                </c:pt>
                <c:pt idx="159">
                  <c:v>0.38613861386138615</c:v>
                </c:pt>
                <c:pt idx="160">
                  <c:v>0.37623762376237624</c:v>
                </c:pt>
                <c:pt idx="161">
                  <c:v>0.36633663366336633</c:v>
                </c:pt>
                <c:pt idx="162">
                  <c:v>0.36633663366336633</c:v>
                </c:pt>
                <c:pt idx="163">
                  <c:v>0.36633663366336633</c:v>
                </c:pt>
                <c:pt idx="164">
                  <c:v>0.35643564356435642</c:v>
                </c:pt>
                <c:pt idx="165">
                  <c:v>0.34653465346534651</c:v>
                </c:pt>
                <c:pt idx="166">
                  <c:v>0.3366336633663366</c:v>
                </c:pt>
                <c:pt idx="167">
                  <c:v>0.32673267326732669</c:v>
                </c:pt>
                <c:pt idx="168">
                  <c:v>0.31683168316831678</c:v>
                </c:pt>
                <c:pt idx="169">
                  <c:v>0.30693069306930698</c:v>
                </c:pt>
                <c:pt idx="170">
                  <c:v>0.29702970297029707</c:v>
                </c:pt>
                <c:pt idx="171">
                  <c:v>0.28712871287128716</c:v>
                </c:pt>
                <c:pt idx="172">
                  <c:v>0.27722772277227725</c:v>
                </c:pt>
                <c:pt idx="173">
                  <c:v>0.26732673267326734</c:v>
                </c:pt>
                <c:pt idx="174">
                  <c:v>0.25742574257425743</c:v>
                </c:pt>
                <c:pt idx="175">
                  <c:v>0.24752475247524752</c:v>
                </c:pt>
                <c:pt idx="176">
                  <c:v>0.23762376237623761</c:v>
                </c:pt>
                <c:pt idx="177">
                  <c:v>0.2277227722772277</c:v>
                </c:pt>
                <c:pt idx="178">
                  <c:v>0.21782178217821779</c:v>
                </c:pt>
                <c:pt idx="179">
                  <c:v>0.20792079207920788</c:v>
                </c:pt>
                <c:pt idx="180">
                  <c:v>0.19801980198019797</c:v>
                </c:pt>
                <c:pt idx="181">
                  <c:v>0.18811881188118806</c:v>
                </c:pt>
                <c:pt idx="182">
                  <c:v>0.17821782178217827</c:v>
                </c:pt>
                <c:pt idx="183">
                  <c:v>0.16831683168316836</c:v>
                </c:pt>
                <c:pt idx="184">
                  <c:v>0.15841584158415845</c:v>
                </c:pt>
                <c:pt idx="185">
                  <c:v>0.14851485148514854</c:v>
                </c:pt>
                <c:pt idx="186">
                  <c:v>0.13861386138613863</c:v>
                </c:pt>
                <c:pt idx="187">
                  <c:v>0.12871287128712872</c:v>
                </c:pt>
                <c:pt idx="188">
                  <c:v>0.11881188118811881</c:v>
                </c:pt>
                <c:pt idx="189">
                  <c:v>0.1089108910891089</c:v>
                </c:pt>
                <c:pt idx="190">
                  <c:v>9.9009900990098987E-2</c:v>
                </c:pt>
                <c:pt idx="191">
                  <c:v>8.9108910891089077E-2</c:v>
                </c:pt>
                <c:pt idx="192">
                  <c:v>7.9207920792079167E-2</c:v>
                </c:pt>
                <c:pt idx="193">
                  <c:v>6.9306930693069257E-2</c:v>
                </c:pt>
                <c:pt idx="194">
                  <c:v>5.9405940594059459E-2</c:v>
                </c:pt>
                <c:pt idx="195">
                  <c:v>4.9504950495049549E-2</c:v>
                </c:pt>
                <c:pt idx="196">
                  <c:v>3.9603960396039639E-2</c:v>
                </c:pt>
                <c:pt idx="197">
                  <c:v>2.9702970297029729E-2</c:v>
                </c:pt>
                <c:pt idx="198">
                  <c:v>1.980198019801982E-2</c:v>
                </c:pt>
                <c:pt idx="199">
                  <c:v>9.9009900990099098E-3</c:v>
                </c:pt>
                <c:pt idx="200">
                  <c:v>0</c:v>
                </c:pt>
              </c:numCache>
            </c:numRef>
          </c:yVal>
          <c:smooth val="0"/>
          <c:extLst>
            <c:ext xmlns:c16="http://schemas.microsoft.com/office/drawing/2014/chart" uri="{C3380CC4-5D6E-409C-BE32-E72D297353CC}">
              <c16:uniqueId val="{00000000-95B1-4FF3-9FC9-2757F455423B}"/>
            </c:ext>
          </c:extLst>
        </c:ser>
        <c:dLbls>
          <c:showLegendKey val="0"/>
          <c:showVal val="0"/>
          <c:showCatName val="0"/>
          <c:showSerName val="0"/>
          <c:showPercent val="0"/>
          <c:showBubbleSize val="0"/>
        </c:dLbls>
        <c:axId val="671999264"/>
        <c:axId val="671996968"/>
      </c:scatterChart>
      <c:valAx>
        <c:axId val="671999264"/>
        <c:scaling>
          <c:orientation val="minMax"/>
          <c:max val="1"/>
        </c:scaling>
        <c:delete val="0"/>
        <c:axPos val="b"/>
        <c:title>
          <c:tx>
            <c:rich>
              <a:bodyPr/>
              <a:lstStyle/>
              <a:p>
                <a:pPr>
                  <a:defRPr/>
                </a:pPr>
                <a:r>
                  <a:rPr lang="en-US"/>
                  <a:t>False Positive Rate</a:t>
                </a:r>
              </a:p>
            </c:rich>
          </c:tx>
          <c:overlay val="0"/>
        </c:title>
        <c:numFmt formatCode="General" sourceLinked="1"/>
        <c:majorTickMark val="out"/>
        <c:minorTickMark val="none"/>
        <c:tickLblPos val="nextTo"/>
        <c:crossAx val="671996968"/>
        <c:crosses val="autoZero"/>
        <c:crossBetween val="midCat"/>
      </c:valAx>
      <c:valAx>
        <c:axId val="671996968"/>
        <c:scaling>
          <c:orientation val="minMax"/>
          <c:max val="1"/>
        </c:scaling>
        <c:delete val="0"/>
        <c:axPos val="l"/>
        <c:majorGridlines/>
        <c:title>
          <c:tx>
            <c:rich>
              <a:bodyPr rot="-5400000" vert="horz"/>
              <a:lstStyle/>
              <a:p>
                <a:pPr>
                  <a:defRPr/>
                </a:pPr>
                <a:r>
                  <a:rPr lang="en-US"/>
                  <a:t>True Positive Rate</a:t>
                </a:r>
              </a:p>
            </c:rich>
          </c:tx>
          <c:overlay val="0"/>
        </c:title>
        <c:numFmt formatCode="General" sourceLinked="1"/>
        <c:majorTickMark val="out"/>
        <c:minorTickMark val="none"/>
        <c:tickLblPos val="nextTo"/>
        <c:crossAx val="67199926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Network Distribution - Predicted</a:t>
            </a:r>
            <a:r>
              <a:rPr lang="en-AU" baseline="0"/>
              <a:t> Probability of Recommendation Likelihood </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'Task 4.2'!$E$4</c:f>
              <c:strCache>
                <c:ptCount val="1"/>
                <c:pt idx="0">
                  <c:v>Brand Image - Negative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'Task 4.2'!$F$5:$F$14</c:f>
              <c:numCache>
                <c:formatCode>0%</c:formatCode>
                <c:ptCount val="10"/>
                <c:pt idx="0">
                  <c:v>2.0053707873426392E-3</c:v>
                </c:pt>
                <c:pt idx="1">
                  <c:v>3.8500950947263938E-3</c:v>
                </c:pt>
                <c:pt idx="2">
                  <c:v>7.3792190117981443E-3</c:v>
                </c:pt>
                <c:pt idx="3">
                  <c:v>1.4097473763490086E-2</c:v>
                </c:pt>
                <c:pt idx="4">
                  <c:v>2.6767283215869967E-2</c:v>
                </c:pt>
                <c:pt idx="5">
                  <c:v>5.0243528785983226E-2</c:v>
                </c:pt>
                <c:pt idx="6">
                  <c:v>9.2355725349975354E-2</c:v>
                </c:pt>
                <c:pt idx="7">
                  <c:v>0.16368166927541125</c:v>
                </c:pt>
                <c:pt idx="8">
                  <c:v>0.27349405047248726</c:v>
                </c:pt>
                <c:pt idx="9">
                  <c:v>0.41998187694608019</c:v>
                </c:pt>
              </c:numCache>
            </c:numRef>
          </c:val>
          <c:smooth val="0"/>
          <c:extLst>
            <c:ext xmlns:c16="http://schemas.microsoft.com/office/drawing/2014/chart" uri="{C3380CC4-5D6E-409C-BE32-E72D297353CC}">
              <c16:uniqueId val="{00000002-24B7-4D68-9E78-7EE593C12FA1}"/>
            </c:ext>
          </c:extLst>
        </c:ser>
        <c:ser>
          <c:idx val="1"/>
          <c:order val="1"/>
          <c:tx>
            <c:strRef>
              <c:f>'Task 4.2'!$G$4</c:f>
              <c:strCache>
                <c:ptCount val="1"/>
                <c:pt idx="0">
                  <c:v>Brand Image - Neutral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'Task 4.2'!$H$5:$H$14</c:f>
              <c:numCache>
                <c:formatCode>0%</c:formatCode>
                <c:ptCount val="10"/>
                <c:pt idx="0">
                  <c:v>2.3560889113330586E-2</c:v>
                </c:pt>
                <c:pt idx="1">
                  <c:v>4.4353125659785428E-2</c:v>
                </c:pt>
                <c:pt idx="2">
                  <c:v>8.1954234394928951E-2</c:v>
                </c:pt>
                <c:pt idx="3">
                  <c:v>0.14654412627373209</c:v>
                </c:pt>
                <c:pt idx="4">
                  <c:v>0.24827226079067558</c:v>
                </c:pt>
                <c:pt idx="5">
                  <c:v>0.38847447604729141</c:v>
                </c:pt>
                <c:pt idx="6">
                  <c:v>0.54993047473416345</c:v>
                </c:pt>
                <c:pt idx="7">
                  <c:v>0.70151211079750109</c:v>
                </c:pt>
                <c:pt idx="8">
                  <c:v>0.81885776053816561</c:v>
                </c:pt>
                <c:pt idx="9">
                  <c:v>0.89685392681866738</c:v>
                </c:pt>
              </c:numCache>
            </c:numRef>
          </c:val>
          <c:smooth val="0"/>
          <c:extLst>
            <c:ext xmlns:c16="http://schemas.microsoft.com/office/drawing/2014/chart" uri="{C3380CC4-5D6E-409C-BE32-E72D297353CC}">
              <c16:uniqueId val="{00000003-24B7-4D68-9E78-7EE593C12FA1}"/>
            </c:ext>
          </c:extLst>
        </c:ser>
        <c:ser>
          <c:idx val="2"/>
          <c:order val="2"/>
          <c:tx>
            <c:strRef>
              <c:f>'Task 4.2'!$I$4</c:f>
              <c:strCache>
                <c:ptCount val="1"/>
                <c:pt idx="0">
                  <c:v>Brand Image - Positive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'Task 4.2'!$J$5:$J$14</c:f>
              <c:numCache>
                <c:formatCode>0%</c:formatCode>
                <c:ptCount val="10"/>
                <c:pt idx="0">
                  <c:v>0.3503887123839457</c:v>
                </c:pt>
                <c:pt idx="1">
                  <c:v>0.50919596154255975</c:v>
                </c:pt>
                <c:pt idx="2">
                  <c:v>0.66616866504276406</c:v>
                </c:pt>
                <c:pt idx="3">
                  <c:v>0.7933152541678401</c:v>
                </c:pt>
                <c:pt idx="4">
                  <c:v>0.880707283220173</c:v>
                </c:pt>
                <c:pt idx="5">
                  <c:v>0.9342118838480945</c:v>
                </c:pt>
                <c:pt idx="6">
                  <c:v>0.96468122667542144</c:v>
                </c:pt>
                <c:pt idx="7">
                  <c:v>0.98132104319300584</c:v>
                </c:pt>
                <c:pt idx="8">
                  <c:v>0.99020093676251475</c:v>
                </c:pt>
                <c:pt idx="9">
                  <c:v>0.99488138747484289</c:v>
                </c:pt>
              </c:numCache>
            </c:numRef>
          </c:val>
          <c:smooth val="0"/>
          <c:extLst>
            <c:ext xmlns:c16="http://schemas.microsoft.com/office/drawing/2014/chart" uri="{C3380CC4-5D6E-409C-BE32-E72D297353CC}">
              <c16:uniqueId val="{00000004-24B7-4D68-9E78-7EE593C12FA1}"/>
            </c:ext>
          </c:extLst>
        </c:ser>
        <c:dLbls>
          <c:showLegendKey val="0"/>
          <c:showVal val="0"/>
          <c:showCatName val="0"/>
          <c:showSerName val="0"/>
          <c:showPercent val="0"/>
          <c:showBubbleSize val="0"/>
        </c:dLbls>
        <c:marker val="1"/>
        <c:smooth val="0"/>
        <c:axId val="780621840"/>
        <c:axId val="780629056"/>
      </c:lineChart>
      <c:catAx>
        <c:axId val="78062184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AU" sz="1400"/>
                  <a:t>Quality</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629056"/>
        <c:crosses val="autoZero"/>
        <c:auto val="1"/>
        <c:lblAlgn val="ctr"/>
        <c:lblOffset val="100"/>
        <c:noMultiLvlLbl val="0"/>
      </c:catAx>
      <c:valAx>
        <c:axId val="780629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AU" sz="1400"/>
                  <a:t>Predicted Probability</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62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Direct Distribution - Predicted</a:t>
            </a:r>
            <a:r>
              <a:rPr lang="en-AU" baseline="0"/>
              <a:t> Probability of Recommendation Likelihood </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'Task 4.2'!$E$21</c:f>
              <c:strCache>
                <c:ptCount val="1"/>
                <c:pt idx="0">
                  <c:v>Brand Image - Negative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'Task 4.2'!$F$22:$F$31</c:f>
              <c:numCache>
                <c:formatCode>0%</c:formatCode>
                <c:ptCount val="10"/>
                <c:pt idx="0">
                  <c:v>5.2641230858349623E-3</c:v>
                </c:pt>
                <c:pt idx="1">
                  <c:v>1.007628081746699E-2</c:v>
                </c:pt>
                <c:pt idx="2">
                  <c:v>1.9202516781456926E-2</c:v>
                </c:pt>
                <c:pt idx="3">
                  <c:v>3.6291488705868659E-2</c:v>
                </c:pt>
                <c:pt idx="4">
                  <c:v>6.7541235823745216E-2</c:v>
                </c:pt>
                <c:pt idx="5">
                  <c:v>0.12228499471167917</c:v>
                </c:pt>
                <c:pt idx="6">
                  <c:v>0.21134308406364063</c:v>
                </c:pt>
                <c:pt idx="7">
                  <c:v>0.34012671743724909</c:v>
                </c:pt>
                <c:pt idx="8">
                  <c:v>0.49784737343099467</c:v>
                </c:pt>
                <c:pt idx="9">
                  <c:v>0.65599759067788221</c:v>
                </c:pt>
              </c:numCache>
            </c:numRef>
          </c:val>
          <c:smooth val="0"/>
          <c:extLst>
            <c:ext xmlns:c16="http://schemas.microsoft.com/office/drawing/2014/chart" uri="{C3380CC4-5D6E-409C-BE32-E72D297353CC}">
              <c16:uniqueId val="{00000000-0F29-45E4-B084-5518F8BF337D}"/>
            </c:ext>
          </c:extLst>
        </c:ser>
        <c:ser>
          <c:idx val="1"/>
          <c:order val="1"/>
          <c:tx>
            <c:strRef>
              <c:f>'Task 4.2'!$G$21</c:f>
              <c:strCache>
                <c:ptCount val="1"/>
                <c:pt idx="0">
                  <c:v>Brand Image - Neutral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'Task 4.2'!$H$22:$H$31</c:f>
              <c:numCache>
                <c:formatCode>0%</c:formatCode>
                <c:ptCount val="10"/>
                <c:pt idx="0">
                  <c:v>5.9750480532073567E-2</c:v>
                </c:pt>
                <c:pt idx="1">
                  <c:v>0.10891723428546003</c:v>
                </c:pt>
                <c:pt idx="2">
                  <c:v>0.1903511633560741</c:v>
                </c:pt>
                <c:pt idx="3">
                  <c:v>0.31139384198878606</c:v>
                </c:pt>
                <c:pt idx="4">
                  <c:v>0.46518343799645867</c:v>
                </c:pt>
                <c:pt idx="5">
                  <c:v>0.6258905278366963</c:v>
                </c:pt>
                <c:pt idx="6">
                  <c:v>0.76291828063961864</c:v>
                </c:pt>
                <c:pt idx="7">
                  <c:v>0.86090955508625622</c:v>
                </c:pt>
                <c:pt idx="8">
                  <c:v>0.92251248353991289</c:v>
                </c:pt>
                <c:pt idx="9">
                  <c:v>0.95815763940169774</c:v>
                </c:pt>
              </c:numCache>
            </c:numRef>
          </c:val>
          <c:smooth val="0"/>
          <c:extLst>
            <c:ext xmlns:c16="http://schemas.microsoft.com/office/drawing/2014/chart" uri="{C3380CC4-5D6E-409C-BE32-E72D297353CC}">
              <c16:uniqueId val="{00000001-0F29-45E4-B084-5518F8BF337D}"/>
            </c:ext>
          </c:extLst>
        </c:ser>
        <c:ser>
          <c:idx val="2"/>
          <c:order val="2"/>
          <c:tx>
            <c:strRef>
              <c:f>'Task 4.2'!$I$21</c:f>
              <c:strCache>
                <c:ptCount val="1"/>
                <c:pt idx="0">
                  <c:v>Brand Image - Positive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'Task 4.2'!$J$22:$J$31</c:f>
              <c:numCache>
                <c:formatCode>0%</c:formatCode>
                <c:ptCount val="10"/>
                <c:pt idx="0">
                  <c:v>0.58686617110298689</c:v>
                </c:pt>
                <c:pt idx="1">
                  <c:v>0.73206879441875183</c:v>
                </c:pt>
                <c:pt idx="2">
                  <c:v>0.84013907881212202</c:v>
                </c:pt>
                <c:pt idx="3">
                  <c:v>0.90997930490335099</c:v>
                </c:pt>
                <c:pt idx="4">
                  <c:v>0.95108415990254891</c:v>
                </c:pt>
                <c:pt idx="5">
                  <c:v>0.97395705479224159</c:v>
                </c:pt>
                <c:pt idx="6">
                  <c:v>0.98628884214048185</c:v>
                </c:pt>
                <c:pt idx="7">
                  <c:v>0.99282433515012591</c:v>
                </c:pt>
                <c:pt idx="8">
                  <c:v>0.99625647608824908</c:v>
                </c:pt>
                <c:pt idx="9">
                  <c:v>0.99805023810690729</c:v>
                </c:pt>
              </c:numCache>
            </c:numRef>
          </c:val>
          <c:smooth val="0"/>
          <c:extLst>
            <c:ext xmlns:c16="http://schemas.microsoft.com/office/drawing/2014/chart" uri="{C3380CC4-5D6E-409C-BE32-E72D297353CC}">
              <c16:uniqueId val="{00000002-0F29-45E4-B084-5518F8BF337D}"/>
            </c:ext>
          </c:extLst>
        </c:ser>
        <c:dLbls>
          <c:showLegendKey val="0"/>
          <c:showVal val="0"/>
          <c:showCatName val="0"/>
          <c:showSerName val="0"/>
          <c:showPercent val="0"/>
          <c:showBubbleSize val="0"/>
        </c:dLbls>
        <c:marker val="1"/>
        <c:smooth val="0"/>
        <c:axId val="780621840"/>
        <c:axId val="780629056"/>
      </c:lineChart>
      <c:catAx>
        <c:axId val="78062184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AU" sz="1400"/>
                  <a:t>Quality</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629056"/>
        <c:crosses val="autoZero"/>
        <c:auto val="1"/>
        <c:lblAlgn val="ctr"/>
        <c:lblOffset val="100"/>
        <c:noMultiLvlLbl val="0"/>
      </c:catAx>
      <c:valAx>
        <c:axId val="780629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AU" sz="1400"/>
                  <a:t>Predicted Probability</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62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AU" sz="1400" b="1"/>
              <a:t>Forecasting of Pale Ale Production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'Task 5'!$C$5</c:f>
              <c:strCache>
                <c:ptCount val="1"/>
                <c:pt idx="0">
                  <c:v>Pale Ale production (litres)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'Task 5'!$A$6:$B$48</c:f>
              <c:multiLvlStrCache>
                <c:ptCount val="43"/>
                <c:lvl>
                  <c:pt idx="0">
                    <c:v>Q2</c:v>
                  </c:pt>
                  <c:pt idx="1">
                    <c:v>Q3</c:v>
                  </c:pt>
                  <c:pt idx="2">
                    <c:v>Q4</c:v>
                  </c:pt>
                  <c:pt idx="3">
                    <c:v>Q1</c:v>
                  </c:pt>
                  <c:pt idx="4">
                    <c:v>Q2</c:v>
                  </c:pt>
                  <c:pt idx="5">
                    <c:v>Q3</c:v>
                  </c:pt>
                  <c:pt idx="6">
                    <c:v>Q4</c:v>
                  </c:pt>
                  <c:pt idx="7">
                    <c:v>Q1</c:v>
                  </c:pt>
                  <c:pt idx="8">
                    <c:v>Q2</c:v>
                  </c:pt>
                  <c:pt idx="9">
                    <c:v>Q3</c:v>
                  </c:pt>
                  <c:pt idx="10">
                    <c:v>Q4</c:v>
                  </c:pt>
                  <c:pt idx="11">
                    <c:v>Q1</c:v>
                  </c:pt>
                  <c:pt idx="12">
                    <c:v>Q2</c:v>
                  </c:pt>
                  <c:pt idx="13">
                    <c:v>Q3</c:v>
                  </c:pt>
                  <c:pt idx="14">
                    <c:v>Q4</c:v>
                  </c:pt>
                  <c:pt idx="15">
                    <c:v>Q1</c:v>
                  </c:pt>
                  <c:pt idx="16">
                    <c:v>Q2</c:v>
                  </c:pt>
                  <c:pt idx="17">
                    <c:v>Q3</c:v>
                  </c:pt>
                  <c:pt idx="18">
                    <c:v>Q4</c:v>
                  </c:pt>
                  <c:pt idx="19">
                    <c:v>Q1</c:v>
                  </c:pt>
                  <c:pt idx="20">
                    <c:v>Q2</c:v>
                  </c:pt>
                  <c:pt idx="21">
                    <c:v>Q3</c:v>
                  </c:pt>
                  <c:pt idx="22">
                    <c:v>Q4</c:v>
                  </c:pt>
                  <c:pt idx="23">
                    <c:v>Q1</c:v>
                  </c:pt>
                  <c:pt idx="24">
                    <c:v>Q2</c:v>
                  </c:pt>
                  <c:pt idx="25">
                    <c:v>Q3</c:v>
                  </c:pt>
                  <c:pt idx="26">
                    <c:v>Q4</c:v>
                  </c:pt>
                  <c:pt idx="27">
                    <c:v>Q1</c:v>
                  </c:pt>
                  <c:pt idx="28">
                    <c:v>Q2</c:v>
                  </c:pt>
                  <c:pt idx="29">
                    <c:v>Q3</c:v>
                  </c:pt>
                  <c:pt idx="30">
                    <c:v>Q4</c:v>
                  </c:pt>
                  <c:pt idx="31">
                    <c:v>Q1</c:v>
                  </c:pt>
                  <c:pt idx="32">
                    <c:v>Q2</c:v>
                  </c:pt>
                  <c:pt idx="33">
                    <c:v>Q3</c:v>
                  </c:pt>
                  <c:pt idx="34">
                    <c:v>Q4</c:v>
                  </c:pt>
                  <c:pt idx="35">
                    <c:v>Q1</c:v>
                  </c:pt>
                  <c:pt idx="36">
                    <c:v>Q2</c:v>
                  </c:pt>
                  <c:pt idx="37">
                    <c:v>Q3</c:v>
                  </c:pt>
                  <c:pt idx="38">
                    <c:v>Q4</c:v>
                  </c:pt>
                  <c:pt idx="39">
                    <c:v>Q1</c:v>
                  </c:pt>
                  <c:pt idx="40">
                    <c:v>Q2</c:v>
                  </c:pt>
                  <c:pt idx="41">
                    <c:v>Q3</c:v>
                  </c:pt>
                  <c:pt idx="42">
                    <c:v>Q4</c:v>
                  </c:pt>
                </c:lvl>
                <c:lvl>
                  <c:pt idx="0">
                    <c:v>2011</c:v>
                  </c:pt>
                  <c:pt idx="3">
                    <c:v>2012</c:v>
                  </c:pt>
                  <c:pt idx="7">
                    <c:v>2013</c:v>
                  </c:pt>
                  <c:pt idx="11">
                    <c:v>2014</c:v>
                  </c:pt>
                  <c:pt idx="15">
                    <c:v>2015</c:v>
                  </c:pt>
                  <c:pt idx="19">
                    <c:v>2016</c:v>
                  </c:pt>
                  <c:pt idx="23">
                    <c:v>2017</c:v>
                  </c:pt>
                  <c:pt idx="27">
                    <c:v>2018</c:v>
                  </c:pt>
                  <c:pt idx="31">
                    <c:v>2019</c:v>
                  </c:pt>
                  <c:pt idx="35">
                    <c:v>2020</c:v>
                  </c:pt>
                  <c:pt idx="39">
                    <c:v>2021</c:v>
                  </c:pt>
                </c:lvl>
              </c:multiLvlStrCache>
            </c:multiLvlStrRef>
          </c:cat>
          <c:val>
            <c:numRef>
              <c:f>'Task 5'!$C$6:$C$48</c:f>
              <c:numCache>
                <c:formatCode>0.00</c:formatCode>
                <c:ptCount val="43"/>
                <c:pt idx="0" formatCode="General">
                  <c:v>1624.4999999999995</c:v>
                </c:pt>
                <c:pt idx="1">
                  <c:v>1235.0833333333337</c:v>
                </c:pt>
                <c:pt idx="2">
                  <c:v>1305.625</c:v>
                </c:pt>
                <c:pt idx="3">
                  <c:v>1363.2083333333376</c:v>
                </c:pt>
                <c:pt idx="4">
                  <c:v>1706.7916666666665</c:v>
                </c:pt>
                <c:pt idx="5">
                  <c:v>1257.5</c:v>
                </c:pt>
                <c:pt idx="6">
                  <c:v>1420.5416666666665</c:v>
                </c:pt>
                <c:pt idx="7">
                  <c:v>1376.7500000000005</c:v>
                </c:pt>
                <c:pt idx="8">
                  <c:v>1822.458333333333</c:v>
                </c:pt>
                <c:pt idx="9">
                  <c:v>1402.7083333333335</c:v>
                </c:pt>
                <c:pt idx="10">
                  <c:v>1666.0833333333335</c:v>
                </c:pt>
                <c:pt idx="11">
                  <c:v>1685.4583333333335</c:v>
                </c:pt>
                <c:pt idx="12">
                  <c:v>2145.958333333333</c:v>
                </c:pt>
                <c:pt idx="13">
                  <c:v>1499.333333333333</c:v>
                </c:pt>
                <c:pt idx="14">
                  <c:v>1743.0000000000005</c:v>
                </c:pt>
                <c:pt idx="15">
                  <c:v>1720.2083333333335</c:v>
                </c:pt>
                <c:pt idx="16">
                  <c:v>2033.625</c:v>
                </c:pt>
                <c:pt idx="17">
                  <c:v>1463.6666666666665</c:v>
                </c:pt>
                <c:pt idx="18">
                  <c:v>1675.875</c:v>
                </c:pt>
                <c:pt idx="19">
                  <c:v>1763.2499999999995</c:v>
                </c:pt>
                <c:pt idx="20">
                  <c:v>2182.083333333333</c:v>
                </c:pt>
                <c:pt idx="21">
                  <c:v>1668.5416666666665</c:v>
                </c:pt>
                <c:pt idx="22">
                  <c:v>1735.625</c:v>
                </c:pt>
                <c:pt idx="23">
                  <c:v>1751.625</c:v>
                </c:pt>
                <c:pt idx="24">
                  <c:v>2247.958333333333</c:v>
                </c:pt>
                <c:pt idx="25">
                  <c:v>1770.0833333333335</c:v>
                </c:pt>
                <c:pt idx="26">
                  <c:v>1966.4583333333335</c:v>
                </c:pt>
                <c:pt idx="27">
                  <c:v>2023.2499999999995</c:v>
                </c:pt>
                <c:pt idx="28">
                  <c:v>2442.333333333333</c:v>
                </c:pt>
                <c:pt idx="29">
                  <c:v>1910.5000000000005</c:v>
                </c:pt>
                <c:pt idx="30">
                  <c:v>2030.625</c:v>
                </c:pt>
                <c:pt idx="31">
                  <c:v>1999.333333333333</c:v>
                </c:pt>
                <c:pt idx="32">
                  <c:v>2339.666666666667</c:v>
                </c:pt>
                <c:pt idx="33">
                  <c:v>1785.375</c:v>
                </c:pt>
                <c:pt idx="34">
                  <c:v>1899.4999999999995</c:v>
                </c:pt>
                <c:pt idx="35">
                  <c:v>2047.6249999999995</c:v>
                </c:pt>
                <c:pt idx="36">
                  <c:v>2434.2916666666661</c:v>
                </c:pt>
                <c:pt idx="37">
                  <c:v>1909.8811599238843</c:v>
                </c:pt>
                <c:pt idx="38">
                  <c:v>2105.1993396976172</c:v>
                </c:pt>
              </c:numCache>
            </c:numRef>
          </c:val>
          <c:smooth val="0"/>
          <c:extLst>
            <c:ext xmlns:c16="http://schemas.microsoft.com/office/drawing/2014/chart" uri="{C3380CC4-5D6E-409C-BE32-E72D297353CC}">
              <c16:uniqueId val="{00000000-02F1-4C30-B814-9BF52250EA37}"/>
            </c:ext>
          </c:extLst>
        </c:ser>
        <c:ser>
          <c:idx val="1"/>
          <c:order val="1"/>
          <c:tx>
            <c:strRef>
              <c:f>'Task 5'!$F$5</c:f>
              <c:strCache>
                <c:ptCount val="1"/>
                <c:pt idx="0">
                  <c:v>4 Centered MA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'Task 5'!$F$6:$F$48</c:f>
              <c:numCache>
                <c:formatCode>0.00</c:formatCode>
                <c:ptCount val="43"/>
                <c:pt idx="2">
                  <c:v>1392.3906250000009</c:v>
                </c:pt>
                <c:pt idx="3">
                  <c:v>1405.4791666666677</c:v>
                </c:pt>
                <c:pt idx="4">
                  <c:v>1422.6458333333342</c:v>
                </c:pt>
                <c:pt idx="5">
                  <c:v>1438.7031250000005</c:v>
                </c:pt>
                <c:pt idx="6">
                  <c:v>1454.8541666666667</c:v>
                </c:pt>
                <c:pt idx="7">
                  <c:v>1487.4635416666667</c:v>
                </c:pt>
                <c:pt idx="8">
                  <c:v>1536.3072916666667</c:v>
                </c:pt>
                <c:pt idx="9">
                  <c:v>1605.5885416666667</c:v>
                </c:pt>
                <c:pt idx="10">
                  <c:v>1684.6145833333335</c:v>
                </c:pt>
                <c:pt idx="11">
                  <c:v>1737.1302083333333</c:v>
                </c:pt>
                <c:pt idx="12">
                  <c:v>1758.8229166666665</c:v>
                </c:pt>
                <c:pt idx="13">
                  <c:v>1772.78125</c:v>
                </c:pt>
                <c:pt idx="14">
                  <c:v>1763.0833333333335</c:v>
                </c:pt>
                <c:pt idx="15">
                  <c:v>1744.5833333333335</c:v>
                </c:pt>
                <c:pt idx="16">
                  <c:v>1731.734375</c:v>
                </c:pt>
                <c:pt idx="17">
                  <c:v>1728.7239583333333</c:v>
                </c:pt>
                <c:pt idx="18">
                  <c:v>1752.661458333333</c:v>
                </c:pt>
                <c:pt idx="19">
                  <c:v>1796.8281249999995</c:v>
                </c:pt>
                <c:pt idx="20">
                  <c:v>1829.9062499999995</c:v>
                </c:pt>
                <c:pt idx="21">
                  <c:v>1835.921875</c:v>
                </c:pt>
                <c:pt idx="22">
                  <c:v>1842.703125</c:v>
                </c:pt>
                <c:pt idx="23">
                  <c:v>1863.630208333333</c:v>
                </c:pt>
                <c:pt idx="24">
                  <c:v>1905.1770833333333</c:v>
                </c:pt>
                <c:pt idx="25">
                  <c:v>1967.984375</c:v>
                </c:pt>
                <c:pt idx="26">
                  <c:v>2026.234375</c:v>
                </c:pt>
                <c:pt idx="27">
                  <c:v>2068.083333333333</c:v>
                </c:pt>
                <c:pt idx="28">
                  <c:v>2093.65625</c:v>
                </c:pt>
                <c:pt idx="29">
                  <c:v>2098.6875</c:v>
                </c:pt>
                <c:pt idx="30">
                  <c:v>2082.8645833333335</c:v>
                </c:pt>
                <c:pt idx="31">
                  <c:v>2054.390625</c:v>
                </c:pt>
                <c:pt idx="32">
                  <c:v>2022.359375</c:v>
                </c:pt>
                <c:pt idx="33">
                  <c:v>2012.0052083333333</c:v>
                </c:pt>
                <c:pt idx="34">
                  <c:v>2029.8697916666665</c:v>
                </c:pt>
                <c:pt idx="35">
                  <c:v>2057.2611866571519</c:v>
                </c:pt>
                <c:pt idx="36">
                  <c:v>2098.5368741098396</c:v>
                </c:pt>
              </c:numCache>
            </c:numRef>
          </c:val>
          <c:smooth val="0"/>
          <c:extLst>
            <c:ext xmlns:c16="http://schemas.microsoft.com/office/drawing/2014/chart" uri="{C3380CC4-5D6E-409C-BE32-E72D297353CC}">
              <c16:uniqueId val="{00000002-02F1-4C30-B814-9BF52250EA37}"/>
            </c:ext>
          </c:extLst>
        </c:ser>
        <c:ser>
          <c:idx val="2"/>
          <c:order val="2"/>
          <c:tx>
            <c:strRef>
              <c:f>'Task 5'!$I$5</c:f>
              <c:strCache>
                <c:ptCount val="1"/>
                <c:pt idx="0">
                  <c:v>Deseasonalised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1"/>
            <c:dispEq val="1"/>
            <c:trendlineLbl>
              <c:layout>
                <c:manualLayout>
                  <c:x val="-1.1657930514224089E-2"/>
                  <c:y val="-0.2020005832604257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'Task 5'!$I$6:$I$48</c:f>
              <c:numCache>
                <c:formatCode>0.00</c:formatCode>
                <c:ptCount val="43"/>
                <c:pt idx="0">
                  <c:v>1372.8322143544374</c:v>
                </c:pt>
                <c:pt idx="1">
                  <c:v>1400.4963448109183</c:v>
                </c:pt>
                <c:pt idx="2">
                  <c:v>1353.4308048511139</c:v>
                </c:pt>
                <c:pt idx="3">
                  <c:v>1405.2070413630117</c:v>
                </c:pt>
                <c:pt idx="4">
                  <c:v>1442.3752435775325</c:v>
                </c:pt>
                <c:pt idx="5">
                  <c:v>1425.9152448010761</c:v>
                </c:pt>
                <c:pt idx="6">
                  <c:v>1472.5551756754116</c:v>
                </c:pt>
                <c:pt idx="7">
                  <c:v>1419.1659094879269</c:v>
                </c:pt>
                <c:pt idx="8">
                  <c:v>1540.1228127538923</c:v>
                </c:pt>
                <c:pt idx="9">
                  <c:v>1590.5711304250574</c:v>
                </c:pt>
                <c:pt idx="10">
                  <c:v>1727.0874154388591</c:v>
                </c:pt>
                <c:pt idx="11">
                  <c:v>1737.38515237262</c:v>
                </c:pt>
                <c:pt idx="12">
                  <c:v>1813.506143836478</c:v>
                </c:pt>
                <c:pt idx="13">
                  <c:v>1700.1369837283603</c:v>
                </c:pt>
                <c:pt idx="14">
                  <c:v>1806.820406208132</c:v>
                </c:pt>
                <c:pt idx="15">
                  <c:v>1773.2057554993355</c:v>
                </c:pt>
                <c:pt idx="16">
                  <c:v>1718.5755074894082</c:v>
                </c:pt>
                <c:pt idx="17">
                  <c:v>1659.6935294689265</c:v>
                </c:pt>
                <c:pt idx="18">
                  <c:v>1737.2376065714586</c:v>
                </c:pt>
                <c:pt idx="19">
                  <c:v>1817.5734809548469</c:v>
                </c:pt>
                <c:pt idx="20">
                  <c:v>1844.0346533739073</c:v>
                </c:pt>
                <c:pt idx="21">
                  <c:v>1892.0071563306524</c:v>
                </c:pt>
                <c:pt idx="22">
                  <c:v>1799.1753686316626</c:v>
                </c:pt>
                <c:pt idx="23">
                  <c:v>1805.5903295491476</c:v>
                </c:pt>
                <c:pt idx="24">
                  <c:v>1899.7042884127493</c:v>
                </c:pt>
                <c:pt idx="25">
                  <c:v>2007.1481587024296</c:v>
                </c:pt>
                <c:pt idx="26">
                  <c:v>2038.4607255448645</c:v>
                </c:pt>
                <c:pt idx="27">
                  <c:v>2085.5837489532933</c:v>
                </c:pt>
                <c:pt idx="28">
                  <c:v>2063.9666840207174</c:v>
                </c:pt>
                <c:pt idx="29">
                  <c:v>2166.3706363359497</c:v>
                </c:pt>
                <c:pt idx="30">
                  <c:v>2104.9768716904114</c:v>
                </c:pt>
                <c:pt idx="31">
                  <c:v>2060.9302403265133</c:v>
                </c:pt>
                <c:pt idx="32">
                  <c:v>1977.2051528785885</c:v>
                </c:pt>
                <c:pt idx="33">
                  <c:v>2024.4878172459016</c:v>
                </c:pt>
                <c:pt idx="34">
                  <c:v>1969.0506951189586</c:v>
                </c:pt>
                <c:pt idx="35">
                  <c:v>2110.7097115781476</c:v>
                </c:pt>
                <c:pt idx="36">
                  <c:v>2057.170833570055</c:v>
                </c:pt>
                <c:pt idx="37">
                  <c:v>2165.6689158599038</c:v>
                </c:pt>
                <c:pt idx="38">
                  <c:v>2182.281770568869</c:v>
                </c:pt>
              </c:numCache>
            </c:numRef>
          </c:val>
          <c:smooth val="0"/>
          <c:extLst>
            <c:ext xmlns:c16="http://schemas.microsoft.com/office/drawing/2014/chart" uri="{C3380CC4-5D6E-409C-BE32-E72D297353CC}">
              <c16:uniqueId val="{00000003-02F1-4C30-B814-9BF52250EA37}"/>
            </c:ext>
          </c:extLst>
        </c:ser>
        <c:ser>
          <c:idx val="3"/>
          <c:order val="3"/>
          <c:tx>
            <c:strRef>
              <c:f>'Task 5'!$K$5</c:f>
              <c:strCache>
                <c:ptCount val="1"/>
                <c:pt idx="0">
                  <c:v>Forecast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'Task 5'!$K$6:$K$48</c:f>
              <c:numCache>
                <c:formatCode>0.00</c:formatCode>
                <c:ptCount val="43"/>
                <c:pt idx="38">
                  <c:v>2105.1993396976172</c:v>
                </c:pt>
                <c:pt idx="39">
                  <c:v>2159.9739604131737</c:v>
                </c:pt>
                <c:pt idx="40">
                  <c:v>2659.9711296235691</c:v>
                </c:pt>
                <c:pt idx="41">
                  <c:v>2001.2335448437491</c:v>
                </c:pt>
                <c:pt idx="42">
                  <c:v>2209.7147111477157</c:v>
                </c:pt>
              </c:numCache>
            </c:numRef>
          </c:val>
          <c:smooth val="0"/>
          <c:extLst>
            <c:ext xmlns:c16="http://schemas.microsoft.com/office/drawing/2014/chart" uri="{C3380CC4-5D6E-409C-BE32-E72D297353CC}">
              <c16:uniqueId val="{00000006-02F1-4C30-B814-9BF52250EA37}"/>
            </c:ext>
          </c:extLst>
        </c:ser>
        <c:dLbls>
          <c:showLegendKey val="0"/>
          <c:showVal val="0"/>
          <c:showCatName val="0"/>
          <c:showSerName val="0"/>
          <c:showPercent val="0"/>
          <c:showBubbleSize val="0"/>
        </c:dLbls>
        <c:marker val="1"/>
        <c:smooth val="0"/>
        <c:axId val="988734576"/>
        <c:axId val="988733264"/>
      </c:lineChart>
      <c:catAx>
        <c:axId val="988734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sz="1400" b="1"/>
                  <a:t>Time Period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733264"/>
        <c:crosses val="autoZero"/>
        <c:auto val="1"/>
        <c:lblAlgn val="ctr"/>
        <c:lblOffset val="100"/>
        <c:noMultiLvlLbl val="0"/>
      </c:catAx>
      <c:valAx>
        <c:axId val="988733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sz="1600" b="1"/>
                  <a:t>Litres</a:t>
                </a:r>
                <a:r>
                  <a:rPr lang="en-AU" sz="1600" b="1" baseline="0"/>
                  <a:t> of Pale Ale </a:t>
                </a:r>
                <a:endParaRPr lang="en-AU" sz="16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734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Residuals Distribution Histogram</cx:v>
        </cx:txData>
      </cx:tx>
      <cx:txPr>
        <a:bodyPr spcFirstLastPara="1" vertOverflow="ellipsis" horzOverflow="overflow" wrap="square" lIns="0" tIns="0" rIns="0" bIns="0" anchor="ctr" anchorCtr="1"/>
        <a:lstStyle/>
        <a:p>
          <a:pPr algn="ctr" rtl="0">
            <a:defRPr b="1">
              <a:solidFill>
                <a:sysClr val="windowText" lastClr="000000"/>
              </a:solidFill>
            </a:defRPr>
          </a:pPr>
          <a:r>
            <a:rPr lang="en-US" sz="1400" b="1" i="0" u="none" strike="noStrike" baseline="0">
              <a:solidFill>
                <a:sysClr val="windowText" lastClr="000000"/>
              </a:solidFill>
              <a:latin typeface="Calibri" panose="020F0502020204030204"/>
            </a:rPr>
            <a:t>Residuals Distribution Histogram</a:t>
          </a:r>
        </a:p>
      </cx:txPr>
    </cx:title>
    <cx:plotArea>
      <cx:plotAreaRegion>
        <cx:series layoutId="clusteredColumn" uniqueId="{0F11175B-7C7B-42A9-801E-76EBCBDB3194}">
          <cx:tx>
            <cx:txData>
              <cx:f>_xlchart.v1.0</cx:f>
              <cx:v>Residuals</cx:v>
            </cx:txData>
          </cx:tx>
          <cx:dataId val="0"/>
          <cx:layoutPr>
            <cx:binning intervalClosed="r"/>
          </cx:layoutPr>
        </cx:series>
      </cx:plotAreaRegion>
      <cx:axis id="0" hidden="1">
        <cx:catScaling gapWidth="0"/>
        <cx:tickLabels/>
      </cx:axis>
      <cx:axis id="1" hidden="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2.xml"/><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 Id="rId9" Type="http://schemas.microsoft.com/office/2014/relationships/chartEx" Target="../charts/chartEx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 Id="rId4" Type="http://schemas.openxmlformats.org/officeDocument/2006/relationships/chart" Target="../charts/chart2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30.xml"/><Relationship Id="rId1" Type="http://schemas.openxmlformats.org/officeDocument/2006/relationships/chart" Target="../charts/chart29.xml"/></Relationships>
</file>

<file path=xl/drawings/_rels/drawing8.xml.rels><?xml version="1.0" encoding="UTF-8" standalone="yes"?>
<Relationships xmlns="http://schemas.openxmlformats.org/package/2006/relationships"><Relationship Id="rId2" Type="http://schemas.openxmlformats.org/officeDocument/2006/relationships/chart" Target="../charts/chart32.xml"/><Relationship Id="rId1" Type="http://schemas.openxmlformats.org/officeDocument/2006/relationships/chart" Target="../charts/chart3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165100</xdr:colOff>
      <xdr:row>0</xdr:row>
      <xdr:rowOff>165100</xdr:rowOff>
    </xdr:to>
    <xdr:pic>
      <xdr:nvPicPr>
        <xdr:cNvPr id="2" name="Picture 2">
          <a:extLst>
            <a:ext uri="{FF2B5EF4-FFF2-40B4-BE49-F238E27FC236}">
              <a16:creationId xmlns:a16="http://schemas.microsoft.com/office/drawing/2014/main" id="{E460F0E3-7F1F-4F5A-AD07-4AD62115F1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63512" cy="1635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xdr:rowOff>
    </xdr:from>
    <xdr:to>
      <xdr:col>8</xdr:col>
      <xdr:colOff>8819</xdr:colOff>
      <xdr:row>24</xdr:row>
      <xdr:rowOff>149931</xdr:rowOff>
    </xdr:to>
    <xdr:graphicFrame macro="">
      <xdr:nvGraphicFramePr>
        <xdr:cNvPr id="2" name="Chart 1">
          <a:extLst>
            <a:ext uri="{FF2B5EF4-FFF2-40B4-BE49-F238E27FC236}">
              <a16:creationId xmlns:a16="http://schemas.microsoft.com/office/drawing/2014/main" id="{943AF7F5-4B03-4ED6-B76D-7151B4615D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846666</xdr:colOff>
      <xdr:row>0</xdr:row>
      <xdr:rowOff>0</xdr:rowOff>
    </xdr:from>
    <xdr:to>
      <xdr:col>17</xdr:col>
      <xdr:colOff>26458</xdr:colOff>
      <xdr:row>25</xdr:row>
      <xdr:rowOff>35278</xdr:rowOff>
    </xdr:to>
    <xdr:graphicFrame macro="">
      <xdr:nvGraphicFramePr>
        <xdr:cNvPr id="3" name="Chart 2">
          <a:extLst>
            <a:ext uri="{FF2B5EF4-FFF2-40B4-BE49-F238E27FC236}">
              <a16:creationId xmlns:a16="http://schemas.microsoft.com/office/drawing/2014/main" id="{43205EE5-9239-4408-9400-A5B444D098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27</xdr:row>
      <xdr:rowOff>26458</xdr:rowOff>
    </xdr:from>
    <xdr:to>
      <xdr:col>8</xdr:col>
      <xdr:colOff>8819</xdr:colOff>
      <xdr:row>52</xdr:row>
      <xdr:rowOff>8819</xdr:rowOff>
    </xdr:to>
    <xdr:graphicFrame macro="">
      <xdr:nvGraphicFramePr>
        <xdr:cNvPr id="4" name="Chart 3">
          <a:extLst>
            <a:ext uri="{FF2B5EF4-FFF2-40B4-BE49-F238E27FC236}">
              <a16:creationId xmlns:a16="http://schemas.microsoft.com/office/drawing/2014/main" id="{8AFC74F3-D8C6-4A06-8D8C-60551ECED5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xdr:colOff>
      <xdr:row>27</xdr:row>
      <xdr:rowOff>17640</xdr:rowOff>
    </xdr:from>
    <xdr:to>
      <xdr:col>17</xdr:col>
      <xdr:colOff>44097</xdr:colOff>
      <xdr:row>52</xdr:row>
      <xdr:rowOff>35278</xdr:rowOff>
    </xdr:to>
    <xdr:graphicFrame macro="">
      <xdr:nvGraphicFramePr>
        <xdr:cNvPr id="5" name="Chart 4">
          <a:extLst>
            <a:ext uri="{FF2B5EF4-FFF2-40B4-BE49-F238E27FC236}">
              <a16:creationId xmlns:a16="http://schemas.microsoft.com/office/drawing/2014/main" id="{809C7A13-0719-49C2-B327-400F60E65A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xdr:colOff>
      <xdr:row>54</xdr:row>
      <xdr:rowOff>17638</xdr:rowOff>
    </xdr:from>
    <xdr:to>
      <xdr:col>7</xdr:col>
      <xdr:colOff>829027</xdr:colOff>
      <xdr:row>78</xdr:row>
      <xdr:rowOff>149931</xdr:rowOff>
    </xdr:to>
    <xdr:graphicFrame macro="">
      <xdr:nvGraphicFramePr>
        <xdr:cNvPr id="6" name="Chart 5">
          <a:extLst>
            <a:ext uri="{FF2B5EF4-FFF2-40B4-BE49-F238E27FC236}">
              <a16:creationId xmlns:a16="http://schemas.microsoft.com/office/drawing/2014/main" id="{24C38E00-7144-4F91-9199-A55B38B86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54</xdr:row>
      <xdr:rowOff>17640</xdr:rowOff>
    </xdr:from>
    <xdr:to>
      <xdr:col>17</xdr:col>
      <xdr:colOff>8819</xdr:colOff>
      <xdr:row>79</xdr:row>
      <xdr:rowOff>8820</xdr:rowOff>
    </xdr:to>
    <xdr:graphicFrame macro="">
      <xdr:nvGraphicFramePr>
        <xdr:cNvPr id="7" name="Chart 6">
          <a:extLst>
            <a:ext uri="{FF2B5EF4-FFF2-40B4-BE49-F238E27FC236}">
              <a16:creationId xmlns:a16="http://schemas.microsoft.com/office/drawing/2014/main" id="{069976EE-64A9-4971-8594-1A58877ABE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81</xdr:row>
      <xdr:rowOff>8820</xdr:rowOff>
    </xdr:from>
    <xdr:to>
      <xdr:col>7</xdr:col>
      <xdr:colOff>811388</xdr:colOff>
      <xdr:row>104</xdr:row>
      <xdr:rowOff>123472</xdr:rowOff>
    </xdr:to>
    <xdr:graphicFrame macro="">
      <xdr:nvGraphicFramePr>
        <xdr:cNvPr id="8" name="Chart 7">
          <a:extLst>
            <a:ext uri="{FF2B5EF4-FFF2-40B4-BE49-F238E27FC236}">
              <a16:creationId xmlns:a16="http://schemas.microsoft.com/office/drawing/2014/main" id="{C5A6DFF2-4778-490B-B73D-344AC6531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8819</xdr:colOff>
      <xdr:row>81</xdr:row>
      <xdr:rowOff>17639</xdr:rowOff>
    </xdr:from>
    <xdr:to>
      <xdr:col>17</xdr:col>
      <xdr:colOff>0</xdr:colOff>
      <xdr:row>104</xdr:row>
      <xdr:rowOff>114653</xdr:rowOff>
    </xdr:to>
    <xdr:graphicFrame macro="">
      <xdr:nvGraphicFramePr>
        <xdr:cNvPr id="9" name="Chart 8">
          <a:extLst>
            <a:ext uri="{FF2B5EF4-FFF2-40B4-BE49-F238E27FC236}">
              <a16:creationId xmlns:a16="http://schemas.microsoft.com/office/drawing/2014/main" id="{C6083272-823C-473D-8106-6AA95FFBF8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107</xdr:row>
      <xdr:rowOff>26461</xdr:rowOff>
    </xdr:from>
    <xdr:to>
      <xdr:col>8</xdr:col>
      <xdr:colOff>0</xdr:colOff>
      <xdr:row>132</xdr:row>
      <xdr:rowOff>1</xdr:rowOff>
    </xdr:to>
    <xdr:graphicFrame macro="">
      <xdr:nvGraphicFramePr>
        <xdr:cNvPr id="10" name="Chart 9">
          <a:extLst>
            <a:ext uri="{FF2B5EF4-FFF2-40B4-BE49-F238E27FC236}">
              <a16:creationId xmlns:a16="http://schemas.microsoft.com/office/drawing/2014/main" id="{E51FDF45-9AD1-4B3E-ADC6-5B50576659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846666</xdr:colOff>
      <xdr:row>107</xdr:row>
      <xdr:rowOff>0</xdr:rowOff>
    </xdr:from>
    <xdr:to>
      <xdr:col>17</xdr:col>
      <xdr:colOff>61736</xdr:colOff>
      <xdr:row>132</xdr:row>
      <xdr:rowOff>8819</xdr:rowOff>
    </xdr:to>
    <xdr:graphicFrame macro="">
      <xdr:nvGraphicFramePr>
        <xdr:cNvPr id="11" name="Chart 10">
          <a:extLst>
            <a:ext uri="{FF2B5EF4-FFF2-40B4-BE49-F238E27FC236}">
              <a16:creationId xmlns:a16="http://schemas.microsoft.com/office/drawing/2014/main" id="{B2BF0C78-5D48-47FA-BA0F-E66827077D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0</xdr:colOff>
      <xdr:row>133</xdr:row>
      <xdr:rowOff>114653</xdr:rowOff>
    </xdr:from>
    <xdr:to>
      <xdr:col>8</xdr:col>
      <xdr:colOff>0</xdr:colOff>
      <xdr:row>159</xdr:row>
      <xdr:rowOff>0</xdr:rowOff>
    </xdr:to>
    <xdr:graphicFrame macro="">
      <xdr:nvGraphicFramePr>
        <xdr:cNvPr id="12" name="Chart 11">
          <a:extLst>
            <a:ext uri="{FF2B5EF4-FFF2-40B4-BE49-F238E27FC236}">
              <a16:creationId xmlns:a16="http://schemas.microsoft.com/office/drawing/2014/main" id="{E75DD5C0-E65C-4E59-A4A3-510E8EEF1B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8820</xdr:colOff>
      <xdr:row>134</xdr:row>
      <xdr:rowOff>26458</xdr:rowOff>
    </xdr:from>
    <xdr:to>
      <xdr:col>17</xdr:col>
      <xdr:colOff>44098</xdr:colOff>
      <xdr:row>159</xdr:row>
      <xdr:rowOff>8819</xdr:rowOff>
    </xdr:to>
    <xdr:graphicFrame macro="">
      <xdr:nvGraphicFramePr>
        <xdr:cNvPr id="13" name="Chart 12">
          <a:extLst>
            <a:ext uri="{FF2B5EF4-FFF2-40B4-BE49-F238E27FC236}">
              <a16:creationId xmlns:a16="http://schemas.microsoft.com/office/drawing/2014/main" id="{A2CB35DE-033D-48B5-B68D-3829A99E38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0</xdr:colOff>
      <xdr:row>161</xdr:row>
      <xdr:rowOff>26458</xdr:rowOff>
    </xdr:from>
    <xdr:to>
      <xdr:col>8</xdr:col>
      <xdr:colOff>8819</xdr:colOff>
      <xdr:row>186</xdr:row>
      <xdr:rowOff>17639</xdr:rowOff>
    </xdr:to>
    <xdr:graphicFrame macro="">
      <xdr:nvGraphicFramePr>
        <xdr:cNvPr id="14" name="Chart 13">
          <a:extLst>
            <a:ext uri="{FF2B5EF4-FFF2-40B4-BE49-F238E27FC236}">
              <a16:creationId xmlns:a16="http://schemas.microsoft.com/office/drawing/2014/main" id="{1F613BFF-132E-45E2-91FE-B95F59524D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1</xdr:colOff>
      <xdr:row>161</xdr:row>
      <xdr:rowOff>8820</xdr:rowOff>
    </xdr:from>
    <xdr:to>
      <xdr:col>17</xdr:col>
      <xdr:colOff>70557</xdr:colOff>
      <xdr:row>185</xdr:row>
      <xdr:rowOff>123473</xdr:rowOff>
    </xdr:to>
    <xdr:graphicFrame macro="">
      <xdr:nvGraphicFramePr>
        <xdr:cNvPr id="15" name="Chart 14">
          <a:extLst>
            <a:ext uri="{FF2B5EF4-FFF2-40B4-BE49-F238E27FC236}">
              <a16:creationId xmlns:a16="http://schemas.microsoft.com/office/drawing/2014/main" id="{E999C854-DE67-4D1F-AD9D-B37E001CB3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609599</xdr:colOff>
      <xdr:row>0</xdr:row>
      <xdr:rowOff>0</xdr:rowOff>
    </xdr:from>
    <xdr:to>
      <xdr:col>22</xdr:col>
      <xdr:colOff>590550</xdr:colOff>
      <xdr:row>14</xdr:row>
      <xdr:rowOff>0</xdr:rowOff>
    </xdr:to>
    <xdr:graphicFrame macro="">
      <xdr:nvGraphicFramePr>
        <xdr:cNvPr id="2" name="Chart 1">
          <a:extLst>
            <a:ext uri="{FF2B5EF4-FFF2-40B4-BE49-F238E27FC236}">
              <a16:creationId xmlns:a16="http://schemas.microsoft.com/office/drawing/2014/main" id="{BD9CFF69-260D-4416-B282-B1F3A7F865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9524</xdr:colOff>
      <xdr:row>0</xdr:row>
      <xdr:rowOff>0</xdr:rowOff>
    </xdr:from>
    <xdr:to>
      <xdr:col>31</xdr:col>
      <xdr:colOff>609599</xdr:colOff>
      <xdr:row>14</xdr:row>
      <xdr:rowOff>9525</xdr:rowOff>
    </xdr:to>
    <xdr:graphicFrame macro="">
      <xdr:nvGraphicFramePr>
        <xdr:cNvPr id="3" name="Chart 2">
          <a:extLst>
            <a:ext uri="{FF2B5EF4-FFF2-40B4-BE49-F238E27FC236}">
              <a16:creationId xmlns:a16="http://schemas.microsoft.com/office/drawing/2014/main" id="{7AD11976-6130-4641-BFA1-2C5B0AC9B2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xdr:colOff>
      <xdr:row>15</xdr:row>
      <xdr:rowOff>161926</xdr:rowOff>
    </xdr:from>
    <xdr:to>
      <xdr:col>23</xdr:col>
      <xdr:colOff>1</xdr:colOff>
      <xdr:row>29</xdr:row>
      <xdr:rowOff>161924</xdr:rowOff>
    </xdr:to>
    <xdr:graphicFrame macro="">
      <xdr:nvGraphicFramePr>
        <xdr:cNvPr id="4" name="Chart 3">
          <a:extLst>
            <a:ext uri="{FF2B5EF4-FFF2-40B4-BE49-F238E27FC236}">
              <a16:creationId xmlns:a16="http://schemas.microsoft.com/office/drawing/2014/main" id="{34061B26-7404-4C5E-8EF1-3303479CED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9525</xdr:colOff>
      <xdr:row>15</xdr:row>
      <xdr:rowOff>161925</xdr:rowOff>
    </xdr:from>
    <xdr:to>
      <xdr:col>31</xdr:col>
      <xdr:colOff>600075</xdr:colOff>
      <xdr:row>30</xdr:row>
      <xdr:rowOff>19050</xdr:rowOff>
    </xdr:to>
    <xdr:graphicFrame macro="">
      <xdr:nvGraphicFramePr>
        <xdr:cNvPr id="5" name="Chart 4">
          <a:extLst>
            <a:ext uri="{FF2B5EF4-FFF2-40B4-BE49-F238E27FC236}">
              <a16:creationId xmlns:a16="http://schemas.microsoft.com/office/drawing/2014/main" id="{089F28F2-E066-4576-BB43-F56FBA76BC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590550</xdr:colOff>
      <xdr:row>33</xdr:row>
      <xdr:rowOff>0</xdr:rowOff>
    </xdr:from>
    <xdr:to>
      <xdr:col>23</xdr:col>
      <xdr:colOff>0</xdr:colOff>
      <xdr:row>48</xdr:row>
      <xdr:rowOff>142875</xdr:rowOff>
    </xdr:to>
    <xdr:graphicFrame macro="">
      <xdr:nvGraphicFramePr>
        <xdr:cNvPr id="6" name="Chart 5">
          <a:extLst>
            <a:ext uri="{FF2B5EF4-FFF2-40B4-BE49-F238E27FC236}">
              <a16:creationId xmlns:a16="http://schemas.microsoft.com/office/drawing/2014/main" id="{70E0C9E8-AF10-4669-A452-2C13E5FAB3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9525</xdr:colOff>
      <xdr:row>32</xdr:row>
      <xdr:rowOff>161924</xdr:rowOff>
    </xdr:from>
    <xdr:to>
      <xdr:col>31</xdr:col>
      <xdr:colOff>600075</xdr:colOff>
      <xdr:row>48</xdr:row>
      <xdr:rowOff>142874</xdr:rowOff>
    </xdr:to>
    <xdr:graphicFrame macro="">
      <xdr:nvGraphicFramePr>
        <xdr:cNvPr id="7" name="Chart 6">
          <a:extLst>
            <a:ext uri="{FF2B5EF4-FFF2-40B4-BE49-F238E27FC236}">
              <a16:creationId xmlns:a16="http://schemas.microsoft.com/office/drawing/2014/main" id="{C4C5E585-F8B0-47A1-9618-576F384C6B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9524</xdr:colOff>
      <xdr:row>51</xdr:row>
      <xdr:rowOff>19049</xdr:rowOff>
    </xdr:from>
    <xdr:to>
      <xdr:col>22</xdr:col>
      <xdr:colOff>600075</xdr:colOff>
      <xdr:row>66</xdr:row>
      <xdr:rowOff>152399</xdr:rowOff>
    </xdr:to>
    <xdr:graphicFrame macro="">
      <xdr:nvGraphicFramePr>
        <xdr:cNvPr id="8" name="Chart 7">
          <a:extLst>
            <a:ext uri="{FF2B5EF4-FFF2-40B4-BE49-F238E27FC236}">
              <a16:creationId xmlns:a16="http://schemas.microsoft.com/office/drawing/2014/main" id="{1B1CF00B-5242-43DD-8EBE-EB9EA9D517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19050</xdr:colOff>
      <xdr:row>51</xdr:row>
      <xdr:rowOff>28575</xdr:rowOff>
    </xdr:from>
    <xdr:to>
      <xdr:col>32</xdr:col>
      <xdr:colOff>0</xdr:colOff>
      <xdr:row>63</xdr:row>
      <xdr:rowOff>85725</xdr:rowOff>
    </xdr:to>
    <xdr:graphicFrame macro="">
      <xdr:nvGraphicFramePr>
        <xdr:cNvPr id="9" name="Chart 8">
          <a:extLst>
            <a:ext uri="{FF2B5EF4-FFF2-40B4-BE49-F238E27FC236}">
              <a16:creationId xmlns:a16="http://schemas.microsoft.com/office/drawing/2014/main" id="{281528EF-DB01-44F5-9FBB-457F0DD7EF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0</xdr:colOff>
      <xdr:row>69</xdr:row>
      <xdr:rowOff>9525</xdr:rowOff>
    </xdr:from>
    <xdr:to>
      <xdr:col>23</xdr:col>
      <xdr:colOff>304800</xdr:colOff>
      <xdr:row>86</xdr:row>
      <xdr:rowOff>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90BB1982-AF8A-426D-B145-3A083F6309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5001875" y="11277600"/>
              <a:ext cx="4572000" cy="27432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15</xdr:col>
      <xdr:colOff>589045</xdr:colOff>
      <xdr:row>0</xdr:row>
      <xdr:rowOff>0</xdr:rowOff>
    </xdr:from>
    <xdr:to>
      <xdr:col>25</xdr:col>
      <xdr:colOff>130342</xdr:colOff>
      <xdr:row>12</xdr:row>
      <xdr:rowOff>0</xdr:rowOff>
    </xdr:to>
    <xdr:graphicFrame macro="">
      <xdr:nvGraphicFramePr>
        <xdr:cNvPr id="2" name="Chart 1">
          <a:extLst>
            <a:ext uri="{FF2B5EF4-FFF2-40B4-BE49-F238E27FC236}">
              <a16:creationId xmlns:a16="http://schemas.microsoft.com/office/drawing/2014/main" id="{BE5BD081-7A53-47CC-A8D5-616D09A487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7519</xdr:colOff>
      <xdr:row>14</xdr:row>
      <xdr:rowOff>32084</xdr:rowOff>
    </xdr:from>
    <xdr:to>
      <xdr:col>25</xdr:col>
      <xdr:colOff>270711</xdr:colOff>
      <xdr:row>26</xdr:row>
      <xdr:rowOff>60157</xdr:rowOff>
    </xdr:to>
    <xdr:graphicFrame macro="">
      <xdr:nvGraphicFramePr>
        <xdr:cNvPr id="3" name="Chart 2">
          <a:extLst>
            <a:ext uri="{FF2B5EF4-FFF2-40B4-BE49-F238E27FC236}">
              <a16:creationId xmlns:a16="http://schemas.microsoft.com/office/drawing/2014/main" id="{5FF9443F-A7CA-4D8B-973B-24F3E49A94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17545</xdr:colOff>
      <xdr:row>14</xdr:row>
      <xdr:rowOff>2005</xdr:rowOff>
    </xdr:from>
    <xdr:to>
      <xdr:col>35</xdr:col>
      <xdr:colOff>551447</xdr:colOff>
      <xdr:row>26</xdr:row>
      <xdr:rowOff>30078</xdr:rowOff>
    </xdr:to>
    <xdr:graphicFrame macro="">
      <xdr:nvGraphicFramePr>
        <xdr:cNvPr id="4" name="Chart 3">
          <a:extLst>
            <a:ext uri="{FF2B5EF4-FFF2-40B4-BE49-F238E27FC236}">
              <a16:creationId xmlns:a16="http://schemas.microsoft.com/office/drawing/2014/main" id="{A58D4588-9A20-44BB-B4DF-3B68434662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589045</xdr:colOff>
      <xdr:row>0</xdr:row>
      <xdr:rowOff>20052</xdr:rowOff>
    </xdr:from>
    <xdr:to>
      <xdr:col>36</xdr:col>
      <xdr:colOff>90236</xdr:colOff>
      <xdr:row>12</xdr:row>
      <xdr:rowOff>0</xdr:rowOff>
    </xdr:to>
    <xdr:graphicFrame macro="">
      <xdr:nvGraphicFramePr>
        <xdr:cNvPr id="8" name="Chart 7">
          <a:extLst>
            <a:ext uri="{FF2B5EF4-FFF2-40B4-BE49-F238E27FC236}">
              <a16:creationId xmlns:a16="http://schemas.microsoft.com/office/drawing/2014/main" id="{983B3D3C-3D48-46EB-89CD-13CCDA682C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603249</xdr:colOff>
      <xdr:row>3</xdr:row>
      <xdr:rowOff>116416</xdr:rowOff>
    </xdr:from>
    <xdr:to>
      <xdr:col>10</xdr:col>
      <xdr:colOff>370416</xdr:colOff>
      <xdr:row>24</xdr:row>
      <xdr:rowOff>135466</xdr:rowOff>
    </xdr:to>
    <xdr:graphicFrame macro="">
      <xdr:nvGraphicFramePr>
        <xdr:cNvPr id="2" name="Chart 2">
          <a:extLst>
            <a:ext uri="{FF2B5EF4-FFF2-40B4-BE49-F238E27FC236}">
              <a16:creationId xmlns:a16="http://schemas.microsoft.com/office/drawing/2014/main" id="{FE08939B-7406-454B-8586-CA0EE72D0A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21</xdr:col>
      <xdr:colOff>19049</xdr:colOff>
      <xdr:row>17</xdr:row>
      <xdr:rowOff>171449</xdr:rowOff>
    </xdr:from>
    <xdr:to>
      <xdr:col>29</xdr:col>
      <xdr:colOff>590550</xdr:colOff>
      <xdr:row>31</xdr:row>
      <xdr:rowOff>85725</xdr:rowOff>
    </xdr:to>
    <xdr:graphicFrame macro="">
      <xdr:nvGraphicFramePr>
        <xdr:cNvPr id="2" name="Chart 1">
          <a:extLst>
            <a:ext uri="{FF2B5EF4-FFF2-40B4-BE49-F238E27FC236}">
              <a16:creationId xmlns:a16="http://schemas.microsoft.com/office/drawing/2014/main" id="{624BAA33-B1D9-4B59-96AF-CA31E87CAF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13</xdr:col>
      <xdr:colOff>595310</xdr:colOff>
      <xdr:row>43</xdr:row>
      <xdr:rowOff>19051</xdr:rowOff>
    </xdr:from>
    <xdr:to>
      <xdr:col>21</xdr:col>
      <xdr:colOff>342899</xdr:colOff>
      <xdr:row>64</xdr:row>
      <xdr:rowOff>9526</xdr:rowOff>
    </xdr:to>
    <xdr:graphicFrame macro="">
      <xdr:nvGraphicFramePr>
        <xdr:cNvPr id="3" name="Chart 2">
          <a:extLst>
            <a:ext uri="{FF2B5EF4-FFF2-40B4-BE49-F238E27FC236}">
              <a16:creationId xmlns:a16="http://schemas.microsoft.com/office/drawing/2014/main" id="{1AAE9026-5F30-427A-BB76-71B49A5653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9526</xdr:colOff>
      <xdr:row>43</xdr:row>
      <xdr:rowOff>19050</xdr:rowOff>
    </xdr:from>
    <xdr:to>
      <xdr:col>30</xdr:col>
      <xdr:colOff>1152526</xdr:colOff>
      <xdr:row>62</xdr:row>
      <xdr:rowOff>28575</xdr:rowOff>
    </xdr:to>
    <xdr:graphicFrame macro="">
      <xdr:nvGraphicFramePr>
        <xdr:cNvPr id="4" name="Chart 3">
          <a:extLst>
            <a:ext uri="{FF2B5EF4-FFF2-40B4-BE49-F238E27FC236}">
              <a16:creationId xmlns:a16="http://schemas.microsoft.com/office/drawing/2014/main" id="{FA4943C4-2A3B-493C-91D6-1BDF0A7F16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11</xdr:col>
      <xdr:colOff>600074</xdr:colOff>
      <xdr:row>9</xdr:row>
      <xdr:rowOff>9524</xdr:rowOff>
    </xdr:from>
    <xdr:to>
      <xdr:col>22</xdr:col>
      <xdr:colOff>66675</xdr:colOff>
      <xdr:row>35</xdr:row>
      <xdr:rowOff>57149</xdr:rowOff>
    </xdr:to>
    <xdr:graphicFrame macro="">
      <xdr:nvGraphicFramePr>
        <xdr:cNvPr id="2" name="Chart 1">
          <a:extLst>
            <a:ext uri="{FF2B5EF4-FFF2-40B4-BE49-F238E27FC236}">
              <a16:creationId xmlns:a16="http://schemas.microsoft.com/office/drawing/2014/main" id="{D96A3E22-8866-4495-80F7-C9C1CC4CEC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595312</xdr:colOff>
      <xdr:row>35</xdr:row>
      <xdr:rowOff>71437</xdr:rowOff>
    </xdr:from>
    <xdr:to>
      <xdr:col>22</xdr:col>
      <xdr:colOff>64295</xdr:colOff>
      <xdr:row>61</xdr:row>
      <xdr:rowOff>157162</xdr:rowOff>
    </xdr:to>
    <xdr:graphicFrame macro="">
      <xdr:nvGraphicFramePr>
        <xdr:cNvPr id="3" name="Chart 2">
          <a:extLst>
            <a:ext uri="{FF2B5EF4-FFF2-40B4-BE49-F238E27FC236}">
              <a16:creationId xmlns:a16="http://schemas.microsoft.com/office/drawing/2014/main" id="{47FDA667-0C1E-477E-B7C0-1756F2EFFE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0</xdr:col>
      <xdr:colOff>228600</xdr:colOff>
      <xdr:row>0</xdr:row>
      <xdr:rowOff>28575</xdr:rowOff>
    </xdr:from>
    <xdr:ext cx="2037588" cy="31309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A53CCE8D-721C-40C9-ABDA-E70BFF061E29}"/>
                </a:ext>
              </a:extLst>
            </xdr:cNvPr>
            <xdr:cNvSpPr txBox="1"/>
          </xdr:nvSpPr>
          <xdr:spPr>
            <a:xfrm>
              <a:off x="3829050" y="28575"/>
              <a:ext cx="2037588"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2000" b="0" i="1">
                            <a:latin typeface="Cambria Math" panose="02040503050406030204" pitchFamily="18" charset="0"/>
                          </a:rPr>
                        </m:ctrlPr>
                      </m:sSubPr>
                      <m:e>
                        <m:r>
                          <a:rPr lang="en-US" sz="2000" b="0" i="1">
                            <a:latin typeface="Cambria Math" panose="02040503050406030204" pitchFamily="18" charset="0"/>
                          </a:rPr>
                          <m:t>𝑌</m:t>
                        </m:r>
                      </m:e>
                      <m:sub>
                        <m:r>
                          <a:rPr lang="en-US" sz="2000" b="0" i="1">
                            <a:latin typeface="Cambria Math" panose="02040503050406030204" pitchFamily="18" charset="0"/>
                          </a:rPr>
                          <m:t>𝑡</m:t>
                        </m:r>
                      </m:sub>
                    </m:sSub>
                    <m:r>
                      <a:rPr lang="en-AU" sz="2000" i="1">
                        <a:latin typeface="Cambria Math" panose="02040503050406030204" pitchFamily="18" charset="0"/>
                      </a:rPr>
                      <m:t>=</m:t>
                    </m:r>
                    <m:sSub>
                      <m:sSubPr>
                        <m:ctrlPr>
                          <a:rPr lang="en-US" sz="2000" b="0" i="1">
                            <a:latin typeface="Cambria Math" panose="02040503050406030204" pitchFamily="18" charset="0"/>
                          </a:rPr>
                        </m:ctrlPr>
                      </m:sSubPr>
                      <m:e>
                        <m:r>
                          <a:rPr lang="en-US" sz="2000" b="0" i="1">
                            <a:latin typeface="Cambria Math" panose="02040503050406030204" pitchFamily="18" charset="0"/>
                          </a:rPr>
                          <m:t>𝑇</m:t>
                        </m:r>
                      </m:e>
                      <m:sub>
                        <m:r>
                          <a:rPr lang="en-US" sz="2000" b="0" i="1">
                            <a:latin typeface="Cambria Math" panose="02040503050406030204" pitchFamily="18" charset="0"/>
                          </a:rPr>
                          <m:t>𝑡</m:t>
                        </m:r>
                      </m:sub>
                    </m:sSub>
                    <m:r>
                      <a:rPr lang="en-US" sz="2000" b="0" i="1">
                        <a:latin typeface="Cambria Math" panose="02040503050406030204" pitchFamily="18" charset="0"/>
                        <a:ea typeface="Cambria Math" panose="02040503050406030204" pitchFamily="18" charset="0"/>
                      </a:rPr>
                      <m:t>×</m:t>
                    </m:r>
                    <m:sSub>
                      <m:sSubPr>
                        <m:ctrlPr>
                          <a:rPr lang="en-US" sz="2000" b="0" i="1">
                            <a:latin typeface="Cambria Math" panose="02040503050406030204" pitchFamily="18" charset="0"/>
                            <a:ea typeface="Cambria Math" panose="02040503050406030204" pitchFamily="18" charset="0"/>
                          </a:rPr>
                        </m:ctrlPr>
                      </m:sSubPr>
                      <m:e>
                        <m:r>
                          <a:rPr lang="en-US" sz="2000" b="0" i="1">
                            <a:latin typeface="Cambria Math" panose="02040503050406030204" pitchFamily="18" charset="0"/>
                            <a:ea typeface="Cambria Math" panose="02040503050406030204" pitchFamily="18" charset="0"/>
                          </a:rPr>
                          <m:t>𝑆</m:t>
                        </m:r>
                      </m:e>
                      <m:sub>
                        <m:r>
                          <a:rPr lang="en-US" sz="2000" b="0" i="1">
                            <a:latin typeface="Cambria Math" panose="02040503050406030204" pitchFamily="18" charset="0"/>
                            <a:ea typeface="Cambria Math" panose="02040503050406030204" pitchFamily="18" charset="0"/>
                          </a:rPr>
                          <m:t>𝑡</m:t>
                        </m:r>
                      </m:sub>
                    </m:sSub>
                    <m:r>
                      <a:rPr lang="en-US" sz="2000" b="0" i="1">
                        <a:latin typeface="Cambria Math" panose="02040503050406030204" pitchFamily="18" charset="0"/>
                        <a:ea typeface="Cambria Math" panose="02040503050406030204" pitchFamily="18" charset="0"/>
                      </a:rPr>
                      <m:t>×</m:t>
                    </m:r>
                    <m:sSub>
                      <m:sSubPr>
                        <m:ctrlPr>
                          <a:rPr lang="en-US" sz="2000" b="0" i="1">
                            <a:latin typeface="Cambria Math" panose="02040503050406030204" pitchFamily="18" charset="0"/>
                            <a:ea typeface="Cambria Math" panose="02040503050406030204" pitchFamily="18" charset="0"/>
                          </a:rPr>
                        </m:ctrlPr>
                      </m:sSubPr>
                      <m:e>
                        <m:r>
                          <a:rPr lang="en-US" sz="2000" b="0" i="1">
                            <a:latin typeface="Cambria Math" panose="02040503050406030204" pitchFamily="18" charset="0"/>
                            <a:ea typeface="Cambria Math" panose="02040503050406030204" pitchFamily="18" charset="0"/>
                          </a:rPr>
                          <m:t>𝐼</m:t>
                        </m:r>
                      </m:e>
                      <m:sub>
                        <m:r>
                          <a:rPr lang="en-US" sz="2000" b="0" i="1">
                            <a:latin typeface="Cambria Math" panose="02040503050406030204" pitchFamily="18" charset="0"/>
                            <a:ea typeface="Cambria Math" panose="02040503050406030204" pitchFamily="18" charset="0"/>
                          </a:rPr>
                          <m:t>𝑡</m:t>
                        </m:r>
                      </m:sub>
                    </m:sSub>
                    <m:r>
                      <a:rPr lang="en-US" sz="2000" b="0" i="1">
                        <a:latin typeface="Cambria Math" panose="02040503050406030204" pitchFamily="18" charset="0"/>
                        <a:ea typeface="Cambria Math" panose="02040503050406030204" pitchFamily="18" charset="0"/>
                      </a:rPr>
                      <m:t> </m:t>
                    </m:r>
                  </m:oMath>
                </m:oMathPara>
              </a14:m>
              <a:endParaRPr lang="en-AU" sz="2000"/>
            </a:p>
          </xdr:txBody>
        </xdr:sp>
      </mc:Choice>
      <mc:Fallback xmlns="">
        <xdr:sp macro="" textlink="">
          <xdr:nvSpPr>
            <xdr:cNvPr id="2" name="TextBox 1">
              <a:extLst>
                <a:ext uri="{FF2B5EF4-FFF2-40B4-BE49-F238E27FC236}">
                  <a16:creationId xmlns:a16="http://schemas.microsoft.com/office/drawing/2014/main" id="{A53CCE8D-721C-40C9-ABDA-E70BFF061E29}"/>
                </a:ext>
              </a:extLst>
            </xdr:cNvPr>
            <xdr:cNvSpPr txBox="1"/>
          </xdr:nvSpPr>
          <xdr:spPr>
            <a:xfrm>
              <a:off x="3829050" y="28575"/>
              <a:ext cx="2037588" cy="313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2000" b="0" i="0">
                  <a:latin typeface="Cambria Math" panose="02040503050406030204" pitchFamily="18" charset="0"/>
                </a:rPr>
                <a:t>𝑌_𝑡</a:t>
              </a:r>
              <a:r>
                <a:rPr lang="en-AU" sz="2000" i="0">
                  <a:latin typeface="Cambria Math" panose="02040503050406030204" pitchFamily="18" charset="0"/>
                </a:rPr>
                <a:t>=</a:t>
              </a:r>
              <a:r>
                <a:rPr lang="en-US" sz="2000" b="0" i="0">
                  <a:latin typeface="Cambria Math" panose="02040503050406030204" pitchFamily="18" charset="0"/>
                </a:rPr>
                <a:t>𝑇_𝑡</a:t>
              </a:r>
              <a:r>
                <a:rPr lang="en-US" sz="2000" b="0" i="0">
                  <a:latin typeface="Cambria Math" panose="02040503050406030204" pitchFamily="18" charset="0"/>
                  <a:ea typeface="Cambria Math" panose="02040503050406030204" pitchFamily="18" charset="0"/>
                </a:rPr>
                <a:t>×𝑆_𝑡×𝐼_𝑡  </a:t>
              </a:r>
              <a:endParaRPr lang="en-AU" sz="2000"/>
            </a:p>
          </xdr:txBody>
        </xdr:sp>
      </mc:Fallback>
    </mc:AlternateContent>
    <xdr:clientData/>
  </xdr:oneCellAnchor>
  <xdr:twoCellAnchor>
    <xdr:from>
      <xdr:col>19</xdr:col>
      <xdr:colOff>85724</xdr:colOff>
      <xdr:row>26</xdr:row>
      <xdr:rowOff>76200</xdr:rowOff>
    </xdr:from>
    <xdr:to>
      <xdr:col>36</xdr:col>
      <xdr:colOff>495300</xdr:colOff>
      <xdr:row>56</xdr:row>
      <xdr:rowOff>0</xdr:rowOff>
    </xdr:to>
    <xdr:graphicFrame macro="">
      <xdr:nvGraphicFramePr>
        <xdr:cNvPr id="3" name="Chart 2">
          <a:extLst>
            <a:ext uri="{FF2B5EF4-FFF2-40B4-BE49-F238E27FC236}">
              <a16:creationId xmlns:a16="http://schemas.microsoft.com/office/drawing/2014/main" id="{D88BEBB7-E1CF-48DD-93E7-5248F0228D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irna/Program%20Files/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s>
    <definedNames>
      <definedName name="DEsign"/>
      <definedName name="DIAG"/>
      <definedName name="LogitCoeff"/>
      <definedName name="SelectCols"/>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4D165-3EDE-4D3D-A282-A719F366FE88}">
  <sheetPr>
    <tabColor rgb="FFFF0000"/>
  </sheetPr>
  <dimension ref="A1:B2"/>
  <sheetViews>
    <sheetView workbookViewId="0">
      <selection activeCell="J34" sqref="J34"/>
    </sheetView>
  </sheetViews>
  <sheetFormatPr defaultColWidth="9" defaultRowHeight="15" x14ac:dyDescent="0.25"/>
  <cols>
    <col min="1" max="16384" width="9" style="13"/>
  </cols>
  <sheetData>
    <row r="1" spans="1:2" ht="18.75" x14ac:dyDescent="0.3">
      <c r="B1" s="14" t="s">
        <v>292</v>
      </c>
    </row>
    <row r="2" spans="1:2" ht="21" x14ac:dyDescent="0.25">
      <c r="A2" s="15" t="s">
        <v>293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zoomScaleNormal="100" zoomScalePageLayoutView="120" workbookViewId="0">
      <selection activeCell="B29" sqref="B29"/>
    </sheetView>
  </sheetViews>
  <sheetFormatPr defaultColWidth="8.85546875" defaultRowHeight="15" x14ac:dyDescent="0.2"/>
  <cols>
    <col min="1" max="1" width="17.28515625" style="22" bestFit="1" customWidth="1"/>
    <col min="2" max="2" width="45.42578125" style="22" bestFit="1" customWidth="1"/>
    <col min="3" max="3" width="77.5703125" style="22" bestFit="1" customWidth="1"/>
    <col min="4" max="4" width="71.140625" style="18" bestFit="1" customWidth="1"/>
    <col min="5" max="16384" width="8.85546875" style="18"/>
  </cols>
  <sheetData>
    <row r="1" spans="1:4" ht="24.75" customHeight="1" thickBot="1" x14ac:dyDescent="0.25">
      <c r="A1" s="16" t="s">
        <v>15</v>
      </c>
      <c r="B1" s="16" t="s">
        <v>9</v>
      </c>
      <c r="C1" s="16" t="s">
        <v>10</v>
      </c>
      <c r="D1" s="17" t="s">
        <v>1</v>
      </c>
    </row>
    <row r="2" spans="1:4" ht="15" customHeight="1" thickTop="1" x14ac:dyDescent="0.2">
      <c r="A2" s="19" t="s">
        <v>0</v>
      </c>
      <c r="B2" s="19" t="s">
        <v>0</v>
      </c>
      <c r="C2" s="19" t="s">
        <v>11</v>
      </c>
      <c r="D2" s="20"/>
    </row>
    <row r="3" spans="1:4" ht="15" customHeight="1" x14ac:dyDescent="0.2">
      <c r="A3" s="21" t="s">
        <v>260</v>
      </c>
      <c r="B3" s="21" t="s">
        <v>279</v>
      </c>
      <c r="C3" s="21" t="s">
        <v>280</v>
      </c>
      <c r="D3" s="21" t="s">
        <v>274</v>
      </c>
    </row>
    <row r="4" spans="1:4" ht="15" customHeight="1" x14ac:dyDescent="0.2">
      <c r="A4" s="21" t="s">
        <v>42</v>
      </c>
      <c r="B4" s="21" t="s">
        <v>2</v>
      </c>
      <c r="C4" s="21" t="s">
        <v>281</v>
      </c>
      <c r="D4" s="21" t="s">
        <v>43</v>
      </c>
    </row>
    <row r="5" spans="1:4" ht="15" customHeight="1" x14ac:dyDescent="0.2">
      <c r="A5" s="21" t="s">
        <v>3</v>
      </c>
      <c r="B5" s="21" t="s">
        <v>3</v>
      </c>
      <c r="C5" s="21" t="s">
        <v>12</v>
      </c>
      <c r="D5" s="21" t="s">
        <v>290</v>
      </c>
    </row>
    <row r="6" spans="1:4" ht="15" customHeight="1" x14ac:dyDescent="0.2">
      <c r="A6" s="130" t="s">
        <v>44</v>
      </c>
      <c r="B6" s="21" t="s">
        <v>45</v>
      </c>
      <c r="C6" s="21" t="s">
        <v>282</v>
      </c>
      <c r="D6" s="21" t="s">
        <v>294</v>
      </c>
    </row>
    <row r="7" spans="1:4" ht="15" customHeight="1" x14ac:dyDescent="0.2">
      <c r="A7" s="129" t="s">
        <v>46</v>
      </c>
      <c r="B7" s="32" t="s">
        <v>47</v>
      </c>
      <c r="C7" s="32" t="s">
        <v>283</v>
      </c>
      <c r="D7" s="32" t="s">
        <v>48</v>
      </c>
    </row>
    <row r="8" spans="1:4" ht="15" customHeight="1" x14ac:dyDescent="0.2">
      <c r="A8" s="32" t="s">
        <v>49</v>
      </c>
      <c r="B8" s="32" t="s">
        <v>50</v>
      </c>
      <c r="C8" s="32" t="s">
        <v>284</v>
      </c>
      <c r="D8" s="32" t="s">
        <v>51</v>
      </c>
    </row>
    <row r="9" spans="1:4" ht="15" customHeight="1" x14ac:dyDescent="0.2">
      <c r="A9" s="32" t="s">
        <v>8</v>
      </c>
      <c r="B9" s="32" t="s">
        <v>4</v>
      </c>
      <c r="C9" s="32" t="s">
        <v>285</v>
      </c>
      <c r="D9" s="32" t="s">
        <v>14</v>
      </c>
    </row>
    <row r="10" spans="1:4" ht="15" customHeight="1" x14ac:dyDescent="0.2">
      <c r="A10" s="129" t="s">
        <v>52</v>
      </c>
      <c r="B10" s="32" t="s">
        <v>53</v>
      </c>
      <c r="C10" s="32" t="s">
        <v>286</v>
      </c>
      <c r="D10" s="32" t="s">
        <v>268</v>
      </c>
    </row>
    <row r="11" spans="1:4" ht="15" customHeight="1" x14ac:dyDescent="0.2">
      <c r="A11" s="32" t="s">
        <v>54</v>
      </c>
      <c r="B11" s="32" t="s">
        <v>5</v>
      </c>
      <c r="C11" s="32" t="s">
        <v>287</v>
      </c>
      <c r="D11" s="32" t="s">
        <v>14</v>
      </c>
    </row>
    <row r="12" spans="1:4" ht="15" customHeight="1" x14ac:dyDescent="0.2">
      <c r="A12" s="32" t="s">
        <v>261</v>
      </c>
      <c r="B12" s="32" t="s">
        <v>6</v>
      </c>
      <c r="C12" s="32" t="s">
        <v>13</v>
      </c>
      <c r="D12" s="32" t="s">
        <v>14</v>
      </c>
    </row>
    <row r="13" spans="1:4" ht="15" customHeight="1" x14ac:dyDescent="0.2">
      <c r="A13" s="32" t="s">
        <v>55</v>
      </c>
      <c r="B13" s="32" t="s">
        <v>7</v>
      </c>
      <c r="C13" s="32" t="s">
        <v>288</v>
      </c>
      <c r="D13" s="32" t="s">
        <v>56</v>
      </c>
    </row>
    <row r="14" spans="1:4" ht="15" customHeight="1" x14ac:dyDescent="0.2">
      <c r="A14" s="129" t="s">
        <v>265</v>
      </c>
      <c r="B14" s="32" t="s">
        <v>263</v>
      </c>
      <c r="C14" s="32" t="s">
        <v>269</v>
      </c>
      <c r="D14" s="32" t="s">
        <v>262</v>
      </c>
    </row>
    <row r="15" spans="1:4" ht="15" customHeight="1" x14ac:dyDescent="0.2">
      <c r="A15" s="32" t="s">
        <v>266</v>
      </c>
      <c r="B15" s="32" t="s">
        <v>264</v>
      </c>
      <c r="C15" s="32" t="s">
        <v>270</v>
      </c>
      <c r="D15" s="32" t="s">
        <v>267</v>
      </c>
    </row>
    <row r="16" spans="1:4" ht="15" customHeight="1" x14ac:dyDescent="0.2">
      <c r="A16" s="33" t="s">
        <v>276</v>
      </c>
      <c r="B16" s="33" t="s">
        <v>277</v>
      </c>
      <c r="C16" s="33" t="s">
        <v>278</v>
      </c>
      <c r="D16" s="33" t="s">
        <v>275</v>
      </c>
    </row>
    <row r="17" spans="1:4" ht="15" customHeight="1" thickBot="1" x14ac:dyDescent="0.25">
      <c r="A17" s="34" t="s">
        <v>41</v>
      </c>
      <c r="B17" s="34" t="s">
        <v>289</v>
      </c>
      <c r="C17" s="34" t="s">
        <v>291</v>
      </c>
      <c r="D17" s="34" t="s">
        <v>57</v>
      </c>
    </row>
    <row r="18" spans="1:4" ht="15" customHeight="1" thickTop="1" x14ac:dyDescent="0.25">
      <c r="A18" s="35" t="s">
        <v>21</v>
      </c>
      <c r="B18" s="36" t="s">
        <v>22</v>
      </c>
      <c r="C18" s="36" t="s">
        <v>25</v>
      </c>
      <c r="D18" s="37"/>
    </row>
    <row r="19" spans="1:4" ht="15" customHeight="1" x14ac:dyDescent="0.25">
      <c r="A19" s="35" t="s">
        <v>20</v>
      </c>
      <c r="B19" s="36" t="s">
        <v>23</v>
      </c>
      <c r="C19" s="36" t="s">
        <v>24</v>
      </c>
      <c r="D19" s="37"/>
    </row>
    <row r="20" spans="1:4" ht="15" customHeight="1" thickBot="1" x14ac:dyDescent="0.3">
      <c r="A20" s="38" t="s">
        <v>58</v>
      </c>
      <c r="B20" s="39" t="s">
        <v>59</v>
      </c>
      <c r="C20" s="40" t="s">
        <v>273</v>
      </c>
      <c r="D20" s="41" t="s">
        <v>272</v>
      </c>
    </row>
    <row r="21" spans="1:4" ht="15.75" thickTop="1" x14ac:dyDescent="0.2"/>
    <row r="25" spans="1:4" x14ac:dyDescent="0.2">
      <c r="C25" s="23"/>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A1:Q245"/>
  <sheetViews>
    <sheetView zoomScale="80" zoomScaleNormal="80" workbookViewId="0">
      <selection activeCell="B1" sqref="B1:O1"/>
    </sheetView>
  </sheetViews>
  <sheetFormatPr defaultColWidth="9" defaultRowHeight="15" x14ac:dyDescent="0.2"/>
  <cols>
    <col min="1" max="1" width="17" style="18" bestFit="1" customWidth="1"/>
    <col min="2" max="2" width="9.42578125" style="18" bestFit="1" customWidth="1"/>
    <col min="3" max="3" width="13.140625" style="18" bestFit="1" customWidth="1"/>
    <col min="4" max="4" width="9.28515625" style="18" bestFit="1" customWidth="1"/>
    <col min="5" max="5" width="16.28515625" style="18" bestFit="1" customWidth="1"/>
    <col min="6" max="6" width="9.28515625" style="18" bestFit="1" customWidth="1"/>
    <col min="7" max="7" width="16.7109375" style="18" bestFit="1" customWidth="1"/>
    <col min="8" max="8" width="8.5703125" style="18" bestFit="1" customWidth="1"/>
    <col min="9" max="9" width="16.5703125" style="18" bestFit="1" customWidth="1"/>
    <col min="10" max="10" width="17.28515625" style="18" bestFit="1" customWidth="1"/>
    <col min="11" max="11" width="21.42578125" style="18" bestFit="1" customWidth="1"/>
    <col min="12" max="12" width="13.42578125" style="18" bestFit="1" customWidth="1"/>
    <col min="13" max="13" width="20.28515625" style="18" bestFit="1" customWidth="1"/>
    <col min="14" max="14" width="17.85546875" style="18" bestFit="1" customWidth="1"/>
    <col min="15" max="15" width="15.7109375" style="18" bestFit="1" customWidth="1"/>
    <col min="16" max="16" width="12.7109375" style="18" bestFit="1" customWidth="1"/>
    <col min="18" max="16384" width="9" style="18"/>
  </cols>
  <sheetData>
    <row r="1" spans="1:16" ht="15.75" x14ac:dyDescent="0.2">
      <c r="A1" s="24" t="s">
        <v>0</v>
      </c>
      <c r="B1" s="24" t="s">
        <v>260</v>
      </c>
      <c r="C1" s="24" t="s">
        <v>42</v>
      </c>
      <c r="D1" s="24" t="s">
        <v>3</v>
      </c>
      <c r="E1" s="56" t="s">
        <v>44</v>
      </c>
      <c r="F1" s="56" t="s">
        <v>46</v>
      </c>
      <c r="G1" s="56" t="s">
        <v>49</v>
      </c>
      <c r="H1" s="56" t="s">
        <v>8</v>
      </c>
      <c r="I1" s="56" t="s">
        <v>52</v>
      </c>
      <c r="J1" s="56" t="s">
        <v>54</v>
      </c>
      <c r="K1" s="56" t="s">
        <v>261</v>
      </c>
      <c r="L1" s="56" t="s">
        <v>55</v>
      </c>
      <c r="M1" s="56" t="s">
        <v>265</v>
      </c>
      <c r="N1" s="56" t="s">
        <v>266</v>
      </c>
      <c r="O1" s="56" t="s">
        <v>41</v>
      </c>
      <c r="P1" s="56" t="s">
        <v>276</v>
      </c>
    </row>
    <row r="2" spans="1:16" x14ac:dyDescent="0.2">
      <c r="A2" s="25" t="s">
        <v>60</v>
      </c>
      <c r="B2" s="26">
        <v>3</v>
      </c>
      <c r="C2" s="26">
        <v>0</v>
      </c>
      <c r="D2" s="26">
        <v>1</v>
      </c>
      <c r="E2" s="26">
        <v>1</v>
      </c>
      <c r="F2" s="27">
        <v>8.5</v>
      </c>
      <c r="G2" s="28">
        <v>5.4</v>
      </c>
      <c r="H2" s="27">
        <v>4.8</v>
      </c>
      <c r="I2" s="27">
        <v>6</v>
      </c>
      <c r="J2" s="27">
        <v>6.8</v>
      </c>
      <c r="K2" s="27">
        <v>5</v>
      </c>
      <c r="L2" s="27">
        <v>5.0999999999999996</v>
      </c>
      <c r="M2" s="27">
        <v>3.7</v>
      </c>
      <c r="N2" s="27">
        <v>5.9</v>
      </c>
      <c r="O2" s="26">
        <v>1</v>
      </c>
      <c r="P2" s="27">
        <v>12.600000000000001</v>
      </c>
    </row>
    <row r="3" spans="1:16" x14ac:dyDescent="0.2">
      <c r="A3" s="25" t="s">
        <v>61</v>
      </c>
      <c r="B3" s="26">
        <v>13</v>
      </c>
      <c r="C3" s="26">
        <v>1</v>
      </c>
      <c r="D3" s="26">
        <v>0</v>
      </c>
      <c r="E3" s="26">
        <v>0</v>
      </c>
      <c r="F3" s="27">
        <v>8.1999999999999993</v>
      </c>
      <c r="G3" s="28">
        <v>2.7</v>
      </c>
      <c r="H3" s="27">
        <v>3.4</v>
      </c>
      <c r="I3" s="27">
        <v>3.1</v>
      </c>
      <c r="J3" s="27">
        <v>5.3</v>
      </c>
      <c r="K3" s="27">
        <v>3.9</v>
      </c>
      <c r="L3" s="27">
        <v>4.3</v>
      </c>
      <c r="M3" s="27">
        <v>4.9000000000000004</v>
      </c>
      <c r="N3" s="27">
        <v>7.2</v>
      </c>
      <c r="O3" s="26">
        <v>0</v>
      </c>
      <c r="P3" s="27">
        <v>11.25</v>
      </c>
    </row>
    <row r="4" spans="1:16" x14ac:dyDescent="0.2">
      <c r="A4" s="25" t="s">
        <v>62</v>
      </c>
      <c r="B4" s="26">
        <v>12</v>
      </c>
      <c r="C4" s="26">
        <v>0</v>
      </c>
      <c r="D4" s="26">
        <v>1</v>
      </c>
      <c r="E4" s="26">
        <v>1</v>
      </c>
      <c r="F4" s="27">
        <v>9.1999999999999993</v>
      </c>
      <c r="G4" s="28">
        <v>4.9000000000000004</v>
      </c>
      <c r="H4" s="27">
        <v>5.4</v>
      </c>
      <c r="I4" s="27">
        <v>5.8</v>
      </c>
      <c r="J4" s="27">
        <v>4.5</v>
      </c>
      <c r="K4" s="27">
        <v>5.4</v>
      </c>
      <c r="L4" s="27">
        <v>4</v>
      </c>
      <c r="M4" s="27">
        <v>4.5</v>
      </c>
      <c r="N4" s="27">
        <v>5.6</v>
      </c>
      <c r="O4" s="26">
        <v>1</v>
      </c>
      <c r="P4" s="27">
        <v>13.5</v>
      </c>
    </row>
    <row r="5" spans="1:16" x14ac:dyDescent="0.2">
      <c r="A5" s="25" t="s">
        <v>63</v>
      </c>
      <c r="B5" s="26">
        <v>14</v>
      </c>
      <c r="C5" s="26">
        <v>1</v>
      </c>
      <c r="D5" s="26">
        <v>1</v>
      </c>
      <c r="E5" s="26">
        <v>0</v>
      </c>
      <c r="F5" s="27">
        <v>6.4</v>
      </c>
      <c r="G5" s="28">
        <v>3.3</v>
      </c>
      <c r="H5" s="27">
        <v>4.7</v>
      </c>
      <c r="I5" s="27">
        <v>4.5</v>
      </c>
      <c r="J5" s="27">
        <v>8.8000000000000007</v>
      </c>
      <c r="K5" s="27">
        <v>4.3</v>
      </c>
      <c r="L5" s="27">
        <v>4.0999999999999996</v>
      </c>
      <c r="M5" s="27">
        <v>3</v>
      </c>
      <c r="N5" s="27">
        <v>3.7</v>
      </c>
      <c r="O5" s="26">
        <v>0</v>
      </c>
      <c r="P5" s="27">
        <v>10.8</v>
      </c>
    </row>
    <row r="6" spans="1:16" x14ac:dyDescent="0.2">
      <c r="A6" s="25" t="s">
        <v>64</v>
      </c>
      <c r="B6" s="26">
        <v>9</v>
      </c>
      <c r="C6" s="26">
        <v>0</v>
      </c>
      <c r="D6" s="26">
        <v>0</v>
      </c>
      <c r="E6" s="26">
        <v>1</v>
      </c>
      <c r="F6" s="27">
        <v>9</v>
      </c>
      <c r="G6" s="28">
        <v>4.9000000000000004</v>
      </c>
      <c r="H6" s="27">
        <v>2.2000000000000002</v>
      </c>
      <c r="I6" s="27">
        <v>4.5</v>
      </c>
      <c r="J6" s="27">
        <v>6.8</v>
      </c>
      <c r="K6" s="27">
        <v>4.5</v>
      </c>
      <c r="L6" s="27">
        <v>3.5</v>
      </c>
      <c r="M6" s="27">
        <v>3.5</v>
      </c>
      <c r="N6" s="27">
        <v>6.9</v>
      </c>
      <c r="O6" s="26">
        <v>0</v>
      </c>
      <c r="P6" s="27">
        <v>13.5</v>
      </c>
    </row>
    <row r="7" spans="1:16" x14ac:dyDescent="0.2">
      <c r="A7" s="25" t="s">
        <v>65</v>
      </c>
      <c r="B7" s="26">
        <v>8</v>
      </c>
      <c r="C7" s="26">
        <v>1</v>
      </c>
      <c r="D7" s="26">
        <v>1</v>
      </c>
      <c r="E7" s="26">
        <v>0</v>
      </c>
      <c r="F7" s="27">
        <v>6.5</v>
      </c>
      <c r="G7" s="28">
        <v>2.8</v>
      </c>
      <c r="H7" s="27">
        <v>4</v>
      </c>
      <c r="I7" s="27">
        <v>3.7</v>
      </c>
      <c r="J7" s="27">
        <v>8.5</v>
      </c>
      <c r="K7" s="27">
        <v>3.6</v>
      </c>
      <c r="L7" s="27">
        <v>4.7</v>
      </c>
      <c r="M7" s="27">
        <v>3.3</v>
      </c>
      <c r="N7" s="27">
        <v>4.0999999999999996</v>
      </c>
      <c r="O7" s="26">
        <v>0</v>
      </c>
      <c r="P7" s="27">
        <v>9.1499999999999986</v>
      </c>
    </row>
    <row r="8" spans="1:16" x14ac:dyDescent="0.2">
      <c r="A8" s="25" t="s">
        <v>66</v>
      </c>
      <c r="B8" s="26">
        <v>2</v>
      </c>
      <c r="C8" s="26">
        <v>1</v>
      </c>
      <c r="D8" s="26">
        <v>1</v>
      </c>
      <c r="E8" s="26">
        <v>0</v>
      </c>
      <c r="F8" s="27">
        <v>6.9</v>
      </c>
      <c r="G8" s="28">
        <v>3.7</v>
      </c>
      <c r="H8" s="27">
        <v>2.1</v>
      </c>
      <c r="I8" s="27">
        <v>5.4</v>
      </c>
      <c r="J8" s="27">
        <v>8.9</v>
      </c>
      <c r="K8" s="27">
        <v>2.1</v>
      </c>
      <c r="L8" s="27">
        <v>4.2</v>
      </c>
      <c r="M8" s="27">
        <v>2</v>
      </c>
      <c r="N8" s="27">
        <v>2.6</v>
      </c>
      <c r="O8" s="26">
        <v>1</v>
      </c>
      <c r="P8" s="27">
        <v>10.8</v>
      </c>
    </row>
    <row r="9" spans="1:16" x14ac:dyDescent="0.2">
      <c r="A9" s="25" t="s">
        <v>67</v>
      </c>
      <c r="B9" s="26">
        <v>9</v>
      </c>
      <c r="C9" s="26">
        <v>0</v>
      </c>
      <c r="D9" s="26">
        <v>1</v>
      </c>
      <c r="E9" s="26">
        <v>0</v>
      </c>
      <c r="F9" s="27">
        <v>6.2</v>
      </c>
      <c r="G9" s="28">
        <v>4.8</v>
      </c>
      <c r="H9" s="27">
        <v>4.5999999999999996</v>
      </c>
      <c r="I9" s="27">
        <v>5.0999999999999996</v>
      </c>
      <c r="J9" s="27">
        <v>6.9</v>
      </c>
      <c r="K9" s="27">
        <v>4.3</v>
      </c>
      <c r="L9" s="27">
        <v>6.3</v>
      </c>
      <c r="M9" s="27">
        <v>3.7</v>
      </c>
      <c r="N9" s="27">
        <v>4.8</v>
      </c>
      <c r="O9" s="26">
        <v>0</v>
      </c>
      <c r="P9" s="27">
        <v>11.55</v>
      </c>
    </row>
    <row r="10" spans="1:16" x14ac:dyDescent="0.2">
      <c r="A10" s="25" t="s">
        <v>68</v>
      </c>
      <c r="B10" s="26">
        <v>7</v>
      </c>
      <c r="C10" s="26">
        <v>1</v>
      </c>
      <c r="D10" s="26">
        <v>1</v>
      </c>
      <c r="E10" s="26">
        <v>0</v>
      </c>
      <c r="F10" s="27">
        <v>5.8</v>
      </c>
      <c r="G10" s="28">
        <v>5.0999999999999996</v>
      </c>
      <c r="H10" s="27">
        <v>3.7</v>
      </c>
      <c r="I10" s="27">
        <v>5.8</v>
      </c>
      <c r="J10" s="27">
        <v>9.3000000000000007</v>
      </c>
      <c r="K10" s="27">
        <v>4.4000000000000004</v>
      </c>
      <c r="L10" s="27">
        <v>6.1</v>
      </c>
      <c r="M10" s="27">
        <v>4.5999999999999996</v>
      </c>
      <c r="N10" s="27">
        <v>6.7</v>
      </c>
      <c r="O10" s="26">
        <v>1</v>
      </c>
      <c r="P10" s="27">
        <v>12.299999999999999</v>
      </c>
    </row>
    <row r="11" spans="1:16" x14ac:dyDescent="0.2">
      <c r="A11" s="25" t="s">
        <v>69</v>
      </c>
      <c r="B11" s="26">
        <v>9</v>
      </c>
      <c r="C11" s="26">
        <v>0</v>
      </c>
      <c r="D11" s="26">
        <v>1</v>
      </c>
      <c r="E11" s="26">
        <v>0</v>
      </c>
      <c r="F11" s="27">
        <v>6.4</v>
      </c>
      <c r="G11" s="28">
        <v>4.5</v>
      </c>
      <c r="H11" s="27">
        <v>4.7</v>
      </c>
      <c r="I11" s="27">
        <v>5.7</v>
      </c>
      <c r="J11" s="27">
        <v>8.4</v>
      </c>
      <c r="K11" s="27">
        <v>4.0999999999999996</v>
      </c>
      <c r="L11" s="27">
        <v>5.8</v>
      </c>
      <c r="M11" s="27">
        <v>4.4000000000000004</v>
      </c>
      <c r="N11" s="27">
        <v>6.1</v>
      </c>
      <c r="O11" s="26">
        <v>0</v>
      </c>
      <c r="P11" s="27">
        <v>10.050000000000001</v>
      </c>
    </row>
    <row r="12" spans="1:16" x14ac:dyDescent="0.2">
      <c r="A12" s="25" t="s">
        <v>70</v>
      </c>
      <c r="B12" s="26">
        <v>10</v>
      </c>
      <c r="C12" s="26">
        <v>0</v>
      </c>
      <c r="D12" s="26">
        <v>0</v>
      </c>
      <c r="E12" s="26">
        <v>1</v>
      </c>
      <c r="F12" s="27">
        <v>8.6999999999999993</v>
      </c>
      <c r="G12" s="28">
        <v>4.7</v>
      </c>
      <c r="H12" s="27">
        <v>2.7</v>
      </c>
      <c r="I12" s="27">
        <v>4.5999999999999996</v>
      </c>
      <c r="J12" s="27">
        <v>6.8</v>
      </c>
      <c r="K12" s="27">
        <v>3.8</v>
      </c>
      <c r="L12" s="27">
        <v>3.7</v>
      </c>
      <c r="M12" s="27">
        <v>4</v>
      </c>
      <c r="N12" s="27">
        <v>4.8</v>
      </c>
      <c r="O12" s="26">
        <v>1</v>
      </c>
      <c r="P12" s="27">
        <v>12.600000000000001</v>
      </c>
    </row>
    <row r="13" spans="1:16" x14ac:dyDescent="0.2">
      <c r="A13" s="25" t="s">
        <v>71</v>
      </c>
      <c r="B13" s="26">
        <v>4</v>
      </c>
      <c r="C13" s="26">
        <v>0</v>
      </c>
      <c r="D13" s="26">
        <v>1</v>
      </c>
      <c r="E13" s="26">
        <v>0</v>
      </c>
      <c r="F13" s="27">
        <v>6.1</v>
      </c>
      <c r="G13" s="28">
        <v>4.9000000000000004</v>
      </c>
      <c r="H13" s="27">
        <v>4.4000000000000004</v>
      </c>
      <c r="I13" s="27">
        <v>6.4</v>
      </c>
      <c r="J13" s="27">
        <v>8.1999999999999993</v>
      </c>
      <c r="K13" s="27">
        <v>3</v>
      </c>
      <c r="L13" s="27">
        <v>4.9000000000000004</v>
      </c>
      <c r="M13" s="27">
        <v>3.2</v>
      </c>
      <c r="N13" s="27">
        <v>3.9</v>
      </c>
      <c r="O13" s="26">
        <v>0</v>
      </c>
      <c r="P13" s="27">
        <v>9.8999999999999986</v>
      </c>
    </row>
    <row r="14" spans="1:16" x14ac:dyDescent="0.2">
      <c r="A14" s="25" t="s">
        <v>72</v>
      </c>
      <c r="B14" s="26">
        <v>13</v>
      </c>
      <c r="C14" s="26">
        <v>1</v>
      </c>
      <c r="D14" s="26">
        <v>0</v>
      </c>
      <c r="E14" s="26">
        <v>1</v>
      </c>
      <c r="F14" s="27">
        <v>9.5</v>
      </c>
      <c r="G14" s="28">
        <v>7.1</v>
      </c>
      <c r="H14" s="27">
        <v>5</v>
      </c>
      <c r="I14" s="27">
        <v>6.6</v>
      </c>
      <c r="J14" s="27">
        <v>7.6</v>
      </c>
      <c r="K14" s="27">
        <v>5.0999999999999996</v>
      </c>
      <c r="L14" s="27">
        <v>4.5</v>
      </c>
      <c r="M14" s="27">
        <v>4.4000000000000004</v>
      </c>
      <c r="N14" s="27">
        <v>6.9</v>
      </c>
      <c r="O14" s="26">
        <v>1</v>
      </c>
      <c r="P14" s="27">
        <v>11.850000000000001</v>
      </c>
    </row>
    <row r="15" spans="1:16" x14ac:dyDescent="0.2">
      <c r="A15" s="25" t="s">
        <v>73</v>
      </c>
      <c r="B15" s="26">
        <v>7</v>
      </c>
      <c r="C15" s="26">
        <v>1</v>
      </c>
      <c r="D15" s="26">
        <v>0</v>
      </c>
      <c r="E15" s="26">
        <v>1</v>
      </c>
      <c r="F15" s="27">
        <v>9.1999999999999993</v>
      </c>
      <c r="G15" s="28">
        <v>5.4</v>
      </c>
      <c r="H15" s="27">
        <v>2.4</v>
      </c>
      <c r="I15" s="27">
        <v>4.8</v>
      </c>
      <c r="J15" s="27">
        <v>7.1</v>
      </c>
      <c r="K15" s="27">
        <v>4.5</v>
      </c>
      <c r="L15" s="27">
        <v>2.6</v>
      </c>
      <c r="M15" s="27">
        <v>4.2</v>
      </c>
      <c r="N15" s="27">
        <v>5.5</v>
      </c>
      <c r="O15" s="26">
        <v>0</v>
      </c>
      <c r="P15" s="27">
        <v>12.299999999999999</v>
      </c>
    </row>
    <row r="16" spans="1:16" x14ac:dyDescent="0.2">
      <c r="A16" s="25" t="s">
        <v>74</v>
      </c>
      <c r="B16" s="26">
        <v>15</v>
      </c>
      <c r="C16" s="26">
        <v>0</v>
      </c>
      <c r="D16" s="26">
        <v>1</v>
      </c>
      <c r="E16" s="26">
        <v>1</v>
      </c>
      <c r="F16" s="27">
        <v>6.3</v>
      </c>
      <c r="G16" s="28">
        <v>4.5</v>
      </c>
      <c r="H16" s="27">
        <v>4.5</v>
      </c>
      <c r="I16" s="27">
        <v>5.9</v>
      </c>
      <c r="J16" s="27">
        <v>8.8000000000000007</v>
      </c>
      <c r="K16" s="27">
        <v>4.8</v>
      </c>
      <c r="L16" s="27">
        <v>6.2</v>
      </c>
      <c r="M16" s="27">
        <v>5.2</v>
      </c>
      <c r="N16" s="27">
        <v>6.9</v>
      </c>
      <c r="O16" s="26">
        <v>1</v>
      </c>
      <c r="P16" s="27">
        <v>11.399999999999999</v>
      </c>
    </row>
    <row r="17" spans="1:16" x14ac:dyDescent="0.2">
      <c r="A17" s="25" t="s">
        <v>75</v>
      </c>
      <c r="B17" s="26">
        <v>1</v>
      </c>
      <c r="C17" s="26">
        <v>0</v>
      </c>
      <c r="D17" s="26">
        <v>0</v>
      </c>
      <c r="E17" s="26">
        <v>0</v>
      </c>
      <c r="F17" s="27">
        <v>8.6999999999999993</v>
      </c>
      <c r="G17" s="28">
        <v>3.2</v>
      </c>
      <c r="H17" s="27">
        <v>3.2</v>
      </c>
      <c r="I17" s="27">
        <v>3.8</v>
      </c>
      <c r="J17" s="27">
        <v>4.9000000000000004</v>
      </c>
      <c r="K17" s="27">
        <v>4.3</v>
      </c>
      <c r="L17" s="27">
        <v>3.9</v>
      </c>
      <c r="M17" s="27">
        <v>4.5</v>
      </c>
      <c r="N17" s="27">
        <v>6.8</v>
      </c>
      <c r="O17" s="26">
        <v>0</v>
      </c>
      <c r="P17" s="27">
        <v>10.649999999999999</v>
      </c>
    </row>
    <row r="18" spans="1:16" x14ac:dyDescent="0.2">
      <c r="A18" s="25" t="s">
        <v>76</v>
      </c>
      <c r="B18" s="26">
        <v>4</v>
      </c>
      <c r="C18" s="26">
        <v>1</v>
      </c>
      <c r="D18" s="26">
        <v>1</v>
      </c>
      <c r="E18" s="26">
        <v>1</v>
      </c>
      <c r="F18" s="27">
        <v>5.7</v>
      </c>
      <c r="G18" s="28">
        <v>4</v>
      </c>
      <c r="H18" s="27">
        <v>3.3</v>
      </c>
      <c r="I18" s="27">
        <v>5.0999999999999996</v>
      </c>
      <c r="J18" s="27">
        <v>6.2</v>
      </c>
      <c r="K18" s="27">
        <v>4.2</v>
      </c>
      <c r="L18" s="27">
        <v>6.2</v>
      </c>
      <c r="M18" s="27">
        <v>4.5</v>
      </c>
      <c r="N18" s="27">
        <v>6</v>
      </c>
      <c r="O18" s="26">
        <v>1</v>
      </c>
      <c r="P18" s="27">
        <v>10.8</v>
      </c>
    </row>
    <row r="19" spans="1:16" x14ac:dyDescent="0.2">
      <c r="A19" s="25" t="s">
        <v>77</v>
      </c>
      <c r="B19" s="26">
        <v>8</v>
      </c>
      <c r="C19" s="26">
        <v>0</v>
      </c>
      <c r="D19" s="26">
        <v>1</v>
      </c>
      <c r="E19" s="26">
        <v>0</v>
      </c>
      <c r="F19" s="27">
        <v>5.9</v>
      </c>
      <c r="G19" s="28">
        <v>5.6</v>
      </c>
      <c r="H19" s="27">
        <v>3.5</v>
      </c>
      <c r="I19" s="27">
        <v>5.5</v>
      </c>
      <c r="J19" s="27">
        <v>8.4</v>
      </c>
      <c r="K19" s="27">
        <v>5.7</v>
      </c>
      <c r="L19" s="27">
        <v>5.8</v>
      </c>
      <c r="M19" s="27">
        <v>4.8</v>
      </c>
      <c r="N19" s="27">
        <v>7.2</v>
      </c>
      <c r="O19" s="26">
        <v>0</v>
      </c>
      <c r="P19" s="27">
        <v>12.299999999999999</v>
      </c>
    </row>
    <row r="20" spans="1:16" x14ac:dyDescent="0.2">
      <c r="A20" s="25" t="s">
        <v>78</v>
      </c>
      <c r="B20" s="26">
        <v>12</v>
      </c>
      <c r="C20" s="26">
        <v>1</v>
      </c>
      <c r="D20" s="26">
        <v>1</v>
      </c>
      <c r="E20" s="26">
        <v>0</v>
      </c>
      <c r="F20" s="27">
        <v>5.6</v>
      </c>
      <c r="G20" s="28">
        <v>4.9000000000000004</v>
      </c>
      <c r="H20" s="27">
        <v>3.7</v>
      </c>
      <c r="I20" s="27">
        <v>5.6</v>
      </c>
      <c r="J20" s="27">
        <v>9.1</v>
      </c>
      <c r="K20" s="27">
        <v>5</v>
      </c>
      <c r="L20" s="27">
        <v>6</v>
      </c>
      <c r="M20" s="27">
        <v>4.5</v>
      </c>
      <c r="N20" s="27">
        <v>6.4</v>
      </c>
      <c r="O20" s="26">
        <v>1</v>
      </c>
      <c r="P20" s="27">
        <v>11.850000000000001</v>
      </c>
    </row>
    <row r="21" spans="1:16" x14ac:dyDescent="0.2">
      <c r="A21" s="25" t="s">
        <v>79</v>
      </c>
      <c r="B21" s="26">
        <v>13</v>
      </c>
      <c r="C21" s="26">
        <v>0</v>
      </c>
      <c r="D21" s="26">
        <v>1</v>
      </c>
      <c r="E21" s="26">
        <v>0</v>
      </c>
      <c r="F21" s="27">
        <v>9.1</v>
      </c>
      <c r="G21" s="28">
        <v>6</v>
      </c>
      <c r="H21" s="27">
        <v>5.3</v>
      </c>
      <c r="I21" s="27">
        <v>7.1</v>
      </c>
      <c r="J21" s="27">
        <v>8.4</v>
      </c>
      <c r="K21" s="27">
        <v>4.5</v>
      </c>
      <c r="L21" s="27">
        <v>6.1</v>
      </c>
      <c r="M21" s="27">
        <v>4.4000000000000004</v>
      </c>
      <c r="N21" s="27">
        <v>6</v>
      </c>
      <c r="O21" s="26">
        <v>1</v>
      </c>
      <c r="P21" s="27">
        <v>13.200000000000001</v>
      </c>
    </row>
    <row r="22" spans="1:16" x14ac:dyDescent="0.2">
      <c r="A22" s="25" t="s">
        <v>80</v>
      </c>
      <c r="B22" s="26">
        <v>8</v>
      </c>
      <c r="C22" s="26">
        <v>0</v>
      </c>
      <c r="D22" s="26">
        <v>1</v>
      </c>
      <c r="E22" s="26">
        <v>0</v>
      </c>
      <c r="F22" s="27">
        <v>5.2</v>
      </c>
      <c r="G22" s="28">
        <v>3.8</v>
      </c>
      <c r="H22" s="27">
        <v>3.9</v>
      </c>
      <c r="I22" s="27">
        <v>5</v>
      </c>
      <c r="J22" s="27">
        <v>8.4</v>
      </c>
      <c r="K22" s="27">
        <v>3.3</v>
      </c>
      <c r="L22" s="27">
        <v>4.9000000000000004</v>
      </c>
      <c r="M22" s="27">
        <v>3.3</v>
      </c>
      <c r="N22" s="27">
        <v>5.2</v>
      </c>
      <c r="O22" s="26">
        <v>0</v>
      </c>
      <c r="P22" s="27">
        <v>10.5</v>
      </c>
    </row>
    <row r="23" spans="1:16" x14ac:dyDescent="0.2">
      <c r="A23" s="25" t="s">
        <v>81</v>
      </c>
      <c r="B23" s="26">
        <v>12</v>
      </c>
      <c r="C23" s="26">
        <v>1</v>
      </c>
      <c r="D23" s="26">
        <v>1</v>
      </c>
      <c r="E23" s="26">
        <v>1</v>
      </c>
      <c r="F23" s="27">
        <v>9.6</v>
      </c>
      <c r="G23" s="28">
        <v>7.2</v>
      </c>
      <c r="H23" s="27">
        <v>5.4</v>
      </c>
      <c r="I23" s="27">
        <v>7.8</v>
      </c>
      <c r="J23" s="27">
        <v>4.5</v>
      </c>
      <c r="K23" s="27">
        <v>4.3</v>
      </c>
      <c r="L23" s="27">
        <v>3</v>
      </c>
      <c r="M23" s="27">
        <v>4.3</v>
      </c>
      <c r="N23" s="27">
        <v>7.7</v>
      </c>
      <c r="O23" s="26">
        <v>1</v>
      </c>
      <c r="P23" s="27">
        <v>14.850000000000001</v>
      </c>
    </row>
    <row r="24" spans="1:16" x14ac:dyDescent="0.2">
      <c r="A24" s="25" t="s">
        <v>82</v>
      </c>
      <c r="B24" s="26">
        <v>3</v>
      </c>
      <c r="C24" s="26">
        <v>0</v>
      </c>
      <c r="D24" s="26">
        <v>0</v>
      </c>
      <c r="E24" s="26">
        <v>1</v>
      </c>
      <c r="F24" s="27">
        <v>8.6</v>
      </c>
      <c r="G24" s="28">
        <v>5.0999999999999996</v>
      </c>
      <c r="H24" s="27">
        <v>3.5</v>
      </c>
      <c r="I24" s="27">
        <v>4.7</v>
      </c>
      <c r="J24" s="27">
        <v>3.7</v>
      </c>
      <c r="K24" s="27">
        <v>4.8</v>
      </c>
      <c r="L24" s="27">
        <v>3.4</v>
      </c>
      <c r="M24" s="27">
        <v>4</v>
      </c>
      <c r="N24" s="27">
        <v>5.0999999999999996</v>
      </c>
      <c r="O24" s="26">
        <v>1</v>
      </c>
      <c r="P24" s="27">
        <v>12.149999999999999</v>
      </c>
    </row>
    <row r="25" spans="1:16" x14ac:dyDescent="0.2">
      <c r="A25" s="25" t="s">
        <v>83</v>
      </c>
      <c r="B25" s="26">
        <v>10</v>
      </c>
      <c r="C25" s="26">
        <v>0</v>
      </c>
      <c r="D25" s="26">
        <v>1</v>
      </c>
      <c r="E25" s="26">
        <v>1</v>
      </c>
      <c r="F25" s="27">
        <v>9.3000000000000007</v>
      </c>
      <c r="G25" s="28">
        <v>3.9</v>
      </c>
      <c r="H25" s="27">
        <v>2.2000000000000002</v>
      </c>
      <c r="I25" s="27">
        <v>4.5</v>
      </c>
      <c r="J25" s="27">
        <v>6.2</v>
      </c>
      <c r="K25" s="27">
        <v>6.7</v>
      </c>
      <c r="L25" s="27">
        <v>4.4000000000000004</v>
      </c>
      <c r="M25" s="27">
        <v>4.5</v>
      </c>
      <c r="N25" s="27">
        <v>7.2</v>
      </c>
      <c r="O25" s="26">
        <v>1</v>
      </c>
      <c r="P25" s="27">
        <v>12</v>
      </c>
    </row>
    <row r="26" spans="1:16" x14ac:dyDescent="0.2">
      <c r="A26" s="25" t="s">
        <v>84</v>
      </c>
      <c r="B26" s="26">
        <v>5</v>
      </c>
      <c r="C26" s="26">
        <v>0</v>
      </c>
      <c r="D26" s="26">
        <v>1</v>
      </c>
      <c r="E26" s="26">
        <v>0</v>
      </c>
      <c r="F26" s="27">
        <v>6</v>
      </c>
      <c r="G26" s="28">
        <v>4.0999999999999996</v>
      </c>
      <c r="H26" s="27">
        <v>3.5</v>
      </c>
      <c r="I26" s="27">
        <v>5.3</v>
      </c>
      <c r="J26" s="27">
        <v>8</v>
      </c>
      <c r="K26" s="27">
        <v>4.7</v>
      </c>
      <c r="L26" s="27">
        <v>5.3</v>
      </c>
      <c r="M26" s="27">
        <v>4</v>
      </c>
      <c r="N26" s="27">
        <v>4.7</v>
      </c>
      <c r="O26" s="26">
        <v>0</v>
      </c>
      <c r="P26" s="27">
        <v>8.25</v>
      </c>
    </row>
    <row r="27" spans="1:16" x14ac:dyDescent="0.2">
      <c r="A27" s="25" t="s">
        <v>85</v>
      </c>
      <c r="B27" s="26">
        <v>3</v>
      </c>
      <c r="C27" s="26">
        <v>0</v>
      </c>
      <c r="D27" s="26">
        <v>1</v>
      </c>
      <c r="E27" s="26">
        <v>0</v>
      </c>
      <c r="F27" s="27">
        <v>6.4</v>
      </c>
      <c r="G27" s="28">
        <v>3.6</v>
      </c>
      <c r="H27" s="27">
        <v>4</v>
      </c>
      <c r="I27" s="27">
        <v>5.3</v>
      </c>
      <c r="J27" s="27">
        <v>7.1</v>
      </c>
      <c r="K27" s="27">
        <v>5.6</v>
      </c>
      <c r="L27" s="27">
        <v>6.6</v>
      </c>
      <c r="M27" s="27">
        <v>3.9</v>
      </c>
      <c r="N27" s="27">
        <v>6.1</v>
      </c>
      <c r="O27" s="26">
        <v>0</v>
      </c>
      <c r="P27" s="27">
        <v>10.5</v>
      </c>
    </row>
    <row r="28" spans="1:16" x14ac:dyDescent="0.2">
      <c r="A28" s="25" t="s">
        <v>86</v>
      </c>
      <c r="B28" s="26">
        <v>9</v>
      </c>
      <c r="C28" s="26">
        <v>0</v>
      </c>
      <c r="D28" s="26">
        <v>0</v>
      </c>
      <c r="E28" s="26">
        <v>0</v>
      </c>
      <c r="F28" s="27">
        <v>8.5</v>
      </c>
      <c r="G28" s="28">
        <v>3</v>
      </c>
      <c r="H28" s="27">
        <v>4.0999999999999996</v>
      </c>
      <c r="I28" s="27">
        <v>3.7</v>
      </c>
      <c r="J28" s="27">
        <v>4.8</v>
      </c>
      <c r="K28" s="27">
        <v>5.3</v>
      </c>
      <c r="L28" s="27">
        <v>3.8</v>
      </c>
      <c r="M28" s="27">
        <v>4.4000000000000004</v>
      </c>
      <c r="N28" s="27">
        <v>5.8</v>
      </c>
      <c r="O28" s="26">
        <v>1</v>
      </c>
      <c r="P28" s="27">
        <v>10.5</v>
      </c>
    </row>
    <row r="29" spans="1:16" x14ac:dyDescent="0.2">
      <c r="A29" s="25" t="s">
        <v>87</v>
      </c>
      <c r="B29" s="26">
        <v>4</v>
      </c>
      <c r="C29" s="26">
        <v>1</v>
      </c>
      <c r="D29" s="26">
        <v>1</v>
      </c>
      <c r="E29" s="26">
        <v>0</v>
      </c>
      <c r="F29" s="27">
        <v>7</v>
      </c>
      <c r="G29" s="28">
        <v>3.3</v>
      </c>
      <c r="H29" s="27">
        <v>2.6</v>
      </c>
      <c r="I29" s="27">
        <v>4.2</v>
      </c>
      <c r="J29" s="27">
        <v>9</v>
      </c>
      <c r="K29" s="27">
        <v>4.3</v>
      </c>
      <c r="L29" s="27">
        <v>5.2</v>
      </c>
      <c r="M29" s="27">
        <v>3.7</v>
      </c>
      <c r="N29" s="27">
        <v>5.5</v>
      </c>
      <c r="O29" s="26">
        <v>0</v>
      </c>
      <c r="P29" s="27">
        <v>8.3999999999999986</v>
      </c>
    </row>
    <row r="30" spans="1:16" x14ac:dyDescent="0.2">
      <c r="A30" s="25" t="s">
        <v>88</v>
      </c>
      <c r="B30" s="26">
        <v>13</v>
      </c>
      <c r="C30" s="26">
        <v>0</v>
      </c>
      <c r="D30" s="26">
        <v>0</v>
      </c>
      <c r="E30" s="26">
        <v>0</v>
      </c>
      <c r="F30" s="27">
        <v>8.5</v>
      </c>
      <c r="G30" s="28">
        <v>3</v>
      </c>
      <c r="H30" s="27">
        <v>2.2999999999999998</v>
      </c>
      <c r="I30" s="27">
        <v>3.7</v>
      </c>
      <c r="J30" s="27">
        <v>4.8</v>
      </c>
      <c r="K30" s="27">
        <v>5.7</v>
      </c>
      <c r="L30" s="27">
        <v>3.8</v>
      </c>
      <c r="M30" s="27">
        <v>4.4000000000000004</v>
      </c>
      <c r="N30" s="27">
        <v>6</v>
      </c>
      <c r="O30" s="26">
        <v>0</v>
      </c>
      <c r="P30" s="27">
        <v>10.8</v>
      </c>
    </row>
    <row r="31" spans="1:16" x14ac:dyDescent="0.2">
      <c r="A31" s="25" t="s">
        <v>89</v>
      </c>
      <c r="B31" s="26">
        <v>4</v>
      </c>
      <c r="C31" s="26">
        <v>1</v>
      </c>
      <c r="D31" s="26">
        <v>1</v>
      </c>
      <c r="E31" s="26">
        <v>0</v>
      </c>
      <c r="F31" s="27">
        <v>7.6</v>
      </c>
      <c r="G31" s="28">
        <v>3.6</v>
      </c>
      <c r="H31" s="27">
        <v>5.0999999999999996</v>
      </c>
      <c r="I31" s="27">
        <v>4.5999999999999996</v>
      </c>
      <c r="J31" s="27">
        <v>7.7</v>
      </c>
      <c r="K31" s="27">
        <v>4.7</v>
      </c>
      <c r="L31" s="27">
        <v>5.5</v>
      </c>
      <c r="M31" s="27">
        <v>3.5</v>
      </c>
      <c r="N31" s="27">
        <v>4</v>
      </c>
      <c r="O31" s="26">
        <v>0</v>
      </c>
      <c r="P31" s="27">
        <v>9.3000000000000007</v>
      </c>
    </row>
    <row r="32" spans="1:16" x14ac:dyDescent="0.2">
      <c r="A32" s="25" t="s">
        <v>90</v>
      </c>
      <c r="B32" s="26">
        <v>13</v>
      </c>
      <c r="C32" s="26">
        <v>1</v>
      </c>
      <c r="D32" s="26">
        <v>0</v>
      </c>
      <c r="E32" s="26">
        <v>1</v>
      </c>
      <c r="F32" s="27">
        <v>6.9</v>
      </c>
      <c r="G32" s="28">
        <v>3.4</v>
      </c>
      <c r="H32" s="27">
        <v>4.5</v>
      </c>
      <c r="I32" s="27">
        <v>4.7</v>
      </c>
      <c r="J32" s="27">
        <v>5.2</v>
      </c>
      <c r="K32" s="27">
        <v>3.7</v>
      </c>
      <c r="L32" s="27">
        <v>2.7</v>
      </c>
      <c r="M32" s="27">
        <v>3.3</v>
      </c>
      <c r="N32" s="27">
        <v>4.3</v>
      </c>
      <c r="O32" s="26">
        <v>0</v>
      </c>
      <c r="P32" s="27">
        <v>10.649999999999999</v>
      </c>
    </row>
    <row r="33" spans="1:16" x14ac:dyDescent="0.2">
      <c r="A33" s="25" t="s">
        <v>91</v>
      </c>
      <c r="B33" s="26">
        <v>2</v>
      </c>
      <c r="C33" s="26">
        <v>0</v>
      </c>
      <c r="D33" s="26">
        <v>1</v>
      </c>
      <c r="E33" s="26">
        <v>0</v>
      </c>
      <c r="F33" s="27">
        <v>8.1</v>
      </c>
      <c r="G33" s="28">
        <v>2.5</v>
      </c>
      <c r="H33" s="27">
        <v>2.2999999999999998</v>
      </c>
      <c r="I33" s="27">
        <v>3.8</v>
      </c>
      <c r="J33" s="27">
        <v>6.6</v>
      </c>
      <c r="K33" s="27">
        <v>3</v>
      </c>
      <c r="L33" s="27">
        <v>3.5</v>
      </c>
      <c r="M33" s="27">
        <v>3</v>
      </c>
      <c r="N33" s="27">
        <v>4.5</v>
      </c>
      <c r="O33" s="26">
        <v>0</v>
      </c>
      <c r="P33" s="27">
        <v>9.3000000000000007</v>
      </c>
    </row>
    <row r="34" spans="1:16" x14ac:dyDescent="0.2">
      <c r="A34" s="25" t="s">
        <v>92</v>
      </c>
      <c r="B34" s="26">
        <v>15</v>
      </c>
      <c r="C34" s="26">
        <v>1</v>
      </c>
      <c r="D34" s="26">
        <v>1</v>
      </c>
      <c r="E34" s="26">
        <v>0</v>
      </c>
      <c r="F34" s="27">
        <v>6.7</v>
      </c>
      <c r="G34" s="28">
        <v>3.7</v>
      </c>
      <c r="H34" s="27">
        <v>5.3</v>
      </c>
      <c r="I34" s="27">
        <v>4.9000000000000004</v>
      </c>
      <c r="J34" s="27">
        <v>9.1999999999999993</v>
      </c>
      <c r="K34" s="27">
        <v>3.5</v>
      </c>
      <c r="L34" s="27">
        <v>4.5</v>
      </c>
      <c r="M34" s="27">
        <v>3.4</v>
      </c>
      <c r="N34" s="27">
        <v>5.3</v>
      </c>
      <c r="O34" s="26">
        <v>0</v>
      </c>
      <c r="P34" s="27">
        <v>11.399999999999999</v>
      </c>
    </row>
    <row r="35" spans="1:16" x14ac:dyDescent="0.2">
      <c r="A35" s="25" t="s">
        <v>93</v>
      </c>
      <c r="B35" s="26">
        <v>10</v>
      </c>
      <c r="C35" s="26">
        <v>1</v>
      </c>
      <c r="D35" s="26">
        <v>1</v>
      </c>
      <c r="E35" s="26">
        <v>0</v>
      </c>
      <c r="F35" s="27">
        <v>8</v>
      </c>
      <c r="G35" s="28">
        <v>4.8</v>
      </c>
      <c r="H35" s="27">
        <v>5.5</v>
      </c>
      <c r="I35" s="27">
        <v>4.7</v>
      </c>
      <c r="J35" s="27">
        <v>8.6999999999999993</v>
      </c>
      <c r="K35" s="27">
        <v>4.7</v>
      </c>
      <c r="L35" s="27">
        <v>6.6</v>
      </c>
      <c r="M35" s="27">
        <v>4.2</v>
      </c>
      <c r="N35" s="27">
        <v>5.7</v>
      </c>
      <c r="O35" s="26">
        <v>1</v>
      </c>
      <c r="P35" s="27">
        <v>13.5</v>
      </c>
    </row>
    <row r="36" spans="1:16" x14ac:dyDescent="0.2">
      <c r="A36" s="25" t="s">
        <v>94</v>
      </c>
      <c r="B36" s="26">
        <v>6</v>
      </c>
      <c r="C36" s="26">
        <v>0</v>
      </c>
      <c r="D36" s="26">
        <v>1</v>
      </c>
      <c r="E36" s="26">
        <v>0</v>
      </c>
      <c r="F36" s="27">
        <v>6.7</v>
      </c>
      <c r="G36" s="28">
        <v>4</v>
      </c>
      <c r="H36" s="27">
        <v>3</v>
      </c>
      <c r="I36" s="27">
        <v>6.8</v>
      </c>
      <c r="J36" s="27">
        <v>8.4</v>
      </c>
      <c r="K36" s="27">
        <v>2.5</v>
      </c>
      <c r="L36" s="27">
        <v>4.3</v>
      </c>
      <c r="M36" s="27">
        <v>3.5</v>
      </c>
      <c r="N36" s="27">
        <v>5</v>
      </c>
      <c r="O36" s="26">
        <v>0</v>
      </c>
      <c r="P36" s="27">
        <v>10.050000000000001</v>
      </c>
    </row>
    <row r="37" spans="1:16" x14ac:dyDescent="0.2">
      <c r="A37" s="25" t="s">
        <v>95</v>
      </c>
      <c r="B37" s="26">
        <v>3</v>
      </c>
      <c r="C37" s="26">
        <v>0</v>
      </c>
      <c r="D37" s="26">
        <v>0</v>
      </c>
      <c r="E37" s="26">
        <v>0</v>
      </c>
      <c r="F37" s="27">
        <v>8.6999999999999993</v>
      </c>
      <c r="G37" s="28">
        <v>3.2</v>
      </c>
      <c r="H37" s="27">
        <v>3.5</v>
      </c>
      <c r="I37" s="27">
        <v>2.9</v>
      </c>
      <c r="J37" s="27">
        <v>5.6</v>
      </c>
      <c r="K37" s="27">
        <v>3.1</v>
      </c>
      <c r="L37" s="27">
        <v>2.9</v>
      </c>
      <c r="M37" s="27">
        <v>2.5</v>
      </c>
      <c r="N37" s="27">
        <v>4.3</v>
      </c>
      <c r="O37" s="26">
        <v>0</v>
      </c>
      <c r="P37" s="27">
        <v>10.649999999999999</v>
      </c>
    </row>
    <row r="38" spans="1:16" x14ac:dyDescent="0.2">
      <c r="A38" s="25" t="s">
        <v>96</v>
      </c>
      <c r="B38" s="26">
        <v>9</v>
      </c>
      <c r="C38" s="26">
        <v>0</v>
      </c>
      <c r="D38" s="26">
        <v>0</v>
      </c>
      <c r="E38" s="26">
        <v>1</v>
      </c>
      <c r="F38" s="27">
        <v>9</v>
      </c>
      <c r="G38" s="28">
        <v>3.4</v>
      </c>
      <c r="H38" s="27">
        <v>3.9</v>
      </c>
      <c r="I38" s="27">
        <v>4.5</v>
      </c>
      <c r="J38" s="27">
        <v>6.8</v>
      </c>
      <c r="K38" s="27">
        <v>3.9</v>
      </c>
      <c r="L38" s="27">
        <v>3.5</v>
      </c>
      <c r="M38" s="27">
        <v>3.5</v>
      </c>
      <c r="N38" s="27">
        <v>4.5999999999999996</v>
      </c>
      <c r="O38" s="26">
        <v>1</v>
      </c>
      <c r="P38" s="27">
        <v>10.8</v>
      </c>
    </row>
    <row r="39" spans="1:16" x14ac:dyDescent="0.2">
      <c r="A39" s="25" t="s">
        <v>97</v>
      </c>
      <c r="B39" s="26">
        <v>10</v>
      </c>
      <c r="C39" s="26">
        <v>0</v>
      </c>
      <c r="D39" s="26">
        <v>1</v>
      </c>
      <c r="E39" s="26">
        <v>1</v>
      </c>
      <c r="F39" s="27">
        <v>9.6</v>
      </c>
      <c r="G39" s="28">
        <v>5.6</v>
      </c>
      <c r="H39" s="27">
        <v>2.9</v>
      </c>
      <c r="I39" s="27">
        <v>5.5</v>
      </c>
      <c r="J39" s="27">
        <v>7.7</v>
      </c>
      <c r="K39" s="27">
        <v>5.2</v>
      </c>
      <c r="L39" s="27">
        <v>4.5999999999999996</v>
      </c>
      <c r="M39" s="27">
        <v>4.9000000000000004</v>
      </c>
      <c r="N39" s="27">
        <v>8.1</v>
      </c>
      <c r="O39" s="26">
        <v>1</v>
      </c>
      <c r="P39" s="27">
        <v>14.850000000000001</v>
      </c>
    </row>
    <row r="40" spans="1:16" x14ac:dyDescent="0.2">
      <c r="A40" s="25" t="s">
        <v>98</v>
      </c>
      <c r="B40" s="26">
        <v>12</v>
      </c>
      <c r="C40" s="26">
        <v>1</v>
      </c>
      <c r="D40" s="26">
        <v>1</v>
      </c>
      <c r="E40" s="26">
        <v>0</v>
      </c>
      <c r="F40" s="27">
        <v>8.1999999999999993</v>
      </c>
      <c r="G40" s="28">
        <v>3.6</v>
      </c>
      <c r="H40" s="27">
        <v>5.8</v>
      </c>
      <c r="I40" s="27">
        <v>5</v>
      </c>
      <c r="J40" s="27">
        <v>9</v>
      </c>
      <c r="K40" s="27">
        <v>4.7</v>
      </c>
      <c r="L40" s="27">
        <v>6.9</v>
      </c>
      <c r="M40" s="27">
        <v>4.5</v>
      </c>
      <c r="N40" s="27">
        <v>6.2</v>
      </c>
      <c r="O40" s="26">
        <v>0</v>
      </c>
      <c r="P40" s="27">
        <v>11.399999999999999</v>
      </c>
    </row>
    <row r="41" spans="1:16" x14ac:dyDescent="0.2">
      <c r="A41" s="25" t="s">
        <v>99</v>
      </c>
      <c r="B41" s="26">
        <v>9</v>
      </c>
      <c r="C41" s="26">
        <v>0</v>
      </c>
      <c r="D41" s="26">
        <v>1</v>
      </c>
      <c r="E41" s="26">
        <v>0</v>
      </c>
      <c r="F41" s="27">
        <v>6.1</v>
      </c>
      <c r="G41" s="28">
        <v>4.9000000000000004</v>
      </c>
      <c r="H41" s="27">
        <v>5.0999999999999996</v>
      </c>
      <c r="I41" s="27">
        <v>6.4</v>
      </c>
      <c r="J41" s="27">
        <v>8.1999999999999993</v>
      </c>
      <c r="K41" s="27">
        <v>4.5</v>
      </c>
      <c r="L41" s="27">
        <v>4.9000000000000004</v>
      </c>
      <c r="M41" s="27">
        <v>3.2</v>
      </c>
      <c r="N41" s="27">
        <v>4.8</v>
      </c>
      <c r="O41" s="26">
        <v>0</v>
      </c>
      <c r="P41" s="27">
        <v>8.6999999999999993</v>
      </c>
    </row>
    <row r="42" spans="1:16" x14ac:dyDescent="0.2">
      <c r="A42" s="25" t="s">
        <v>100</v>
      </c>
      <c r="B42" s="26">
        <v>6</v>
      </c>
      <c r="C42" s="26">
        <v>1</v>
      </c>
      <c r="D42" s="26">
        <v>1</v>
      </c>
      <c r="E42" s="26">
        <v>0</v>
      </c>
      <c r="F42" s="27">
        <v>8.3000000000000007</v>
      </c>
      <c r="G42" s="28">
        <v>4.9000000000000004</v>
      </c>
      <c r="H42" s="27">
        <v>3.1</v>
      </c>
      <c r="I42" s="27">
        <v>5.2</v>
      </c>
      <c r="J42" s="27">
        <v>9.1</v>
      </c>
      <c r="K42" s="27">
        <v>4.5999999999999996</v>
      </c>
      <c r="L42" s="27">
        <v>5.8</v>
      </c>
      <c r="M42" s="27">
        <v>3.9</v>
      </c>
      <c r="N42" s="27">
        <v>5.5</v>
      </c>
      <c r="O42" s="26">
        <v>1</v>
      </c>
      <c r="P42" s="27">
        <v>12.600000000000001</v>
      </c>
    </row>
    <row r="43" spans="1:16" x14ac:dyDescent="0.2">
      <c r="A43" s="25" t="s">
        <v>101</v>
      </c>
      <c r="B43" s="26">
        <v>2</v>
      </c>
      <c r="C43" s="26">
        <v>1</v>
      </c>
      <c r="D43" s="26">
        <v>0</v>
      </c>
      <c r="E43" s="26">
        <v>1</v>
      </c>
      <c r="F43" s="27">
        <v>9.4</v>
      </c>
      <c r="G43" s="28">
        <v>5.3</v>
      </c>
      <c r="H43" s="27">
        <v>3.8</v>
      </c>
      <c r="I43" s="27">
        <v>4.9000000000000004</v>
      </c>
      <c r="J43" s="27">
        <v>8.5</v>
      </c>
      <c r="K43" s="27">
        <v>4.0999999999999996</v>
      </c>
      <c r="L43" s="27">
        <v>4.5</v>
      </c>
      <c r="M43" s="27">
        <v>4.0999999999999996</v>
      </c>
      <c r="N43" s="27">
        <v>5.4</v>
      </c>
      <c r="O43" s="26">
        <v>1</v>
      </c>
      <c r="P43" s="27">
        <v>11.850000000000001</v>
      </c>
    </row>
    <row r="44" spans="1:16" x14ac:dyDescent="0.2">
      <c r="A44" s="25" t="s">
        <v>102</v>
      </c>
      <c r="B44" s="26">
        <v>10</v>
      </c>
      <c r="C44" s="26">
        <v>0</v>
      </c>
      <c r="D44" s="26">
        <v>0</v>
      </c>
      <c r="E44" s="26">
        <v>1</v>
      </c>
      <c r="F44" s="27">
        <v>9.3000000000000007</v>
      </c>
      <c r="G44" s="28">
        <v>5.0999999999999996</v>
      </c>
      <c r="H44" s="27">
        <v>5.8</v>
      </c>
      <c r="I44" s="27">
        <v>6.3</v>
      </c>
      <c r="J44" s="27">
        <v>7.4</v>
      </c>
      <c r="K44" s="27">
        <v>4.5999999999999996</v>
      </c>
      <c r="L44" s="27">
        <v>4.5999999999999996</v>
      </c>
      <c r="M44" s="27">
        <v>4.3</v>
      </c>
      <c r="N44" s="27">
        <v>6.8</v>
      </c>
      <c r="O44" s="26">
        <v>1</v>
      </c>
      <c r="P44" s="27">
        <v>11.399999999999999</v>
      </c>
    </row>
    <row r="45" spans="1:16" x14ac:dyDescent="0.2">
      <c r="A45" s="25" t="s">
        <v>103</v>
      </c>
      <c r="B45" s="26">
        <v>15</v>
      </c>
      <c r="C45" s="26">
        <v>1</v>
      </c>
      <c r="D45" s="26">
        <v>1</v>
      </c>
      <c r="E45" s="26">
        <v>1</v>
      </c>
      <c r="F45" s="27">
        <v>5.0999999999999996</v>
      </c>
      <c r="G45" s="28">
        <v>6.6</v>
      </c>
      <c r="H45" s="27">
        <v>4.4000000000000004</v>
      </c>
      <c r="I45" s="27">
        <v>7.8</v>
      </c>
      <c r="J45" s="27">
        <v>5.9</v>
      </c>
      <c r="K45" s="27">
        <v>4.9000000000000004</v>
      </c>
      <c r="L45" s="27">
        <v>6.3</v>
      </c>
      <c r="M45" s="27">
        <v>4.5</v>
      </c>
      <c r="N45" s="27">
        <v>6.9</v>
      </c>
      <c r="O45" s="26">
        <v>1</v>
      </c>
      <c r="P45" s="27">
        <v>12.600000000000001</v>
      </c>
    </row>
    <row r="46" spans="1:16" x14ac:dyDescent="0.2">
      <c r="A46" s="25" t="s">
        <v>104</v>
      </c>
      <c r="B46" s="26">
        <v>6</v>
      </c>
      <c r="C46" s="26">
        <v>1</v>
      </c>
      <c r="D46" s="26">
        <v>0</v>
      </c>
      <c r="E46" s="26">
        <v>0</v>
      </c>
      <c r="F46" s="27">
        <v>8</v>
      </c>
      <c r="G46" s="28">
        <v>2.5</v>
      </c>
      <c r="H46" s="27">
        <v>3.6</v>
      </c>
      <c r="I46" s="27">
        <v>3</v>
      </c>
      <c r="J46" s="27">
        <v>5.2</v>
      </c>
      <c r="K46" s="27">
        <v>4.3</v>
      </c>
      <c r="L46" s="27">
        <v>4.2</v>
      </c>
      <c r="M46" s="27">
        <v>4.7</v>
      </c>
      <c r="N46" s="27">
        <v>6.5</v>
      </c>
      <c r="O46" s="26">
        <v>0</v>
      </c>
      <c r="P46" s="27">
        <v>9.75</v>
      </c>
    </row>
    <row r="47" spans="1:16" x14ac:dyDescent="0.2">
      <c r="A47" s="25" t="s">
        <v>105</v>
      </c>
      <c r="B47" s="26">
        <v>5</v>
      </c>
      <c r="C47" s="26">
        <v>0</v>
      </c>
      <c r="D47" s="26">
        <v>1</v>
      </c>
      <c r="E47" s="26">
        <v>0</v>
      </c>
      <c r="F47" s="27">
        <v>5.9</v>
      </c>
      <c r="G47" s="28">
        <v>5.6</v>
      </c>
      <c r="H47" s="27">
        <v>5.8</v>
      </c>
      <c r="I47" s="27">
        <v>5.5</v>
      </c>
      <c r="J47" s="27">
        <v>8.4</v>
      </c>
      <c r="K47" s="27">
        <v>5.2</v>
      </c>
      <c r="L47" s="27">
        <v>5.8</v>
      </c>
      <c r="M47" s="27">
        <v>4.8</v>
      </c>
      <c r="N47" s="27">
        <v>5.9</v>
      </c>
      <c r="O47" s="26">
        <v>1</v>
      </c>
      <c r="P47" s="27">
        <v>11.55</v>
      </c>
    </row>
    <row r="48" spans="1:16" x14ac:dyDescent="0.2">
      <c r="A48" s="25" t="s">
        <v>106</v>
      </c>
      <c r="B48" s="26">
        <v>4</v>
      </c>
      <c r="C48" s="26">
        <v>1</v>
      </c>
      <c r="D48" s="26">
        <v>0</v>
      </c>
      <c r="E48" s="26">
        <v>1</v>
      </c>
      <c r="F48" s="27">
        <v>10</v>
      </c>
      <c r="G48" s="28">
        <v>5.8</v>
      </c>
      <c r="H48" s="27">
        <v>2.9</v>
      </c>
      <c r="I48" s="27">
        <v>4.5</v>
      </c>
      <c r="J48" s="27">
        <v>3.8</v>
      </c>
      <c r="K48" s="27">
        <v>5</v>
      </c>
      <c r="L48" s="27">
        <v>4</v>
      </c>
      <c r="M48" s="27">
        <v>3.5</v>
      </c>
      <c r="N48" s="27">
        <v>6.3</v>
      </c>
      <c r="O48" s="26">
        <v>1</v>
      </c>
      <c r="P48" s="27">
        <v>12</v>
      </c>
    </row>
    <row r="49" spans="1:16" x14ac:dyDescent="0.2">
      <c r="A49" s="25" t="s">
        <v>107</v>
      </c>
      <c r="B49" s="26">
        <v>8</v>
      </c>
      <c r="C49" s="26">
        <v>1</v>
      </c>
      <c r="D49" s="26">
        <v>1</v>
      </c>
      <c r="E49" s="26">
        <v>0</v>
      </c>
      <c r="F49" s="27">
        <v>5.7</v>
      </c>
      <c r="G49" s="28">
        <v>3.8</v>
      </c>
      <c r="H49" s="27">
        <v>5.7</v>
      </c>
      <c r="I49" s="27">
        <v>6</v>
      </c>
      <c r="J49" s="27">
        <v>8.1999999999999993</v>
      </c>
      <c r="K49" s="27">
        <v>6.5</v>
      </c>
      <c r="L49" s="27">
        <v>7.3</v>
      </c>
      <c r="M49" s="27">
        <v>5.2</v>
      </c>
      <c r="N49" s="27">
        <v>7.5</v>
      </c>
      <c r="O49" s="26">
        <v>1</v>
      </c>
      <c r="P49" s="27">
        <v>10.649999999999999</v>
      </c>
    </row>
    <row r="50" spans="1:16" x14ac:dyDescent="0.2">
      <c r="A50" s="25" t="s">
        <v>108</v>
      </c>
      <c r="B50" s="26">
        <v>13</v>
      </c>
      <c r="C50" s="26">
        <v>0</v>
      </c>
      <c r="D50" s="26">
        <v>1</v>
      </c>
      <c r="E50" s="26">
        <v>1</v>
      </c>
      <c r="F50" s="27">
        <v>9.9</v>
      </c>
      <c r="G50" s="28">
        <v>5.2</v>
      </c>
      <c r="H50" s="27">
        <v>4.2</v>
      </c>
      <c r="I50" s="27">
        <v>6.7</v>
      </c>
      <c r="J50" s="27">
        <v>6.8</v>
      </c>
      <c r="K50" s="27">
        <v>4.5</v>
      </c>
      <c r="L50" s="27">
        <v>3.4</v>
      </c>
      <c r="M50" s="27">
        <v>3.9</v>
      </c>
      <c r="N50" s="27">
        <v>6.1</v>
      </c>
      <c r="O50" s="26">
        <v>1</v>
      </c>
      <c r="P50" s="27">
        <v>12.75</v>
      </c>
    </row>
    <row r="51" spans="1:16" x14ac:dyDescent="0.2">
      <c r="A51" s="25" t="s">
        <v>109</v>
      </c>
      <c r="B51" s="26">
        <v>3</v>
      </c>
      <c r="C51" s="26">
        <v>1</v>
      </c>
      <c r="D51" s="26">
        <v>0</v>
      </c>
      <c r="E51" s="26">
        <v>1</v>
      </c>
      <c r="F51" s="27">
        <v>7.9</v>
      </c>
      <c r="G51" s="28">
        <v>3.9</v>
      </c>
      <c r="H51" s="27">
        <v>4.4000000000000004</v>
      </c>
      <c r="I51" s="27">
        <v>5.8</v>
      </c>
      <c r="J51" s="27">
        <v>4.7</v>
      </c>
      <c r="K51" s="27">
        <v>4.0999999999999996</v>
      </c>
      <c r="L51" s="27">
        <v>4.2</v>
      </c>
      <c r="M51" s="27">
        <v>4.3</v>
      </c>
      <c r="N51" s="27">
        <v>5.8</v>
      </c>
      <c r="O51" s="26">
        <v>1</v>
      </c>
      <c r="P51" s="27">
        <v>11.399999999999999</v>
      </c>
    </row>
    <row r="52" spans="1:16" x14ac:dyDescent="0.2">
      <c r="A52" s="25" t="s">
        <v>110</v>
      </c>
      <c r="B52" s="26">
        <v>10</v>
      </c>
      <c r="C52" s="26">
        <v>0</v>
      </c>
      <c r="D52" s="26">
        <v>1</v>
      </c>
      <c r="E52" s="26">
        <v>0</v>
      </c>
      <c r="F52" s="27">
        <v>6.7</v>
      </c>
      <c r="G52" s="28">
        <v>3.6</v>
      </c>
      <c r="H52" s="27">
        <v>3.4</v>
      </c>
      <c r="I52" s="27">
        <v>4.8</v>
      </c>
      <c r="J52" s="27">
        <v>7.2</v>
      </c>
      <c r="K52" s="27">
        <v>4</v>
      </c>
      <c r="L52" s="27">
        <v>3.6</v>
      </c>
      <c r="M52" s="27">
        <v>2.8</v>
      </c>
      <c r="N52" s="27">
        <v>4.2</v>
      </c>
      <c r="O52" s="26">
        <v>1</v>
      </c>
      <c r="P52" s="27">
        <v>10.8</v>
      </c>
    </row>
    <row r="53" spans="1:16" x14ac:dyDescent="0.2">
      <c r="A53" s="25" t="s">
        <v>111</v>
      </c>
      <c r="B53" s="26">
        <v>7</v>
      </c>
      <c r="C53" s="26">
        <v>1</v>
      </c>
      <c r="D53" s="26">
        <v>0</v>
      </c>
      <c r="E53" s="26">
        <v>0</v>
      </c>
      <c r="F53" s="27">
        <v>8.1999999999999993</v>
      </c>
      <c r="G53" s="28">
        <v>4.2</v>
      </c>
      <c r="H53" s="27">
        <v>2.7</v>
      </c>
      <c r="I53" s="27">
        <v>3.1</v>
      </c>
      <c r="J53" s="27">
        <v>5.3</v>
      </c>
      <c r="K53" s="27">
        <v>4.5</v>
      </c>
      <c r="L53" s="27">
        <v>4.3</v>
      </c>
      <c r="M53" s="27">
        <v>4.9000000000000004</v>
      </c>
      <c r="N53" s="27">
        <v>7.4</v>
      </c>
      <c r="O53" s="26">
        <v>1</v>
      </c>
      <c r="P53" s="27">
        <v>12.299999999999999</v>
      </c>
    </row>
    <row r="54" spans="1:16" x14ac:dyDescent="0.2">
      <c r="A54" s="25" t="s">
        <v>112</v>
      </c>
      <c r="B54" s="26">
        <v>8</v>
      </c>
      <c r="C54" s="26">
        <v>0</v>
      </c>
      <c r="D54" s="26">
        <v>1</v>
      </c>
      <c r="E54" s="26">
        <v>1</v>
      </c>
      <c r="F54" s="27">
        <v>9.4</v>
      </c>
      <c r="G54" s="28">
        <v>4</v>
      </c>
      <c r="H54" s="27">
        <v>3.2</v>
      </c>
      <c r="I54" s="27">
        <v>4.5999999999999996</v>
      </c>
      <c r="J54" s="27">
        <v>6.3</v>
      </c>
      <c r="K54" s="27">
        <v>4.7</v>
      </c>
      <c r="L54" s="27">
        <v>4.5999999999999996</v>
      </c>
      <c r="M54" s="27">
        <v>4.5999999999999996</v>
      </c>
      <c r="N54" s="27">
        <v>6.1</v>
      </c>
      <c r="O54" s="26">
        <v>1</v>
      </c>
      <c r="P54" s="27">
        <v>13.5</v>
      </c>
    </row>
    <row r="55" spans="1:16" x14ac:dyDescent="0.2">
      <c r="A55" s="25" t="s">
        <v>113</v>
      </c>
      <c r="B55" s="26">
        <v>11</v>
      </c>
      <c r="C55" s="26">
        <v>1</v>
      </c>
      <c r="D55" s="26">
        <v>0</v>
      </c>
      <c r="E55" s="26">
        <v>1</v>
      </c>
      <c r="F55" s="27">
        <v>6.9</v>
      </c>
      <c r="G55" s="28">
        <v>3.4</v>
      </c>
      <c r="H55" s="27">
        <v>3.3</v>
      </c>
      <c r="I55" s="27">
        <v>4.7</v>
      </c>
      <c r="J55" s="27">
        <v>5.2</v>
      </c>
      <c r="K55" s="27">
        <v>3.2</v>
      </c>
      <c r="L55" s="27">
        <v>2.7</v>
      </c>
      <c r="M55" s="27">
        <v>3.3</v>
      </c>
      <c r="N55" s="27">
        <v>4.4000000000000004</v>
      </c>
      <c r="O55" s="26">
        <v>1</v>
      </c>
      <c r="P55" s="27">
        <v>10.8</v>
      </c>
    </row>
    <row r="56" spans="1:16" x14ac:dyDescent="0.2">
      <c r="A56" s="25" t="s">
        <v>114</v>
      </c>
      <c r="B56" s="26">
        <v>14</v>
      </c>
      <c r="C56" s="26">
        <v>1</v>
      </c>
      <c r="D56" s="26">
        <v>1</v>
      </c>
      <c r="E56" s="26">
        <v>0</v>
      </c>
      <c r="F56" s="27">
        <v>8</v>
      </c>
      <c r="G56" s="28">
        <v>4.8</v>
      </c>
      <c r="H56" s="27">
        <v>3.2</v>
      </c>
      <c r="I56" s="27">
        <v>4.7</v>
      </c>
      <c r="J56" s="27">
        <v>8.6999999999999993</v>
      </c>
      <c r="K56" s="27">
        <v>4.9000000000000004</v>
      </c>
      <c r="L56" s="27">
        <v>6.6</v>
      </c>
      <c r="M56" s="27">
        <v>4.2</v>
      </c>
      <c r="N56" s="27">
        <v>5.8</v>
      </c>
      <c r="O56" s="26">
        <v>1</v>
      </c>
      <c r="P56" s="27">
        <v>12.149999999999999</v>
      </c>
    </row>
    <row r="57" spans="1:16" x14ac:dyDescent="0.2">
      <c r="A57" s="25" t="s">
        <v>115</v>
      </c>
      <c r="B57" s="26">
        <v>11</v>
      </c>
      <c r="C57" s="26">
        <v>1</v>
      </c>
      <c r="D57" s="26">
        <v>0</v>
      </c>
      <c r="E57" s="26">
        <v>0</v>
      </c>
      <c r="F57" s="27">
        <v>9.3000000000000007</v>
      </c>
      <c r="G57" s="28">
        <v>5.3</v>
      </c>
      <c r="H57" s="27">
        <v>3.7</v>
      </c>
      <c r="I57" s="27">
        <v>5.5</v>
      </c>
      <c r="J57" s="27">
        <v>7.4</v>
      </c>
      <c r="K57" s="27">
        <v>4.0999999999999996</v>
      </c>
      <c r="L57" s="27">
        <v>3.2</v>
      </c>
      <c r="M57" s="27">
        <v>3.4</v>
      </c>
      <c r="N57" s="27">
        <v>5.7</v>
      </c>
      <c r="O57" s="26">
        <v>1</v>
      </c>
      <c r="P57" s="27">
        <v>13.350000000000001</v>
      </c>
    </row>
    <row r="58" spans="1:16" x14ac:dyDescent="0.2">
      <c r="A58" s="25" t="s">
        <v>116</v>
      </c>
      <c r="B58" s="26">
        <v>14</v>
      </c>
      <c r="C58" s="26">
        <v>0</v>
      </c>
      <c r="D58" s="26">
        <v>1</v>
      </c>
      <c r="E58" s="26">
        <v>1</v>
      </c>
      <c r="F58" s="27">
        <v>7.4</v>
      </c>
      <c r="G58" s="28">
        <v>6.6</v>
      </c>
      <c r="H58" s="27">
        <v>4.5</v>
      </c>
      <c r="I58" s="27">
        <v>6.9</v>
      </c>
      <c r="J58" s="27">
        <v>9.6</v>
      </c>
      <c r="K58" s="27">
        <v>5.7</v>
      </c>
      <c r="L58" s="27">
        <v>6.5</v>
      </c>
      <c r="M58" s="27">
        <v>5.5</v>
      </c>
      <c r="N58" s="27">
        <v>7.7</v>
      </c>
      <c r="O58" s="26">
        <v>1</v>
      </c>
      <c r="P58" s="27">
        <v>13.200000000000001</v>
      </c>
    </row>
    <row r="59" spans="1:16" x14ac:dyDescent="0.2">
      <c r="A59" s="25" t="s">
        <v>117</v>
      </c>
      <c r="B59" s="26">
        <v>1</v>
      </c>
      <c r="C59" s="26">
        <v>1</v>
      </c>
      <c r="D59" s="26">
        <v>0</v>
      </c>
      <c r="E59" s="26">
        <v>0</v>
      </c>
      <c r="F59" s="27">
        <v>7.6</v>
      </c>
      <c r="G59" s="28">
        <v>3.6</v>
      </c>
      <c r="H59" s="27">
        <v>5.6</v>
      </c>
      <c r="I59" s="27">
        <v>5.4</v>
      </c>
      <c r="J59" s="27">
        <v>4.4000000000000004</v>
      </c>
      <c r="K59" s="27">
        <v>4.5999999999999996</v>
      </c>
      <c r="L59" s="27">
        <v>3.9</v>
      </c>
      <c r="M59" s="27">
        <v>4</v>
      </c>
      <c r="N59" s="27">
        <v>5.8</v>
      </c>
      <c r="O59" s="26">
        <v>1</v>
      </c>
      <c r="P59" s="27">
        <v>11.25</v>
      </c>
    </row>
    <row r="60" spans="1:16" x14ac:dyDescent="0.2">
      <c r="A60" s="25" t="s">
        <v>118</v>
      </c>
      <c r="B60" s="26">
        <v>1</v>
      </c>
      <c r="C60" s="26">
        <v>1</v>
      </c>
      <c r="D60" s="26">
        <v>0</v>
      </c>
      <c r="E60" s="26">
        <v>0</v>
      </c>
      <c r="F60" s="27">
        <v>10</v>
      </c>
      <c r="G60" s="28">
        <v>4.3</v>
      </c>
      <c r="H60" s="27">
        <v>4.2</v>
      </c>
      <c r="I60" s="27">
        <v>4.5</v>
      </c>
      <c r="J60" s="27">
        <v>3.8</v>
      </c>
      <c r="K60" s="27">
        <v>3.7</v>
      </c>
      <c r="L60" s="27">
        <v>4</v>
      </c>
      <c r="M60" s="27">
        <v>3.5</v>
      </c>
      <c r="N60" s="27">
        <v>3.7</v>
      </c>
      <c r="O60" s="26">
        <v>0</v>
      </c>
      <c r="P60" s="27">
        <v>10.5</v>
      </c>
    </row>
    <row r="61" spans="1:16" x14ac:dyDescent="0.2">
      <c r="A61" s="25" t="s">
        <v>119</v>
      </c>
      <c r="B61" s="26">
        <v>6</v>
      </c>
      <c r="C61" s="26">
        <v>1</v>
      </c>
      <c r="D61" s="26">
        <v>1</v>
      </c>
      <c r="E61" s="26">
        <v>0</v>
      </c>
      <c r="F61" s="27">
        <v>9.9</v>
      </c>
      <c r="G61" s="28">
        <v>4.3</v>
      </c>
      <c r="H61" s="27">
        <v>2.6</v>
      </c>
      <c r="I61" s="27">
        <v>3.5</v>
      </c>
      <c r="J61" s="27">
        <v>5.4</v>
      </c>
      <c r="K61" s="27">
        <v>5.6</v>
      </c>
      <c r="L61" s="27">
        <v>4.9000000000000004</v>
      </c>
      <c r="M61" s="27">
        <v>4</v>
      </c>
      <c r="N61" s="27">
        <v>6.9</v>
      </c>
      <c r="O61" s="26">
        <v>1</v>
      </c>
      <c r="P61" s="27">
        <v>12.75</v>
      </c>
    </row>
    <row r="62" spans="1:16" x14ac:dyDescent="0.2">
      <c r="A62" s="25" t="s">
        <v>120</v>
      </c>
      <c r="B62" s="26">
        <v>5</v>
      </c>
      <c r="C62" s="26">
        <v>0</v>
      </c>
      <c r="D62" s="26">
        <v>0</v>
      </c>
      <c r="E62" s="26">
        <v>0</v>
      </c>
      <c r="F62" s="27">
        <v>8.6999999999999993</v>
      </c>
      <c r="G62" s="28">
        <v>3.2</v>
      </c>
      <c r="H62" s="27">
        <v>2.8</v>
      </c>
      <c r="I62" s="27">
        <v>3.8</v>
      </c>
      <c r="J62" s="27">
        <v>4.9000000000000004</v>
      </c>
      <c r="K62" s="27">
        <v>5.4</v>
      </c>
      <c r="L62" s="27">
        <v>3.9</v>
      </c>
      <c r="M62" s="27">
        <v>4.5</v>
      </c>
      <c r="N62" s="27">
        <v>6.1</v>
      </c>
      <c r="O62" s="26">
        <v>0</v>
      </c>
      <c r="P62" s="27">
        <v>10.8</v>
      </c>
    </row>
    <row r="63" spans="1:16" x14ac:dyDescent="0.2">
      <c r="A63" s="25" t="s">
        <v>121</v>
      </c>
      <c r="B63" s="26">
        <v>13</v>
      </c>
      <c r="C63" s="26">
        <v>0</v>
      </c>
      <c r="D63" s="26">
        <v>1</v>
      </c>
      <c r="E63" s="26">
        <v>1</v>
      </c>
      <c r="F63" s="27">
        <v>8.4</v>
      </c>
      <c r="G63" s="28">
        <v>5.3</v>
      </c>
      <c r="H63" s="27">
        <v>4.5</v>
      </c>
      <c r="I63" s="27">
        <v>5.9</v>
      </c>
      <c r="J63" s="27">
        <v>6.7</v>
      </c>
      <c r="K63" s="27">
        <v>2.7</v>
      </c>
      <c r="L63" s="27">
        <v>5</v>
      </c>
      <c r="M63" s="27">
        <v>3.6</v>
      </c>
      <c r="N63" s="27">
        <v>5</v>
      </c>
      <c r="O63" s="26">
        <v>1</v>
      </c>
      <c r="P63" s="27">
        <v>13.200000000000001</v>
      </c>
    </row>
    <row r="64" spans="1:16" x14ac:dyDescent="0.2">
      <c r="A64" s="25" t="s">
        <v>122</v>
      </c>
      <c r="B64" s="26">
        <v>2</v>
      </c>
      <c r="C64" s="26">
        <v>0</v>
      </c>
      <c r="D64" s="26">
        <v>0</v>
      </c>
      <c r="E64" s="26">
        <v>1</v>
      </c>
      <c r="F64" s="27">
        <v>8.8000000000000007</v>
      </c>
      <c r="G64" s="28">
        <v>5.4</v>
      </c>
      <c r="H64" s="27">
        <v>4.3</v>
      </c>
      <c r="I64" s="27">
        <v>4.8</v>
      </c>
      <c r="J64" s="27">
        <v>5.8</v>
      </c>
      <c r="K64" s="27">
        <v>4.4000000000000004</v>
      </c>
      <c r="L64" s="27">
        <v>3.7</v>
      </c>
      <c r="M64" s="27">
        <v>2.9</v>
      </c>
      <c r="N64" s="27">
        <v>5.0999999999999996</v>
      </c>
      <c r="O64" s="26">
        <v>0</v>
      </c>
      <c r="P64" s="27">
        <v>12</v>
      </c>
    </row>
    <row r="65" spans="1:16" x14ac:dyDescent="0.2">
      <c r="A65" s="25" t="s">
        <v>123</v>
      </c>
      <c r="B65" s="26">
        <v>11</v>
      </c>
      <c r="C65" s="26">
        <v>0</v>
      </c>
      <c r="D65" s="26">
        <v>1</v>
      </c>
      <c r="E65" s="26">
        <v>0</v>
      </c>
      <c r="F65" s="27">
        <v>7.7</v>
      </c>
      <c r="G65" s="28">
        <v>3.7</v>
      </c>
      <c r="H65" s="27">
        <v>2.4</v>
      </c>
      <c r="I65" s="27">
        <v>3.4</v>
      </c>
      <c r="J65" s="27">
        <v>6.2</v>
      </c>
      <c r="K65" s="27">
        <v>3.3</v>
      </c>
      <c r="L65" s="27">
        <v>3.1</v>
      </c>
      <c r="M65" s="27">
        <v>2.6</v>
      </c>
      <c r="N65" s="27">
        <v>4.5</v>
      </c>
      <c r="O65" s="26">
        <v>0</v>
      </c>
      <c r="P65" s="27">
        <v>12.149999999999999</v>
      </c>
    </row>
    <row r="66" spans="1:16" x14ac:dyDescent="0.2">
      <c r="A66" s="25" t="s">
        <v>124</v>
      </c>
      <c r="B66" s="26">
        <v>7</v>
      </c>
      <c r="C66" s="26">
        <v>0</v>
      </c>
      <c r="D66" s="26">
        <v>1</v>
      </c>
      <c r="E66" s="26">
        <v>0</v>
      </c>
      <c r="F66" s="27">
        <v>6.6</v>
      </c>
      <c r="G66" s="28">
        <v>3.6</v>
      </c>
      <c r="H66" s="27">
        <v>4.9000000000000004</v>
      </c>
      <c r="I66" s="27">
        <v>4.8</v>
      </c>
      <c r="J66" s="27">
        <v>7.2</v>
      </c>
      <c r="K66" s="27">
        <v>3.5</v>
      </c>
      <c r="L66" s="27">
        <v>3.6</v>
      </c>
      <c r="M66" s="27">
        <v>2.8</v>
      </c>
      <c r="N66" s="27">
        <v>4.0999999999999996</v>
      </c>
      <c r="O66" s="26">
        <v>0</v>
      </c>
      <c r="P66" s="27">
        <v>10.649999999999999</v>
      </c>
    </row>
    <row r="67" spans="1:16" x14ac:dyDescent="0.2">
      <c r="A67" s="25" t="s">
        <v>125</v>
      </c>
      <c r="B67" s="26">
        <v>12</v>
      </c>
      <c r="C67" s="26">
        <v>1</v>
      </c>
      <c r="D67" s="26">
        <v>1</v>
      </c>
      <c r="E67" s="26">
        <v>0</v>
      </c>
      <c r="F67" s="27">
        <v>5.7</v>
      </c>
      <c r="G67" s="28">
        <v>5.3</v>
      </c>
      <c r="H67" s="27">
        <v>5.4</v>
      </c>
      <c r="I67" s="27">
        <v>6</v>
      </c>
      <c r="J67" s="27">
        <v>8.1999999999999993</v>
      </c>
      <c r="K67" s="27">
        <v>4.7</v>
      </c>
      <c r="L67" s="27">
        <v>7.3</v>
      </c>
      <c r="M67" s="27">
        <v>5.2</v>
      </c>
      <c r="N67" s="27">
        <v>6.7</v>
      </c>
      <c r="O67" s="26">
        <v>0</v>
      </c>
      <c r="P67" s="27">
        <v>13.5</v>
      </c>
    </row>
    <row r="68" spans="1:16" x14ac:dyDescent="0.2">
      <c r="A68" s="25" t="s">
        <v>126</v>
      </c>
      <c r="B68" s="26">
        <v>5</v>
      </c>
      <c r="C68" s="26">
        <v>1</v>
      </c>
      <c r="D68" s="26">
        <v>1</v>
      </c>
      <c r="E68" s="26">
        <v>0</v>
      </c>
      <c r="F68" s="27">
        <v>5.7</v>
      </c>
      <c r="G68" s="28">
        <v>4</v>
      </c>
      <c r="H68" s="27">
        <v>2.7</v>
      </c>
      <c r="I68" s="27">
        <v>5.0999999999999996</v>
      </c>
      <c r="J68" s="27">
        <v>6.2</v>
      </c>
      <c r="K68" s="27">
        <v>5</v>
      </c>
      <c r="L68" s="27">
        <v>6.2</v>
      </c>
      <c r="M68" s="27">
        <v>4.5</v>
      </c>
      <c r="N68" s="27">
        <v>5.5</v>
      </c>
      <c r="O68" s="26">
        <v>0</v>
      </c>
      <c r="P68" s="27">
        <v>9.3000000000000007</v>
      </c>
    </row>
    <row r="69" spans="1:16" x14ac:dyDescent="0.2">
      <c r="A69" s="25" t="s">
        <v>127</v>
      </c>
      <c r="B69" s="26">
        <v>7</v>
      </c>
      <c r="C69" s="26">
        <v>1</v>
      </c>
      <c r="D69" s="26">
        <v>1</v>
      </c>
      <c r="E69" s="26">
        <v>1</v>
      </c>
      <c r="F69" s="27">
        <v>5.5</v>
      </c>
      <c r="G69" s="28">
        <v>5.2</v>
      </c>
      <c r="H69" s="27">
        <v>4.3</v>
      </c>
      <c r="I69" s="27">
        <v>4.9000000000000004</v>
      </c>
      <c r="J69" s="27">
        <v>6</v>
      </c>
      <c r="K69" s="27">
        <v>4.5</v>
      </c>
      <c r="L69" s="27">
        <v>5.9</v>
      </c>
      <c r="M69" s="27">
        <v>4.3</v>
      </c>
      <c r="N69" s="27">
        <v>5.4</v>
      </c>
      <c r="O69" s="26">
        <v>0</v>
      </c>
      <c r="P69" s="27">
        <v>12.299999999999999</v>
      </c>
    </row>
    <row r="70" spans="1:16" x14ac:dyDescent="0.2">
      <c r="A70" s="25" t="s">
        <v>128</v>
      </c>
      <c r="B70" s="26">
        <v>5</v>
      </c>
      <c r="C70" s="26">
        <v>1</v>
      </c>
      <c r="D70" s="26">
        <v>1</v>
      </c>
      <c r="E70" s="26">
        <v>0</v>
      </c>
      <c r="F70" s="27">
        <v>7.5</v>
      </c>
      <c r="G70" s="28">
        <v>3.5</v>
      </c>
      <c r="H70" s="27">
        <v>2.9</v>
      </c>
      <c r="I70" s="27">
        <v>4.5</v>
      </c>
      <c r="J70" s="27">
        <v>7.6</v>
      </c>
      <c r="K70" s="27">
        <v>4</v>
      </c>
      <c r="L70" s="27">
        <v>5.4</v>
      </c>
      <c r="M70" s="27">
        <v>3.4</v>
      </c>
      <c r="N70" s="27">
        <v>3.5</v>
      </c>
      <c r="O70" s="26">
        <v>0</v>
      </c>
      <c r="P70" s="27">
        <v>8.6999999999999993</v>
      </c>
    </row>
    <row r="71" spans="1:16" x14ac:dyDescent="0.2">
      <c r="A71" s="25" t="s">
        <v>129</v>
      </c>
      <c r="B71" s="26">
        <v>9</v>
      </c>
      <c r="C71" s="26">
        <v>0</v>
      </c>
      <c r="D71" s="26">
        <v>1</v>
      </c>
      <c r="E71" s="26">
        <v>0</v>
      </c>
      <c r="F71" s="27">
        <v>6.4</v>
      </c>
      <c r="G71" s="28">
        <v>5.0999999999999996</v>
      </c>
      <c r="H71" s="27">
        <v>3.9</v>
      </c>
      <c r="I71" s="27">
        <v>5.3</v>
      </c>
      <c r="J71" s="27">
        <v>7.1</v>
      </c>
      <c r="K71" s="27">
        <v>4.7</v>
      </c>
      <c r="L71" s="27">
        <v>6.6</v>
      </c>
      <c r="M71" s="27">
        <v>3.9</v>
      </c>
      <c r="N71" s="27">
        <v>5.3</v>
      </c>
      <c r="O71" s="26">
        <v>0</v>
      </c>
      <c r="P71" s="27">
        <v>12</v>
      </c>
    </row>
    <row r="72" spans="1:16" x14ac:dyDescent="0.2">
      <c r="A72" s="25" t="s">
        <v>130</v>
      </c>
      <c r="B72" s="26">
        <v>13</v>
      </c>
      <c r="C72" s="26">
        <v>0</v>
      </c>
      <c r="D72" s="26">
        <v>1</v>
      </c>
      <c r="E72" s="26">
        <v>0</v>
      </c>
      <c r="F72" s="27">
        <v>9.1</v>
      </c>
      <c r="G72" s="28">
        <v>6</v>
      </c>
      <c r="H72" s="27">
        <v>6.3</v>
      </c>
      <c r="I72" s="27">
        <v>7.1</v>
      </c>
      <c r="J72" s="27">
        <v>8.4</v>
      </c>
      <c r="K72" s="27">
        <v>5.4</v>
      </c>
      <c r="L72" s="27">
        <v>6.1</v>
      </c>
      <c r="M72" s="27">
        <v>4.4000000000000004</v>
      </c>
      <c r="N72" s="27">
        <v>5.9</v>
      </c>
      <c r="O72" s="26">
        <v>1</v>
      </c>
      <c r="P72" s="27">
        <v>11.55</v>
      </c>
    </row>
    <row r="73" spans="1:16" x14ac:dyDescent="0.2">
      <c r="A73" s="25" t="s">
        <v>131</v>
      </c>
      <c r="B73" s="26">
        <v>8</v>
      </c>
      <c r="C73" s="26">
        <v>1</v>
      </c>
      <c r="D73" s="26">
        <v>0</v>
      </c>
      <c r="E73" s="26">
        <v>1</v>
      </c>
      <c r="F73" s="27">
        <v>6.7</v>
      </c>
      <c r="G73" s="28">
        <v>3.2</v>
      </c>
      <c r="H73" s="27">
        <v>4.8</v>
      </c>
      <c r="I73" s="27">
        <v>4.5</v>
      </c>
      <c r="J73" s="27">
        <v>5</v>
      </c>
      <c r="K73" s="27">
        <v>2.9</v>
      </c>
      <c r="L73" s="27">
        <v>2.6</v>
      </c>
      <c r="M73" s="27">
        <v>3.1</v>
      </c>
      <c r="N73" s="27">
        <v>3.7</v>
      </c>
      <c r="O73" s="26">
        <v>0</v>
      </c>
      <c r="P73" s="27">
        <v>10.5</v>
      </c>
    </row>
    <row r="74" spans="1:16" x14ac:dyDescent="0.2">
      <c r="A74" s="25" t="s">
        <v>132</v>
      </c>
      <c r="B74" s="26">
        <v>13</v>
      </c>
      <c r="C74" s="26">
        <v>0</v>
      </c>
      <c r="D74" s="26">
        <v>1</v>
      </c>
      <c r="E74" s="26">
        <v>0</v>
      </c>
      <c r="F74" s="27">
        <v>6.5</v>
      </c>
      <c r="G74" s="28">
        <v>5.8</v>
      </c>
      <c r="H74" s="27">
        <v>6.5</v>
      </c>
      <c r="I74" s="27">
        <v>6</v>
      </c>
      <c r="J74" s="27">
        <v>8.6999999999999993</v>
      </c>
      <c r="K74" s="27">
        <v>4.5999999999999996</v>
      </c>
      <c r="L74" s="27">
        <v>5.6</v>
      </c>
      <c r="M74" s="27">
        <v>4.5999999999999996</v>
      </c>
      <c r="N74" s="27">
        <v>6.6</v>
      </c>
      <c r="O74" s="26">
        <v>0</v>
      </c>
      <c r="P74" s="27">
        <v>11.850000000000001</v>
      </c>
    </row>
    <row r="75" spans="1:16" x14ac:dyDescent="0.2">
      <c r="A75" s="25" t="s">
        <v>133</v>
      </c>
      <c r="B75" s="26">
        <v>14</v>
      </c>
      <c r="C75" s="26">
        <v>0</v>
      </c>
      <c r="D75" s="26">
        <v>1</v>
      </c>
      <c r="E75" s="26">
        <v>1</v>
      </c>
      <c r="F75" s="27">
        <v>9.9</v>
      </c>
      <c r="G75" s="28">
        <v>5.2</v>
      </c>
      <c r="H75" s="27">
        <v>5.6</v>
      </c>
      <c r="I75" s="27">
        <v>6.7</v>
      </c>
      <c r="J75" s="27">
        <v>6.8</v>
      </c>
      <c r="K75" s="27">
        <v>4.0999999999999996</v>
      </c>
      <c r="L75" s="27">
        <v>3.4</v>
      </c>
      <c r="M75" s="27">
        <v>3.9</v>
      </c>
      <c r="N75" s="27">
        <v>7.6</v>
      </c>
      <c r="O75" s="26">
        <v>1</v>
      </c>
      <c r="P75" s="27">
        <v>14.700000000000001</v>
      </c>
    </row>
    <row r="76" spans="1:16" x14ac:dyDescent="0.2">
      <c r="A76" s="25" t="s">
        <v>134</v>
      </c>
      <c r="B76" s="26">
        <v>10</v>
      </c>
      <c r="C76" s="26">
        <v>0</v>
      </c>
      <c r="D76" s="26">
        <v>1</v>
      </c>
      <c r="E76" s="26">
        <v>1</v>
      </c>
      <c r="F76" s="27">
        <v>8.5</v>
      </c>
      <c r="G76" s="28">
        <v>5.4</v>
      </c>
      <c r="H76" s="27">
        <v>5</v>
      </c>
      <c r="I76" s="27">
        <v>6</v>
      </c>
      <c r="J76" s="27">
        <v>6.8</v>
      </c>
      <c r="K76" s="27">
        <v>4.4000000000000004</v>
      </c>
      <c r="L76" s="27">
        <v>5.0999999999999996</v>
      </c>
      <c r="M76" s="27">
        <v>3.7</v>
      </c>
      <c r="N76" s="27">
        <v>5.5</v>
      </c>
      <c r="O76" s="26">
        <v>1</v>
      </c>
      <c r="P76" s="27">
        <v>12.600000000000001</v>
      </c>
    </row>
    <row r="77" spans="1:16" x14ac:dyDescent="0.2">
      <c r="A77" s="25" t="s">
        <v>135</v>
      </c>
      <c r="B77" s="26">
        <v>7</v>
      </c>
      <c r="C77" s="26">
        <v>0</v>
      </c>
      <c r="D77" s="26">
        <v>0</v>
      </c>
      <c r="E77" s="26">
        <v>0</v>
      </c>
      <c r="F77" s="27">
        <v>9.9</v>
      </c>
      <c r="G77" s="28">
        <v>4.5</v>
      </c>
      <c r="H77" s="27">
        <v>5.4</v>
      </c>
      <c r="I77" s="27">
        <v>4.8</v>
      </c>
      <c r="J77" s="27">
        <v>4.9000000000000004</v>
      </c>
      <c r="K77" s="27">
        <v>3.1</v>
      </c>
      <c r="L77" s="27">
        <v>4.3</v>
      </c>
      <c r="M77" s="27">
        <v>3.8</v>
      </c>
      <c r="N77" s="27">
        <v>5</v>
      </c>
      <c r="O77" s="26">
        <v>0</v>
      </c>
      <c r="P77" s="27">
        <v>13.350000000000001</v>
      </c>
    </row>
    <row r="78" spans="1:16" x14ac:dyDescent="0.2">
      <c r="A78" s="25" t="s">
        <v>136</v>
      </c>
      <c r="B78" s="26">
        <v>3</v>
      </c>
      <c r="C78" s="26">
        <v>0</v>
      </c>
      <c r="D78" s="26">
        <v>1</v>
      </c>
      <c r="E78" s="26">
        <v>1</v>
      </c>
      <c r="F78" s="27">
        <v>7.6</v>
      </c>
      <c r="G78" s="28">
        <v>3.6</v>
      </c>
      <c r="H78" s="27">
        <v>4.7</v>
      </c>
      <c r="I78" s="27">
        <v>5</v>
      </c>
      <c r="J78" s="27">
        <v>7.4</v>
      </c>
      <c r="K78" s="27">
        <v>4.5</v>
      </c>
      <c r="L78" s="27">
        <v>5.8</v>
      </c>
      <c r="M78" s="27">
        <v>3.9</v>
      </c>
      <c r="N78" s="27">
        <v>4.5999999999999996</v>
      </c>
      <c r="O78" s="26">
        <v>0</v>
      </c>
      <c r="P78" s="27">
        <v>11.25</v>
      </c>
    </row>
    <row r="79" spans="1:16" x14ac:dyDescent="0.2">
      <c r="A79" s="25" t="s">
        <v>137</v>
      </c>
      <c r="B79" s="26">
        <v>5</v>
      </c>
      <c r="C79" s="26">
        <v>1</v>
      </c>
      <c r="D79" s="26">
        <v>0</v>
      </c>
      <c r="E79" s="26">
        <v>1</v>
      </c>
      <c r="F79" s="27">
        <v>9.4</v>
      </c>
      <c r="G79" s="28">
        <v>5.3</v>
      </c>
      <c r="H79" s="27">
        <v>4.7</v>
      </c>
      <c r="I79" s="27">
        <v>4.9000000000000004</v>
      </c>
      <c r="J79" s="27">
        <v>8.5</v>
      </c>
      <c r="K79" s="27">
        <v>4.3</v>
      </c>
      <c r="L79" s="27">
        <v>4.5</v>
      </c>
      <c r="M79" s="27">
        <v>4.0999999999999996</v>
      </c>
      <c r="N79" s="27">
        <v>6.2</v>
      </c>
      <c r="O79" s="26">
        <v>1</v>
      </c>
      <c r="P79" s="27">
        <v>12</v>
      </c>
    </row>
    <row r="80" spans="1:16" x14ac:dyDescent="0.2">
      <c r="A80" s="25" t="s">
        <v>138</v>
      </c>
      <c r="B80" s="26">
        <v>10</v>
      </c>
      <c r="C80" s="26">
        <v>0</v>
      </c>
      <c r="D80" s="26">
        <v>0</v>
      </c>
      <c r="E80" s="26">
        <v>1</v>
      </c>
      <c r="F80" s="27">
        <v>9.3000000000000007</v>
      </c>
      <c r="G80" s="28">
        <v>5</v>
      </c>
      <c r="H80" s="27">
        <v>5.5</v>
      </c>
      <c r="I80" s="27">
        <v>5.9</v>
      </c>
      <c r="J80" s="27">
        <v>4.5999999999999996</v>
      </c>
      <c r="K80" s="27">
        <v>5.2</v>
      </c>
      <c r="L80" s="27">
        <v>4.0999999999999996</v>
      </c>
      <c r="M80" s="27">
        <v>4.5999999999999996</v>
      </c>
      <c r="N80" s="27">
        <v>7.6</v>
      </c>
      <c r="O80" s="26">
        <v>1</v>
      </c>
      <c r="P80" s="27">
        <v>12.149999999999999</v>
      </c>
    </row>
    <row r="81" spans="1:16" x14ac:dyDescent="0.2">
      <c r="A81" s="25" t="s">
        <v>139</v>
      </c>
      <c r="B81" s="26">
        <v>10</v>
      </c>
      <c r="C81" s="26">
        <v>1</v>
      </c>
      <c r="D81" s="26">
        <v>1</v>
      </c>
      <c r="E81" s="26">
        <v>0</v>
      </c>
      <c r="F81" s="27">
        <v>7.1</v>
      </c>
      <c r="G81" s="28">
        <v>3.4</v>
      </c>
      <c r="H81" s="27">
        <v>4</v>
      </c>
      <c r="I81" s="27">
        <v>5.9</v>
      </c>
      <c r="J81" s="27">
        <v>7.8</v>
      </c>
      <c r="K81" s="27">
        <v>2.6</v>
      </c>
      <c r="L81" s="27">
        <v>3.1</v>
      </c>
      <c r="M81" s="27">
        <v>2.7</v>
      </c>
      <c r="N81" s="27">
        <v>4.0999999999999996</v>
      </c>
      <c r="O81" s="26">
        <v>0</v>
      </c>
      <c r="P81" s="27">
        <v>11.399999999999999</v>
      </c>
    </row>
    <row r="82" spans="1:16" x14ac:dyDescent="0.2">
      <c r="A82" s="25" t="s">
        <v>140</v>
      </c>
      <c r="B82" s="26">
        <v>8</v>
      </c>
      <c r="C82" s="26">
        <v>0</v>
      </c>
      <c r="D82" s="26">
        <v>0</v>
      </c>
      <c r="E82" s="26">
        <v>0</v>
      </c>
      <c r="F82" s="27">
        <v>9.9</v>
      </c>
      <c r="G82" s="28">
        <v>4.5</v>
      </c>
      <c r="H82" s="27">
        <v>4</v>
      </c>
      <c r="I82" s="27">
        <v>4.8</v>
      </c>
      <c r="J82" s="27">
        <v>4.9000000000000004</v>
      </c>
      <c r="K82" s="27">
        <v>3.2</v>
      </c>
      <c r="L82" s="27">
        <v>4.3</v>
      </c>
      <c r="M82" s="27">
        <v>3.8</v>
      </c>
      <c r="N82" s="27">
        <v>4.8</v>
      </c>
      <c r="O82" s="26">
        <v>1</v>
      </c>
      <c r="P82" s="27">
        <v>13.200000000000001</v>
      </c>
    </row>
    <row r="83" spans="1:16" x14ac:dyDescent="0.2">
      <c r="A83" s="25" t="s">
        <v>141</v>
      </c>
      <c r="B83" s="26">
        <v>2</v>
      </c>
      <c r="C83" s="26">
        <v>0</v>
      </c>
      <c r="D83" s="26">
        <v>0</v>
      </c>
      <c r="E83" s="26">
        <v>0</v>
      </c>
      <c r="F83" s="27">
        <v>8.6999999999999993</v>
      </c>
      <c r="G83" s="28">
        <v>4.7</v>
      </c>
      <c r="H83" s="27">
        <v>2.4</v>
      </c>
      <c r="I83" s="27">
        <v>4.5999999999999996</v>
      </c>
      <c r="J83" s="27">
        <v>6.8</v>
      </c>
      <c r="K83" s="27">
        <v>4.3</v>
      </c>
      <c r="L83" s="27">
        <v>3.7</v>
      </c>
      <c r="M83" s="27">
        <v>4</v>
      </c>
      <c r="N83" s="27">
        <v>4.9000000000000004</v>
      </c>
      <c r="O83" s="26">
        <v>1</v>
      </c>
      <c r="P83" s="27">
        <v>12</v>
      </c>
    </row>
    <row r="84" spans="1:16" x14ac:dyDescent="0.2">
      <c r="A84" s="25" t="s">
        <v>142</v>
      </c>
      <c r="B84" s="26">
        <v>6</v>
      </c>
      <c r="C84" s="26">
        <v>0</v>
      </c>
      <c r="D84" s="26">
        <v>0</v>
      </c>
      <c r="E84" s="26">
        <v>1</v>
      </c>
      <c r="F84" s="27">
        <v>8.6</v>
      </c>
      <c r="G84" s="28">
        <v>4.4000000000000004</v>
      </c>
      <c r="H84" s="27">
        <v>2.9</v>
      </c>
      <c r="I84" s="27">
        <v>4</v>
      </c>
      <c r="J84" s="27">
        <v>6.3</v>
      </c>
      <c r="K84" s="27">
        <v>2.7</v>
      </c>
      <c r="L84" s="27">
        <v>3</v>
      </c>
      <c r="M84" s="27">
        <v>3</v>
      </c>
      <c r="N84" s="27">
        <v>3.9</v>
      </c>
      <c r="O84" s="26">
        <v>0</v>
      </c>
      <c r="P84" s="27">
        <v>12.75</v>
      </c>
    </row>
    <row r="85" spans="1:16" x14ac:dyDescent="0.2">
      <c r="A85" s="25" t="s">
        <v>143</v>
      </c>
      <c r="B85" s="26">
        <v>5</v>
      </c>
      <c r="C85" s="26">
        <v>1</v>
      </c>
      <c r="D85" s="26">
        <v>1</v>
      </c>
      <c r="E85" s="26">
        <v>0</v>
      </c>
      <c r="F85" s="27">
        <v>6.4</v>
      </c>
      <c r="G85" s="28">
        <v>3.2</v>
      </c>
      <c r="H85" s="27">
        <v>2.2000000000000002</v>
      </c>
      <c r="I85" s="27">
        <v>5</v>
      </c>
      <c r="J85" s="27">
        <v>8.4</v>
      </c>
      <c r="K85" s="27">
        <v>2</v>
      </c>
      <c r="L85" s="27">
        <v>3.7</v>
      </c>
      <c r="M85" s="27">
        <v>1.6</v>
      </c>
      <c r="N85" s="27">
        <v>3.6</v>
      </c>
      <c r="O85" s="26">
        <v>0</v>
      </c>
      <c r="P85" s="27">
        <v>9.75</v>
      </c>
    </row>
    <row r="86" spans="1:16" x14ac:dyDescent="0.2">
      <c r="A86" s="25" t="s">
        <v>144</v>
      </c>
      <c r="B86" s="26">
        <v>4</v>
      </c>
      <c r="C86" s="26">
        <v>0</v>
      </c>
      <c r="D86" s="26">
        <v>0</v>
      </c>
      <c r="E86" s="26">
        <v>1</v>
      </c>
      <c r="F86" s="27">
        <v>7.7</v>
      </c>
      <c r="G86" s="28">
        <v>4.0999999999999996</v>
      </c>
      <c r="H86" s="27">
        <v>1.9</v>
      </c>
      <c r="I86" s="27">
        <v>4.3</v>
      </c>
      <c r="J86" s="27">
        <v>5.9</v>
      </c>
      <c r="K86" s="27">
        <v>4.7</v>
      </c>
      <c r="L86" s="27">
        <v>3.9</v>
      </c>
      <c r="M86" s="27">
        <v>4.3</v>
      </c>
      <c r="N86" s="27">
        <v>6.6</v>
      </c>
      <c r="O86" s="26">
        <v>1</v>
      </c>
      <c r="P86" s="27">
        <v>11.55</v>
      </c>
    </row>
    <row r="87" spans="1:16" x14ac:dyDescent="0.2">
      <c r="A87" s="25" t="s">
        <v>145</v>
      </c>
      <c r="B87" s="26">
        <v>13</v>
      </c>
      <c r="C87" s="26">
        <v>1</v>
      </c>
      <c r="D87" s="26">
        <v>1</v>
      </c>
      <c r="E87" s="26">
        <v>0</v>
      </c>
      <c r="F87" s="27">
        <v>7.5</v>
      </c>
      <c r="G87" s="28">
        <v>3.5</v>
      </c>
      <c r="H87" s="27">
        <v>3.5</v>
      </c>
      <c r="I87" s="27">
        <v>4.5</v>
      </c>
      <c r="J87" s="27">
        <v>7.6</v>
      </c>
      <c r="K87" s="27">
        <v>3.4</v>
      </c>
      <c r="L87" s="27">
        <v>5.4</v>
      </c>
      <c r="M87" s="27">
        <v>3.4</v>
      </c>
      <c r="N87" s="27">
        <v>4.5</v>
      </c>
      <c r="O87" s="26">
        <v>0</v>
      </c>
      <c r="P87" s="27">
        <v>10.8</v>
      </c>
    </row>
    <row r="88" spans="1:16" x14ac:dyDescent="0.2">
      <c r="A88" s="25" t="s">
        <v>146</v>
      </c>
      <c r="B88" s="26">
        <v>4</v>
      </c>
      <c r="C88" s="26">
        <v>0</v>
      </c>
      <c r="D88" s="26">
        <v>1</v>
      </c>
      <c r="E88" s="26">
        <v>0</v>
      </c>
      <c r="F88" s="27">
        <v>5</v>
      </c>
      <c r="G88" s="28">
        <v>3.6</v>
      </c>
      <c r="H88" s="27">
        <v>3.5</v>
      </c>
      <c r="I88" s="27">
        <v>4.9000000000000004</v>
      </c>
      <c r="J88" s="27">
        <v>8.1999999999999993</v>
      </c>
      <c r="K88" s="27">
        <v>2.4</v>
      </c>
      <c r="L88" s="27">
        <v>4.8</v>
      </c>
      <c r="M88" s="27">
        <v>3.1</v>
      </c>
      <c r="N88" s="27">
        <v>3</v>
      </c>
      <c r="O88" s="26">
        <v>0</v>
      </c>
      <c r="P88" s="27">
        <v>9</v>
      </c>
    </row>
    <row r="89" spans="1:16" x14ac:dyDescent="0.2">
      <c r="A89" s="25" t="s">
        <v>147</v>
      </c>
      <c r="B89" s="26">
        <v>11</v>
      </c>
      <c r="C89" s="26">
        <v>0</v>
      </c>
      <c r="D89" s="26">
        <v>0</v>
      </c>
      <c r="E89" s="26">
        <v>1</v>
      </c>
      <c r="F89" s="27">
        <v>7.7</v>
      </c>
      <c r="G89" s="28">
        <v>4.0999999999999996</v>
      </c>
      <c r="H89" s="27">
        <v>3.5</v>
      </c>
      <c r="I89" s="27">
        <v>4.3</v>
      </c>
      <c r="J89" s="27">
        <v>5.9</v>
      </c>
      <c r="K89" s="27">
        <v>5.0999999999999996</v>
      </c>
      <c r="L89" s="27">
        <v>3.9</v>
      </c>
      <c r="M89" s="27">
        <v>4.3</v>
      </c>
      <c r="N89" s="27">
        <v>6.7</v>
      </c>
      <c r="O89" s="26">
        <v>1</v>
      </c>
      <c r="P89" s="27">
        <v>12.299999999999999</v>
      </c>
    </row>
    <row r="90" spans="1:16" x14ac:dyDescent="0.2">
      <c r="A90" s="25" t="s">
        <v>148</v>
      </c>
      <c r="B90" s="26">
        <v>8</v>
      </c>
      <c r="C90" s="26">
        <v>1</v>
      </c>
      <c r="D90" s="26">
        <v>0</v>
      </c>
      <c r="E90" s="26">
        <v>1</v>
      </c>
      <c r="F90" s="27">
        <v>9.1</v>
      </c>
      <c r="G90" s="28">
        <v>3.6</v>
      </c>
      <c r="H90" s="27">
        <v>4.2</v>
      </c>
      <c r="I90" s="27">
        <v>4.5999999999999996</v>
      </c>
      <c r="J90" s="27">
        <v>8.3000000000000007</v>
      </c>
      <c r="K90" s="27">
        <v>4.5999999999999996</v>
      </c>
      <c r="L90" s="27">
        <v>4.3</v>
      </c>
      <c r="M90" s="27">
        <v>3.9</v>
      </c>
      <c r="N90" s="27">
        <v>5.4</v>
      </c>
      <c r="O90" s="26">
        <v>0</v>
      </c>
      <c r="P90" s="27">
        <v>11.100000000000001</v>
      </c>
    </row>
    <row r="91" spans="1:16" x14ac:dyDescent="0.2">
      <c r="A91" s="25" t="s">
        <v>149</v>
      </c>
      <c r="B91" s="26">
        <v>14</v>
      </c>
      <c r="C91" s="26">
        <v>1</v>
      </c>
      <c r="D91" s="26">
        <v>1</v>
      </c>
      <c r="E91" s="26">
        <v>1</v>
      </c>
      <c r="F91" s="27">
        <v>5.5</v>
      </c>
      <c r="G91" s="28">
        <v>7</v>
      </c>
      <c r="H91" s="27">
        <v>5.6</v>
      </c>
      <c r="I91" s="27">
        <v>8.1999999999999993</v>
      </c>
      <c r="J91" s="27">
        <v>6.3</v>
      </c>
      <c r="K91" s="27">
        <v>5.5</v>
      </c>
      <c r="L91" s="27">
        <v>6.7</v>
      </c>
      <c r="M91" s="27">
        <v>4.9000000000000004</v>
      </c>
      <c r="N91" s="27">
        <v>7</v>
      </c>
      <c r="O91" s="26">
        <v>1</v>
      </c>
      <c r="P91" s="27">
        <v>13.950000000000001</v>
      </c>
    </row>
    <row r="92" spans="1:16" x14ac:dyDescent="0.2">
      <c r="A92" s="25" t="s">
        <v>150</v>
      </c>
      <c r="B92" s="26">
        <v>15</v>
      </c>
      <c r="C92" s="26">
        <v>1</v>
      </c>
      <c r="D92" s="26">
        <v>0</v>
      </c>
      <c r="E92" s="26">
        <v>0</v>
      </c>
      <c r="F92" s="27">
        <v>9.1</v>
      </c>
      <c r="G92" s="28">
        <v>5.2</v>
      </c>
      <c r="H92" s="27">
        <v>4.4000000000000004</v>
      </c>
      <c r="I92" s="27">
        <v>5.4</v>
      </c>
      <c r="J92" s="27">
        <v>7.3</v>
      </c>
      <c r="K92" s="27">
        <v>4.4000000000000004</v>
      </c>
      <c r="L92" s="27">
        <v>3</v>
      </c>
      <c r="M92" s="27">
        <v>3.3</v>
      </c>
      <c r="N92" s="27">
        <v>4.0999999999999996</v>
      </c>
      <c r="O92" s="26">
        <v>1</v>
      </c>
      <c r="P92" s="27">
        <v>11.850000000000001</v>
      </c>
    </row>
    <row r="93" spans="1:16" x14ac:dyDescent="0.2">
      <c r="A93" s="25" t="s">
        <v>151</v>
      </c>
      <c r="B93" s="26">
        <v>7</v>
      </c>
      <c r="C93" s="26">
        <v>1</v>
      </c>
      <c r="D93" s="26">
        <v>1</v>
      </c>
      <c r="E93" s="26">
        <v>0</v>
      </c>
      <c r="F93" s="27">
        <v>7.1</v>
      </c>
      <c r="G93" s="28">
        <v>4.2</v>
      </c>
      <c r="H93" s="27">
        <v>2.1</v>
      </c>
      <c r="I93" s="27">
        <v>4.5</v>
      </c>
      <c r="J93" s="27">
        <v>9.9</v>
      </c>
      <c r="K93" s="27">
        <v>2</v>
      </c>
      <c r="L93" s="27">
        <v>4</v>
      </c>
      <c r="M93" s="27">
        <v>2.4</v>
      </c>
      <c r="N93" s="27">
        <v>2.6</v>
      </c>
      <c r="O93" s="26">
        <v>0</v>
      </c>
      <c r="P93" s="27">
        <v>9.75</v>
      </c>
    </row>
    <row r="94" spans="1:16" x14ac:dyDescent="0.2">
      <c r="A94" s="25" t="s">
        <v>152</v>
      </c>
      <c r="B94" s="26">
        <v>14</v>
      </c>
      <c r="C94" s="26">
        <v>1</v>
      </c>
      <c r="D94" s="26">
        <v>0</v>
      </c>
      <c r="E94" s="26">
        <v>1</v>
      </c>
      <c r="F94" s="27">
        <v>9.1999999999999993</v>
      </c>
      <c r="G94" s="28">
        <v>5.4</v>
      </c>
      <c r="H94" s="27">
        <v>4.2</v>
      </c>
      <c r="I94" s="27">
        <v>4.8</v>
      </c>
      <c r="J94" s="27">
        <v>7.1</v>
      </c>
      <c r="K94" s="27">
        <v>4.4000000000000004</v>
      </c>
      <c r="L94" s="27">
        <v>2.6</v>
      </c>
      <c r="M94" s="27">
        <v>4.2</v>
      </c>
      <c r="N94" s="27">
        <v>5.3</v>
      </c>
      <c r="O94" s="26">
        <v>1</v>
      </c>
      <c r="P94" s="27">
        <v>12.899999999999999</v>
      </c>
    </row>
    <row r="95" spans="1:16" x14ac:dyDescent="0.2">
      <c r="A95" s="25" t="s">
        <v>153</v>
      </c>
      <c r="B95" s="26">
        <v>11</v>
      </c>
      <c r="C95" s="26">
        <v>0</v>
      </c>
      <c r="D95" s="26">
        <v>1</v>
      </c>
      <c r="E95" s="26">
        <v>1</v>
      </c>
      <c r="F95" s="27">
        <v>9.3000000000000007</v>
      </c>
      <c r="G95" s="28">
        <v>5</v>
      </c>
      <c r="H95" s="27">
        <v>4.5999999999999996</v>
      </c>
      <c r="I95" s="27">
        <v>5.9</v>
      </c>
      <c r="J95" s="27">
        <v>4.5999999999999996</v>
      </c>
      <c r="K95" s="27">
        <v>4.8</v>
      </c>
      <c r="L95" s="27">
        <v>4.0999999999999996</v>
      </c>
      <c r="M95" s="27">
        <v>4.5999999999999996</v>
      </c>
      <c r="N95" s="27">
        <v>7</v>
      </c>
      <c r="O95" s="26">
        <v>1</v>
      </c>
      <c r="P95" s="27">
        <v>13.350000000000001</v>
      </c>
    </row>
    <row r="96" spans="1:16" x14ac:dyDescent="0.2">
      <c r="A96" s="25" t="s">
        <v>154</v>
      </c>
      <c r="B96" s="26">
        <v>8</v>
      </c>
      <c r="C96" s="26">
        <v>1</v>
      </c>
      <c r="D96" s="26">
        <v>0</v>
      </c>
      <c r="E96" s="26">
        <v>0</v>
      </c>
      <c r="F96" s="27">
        <v>9.3000000000000007</v>
      </c>
      <c r="G96" s="28">
        <v>5.3</v>
      </c>
      <c r="H96" s="27">
        <v>4.7</v>
      </c>
      <c r="I96" s="27">
        <v>5.5</v>
      </c>
      <c r="J96" s="27">
        <v>7.4</v>
      </c>
      <c r="K96" s="27">
        <v>3.6</v>
      </c>
      <c r="L96" s="27">
        <v>3.2</v>
      </c>
      <c r="M96" s="27">
        <v>3.4</v>
      </c>
      <c r="N96" s="27">
        <v>4.5999999999999996</v>
      </c>
      <c r="O96" s="26">
        <v>1</v>
      </c>
      <c r="P96" s="27">
        <v>12.600000000000001</v>
      </c>
    </row>
    <row r="97" spans="1:16" x14ac:dyDescent="0.2">
      <c r="A97" s="25" t="s">
        <v>155</v>
      </c>
      <c r="B97" s="26">
        <v>12</v>
      </c>
      <c r="C97" s="26">
        <v>1</v>
      </c>
      <c r="D97" s="26">
        <v>0</v>
      </c>
      <c r="E97" s="26">
        <v>1</v>
      </c>
      <c r="F97" s="27">
        <v>8.6</v>
      </c>
      <c r="G97" s="28">
        <v>6.3</v>
      </c>
      <c r="H97" s="27">
        <v>2.2999999999999998</v>
      </c>
      <c r="I97" s="27">
        <v>5.7</v>
      </c>
      <c r="J97" s="27">
        <v>6.7</v>
      </c>
      <c r="K97" s="27">
        <v>4.9000000000000004</v>
      </c>
      <c r="L97" s="27">
        <v>3.6</v>
      </c>
      <c r="M97" s="27">
        <v>3.6</v>
      </c>
      <c r="N97" s="27">
        <v>5.3</v>
      </c>
      <c r="O97" s="26">
        <v>1</v>
      </c>
      <c r="P97" s="27">
        <v>12.149999999999999</v>
      </c>
    </row>
    <row r="98" spans="1:16" x14ac:dyDescent="0.2">
      <c r="A98" s="25" t="s">
        <v>156</v>
      </c>
      <c r="B98" s="26">
        <v>10</v>
      </c>
      <c r="C98" s="26">
        <v>0</v>
      </c>
      <c r="D98" s="26">
        <v>1</v>
      </c>
      <c r="E98" s="26">
        <v>1</v>
      </c>
      <c r="F98" s="27">
        <v>7.4</v>
      </c>
      <c r="G98" s="28">
        <v>3.4</v>
      </c>
      <c r="H98" s="27">
        <v>4.0999999999999996</v>
      </c>
      <c r="I98" s="27">
        <v>4.8</v>
      </c>
      <c r="J98" s="27">
        <v>7.2</v>
      </c>
      <c r="K98" s="27">
        <v>4.2</v>
      </c>
      <c r="L98" s="27">
        <v>5.6</v>
      </c>
      <c r="M98" s="27">
        <v>3.7</v>
      </c>
      <c r="N98" s="27">
        <v>5</v>
      </c>
      <c r="O98" s="26">
        <v>0</v>
      </c>
      <c r="P98" s="27">
        <v>10.8</v>
      </c>
    </row>
    <row r="99" spans="1:16" x14ac:dyDescent="0.2">
      <c r="A99" s="25" t="s">
        <v>157</v>
      </c>
      <c r="B99" s="26">
        <v>11</v>
      </c>
      <c r="C99" s="26">
        <v>0</v>
      </c>
      <c r="D99" s="26">
        <v>0</v>
      </c>
      <c r="E99" s="26">
        <v>1</v>
      </c>
      <c r="F99" s="27">
        <v>8.6999999999999993</v>
      </c>
      <c r="G99" s="28">
        <v>4.7</v>
      </c>
      <c r="H99" s="27">
        <v>3.1</v>
      </c>
      <c r="I99" s="27">
        <v>2.9</v>
      </c>
      <c r="J99" s="27">
        <v>5.6</v>
      </c>
      <c r="K99" s="27">
        <v>3.1</v>
      </c>
      <c r="L99" s="27">
        <v>2.9</v>
      </c>
      <c r="M99" s="27">
        <v>2.5</v>
      </c>
      <c r="N99" s="27">
        <v>3.2</v>
      </c>
      <c r="O99" s="26">
        <v>1</v>
      </c>
      <c r="P99" s="27">
        <v>11.55</v>
      </c>
    </row>
    <row r="100" spans="1:16" x14ac:dyDescent="0.2">
      <c r="A100" s="25" t="s">
        <v>158</v>
      </c>
      <c r="B100" s="26">
        <v>1</v>
      </c>
      <c r="C100" s="26">
        <v>1</v>
      </c>
      <c r="D100" s="26">
        <v>1</v>
      </c>
      <c r="E100" s="26">
        <v>1</v>
      </c>
      <c r="F100" s="27">
        <v>7.8</v>
      </c>
      <c r="G100" s="28">
        <v>4.9000000000000004</v>
      </c>
      <c r="H100" s="27">
        <v>5.2</v>
      </c>
      <c r="I100" s="27">
        <v>7.1</v>
      </c>
      <c r="J100" s="27">
        <v>7.9</v>
      </c>
      <c r="K100" s="27">
        <v>4.3</v>
      </c>
      <c r="L100" s="27">
        <v>4.9000000000000004</v>
      </c>
      <c r="M100" s="27">
        <v>3.9</v>
      </c>
      <c r="N100" s="27">
        <v>5.3</v>
      </c>
      <c r="O100" s="26">
        <v>1</v>
      </c>
      <c r="P100" s="27">
        <v>11.100000000000001</v>
      </c>
    </row>
    <row r="101" spans="1:16" x14ac:dyDescent="0.2">
      <c r="A101" s="25" t="s">
        <v>159</v>
      </c>
      <c r="B101" s="26">
        <v>6</v>
      </c>
      <c r="C101" s="26">
        <v>1</v>
      </c>
      <c r="D101" s="26">
        <v>1</v>
      </c>
      <c r="E101" s="26">
        <v>0</v>
      </c>
      <c r="F101" s="27">
        <v>7.9</v>
      </c>
      <c r="G101" s="28">
        <v>3</v>
      </c>
      <c r="H101" s="27">
        <v>5.9</v>
      </c>
      <c r="I101" s="27">
        <v>4.8</v>
      </c>
      <c r="J101" s="27">
        <v>9.6999999999999993</v>
      </c>
      <c r="K101" s="27">
        <v>3.4</v>
      </c>
      <c r="L101" s="27">
        <v>5.4</v>
      </c>
      <c r="M101" s="27">
        <v>3.5</v>
      </c>
      <c r="N101" s="27">
        <v>5.0999999999999996</v>
      </c>
      <c r="O101" s="26">
        <v>1</v>
      </c>
      <c r="P101" s="27">
        <v>10.5</v>
      </c>
    </row>
    <row r="102" spans="1:16" x14ac:dyDescent="0.2">
      <c r="A102" s="25" t="s">
        <v>160</v>
      </c>
      <c r="B102" s="26">
        <v>8</v>
      </c>
      <c r="C102" s="26">
        <v>1</v>
      </c>
      <c r="D102" s="26">
        <v>1</v>
      </c>
      <c r="E102" s="26">
        <v>0</v>
      </c>
      <c r="F102" s="27">
        <v>7.6</v>
      </c>
      <c r="G102" s="28">
        <v>3.6</v>
      </c>
      <c r="H102" s="27">
        <v>3.4</v>
      </c>
      <c r="I102" s="27">
        <v>4.5999999999999996</v>
      </c>
      <c r="J102" s="27">
        <v>7.7</v>
      </c>
      <c r="K102" s="27">
        <v>3.1</v>
      </c>
      <c r="L102" s="27">
        <v>5.5</v>
      </c>
      <c r="M102" s="27">
        <v>3.5</v>
      </c>
      <c r="N102" s="27">
        <v>4.9000000000000004</v>
      </c>
      <c r="O102" s="26">
        <v>0</v>
      </c>
      <c r="P102" s="27">
        <v>9.1499999999999986</v>
      </c>
    </row>
    <row r="103" spans="1:16" x14ac:dyDescent="0.2">
      <c r="A103" s="25" t="s">
        <v>161</v>
      </c>
      <c r="B103" s="26">
        <v>14</v>
      </c>
      <c r="C103" s="26">
        <v>0</v>
      </c>
      <c r="D103" s="26">
        <v>1</v>
      </c>
      <c r="E103" s="26">
        <v>1</v>
      </c>
      <c r="F103" s="27">
        <v>9.1999999999999993</v>
      </c>
      <c r="G103" s="28">
        <v>5</v>
      </c>
      <c r="H103" s="27">
        <v>5.2</v>
      </c>
      <c r="I103" s="27">
        <v>6.2</v>
      </c>
      <c r="J103" s="27">
        <v>7.3</v>
      </c>
      <c r="K103" s="27">
        <v>5.0999999999999996</v>
      </c>
      <c r="L103" s="27">
        <v>4.5999999999999996</v>
      </c>
      <c r="M103" s="27">
        <v>4.2</v>
      </c>
      <c r="N103" s="27">
        <v>5.2</v>
      </c>
      <c r="O103" s="26">
        <v>1</v>
      </c>
      <c r="P103" s="27">
        <v>10.649999999999999</v>
      </c>
    </row>
    <row r="104" spans="1:16" x14ac:dyDescent="0.2">
      <c r="A104" s="25" t="s">
        <v>162</v>
      </c>
      <c r="B104" s="26">
        <v>14</v>
      </c>
      <c r="C104" s="26">
        <v>1</v>
      </c>
      <c r="D104" s="26">
        <v>1</v>
      </c>
      <c r="E104" s="26">
        <v>1</v>
      </c>
      <c r="F104" s="27">
        <v>7.7</v>
      </c>
      <c r="G104" s="28">
        <v>4.7</v>
      </c>
      <c r="H104" s="27">
        <v>5.2</v>
      </c>
      <c r="I104" s="27">
        <v>7</v>
      </c>
      <c r="J104" s="27">
        <v>7.7</v>
      </c>
      <c r="K104" s="27">
        <v>4</v>
      </c>
      <c r="L104" s="27">
        <v>4.7</v>
      </c>
      <c r="M104" s="27">
        <v>3.7</v>
      </c>
      <c r="N104" s="27">
        <v>4.7</v>
      </c>
      <c r="O104" s="26">
        <v>1</v>
      </c>
      <c r="P104" s="27">
        <v>11.399999999999999</v>
      </c>
    </row>
    <row r="105" spans="1:16" x14ac:dyDescent="0.2">
      <c r="A105" s="25" t="s">
        <v>163</v>
      </c>
      <c r="B105" s="26">
        <v>12</v>
      </c>
      <c r="C105" s="26">
        <v>1</v>
      </c>
      <c r="D105" s="26">
        <v>0</v>
      </c>
      <c r="E105" s="26">
        <v>1</v>
      </c>
      <c r="F105" s="27">
        <v>9.5</v>
      </c>
      <c r="G105" s="28">
        <v>7.1</v>
      </c>
      <c r="H105" s="27">
        <v>5.6</v>
      </c>
      <c r="I105" s="27">
        <v>6.6</v>
      </c>
      <c r="J105" s="27">
        <v>7.6</v>
      </c>
      <c r="K105" s="27">
        <v>5.6</v>
      </c>
      <c r="L105" s="27">
        <v>4.5</v>
      </c>
      <c r="M105" s="27">
        <v>4.4000000000000004</v>
      </c>
      <c r="N105" s="27">
        <v>5.5</v>
      </c>
      <c r="O105" s="26">
        <v>1</v>
      </c>
      <c r="P105" s="27">
        <v>13.5</v>
      </c>
    </row>
    <row r="106" spans="1:16" x14ac:dyDescent="0.2">
      <c r="A106" s="25" t="s">
        <v>164</v>
      </c>
      <c r="B106" s="26">
        <v>15</v>
      </c>
      <c r="C106" s="26">
        <v>0</v>
      </c>
      <c r="D106" s="26">
        <v>1</v>
      </c>
      <c r="E106" s="26">
        <v>0</v>
      </c>
      <c r="F106" s="27">
        <v>6.5</v>
      </c>
      <c r="G106" s="28">
        <v>5.8</v>
      </c>
      <c r="H106" s="27">
        <v>4.7</v>
      </c>
      <c r="I106" s="27">
        <v>6</v>
      </c>
      <c r="J106" s="27">
        <v>8.6999999999999993</v>
      </c>
      <c r="K106" s="27">
        <v>5</v>
      </c>
      <c r="L106" s="27">
        <v>5.6</v>
      </c>
      <c r="M106" s="27">
        <v>4.5999999999999996</v>
      </c>
      <c r="N106" s="27">
        <v>6.8</v>
      </c>
      <c r="O106" s="26">
        <v>1</v>
      </c>
      <c r="P106" s="27">
        <v>13.350000000000001</v>
      </c>
    </row>
    <row r="107" spans="1:16" x14ac:dyDescent="0.2">
      <c r="A107" s="25" t="s">
        <v>165</v>
      </c>
      <c r="B107" s="26">
        <v>13</v>
      </c>
      <c r="C107" s="26">
        <v>1</v>
      </c>
      <c r="D107" s="26">
        <v>1</v>
      </c>
      <c r="E107" s="26">
        <v>0</v>
      </c>
      <c r="F107" s="27">
        <v>8.3000000000000007</v>
      </c>
      <c r="G107" s="28">
        <v>3.4</v>
      </c>
      <c r="H107" s="27">
        <v>3.4</v>
      </c>
      <c r="I107" s="27">
        <v>5.2</v>
      </c>
      <c r="J107" s="27">
        <v>9.1</v>
      </c>
      <c r="K107" s="27">
        <v>4.2</v>
      </c>
      <c r="L107" s="27">
        <v>5.8</v>
      </c>
      <c r="M107" s="27">
        <v>3.9</v>
      </c>
      <c r="N107" s="27">
        <v>5.9</v>
      </c>
      <c r="O107" s="26">
        <v>1</v>
      </c>
      <c r="P107" s="27">
        <v>11.25</v>
      </c>
    </row>
    <row r="108" spans="1:16" x14ac:dyDescent="0.2">
      <c r="A108" s="25" t="s">
        <v>166</v>
      </c>
      <c r="B108" s="26">
        <v>15</v>
      </c>
      <c r="C108" s="26">
        <v>0</v>
      </c>
      <c r="D108" s="26">
        <v>0</v>
      </c>
      <c r="E108" s="26">
        <v>1</v>
      </c>
      <c r="F108" s="27">
        <v>9.6</v>
      </c>
      <c r="G108" s="28">
        <v>5.6</v>
      </c>
      <c r="H108" s="27">
        <v>4.8</v>
      </c>
      <c r="I108" s="27">
        <v>5.5</v>
      </c>
      <c r="J108" s="27">
        <v>7.7</v>
      </c>
      <c r="K108" s="27">
        <v>4.4000000000000004</v>
      </c>
      <c r="L108" s="27">
        <v>4.5999999999999996</v>
      </c>
      <c r="M108" s="27">
        <v>4.9000000000000004</v>
      </c>
      <c r="N108" s="27">
        <v>6.5</v>
      </c>
      <c r="O108" s="26">
        <v>1</v>
      </c>
      <c r="P108" s="27">
        <v>13.950000000000001</v>
      </c>
    </row>
    <row r="109" spans="1:16" x14ac:dyDescent="0.2">
      <c r="A109" s="25" t="s">
        <v>167</v>
      </c>
      <c r="B109" s="26">
        <v>1</v>
      </c>
      <c r="C109" s="26">
        <v>1</v>
      </c>
      <c r="D109" s="26">
        <v>1</v>
      </c>
      <c r="E109" s="26">
        <v>0</v>
      </c>
      <c r="F109" s="27">
        <v>5.9</v>
      </c>
      <c r="G109" s="28">
        <v>5.5</v>
      </c>
      <c r="H109" s="27">
        <v>6</v>
      </c>
      <c r="I109" s="27">
        <v>6.2</v>
      </c>
      <c r="J109" s="27">
        <v>8.4</v>
      </c>
      <c r="K109" s="27">
        <v>5.8</v>
      </c>
      <c r="L109" s="27">
        <v>7.5</v>
      </c>
      <c r="M109" s="27">
        <v>5.4</v>
      </c>
      <c r="N109" s="27">
        <v>8.6999999999999993</v>
      </c>
      <c r="O109" s="26">
        <v>1</v>
      </c>
      <c r="P109" s="27">
        <v>12</v>
      </c>
    </row>
    <row r="110" spans="1:16" x14ac:dyDescent="0.2">
      <c r="A110" s="25" t="s">
        <v>168</v>
      </c>
      <c r="B110" s="26">
        <v>7</v>
      </c>
      <c r="C110" s="26">
        <v>0</v>
      </c>
      <c r="D110" s="26">
        <v>0</v>
      </c>
      <c r="E110" s="26">
        <v>1</v>
      </c>
      <c r="F110" s="27">
        <v>8.6999999999999993</v>
      </c>
      <c r="G110" s="28">
        <v>3.7</v>
      </c>
      <c r="H110" s="27">
        <v>4.5999999999999996</v>
      </c>
      <c r="I110" s="27">
        <v>4.8</v>
      </c>
      <c r="J110" s="27">
        <v>3.8</v>
      </c>
      <c r="K110" s="27">
        <v>4.5999999999999996</v>
      </c>
      <c r="L110" s="27">
        <v>3.5</v>
      </c>
      <c r="M110" s="27">
        <v>4.2</v>
      </c>
      <c r="N110" s="27">
        <v>5.5</v>
      </c>
      <c r="O110" s="26">
        <v>1</v>
      </c>
      <c r="P110" s="27">
        <v>11.399999999999999</v>
      </c>
    </row>
    <row r="111" spans="1:16" x14ac:dyDescent="0.2">
      <c r="A111" s="25" t="s">
        <v>169</v>
      </c>
      <c r="B111" s="26">
        <v>2</v>
      </c>
      <c r="C111" s="26">
        <v>1</v>
      </c>
      <c r="D111" s="26">
        <v>0</v>
      </c>
      <c r="E111" s="26">
        <v>0</v>
      </c>
      <c r="F111" s="27">
        <v>6.7</v>
      </c>
      <c r="G111" s="28">
        <v>3.2</v>
      </c>
      <c r="H111" s="27">
        <v>2.2999999999999998</v>
      </c>
      <c r="I111" s="27">
        <v>4.5</v>
      </c>
      <c r="J111" s="27">
        <v>5</v>
      </c>
      <c r="K111" s="27">
        <v>3.8</v>
      </c>
      <c r="L111" s="27">
        <v>2.6</v>
      </c>
      <c r="M111" s="27">
        <v>3.1</v>
      </c>
      <c r="N111" s="27">
        <v>5.5</v>
      </c>
      <c r="O111" s="26">
        <v>0</v>
      </c>
      <c r="P111" s="27">
        <v>10.649999999999999</v>
      </c>
    </row>
    <row r="112" spans="1:16" x14ac:dyDescent="0.2">
      <c r="A112" s="25" t="s">
        <v>170</v>
      </c>
      <c r="B112" s="26">
        <v>7</v>
      </c>
      <c r="C112" s="26">
        <v>1</v>
      </c>
      <c r="D112" s="26">
        <v>0</v>
      </c>
      <c r="E112" s="26">
        <v>1</v>
      </c>
      <c r="F112" s="27">
        <v>9.6999999999999993</v>
      </c>
      <c r="G112" s="28">
        <v>6.5</v>
      </c>
      <c r="H112" s="27">
        <v>3.4</v>
      </c>
      <c r="I112" s="27">
        <v>6.1</v>
      </c>
      <c r="J112" s="27">
        <v>6.7</v>
      </c>
      <c r="K112" s="27">
        <v>3.7</v>
      </c>
      <c r="L112" s="27">
        <v>3.4</v>
      </c>
      <c r="M112" s="27">
        <v>4.0999999999999996</v>
      </c>
      <c r="N112" s="27">
        <v>7.1</v>
      </c>
      <c r="O112" s="26">
        <v>1</v>
      </c>
      <c r="P112" s="27">
        <v>12.149999999999999</v>
      </c>
    </row>
    <row r="113" spans="1:16" x14ac:dyDescent="0.2">
      <c r="A113" s="25" t="s">
        <v>171</v>
      </c>
      <c r="B113" s="26">
        <v>12</v>
      </c>
      <c r="C113" s="26">
        <v>1</v>
      </c>
      <c r="D113" s="26">
        <v>0</v>
      </c>
      <c r="E113" s="26">
        <v>1</v>
      </c>
      <c r="F113" s="27">
        <v>8.8000000000000007</v>
      </c>
      <c r="G113" s="28">
        <v>5</v>
      </c>
      <c r="H113" s="27">
        <v>3.3</v>
      </c>
      <c r="I113" s="27">
        <v>4.5</v>
      </c>
      <c r="J113" s="27">
        <v>6.7</v>
      </c>
      <c r="K113" s="27">
        <v>4</v>
      </c>
      <c r="L113" s="27">
        <v>2.2999999999999998</v>
      </c>
      <c r="M113" s="27">
        <v>3.9</v>
      </c>
      <c r="N113" s="27">
        <v>6.6</v>
      </c>
      <c r="O113" s="26">
        <v>0</v>
      </c>
      <c r="P113" s="27">
        <v>11.850000000000001</v>
      </c>
    </row>
    <row r="114" spans="1:16" x14ac:dyDescent="0.2">
      <c r="A114" s="25" t="s">
        <v>172</v>
      </c>
      <c r="B114" s="26">
        <v>7</v>
      </c>
      <c r="C114" s="26">
        <v>1</v>
      </c>
      <c r="D114" s="26">
        <v>1</v>
      </c>
      <c r="E114" s="26">
        <v>0</v>
      </c>
      <c r="F114" s="27">
        <v>8.1999999999999993</v>
      </c>
      <c r="G114" s="28">
        <v>3.6</v>
      </c>
      <c r="H114" s="27">
        <v>4.5</v>
      </c>
      <c r="I114" s="27">
        <v>5</v>
      </c>
      <c r="J114" s="27">
        <v>9</v>
      </c>
      <c r="K114" s="27">
        <v>4.5</v>
      </c>
      <c r="L114" s="27">
        <v>6.9</v>
      </c>
      <c r="M114" s="27">
        <v>4.5</v>
      </c>
      <c r="N114" s="27">
        <v>5.2</v>
      </c>
      <c r="O114" s="26">
        <v>1</v>
      </c>
      <c r="P114" s="27">
        <v>10.8</v>
      </c>
    </row>
    <row r="115" spans="1:16" x14ac:dyDescent="0.2">
      <c r="A115" s="25" t="s">
        <v>173</v>
      </c>
      <c r="B115" s="26">
        <v>14</v>
      </c>
      <c r="C115" s="26">
        <v>0</v>
      </c>
      <c r="D115" s="26">
        <v>1</v>
      </c>
      <c r="E115" s="26">
        <v>1</v>
      </c>
      <c r="F115" s="27">
        <v>8.9</v>
      </c>
      <c r="G115" s="28">
        <v>5.8</v>
      </c>
      <c r="H115" s="27">
        <v>6.3</v>
      </c>
      <c r="I115" s="27">
        <v>6.9</v>
      </c>
      <c r="J115" s="27">
        <v>8.1999999999999993</v>
      </c>
      <c r="K115" s="27">
        <v>4.2</v>
      </c>
      <c r="L115" s="27">
        <v>5.9</v>
      </c>
      <c r="M115" s="27">
        <v>4.2</v>
      </c>
      <c r="N115" s="27">
        <v>5.6</v>
      </c>
      <c r="O115" s="26">
        <v>1</v>
      </c>
      <c r="P115" s="27">
        <v>11.55</v>
      </c>
    </row>
    <row r="116" spans="1:16" x14ac:dyDescent="0.2">
      <c r="A116" s="25" t="s">
        <v>174</v>
      </c>
      <c r="B116" s="26">
        <v>14</v>
      </c>
      <c r="C116" s="26">
        <v>0</v>
      </c>
      <c r="D116" s="26">
        <v>1</v>
      </c>
      <c r="E116" s="26">
        <v>1</v>
      </c>
      <c r="F116" s="27">
        <v>8.4</v>
      </c>
      <c r="G116" s="28">
        <v>5.3</v>
      </c>
      <c r="H116" s="27">
        <v>3.2</v>
      </c>
      <c r="I116" s="27">
        <v>5.9</v>
      </c>
      <c r="J116" s="27">
        <v>6.7</v>
      </c>
      <c r="K116" s="27">
        <v>4</v>
      </c>
      <c r="L116" s="27">
        <v>5</v>
      </c>
      <c r="M116" s="27">
        <v>3.6</v>
      </c>
      <c r="N116" s="27">
        <v>4.9000000000000004</v>
      </c>
      <c r="O116" s="26">
        <v>1</v>
      </c>
      <c r="P116" s="27">
        <v>11.850000000000001</v>
      </c>
    </row>
    <row r="117" spans="1:16" x14ac:dyDescent="0.2">
      <c r="A117" s="25" t="s">
        <v>175</v>
      </c>
      <c r="B117" s="26">
        <v>11</v>
      </c>
      <c r="C117" s="26">
        <v>1</v>
      </c>
      <c r="D117" s="26">
        <v>1</v>
      </c>
      <c r="E117" s="26">
        <v>1</v>
      </c>
      <c r="F117" s="27">
        <v>7.7</v>
      </c>
      <c r="G117" s="28">
        <v>4.7</v>
      </c>
      <c r="H117" s="27">
        <v>4.3</v>
      </c>
      <c r="I117" s="27">
        <v>7</v>
      </c>
      <c r="J117" s="27">
        <v>7.7</v>
      </c>
      <c r="K117" s="27">
        <v>5.0999999999999996</v>
      </c>
      <c r="L117" s="27">
        <v>4.7</v>
      </c>
      <c r="M117" s="27">
        <v>3.7</v>
      </c>
      <c r="N117" s="27">
        <v>5.4</v>
      </c>
      <c r="O117" s="26">
        <v>0</v>
      </c>
      <c r="P117" s="27">
        <v>10.350000000000001</v>
      </c>
    </row>
    <row r="118" spans="1:16" x14ac:dyDescent="0.2">
      <c r="A118" s="25" t="s">
        <v>176</v>
      </c>
      <c r="B118" s="26">
        <v>10</v>
      </c>
      <c r="C118" s="26">
        <v>0</v>
      </c>
      <c r="D118" s="26">
        <v>1</v>
      </c>
      <c r="E118" s="26">
        <v>1</v>
      </c>
      <c r="F118" s="27">
        <v>9.1999999999999993</v>
      </c>
      <c r="G118" s="28">
        <v>6.5</v>
      </c>
      <c r="H118" s="27">
        <v>4.9000000000000004</v>
      </c>
      <c r="I118" s="27">
        <v>6.2</v>
      </c>
      <c r="J118" s="27">
        <v>7.3</v>
      </c>
      <c r="K118" s="27">
        <v>4.2</v>
      </c>
      <c r="L118" s="27">
        <v>4.5999999999999996</v>
      </c>
      <c r="M118" s="27">
        <v>4.2</v>
      </c>
      <c r="N118" s="27">
        <v>7.7</v>
      </c>
      <c r="O118" s="26">
        <v>1</v>
      </c>
      <c r="P118" s="27">
        <v>14.25</v>
      </c>
    </row>
    <row r="119" spans="1:16" x14ac:dyDescent="0.2">
      <c r="A119" s="25" t="s">
        <v>177</v>
      </c>
      <c r="B119" s="26">
        <v>5</v>
      </c>
      <c r="C119" s="26">
        <v>1</v>
      </c>
      <c r="D119" s="26">
        <v>1</v>
      </c>
      <c r="E119" s="26">
        <v>0</v>
      </c>
      <c r="F119" s="27">
        <v>7.3</v>
      </c>
      <c r="G119" s="28">
        <v>3.6</v>
      </c>
      <c r="H119" s="27">
        <v>5.4</v>
      </c>
      <c r="I119" s="27">
        <v>6.1</v>
      </c>
      <c r="J119" s="27">
        <v>8</v>
      </c>
      <c r="K119" s="27">
        <v>2.8</v>
      </c>
      <c r="L119" s="27">
        <v>3.3</v>
      </c>
      <c r="M119" s="27">
        <v>2.9</v>
      </c>
      <c r="N119" s="27">
        <v>4.0999999999999996</v>
      </c>
      <c r="O119" s="26">
        <v>0</v>
      </c>
      <c r="P119" s="27">
        <v>11.25</v>
      </c>
    </row>
    <row r="120" spans="1:16" x14ac:dyDescent="0.2">
      <c r="A120" s="25" t="s">
        <v>178</v>
      </c>
      <c r="B120" s="26">
        <v>11</v>
      </c>
      <c r="C120" s="26">
        <v>0</v>
      </c>
      <c r="D120" s="26">
        <v>0</v>
      </c>
      <c r="E120" s="26">
        <v>1</v>
      </c>
      <c r="F120" s="27">
        <v>9</v>
      </c>
      <c r="G120" s="28">
        <v>5.6</v>
      </c>
      <c r="H120" s="27">
        <v>3</v>
      </c>
      <c r="I120" s="27">
        <v>5</v>
      </c>
      <c r="J120" s="27">
        <v>6</v>
      </c>
      <c r="K120" s="27">
        <v>3.3</v>
      </c>
      <c r="L120" s="27">
        <v>3.9</v>
      </c>
      <c r="M120" s="27">
        <v>3.1</v>
      </c>
      <c r="N120" s="27">
        <v>4.2</v>
      </c>
      <c r="O120" s="26">
        <v>1</v>
      </c>
      <c r="P120" s="27">
        <v>12</v>
      </c>
    </row>
    <row r="121" spans="1:16" x14ac:dyDescent="0.2">
      <c r="A121" s="25" t="s">
        <v>179</v>
      </c>
      <c r="B121" s="26">
        <v>6</v>
      </c>
      <c r="C121" s="26">
        <v>0</v>
      </c>
      <c r="D121" s="26">
        <v>1</v>
      </c>
      <c r="E121" s="26">
        <v>0</v>
      </c>
      <c r="F121" s="27">
        <v>8.1</v>
      </c>
      <c r="G121" s="28">
        <v>2.5</v>
      </c>
      <c r="H121" s="27">
        <v>4.0999999999999996</v>
      </c>
      <c r="I121" s="27">
        <v>3.8</v>
      </c>
      <c r="J121" s="27">
        <v>6.6</v>
      </c>
      <c r="K121" s="27">
        <v>2.6</v>
      </c>
      <c r="L121" s="27">
        <v>3.5</v>
      </c>
      <c r="M121" s="27">
        <v>3</v>
      </c>
      <c r="N121" s="27">
        <v>3.9</v>
      </c>
      <c r="O121" s="26">
        <v>0</v>
      </c>
      <c r="P121" s="27">
        <v>10.649999999999999</v>
      </c>
    </row>
    <row r="122" spans="1:16" x14ac:dyDescent="0.2">
      <c r="A122" s="25" t="s">
        <v>180</v>
      </c>
      <c r="B122" s="26">
        <v>9</v>
      </c>
      <c r="C122" s="26">
        <v>0</v>
      </c>
      <c r="D122" s="26">
        <v>1</v>
      </c>
      <c r="E122" s="26">
        <v>1</v>
      </c>
      <c r="F122" s="27">
        <v>7.4</v>
      </c>
      <c r="G122" s="28">
        <v>6.6</v>
      </c>
      <c r="H122" s="27">
        <v>5</v>
      </c>
      <c r="I122" s="27">
        <v>6.9</v>
      </c>
      <c r="J122" s="27">
        <v>9.6</v>
      </c>
      <c r="K122" s="27">
        <v>5.7</v>
      </c>
      <c r="L122" s="27">
        <v>6.5</v>
      </c>
      <c r="M122" s="27">
        <v>5.5</v>
      </c>
      <c r="N122" s="27">
        <v>7</v>
      </c>
      <c r="O122" s="26">
        <v>1</v>
      </c>
      <c r="P122" s="27">
        <v>13.200000000000001</v>
      </c>
    </row>
    <row r="123" spans="1:16" x14ac:dyDescent="0.2">
      <c r="A123" s="25" t="s">
        <v>181</v>
      </c>
      <c r="B123" s="26">
        <v>9</v>
      </c>
      <c r="C123" s="26">
        <v>1</v>
      </c>
      <c r="D123" s="26">
        <v>1</v>
      </c>
      <c r="E123" s="26">
        <v>0</v>
      </c>
      <c r="F123" s="27">
        <v>7.9</v>
      </c>
      <c r="G123" s="28">
        <v>4.5</v>
      </c>
      <c r="H123" s="27">
        <v>4.3</v>
      </c>
      <c r="I123" s="27">
        <v>4.8</v>
      </c>
      <c r="J123" s="27">
        <v>9.6999999999999993</v>
      </c>
      <c r="K123" s="27">
        <v>4.8</v>
      </c>
      <c r="L123" s="27">
        <v>5.4</v>
      </c>
      <c r="M123" s="27">
        <v>3.5</v>
      </c>
      <c r="N123" s="27">
        <v>6.2</v>
      </c>
      <c r="O123" s="26">
        <v>0</v>
      </c>
      <c r="P123" s="27">
        <v>12</v>
      </c>
    </row>
    <row r="124" spans="1:16" x14ac:dyDescent="0.2">
      <c r="A124" s="25" t="s">
        <v>182</v>
      </c>
      <c r="B124" s="26">
        <v>10</v>
      </c>
      <c r="C124" s="26">
        <v>0</v>
      </c>
      <c r="D124" s="26">
        <v>1</v>
      </c>
      <c r="E124" s="26">
        <v>0</v>
      </c>
      <c r="F124" s="27">
        <v>7.7</v>
      </c>
      <c r="G124" s="28">
        <v>2.2000000000000002</v>
      </c>
      <c r="H124" s="27">
        <v>2.4</v>
      </c>
      <c r="I124" s="27">
        <v>3.4</v>
      </c>
      <c r="J124" s="27">
        <v>6.2</v>
      </c>
      <c r="K124" s="27">
        <v>3.2</v>
      </c>
      <c r="L124" s="27">
        <v>3.1</v>
      </c>
      <c r="M124" s="27">
        <v>2.6</v>
      </c>
      <c r="N124" s="27">
        <v>3.4</v>
      </c>
      <c r="O124" s="26">
        <v>0</v>
      </c>
      <c r="P124" s="27">
        <v>11.55</v>
      </c>
    </row>
    <row r="125" spans="1:16" x14ac:dyDescent="0.2">
      <c r="A125" s="25" t="s">
        <v>183</v>
      </c>
      <c r="B125" s="26">
        <v>5</v>
      </c>
      <c r="C125" s="26">
        <v>0</v>
      </c>
      <c r="D125" s="26">
        <v>1</v>
      </c>
      <c r="E125" s="26">
        <v>1</v>
      </c>
      <c r="F125" s="27">
        <v>9.4</v>
      </c>
      <c r="G125" s="28">
        <v>4</v>
      </c>
      <c r="H125" s="27">
        <v>3.2</v>
      </c>
      <c r="I125" s="27">
        <v>4.5999999999999996</v>
      </c>
      <c r="J125" s="27">
        <v>6.3</v>
      </c>
      <c r="K125" s="27">
        <v>5.8</v>
      </c>
      <c r="L125" s="27">
        <v>4.5999999999999996</v>
      </c>
      <c r="M125" s="27">
        <v>4.5999999999999996</v>
      </c>
      <c r="N125" s="27">
        <v>7</v>
      </c>
      <c r="O125" s="26">
        <v>1</v>
      </c>
      <c r="P125" s="27">
        <v>12.299999999999999</v>
      </c>
    </row>
    <row r="126" spans="1:16" x14ac:dyDescent="0.2">
      <c r="A126" s="25" t="s">
        <v>184</v>
      </c>
      <c r="B126" s="26">
        <v>7</v>
      </c>
      <c r="C126" s="26">
        <v>1</v>
      </c>
      <c r="D126" s="26">
        <v>1</v>
      </c>
      <c r="E126" s="26">
        <v>0</v>
      </c>
      <c r="F126" s="27">
        <v>7.2</v>
      </c>
      <c r="G126" s="28">
        <v>4.3</v>
      </c>
      <c r="H126" s="27">
        <v>3.9</v>
      </c>
      <c r="I126" s="27">
        <v>4.7</v>
      </c>
      <c r="J126" s="27">
        <v>10</v>
      </c>
      <c r="K126" s="27">
        <v>3.2</v>
      </c>
      <c r="L126" s="27">
        <v>4.0999999999999996</v>
      </c>
      <c r="M126" s="27">
        <v>2.5</v>
      </c>
      <c r="N126" s="27">
        <v>4.2</v>
      </c>
      <c r="O126" s="26">
        <v>0</v>
      </c>
      <c r="P126" s="27">
        <v>9.75</v>
      </c>
    </row>
    <row r="127" spans="1:16" x14ac:dyDescent="0.2">
      <c r="A127" s="25" t="s">
        <v>185</v>
      </c>
      <c r="B127" s="26">
        <v>15</v>
      </c>
      <c r="C127" s="26">
        <v>0</v>
      </c>
      <c r="D127" s="26">
        <v>0</v>
      </c>
      <c r="E127" s="26">
        <v>1</v>
      </c>
      <c r="F127" s="27">
        <v>8.3000000000000007</v>
      </c>
      <c r="G127" s="28">
        <v>5.2</v>
      </c>
      <c r="H127" s="27">
        <v>5.3</v>
      </c>
      <c r="I127" s="27">
        <v>6.1</v>
      </c>
      <c r="J127" s="27">
        <v>5.3</v>
      </c>
      <c r="K127" s="27">
        <v>4.0999999999999996</v>
      </c>
      <c r="L127" s="27">
        <v>2.9</v>
      </c>
      <c r="M127" s="27">
        <v>3.1</v>
      </c>
      <c r="N127" s="27">
        <v>4</v>
      </c>
      <c r="O127" s="26">
        <v>1</v>
      </c>
      <c r="P127" s="27">
        <v>12.149999999999999</v>
      </c>
    </row>
    <row r="128" spans="1:16" x14ac:dyDescent="0.2">
      <c r="A128" s="25" t="s">
        <v>186</v>
      </c>
      <c r="B128" s="26">
        <v>12</v>
      </c>
      <c r="C128" s="26">
        <v>1</v>
      </c>
      <c r="D128" s="26">
        <v>0</v>
      </c>
      <c r="E128" s="26">
        <v>0</v>
      </c>
      <c r="F128" s="27">
        <v>7.9</v>
      </c>
      <c r="G128" s="28">
        <v>5.4</v>
      </c>
      <c r="H128" s="27">
        <v>4.9000000000000004</v>
      </c>
      <c r="I128" s="27">
        <v>5.8</v>
      </c>
      <c r="J128" s="27">
        <v>4.7</v>
      </c>
      <c r="K128" s="27">
        <v>4.5999999999999996</v>
      </c>
      <c r="L128" s="27">
        <v>4.2</v>
      </c>
      <c r="M128" s="27">
        <v>4.3</v>
      </c>
      <c r="N128" s="27">
        <v>6.6</v>
      </c>
      <c r="O128" s="26">
        <v>0</v>
      </c>
      <c r="P128" s="27">
        <v>12.149999999999999</v>
      </c>
    </row>
    <row r="129" spans="1:16" x14ac:dyDescent="0.2">
      <c r="A129" s="25" t="s">
        <v>187</v>
      </c>
      <c r="B129" s="26">
        <v>7</v>
      </c>
      <c r="C129" s="26">
        <v>1</v>
      </c>
      <c r="D129" s="26">
        <v>1</v>
      </c>
      <c r="E129" s="26">
        <v>0</v>
      </c>
      <c r="F129" s="27">
        <v>7.3</v>
      </c>
      <c r="G129" s="28">
        <v>3.6</v>
      </c>
      <c r="H129" s="27">
        <v>3.6</v>
      </c>
      <c r="I129" s="27">
        <v>6.1</v>
      </c>
      <c r="J129" s="27">
        <v>8</v>
      </c>
      <c r="K129" s="27">
        <v>3.3</v>
      </c>
      <c r="L129" s="27">
        <v>3.3</v>
      </c>
      <c r="M129" s="27">
        <v>2.9</v>
      </c>
      <c r="N129" s="27">
        <v>4</v>
      </c>
      <c r="O129" s="26">
        <v>0</v>
      </c>
      <c r="P129" s="27">
        <v>10.350000000000001</v>
      </c>
    </row>
    <row r="130" spans="1:16" x14ac:dyDescent="0.2">
      <c r="A130" s="25" t="s">
        <v>188</v>
      </c>
      <c r="B130" s="26">
        <v>11</v>
      </c>
      <c r="C130" s="26">
        <v>1</v>
      </c>
      <c r="D130" s="26">
        <v>1</v>
      </c>
      <c r="E130" s="26">
        <v>1</v>
      </c>
      <c r="F130" s="27">
        <v>9.6</v>
      </c>
      <c r="G130" s="28">
        <v>7.2</v>
      </c>
      <c r="H130" s="27">
        <v>5.6</v>
      </c>
      <c r="I130" s="27">
        <v>7.8</v>
      </c>
      <c r="J130" s="27">
        <v>4.5</v>
      </c>
      <c r="K130" s="27">
        <v>4.4000000000000004</v>
      </c>
      <c r="L130" s="27">
        <v>3</v>
      </c>
      <c r="M130" s="27">
        <v>4.3</v>
      </c>
      <c r="N130" s="27">
        <v>6.2</v>
      </c>
      <c r="O130" s="26">
        <v>1</v>
      </c>
      <c r="P130" s="27">
        <v>13.950000000000001</v>
      </c>
    </row>
    <row r="131" spans="1:16" x14ac:dyDescent="0.2">
      <c r="A131" s="25" t="s">
        <v>189</v>
      </c>
      <c r="B131" s="26">
        <v>4</v>
      </c>
      <c r="C131" s="26">
        <v>0</v>
      </c>
      <c r="D131" s="26">
        <v>0</v>
      </c>
      <c r="E131" s="26">
        <v>0</v>
      </c>
      <c r="F131" s="27">
        <v>8.3000000000000007</v>
      </c>
      <c r="G131" s="28">
        <v>2.8</v>
      </c>
      <c r="H131" s="27">
        <v>3</v>
      </c>
      <c r="I131" s="27">
        <v>2.5</v>
      </c>
      <c r="J131" s="27">
        <v>5.2</v>
      </c>
      <c r="K131" s="27">
        <v>1.2</v>
      </c>
      <c r="L131" s="27">
        <v>2.5</v>
      </c>
      <c r="M131" s="27">
        <v>2.1</v>
      </c>
      <c r="N131" s="27">
        <v>2.6</v>
      </c>
      <c r="O131" s="26">
        <v>0</v>
      </c>
      <c r="P131" s="27">
        <v>9.3000000000000007</v>
      </c>
    </row>
    <row r="132" spans="1:16" x14ac:dyDescent="0.2">
      <c r="A132" s="25" t="s">
        <v>190</v>
      </c>
      <c r="B132" s="26">
        <v>9</v>
      </c>
      <c r="C132" s="26">
        <v>0</v>
      </c>
      <c r="D132" s="26">
        <v>0</v>
      </c>
      <c r="E132" s="26">
        <v>1</v>
      </c>
      <c r="F132" s="27">
        <v>8.6</v>
      </c>
      <c r="G132" s="28">
        <v>5.0999999999999996</v>
      </c>
      <c r="H132" s="27">
        <v>2.9</v>
      </c>
      <c r="I132" s="27">
        <v>4.7</v>
      </c>
      <c r="J132" s="27">
        <v>3.7</v>
      </c>
      <c r="K132" s="27">
        <v>5</v>
      </c>
      <c r="L132" s="27">
        <v>3.4</v>
      </c>
      <c r="M132" s="27">
        <v>4</v>
      </c>
      <c r="N132" s="27">
        <v>6.1</v>
      </c>
      <c r="O132" s="26">
        <v>0</v>
      </c>
      <c r="P132" s="27">
        <v>12</v>
      </c>
    </row>
    <row r="133" spans="1:16" x14ac:dyDescent="0.2">
      <c r="A133" s="25" t="s">
        <v>191</v>
      </c>
      <c r="B133" s="26">
        <v>9</v>
      </c>
      <c r="C133" s="26">
        <v>1</v>
      </c>
      <c r="D133" s="26">
        <v>0</v>
      </c>
      <c r="E133" s="26">
        <v>0</v>
      </c>
      <c r="F133" s="27">
        <v>8</v>
      </c>
      <c r="G133" s="28">
        <v>2.5</v>
      </c>
      <c r="H133" s="27">
        <v>3.4</v>
      </c>
      <c r="I133" s="27">
        <v>3</v>
      </c>
      <c r="J133" s="27">
        <v>5.2</v>
      </c>
      <c r="K133" s="27">
        <v>4.5999999999999996</v>
      </c>
      <c r="L133" s="27">
        <v>4.2</v>
      </c>
      <c r="M133" s="27">
        <v>4.7</v>
      </c>
      <c r="N133" s="27">
        <v>6.9</v>
      </c>
      <c r="O133" s="26">
        <v>0</v>
      </c>
      <c r="P133" s="27">
        <v>10.649999999999999</v>
      </c>
    </row>
    <row r="134" spans="1:16" x14ac:dyDescent="0.2">
      <c r="A134" s="25" t="s">
        <v>192</v>
      </c>
      <c r="B134" s="26">
        <v>2</v>
      </c>
      <c r="C134" s="26">
        <v>1</v>
      </c>
      <c r="D134" s="26">
        <v>1</v>
      </c>
      <c r="E134" s="26">
        <v>0</v>
      </c>
      <c r="F134" s="27">
        <v>6.4</v>
      </c>
      <c r="G134" s="28">
        <v>3.2</v>
      </c>
      <c r="H134" s="27">
        <v>2.2000000000000002</v>
      </c>
      <c r="I134" s="27">
        <v>5</v>
      </c>
      <c r="J134" s="27">
        <v>8.4</v>
      </c>
      <c r="K134" s="27">
        <v>2.4</v>
      </c>
      <c r="L134" s="27">
        <v>3.7</v>
      </c>
      <c r="M134" s="27">
        <v>1.6</v>
      </c>
      <c r="N134" s="27">
        <v>3.6</v>
      </c>
      <c r="O134" s="26">
        <v>0</v>
      </c>
      <c r="P134" s="27">
        <v>9.75</v>
      </c>
    </row>
    <row r="135" spans="1:16" x14ac:dyDescent="0.2">
      <c r="A135" s="25" t="s">
        <v>193</v>
      </c>
      <c r="B135" s="26">
        <v>10</v>
      </c>
      <c r="C135" s="26">
        <v>0</v>
      </c>
      <c r="D135" s="26">
        <v>1</v>
      </c>
      <c r="E135" s="26">
        <v>0</v>
      </c>
      <c r="F135" s="27">
        <v>6.6</v>
      </c>
      <c r="G135" s="28">
        <v>3.8</v>
      </c>
      <c r="H135" s="27">
        <v>3.2</v>
      </c>
      <c r="I135" s="27">
        <v>6.6</v>
      </c>
      <c r="J135" s="27">
        <v>8.1999999999999993</v>
      </c>
      <c r="K135" s="27">
        <v>4.3</v>
      </c>
      <c r="L135" s="27">
        <v>4.0999999999999996</v>
      </c>
      <c r="M135" s="27">
        <v>3.3</v>
      </c>
      <c r="N135" s="27">
        <v>6.3</v>
      </c>
      <c r="O135" s="26">
        <v>0</v>
      </c>
      <c r="P135" s="27">
        <v>10.649999999999999</v>
      </c>
    </row>
    <row r="136" spans="1:16" x14ac:dyDescent="0.2">
      <c r="A136" s="25" t="s">
        <v>194</v>
      </c>
      <c r="B136" s="26">
        <v>14</v>
      </c>
      <c r="C136" s="26">
        <v>0</v>
      </c>
      <c r="D136" s="26">
        <v>0</v>
      </c>
      <c r="E136" s="26">
        <v>1</v>
      </c>
      <c r="F136" s="27">
        <v>7.6</v>
      </c>
      <c r="G136" s="28">
        <v>4</v>
      </c>
      <c r="H136" s="27">
        <v>3.2</v>
      </c>
      <c r="I136" s="27">
        <v>4.2</v>
      </c>
      <c r="J136" s="27">
        <v>5.8</v>
      </c>
      <c r="K136" s="27">
        <v>3.6</v>
      </c>
      <c r="L136" s="27">
        <v>3.8</v>
      </c>
      <c r="M136" s="27">
        <v>4.2</v>
      </c>
      <c r="N136" s="27">
        <v>6</v>
      </c>
      <c r="O136" s="26">
        <v>1</v>
      </c>
      <c r="P136" s="27">
        <v>12.299999999999999</v>
      </c>
    </row>
    <row r="137" spans="1:16" x14ac:dyDescent="0.2">
      <c r="A137" s="25" t="s">
        <v>195</v>
      </c>
      <c r="B137" s="26">
        <v>1</v>
      </c>
      <c r="C137" s="26">
        <v>1</v>
      </c>
      <c r="D137" s="26">
        <v>0</v>
      </c>
      <c r="E137" s="26">
        <v>1</v>
      </c>
      <c r="F137" s="27">
        <v>9.4</v>
      </c>
      <c r="G137" s="28">
        <v>4.0999999999999996</v>
      </c>
      <c r="H137" s="27">
        <v>3.4</v>
      </c>
      <c r="I137" s="27">
        <v>4.7</v>
      </c>
      <c r="J137" s="27">
        <v>7.6</v>
      </c>
      <c r="K137" s="27">
        <v>5.0999999999999996</v>
      </c>
      <c r="L137" s="27">
        <v>3.7</v>
      </c>
      <c r="M137" s="27">
        <v>4.4000000000000004</v>
      </c>
      <c r="N137" s="27">
        <v>5.6</v>
      </c>
      <c r="O137" s="26">
        <v>1</v>
      </c>
      <c r="P137" s="27">
        <v>10.5</v>
      </c>
    </row>
    <row r="138" spans="1:16" x14ac:dyDescent="0.2">
      <c r="A138" s="25" t="s">
        <v>196</v>
      </c>
      <c r="B138" s="26">
        <v>4</v>
      </c>
      <c r="C138" s="26">
        <v>0</v>
      </c>
      <c r="D138" s="26">
        <v>0</v>
      </c>
      <c r="E138" s="26">
        <v>0</v>
      </c>
      <c r="F138" s="27">
        <v>8.3000000000000007</v>
      </c>
      <c r="G138" s="28">
        <v>2.8</v>
      </c>
      <c r="H138" s="27">
        <v>3</v>
      </c>
      <c r="I138" s="27">
        <v>2.5</v>
      </c>
      <c r="J138" s="27">
        <v>5.2</v>
      </c>
      <c r="K138" s="27">
        <v>1.8</v>
      </c>
      <c r="L138" s="27">
        <v>2.5</v>
      </c>
      <c r="M138" s="27">
        <v>2.1</v>
      </c>
      <c r="N138" s="27">
        <v>3.1</v>
      </c>
      <c r="O138" s="26">
        <v>0</v>
      </c>
      <c r="P138" s="27">
        <v>10.050000000000001</v>
      </c>
    </row>
    <row r="139" spans="1:16" x14ac:dyDescent="0.2">
      <c r="A139" s="25" t="s">
        <v>197</v>
      </c>
      <c r="B139" s="26">
        <v>13</v>
      </c>
      <c r="C139" s="26">
        <v>1</v>
      </c>
      <c r="D139" s="26">
        <v>1</v>
      </c>
      <c r="E139" s="26">
        <v>1</v>
      </c>
      <c r="F139" s="27">
        <v>7.8</v>
      </c>
      <c r="G139" s="28">
        <v>4.9000000000000004</v>
      </c>
      <c r="H139" s="27">
        <v>5.8</v>
      </c>
      <c r="I139" s="27">
        <v>7.1</v>
      </c>
      <c r="J139" s="27">
        <v>7.9</v>
      </c>
      <c r="K139" s="27">
        <v>4.0999999999999996</v>
      </c>
      <c r="L139" s="27">
        <v>4.9000000000000004</v>
      </c>
      <c r="M139" s="27">
        <v>3.9</v>
      </c>
      <c r="N139" s="27">
        <v>5.7</v>
      </c>
      <c r="O139" s="26">
        <v>0</v>
      </c>
      <c r="P139" s="27">
        <v>11.25</v>
      </c>
    </row>
    <row r="140" spans="1:16" x14ac:dyDescent="0.2">
      <c r="A140" s="25" t="s">
        <v>198</v>
      </c>
      <c r="B140" s="26">
        <v>13</v>
      </c>
      <c r="C140" s="26">
        <v>1</v>
      </c>
      <c r="D140" s="26">
        <v>1</v>
      </c>
      <c r="E140" s="26">
        <v>0</v>
      </c>
      <c r="F140" s="27">
        <v>7.1</v>
      </c>
      <c r="G140" s="28">
        <v>4.2</v>
      </c>
      <c r="H140" s="27">
        <v>2.8</v>
      </c>
      <c r="I140" s="27">
        <v>4.5</v>
      </c>
      <c r="J140" s="27">
        <v>9.9</v>
      </c>
      <c r="K140" s="27">
        <v>2.8</v>
      </c>
      <c r="L140" s="27">
        <v>4</v>
      </c>
      <c r="M140" s="27">
        <v>2.4</v>
      </c>
      <c r="N140" s="27">
        <v>3.3</v>
      </c>
      <c r="O140" s="26">
        <v>0</v>
      </c>
      <c r="P140" s="27">
        <v>11.100000000000001</v>
      </c>
    </row>
    <row r="141" spans="1:16" x14ac:dyDescent="0.2">
      <c r="A141" s="25" t="s">
        <v>199</v>
      </c>
      <c r="B141" s="26">
        <v>15</v>
      </c>
      <c r="C141" s="26">
        <v>0</v>
      </c>
      <c r="D141" s="26">
        <v>1</v>
      </c>
      <c r="E141" s="26">
        <v>1</v>
      </c>
      <c r="F141" s="27">
        <v>7.6</v>
      </c>
      <c r="G141" s="28">
        <v>3.6</v>
      </c>
      <c r="H141" s="27">
        <v>2.2000000000000002</v>
      </c>
      <c r="I141" s="27">
        <v>5</v>
      </c>
      <c r="J141" s="27">
        <v>7.4</v>
      </c>
      <c r="K141" s="27">
        <v>4.4000000000000004</v>
      </c>
      <c r="L141" s="27">
        <v>5.8</v>
      </c>
      <c r="M141" s="27">
        <v>3.9</v>
      </c>
      <c r="N141" s="27">
        <v>4.8</v>
      </c>
      <c r="O141" s="26">
        <v>0</v>
      </c>
      <c r="P141" s="27">
        <v>11.100000000000001</v>
      </c>
    </row>
    <row r="142" spans="1:16" x14ac:dyDescent="0.2">
      <c r="A142" s="25" t="s">
        <v>200</v>
      </c>
      <c r="B142" s="26">
        <v>12</v>
      </c>
      <c r="C142" s="26">
        <v>1</v>
      </c>
      <c r="D142" s="26">
        <v>1</v>
      </c>
      <c r="E142" s="26">
        <v>0</v>
      </c>
      <c r="F142" s="27">
        <v>5.6</v>
      </c>
      <c r="G142" s="28">
        <v>4.9000000000000004</v>
      </c>
      <c r="H142" s="27">
        <v>5.2</v>
      </c>
      <c r="I142" s="27">
        <v>5.6</v>
      </c>
      <c r="J142" s="27">
        <v>9.1</v>
      </c>
      <c r="K142" s="27">
        <v>4.5</v>
      </c>
      <c r="L142" s="27">
        <v>6</v>
      </c>
      <c r="M142" s="27">
        <v>4.5</v>
      </c>
      <c r="N142" s="27">
        <v>6.3</v>
      </c>
      <c r="O142" s="26">
        <v>0</v>
      </c>
      <c r="P142" s="27">
        <v>11.850000000000001</v>
      </c>
    </row>
    <row r="143" spans="1:16" x14ac:dyDescent="0.2">
      <c r="A143" s="25" t="s">
        <v>201</v>
      </c>
      <c r="B143" s="26">
        <v>3</v>
      </c>
      <c r="C143" s="26">
        <v>1</v>
      </c>
      <c r="D143" s="26">
        <v>0</v>
      </c>
      <c r="E143" s="26">
        <v>0</v>
      </c>
      <c r="F143" s="27">
        <v>9.9</v>
      </c>
      <c r="G143" s="28">
        <v>4.3</v>
      </c>
      <c r="H143" s="27">
        <v>1.5</v>
      </c>
      <c r="I143" s="27">
        <v>3.5</v>
      </c>
      <c r="J143" s="27">
        <v>5.4</v>
      </c>
      <c r="K143" s="27">
        <v>4</v>
      </c>
      <c r="L143" s="27">
        <v>4.9000000000000004</v>
      </c>
      <c r="M143" s="27">
        <v>4</v>
      </c>
      <c r="N143" s="27">
        <v>5.8</v>
      </c>
      <c r="O143" s="26">
        <v>1</v>
      </c>
      <c r="P143" s="27">
        <v>12</v>
      </c>
    </row>
    <row r="144" spans="1:16" x14ac:dyDescent="0.2">
      <c r="A144" s="25" t="s">
        <v>202</v>
      </c>
      <c r="B144" s="26">
        <v>3</v>
      </c>
      <c r="C144" s="26">
        <v>0</v>
      </c>
      <c r="D144" s="26">
        <v>1</v>
      </c>
      <c r="E144" s="26">
        <v>1</v>
      </c>
      <c r="F144" s="27">
        <v>9.1999999999999993</v>
      </c>
      <c r="G144" s="28">
        <v>4.9000000000000004</v>
      </c>
      <c r="H144" s="27">
        <v>4.9000000000000004</v>
      </c>
      <c r="I144" s="27">
        <v>5.8</v>
      </c>
      <c r="J144" s="27">
        <v>4.5</v>
      </c>
      <c r="K144" s="27">
        <v>4.2</v>
      </c>
      <c r="L144" s="27">
        <v>4</v>
      </c>
      <c r="M144" s="27">
        <v>4.5</v>
      </c>
      <c r="N144" s="27">
        <v>6.9</v>
      </c>
      <c r="O144" s="26">
        <v>1</v>
      </c>
      <c r="P144" s="27">
        <v>12</v>
      </c>
    </row>
    <row r="145" spans="1:16" x14ac:dyDescent="0.2">
      <c r="A145" s="25" t="s">
        <v>203</v>
      </c>
      <c r="B145" s="26">
        <v>7</v>
      </c>
      <c r="C145" s="26">
        <v>1</v>
      </c>
      <c r="D145" s="26">
        <v>0</v>
      </c>
      <c r="E145" s="26">
        <v>0</v>
      </c>
      <c r="F145" s="27">
        <v>9.1</v>
      </c>
      <c r="G145" s="28">
        <v>5.3</v>
      </c>
      <c r="H145" s="27">
        <v>3.1</v>
      </c>
      <c r="I145" s="27">
        <v>4.5</v>
      </c>
      <c r="J145" s="27">
        <v>7.3</v>
      </c>
      <c r="K145" s="27">
        <v>4.5</v>
      </c>
      <c r="L145" s="27">
        <v>3.4</v>
      </c>
      <c r="M145" s="27">
        <v>4.2</v>
      </c>
      <c r="N145" s="27">
        <v>5.0999999999999996</v>
      </c>
      <c r="O145" s="26">
        <v>0</v>
      </c>
      <c r="P145" s="27">
        <v>12.600000000000001</v>
      </c>
    </row>
    <row r="146" spans="1:16" x14ac:dyDescent="0.2">
      <c r="A146" s="25" t="s">
        <v>204</v>
      </c>
      <c r="B146" s="26">
        <v>7</v>
      </c>
      <c r="C146" s="26">
        <v>1</v>
      </c>
      <c r="D146" s="26">
        <v>0</v>
      </c>
      <c r="E146" s="26">
        <v>0</v>
      </c>
      <c r="F146" s="27">
        <v>9.9</v>
      </c>
      <c r="G146" s="28">
        <v>5.7</v>
      </c>
      <c r="H146" s="27">
        <v>3.4</v>
      </c>
      <c r="I146" s="27">
        <v>4.5</v>
      </c>
      <c r="J146" s="27">
        <v>3.8</v>
      </c>
      <c r="K146" s="27">
        <v>3.8</v>
      </c>
      <c r="L146" s="27">
        <v>4</v>
      </c>
      <c r="M146" s="27">
        <v>3.5</v>
      </c>
      <c r="N146" s="27">
        <v>5.4</v>
      </c>
      <c r="O146" s="26">
        <v>1</v>
      </c>
      <c r="P146" s="27">
        <v>13.200000000000001</v>
      </c>
    </row>
    <row r="147" spans="1:16" x14ac:dyDescent="0.2">
      <c r="A147" s="25" t="s">
        <v>205</v>
      </c>
      <c r="B147" s="26">
        <v>14</v>
      </c>
      <c r="C147" s="26">
        <v>1</v>
      </c>
      <c r="D147" s="26">
        <v>0</v>
      </c>
      <c r="E147" s="26">
        <v>1</v>
      </c>
      <c r="F147" s="27">
        <v>9.9</v>
      </c>
      <c r="G147" s="28">
        <v>5.7</v>
      </c>
      <c r="H147" s="27">
        <v>3.2</v>
      </c>
      <c r="I147" s="27">
        <v>4.5</v>
      </c>
      <c r="J147" s="27">
        <v>3.8</v>
      </c>
      <c r="K147" s="27">
        <v>4.0999999999999996</v>
      </c>
      <c r="L147" s="27">
        <v>4</v>
      </c>
      <c r="M147" s="27">
        <v>3.5</v>
      </c>
      <c r="N147" s="27">
        <v>4.0999999999999996</v>
      </c>
      <c r="O147" s="26">
        <v>1</v>
      </c>
      <c r="P147" s="27">
        <v>11.850000000000001</v>
      </c>
    </row>
    <row r="148" spans="1:16" x14ac:dyDescent="0.2">
      <c r="A148" s="25" t="s">
        <v>206</v>
      </c>
      <c r="B148" s="26">
        <v>5</v>
      </c>
      <c r="C148" s="26">
        <v>0</v>
      </c>
      <c r="D148" s="26">
        <v>1</v>
      </c>
      <c r="E148" s="26">
        <v>0</v>
      </c>
      <c r="F148" s="27">
        <v>6.6</v>
      </c>
      <c r="G148" s="28">
        <v>3.8</v>
      </c>
      <c r="H148" s="27">
        <v>4.5</v>
      </c>
      <c r="I148" s="27">
        <v>6.6</v>
      </c>
      <c r="J148" s="27">
        <v>8.1999999999999993</v>
      </c>
      <c r="K148" s="27">
        <v>4.5999999999999996</v>
      </c>
      <c r="L148" s="27">
        <v>4.0999999999999996</v>
      </c>
      <c r="M148" s="27">
        <v>3.3</v>
      </c>
      <c r="N148" s="27">
        <v>4.7</v>
      </c>
      <c r="O148" s="26">
        <v>0</v>
      </c>
      <c r="P148" s="27">
        <v>9</v>
      </c>
    </row>
    <row r="149" spans="1:16" x14ac:dyDescent="0.2">
      <c r="A149" s="25" t="s">
        <v>207</v>
      </c>
      <c r="B149" s="26">
        <v>15</v>
      </c>
      <c r="C149" s="26">
        <v>1</v>
      </c>
      <c r="D149" s="26">
        <v>0</v>
      </c>
      <c r="E149" s="26">
        <v>0</v>
      </c>
      <c r="F149" s="27">
        <v>9.1</v>
      </c>
      <c r="G149" s="28">
        <v>5.2</v>
      </c>
      <c r="H149" s="27">
        <v>4.0999999999999996</v>
      </c>
      <c r="I149" s="27">
        <v>5.4</v>
      </c>
      <c r="J149" s="27">
        <v>7.3</v>
      </c>
      <c r="K149" s="27">
        <v>3.7</v>
      </c>
      <c r="L149" s="27">
        <v>3</v>
      </c>
      <c r="M149" s="27">
        <v>3.3</v>
      </c>
      <c r="N149" s="27">
        <v>4.7</v>
      </c>
      <c r="O149" s="26">
        <v>0</v>
      </c>
      <c r="P149" s="27">
        <v>12.299999999999999</v>
      </c>
    </row>
    <row r="150" spans="1:16" x14ac:dyDescent="0.2">
      <c r="A150" s="25" t="s">
        <v>208</v>
      </c>
      <c r="B150" s="26">
        <v>7</v>
      </c>
      <c r="C150" s="26">
        <v>1</v>
      </c>
      <c r="D150" s="26">
        <v>1</v>
      </c>
      <c r="E150" s="26">
        <v>1</v>
      </c>
      <c r="F150" s="27">
        <v>5.0999999999999996</v>
      </c>
      <c r="G150" s="28">
        <v>6.6</v>
      </c>
      <c r="H150" s="27">
        <v>5.8</v>
      </c>
      <c r="I150" s="27">
        <v>7.8</v>
      </c>
      <c r="J150" s="27">
        <v>5.9</v>
      </c>
      <c r="K150" s="27">
        <v>5.0999999999999996</v>
      </c>
      <c r="L150" s="27">
        <v>6.3</v>
      </c>
      <c r="M150" s="27">
        <v>4.5</v>
      </c>
      <c r="N150" s="27">
        <v>6.2</v>
      </c>
      <c r="O150" s="26">
        <v>1</v>
      </c>
      <c r="P150" s="27">
        <v>12.600000000000001</v>
      </c>
    </row>
    <row r="151" spans="1:16" x14ac:dyDescent="0.2">
      <c r="A151" s="25" t="s">
        <v>209</v>
      </c>
      <c r="B151" s="26">
        <v>13</v>
      </c>
      <c r="C151" s="26">
        <v>0</v>
      </c>
      <c r="D151" s="26">
        <v>1</v>
      </c>
      <c r="E151" s="26">
        <v>0</v>
      </c>
      <c r="F151" s="27">
        <v>6</v>
      </c>
      <c r="G151" s="28">
        <v>4.0999999999999996</v>
      </c>
      <c r="H151" s="27">
        <v>4.8</v>
      </c>
      <c r="I151" s="27">
        <v>5.3</v>
      </c>
      <c r="J151" s="27">
        <v>8</v>
      </c>
      <c r="K151" s="27">
        <v>4.3</v>
      </c>
      <c r="L151" s="27">
        <v>5.3</v>
      </c>
      <c r="M151" s="27">
        <v>4</v>
      </c>
      <c r="N151" s="27">
        <v>5.8</v>
      </c>
      <c r="O151" s="26">
        <v>0</v>
      </c>
      <c r="P151" s="27">
        <v>11.100000000000001</v>
      </c>
    </row>
    <row r="152" spans="1:16" x14ac:dyDescent="0.2">
      <c r="A152" s="25" t="s">
        <v>210</v>
      </c>
      <c r="B152" s="26">
        <v>8</v>
      </c>
      <c r="C152" s="26">
        <v>0</v>
      </c>
      <c r="D152" s="26">
        <v>1</v>
      </c>
      <c r="E152" s="26">
        <v>0</v>
      </c>
      <c r="F152" s="27">
        <v>8.9</v>
      </c>
      <c r="G152" s="28">
        <v>5.8</v>
      </c>
      <c r="H152" s="27">
        <v>4.3</v>
      </c>
      <c r="I152" s="27">
        <v>6.9</v>
      </c>
      <c r="J152" s="27">
        <v>8.1999999999999993</v>
      </c>
      <c r="K152" s="27">
        <v>5</v>
      </c>
      <c r="L152" s="27">
        <v>5.9</v>
      </c>
      <c r="M152" s="27">
        <v>4.2</v>
      </c>
      <c r="N152" s="27">
        <v>5.7</v>
      </c>
      <c r="O152" s="26">
        <v>0</v>
      </c>
      <c r="P152" s="27">
        <v>12</v>
      </c>
    </row>
    <row r="153" spans="1:16" x14ac:dyDescent="0.2">
      <c r="A153" s="25" t="s">
        <v>211</v>
      </c>
      <c r="B153" s="26">
        <v>5</v>
      </c>
      <c r="C153" s="26">
        <v>0</v>
      </c>
      <c r="D153" s="26">
        <v>1</v>
      </c>
      <c r="E153" s="26">
        <v>0</v>
      </c>
      <c r="F153" s="27">
        <v>6.2</v>
      </c>
      <c r="G153" s="28">
        <v>3.3</v>
      </c>
      <c r="H153" s="27">
        <v>4</v>
      </c>
      <c r="I153" s="27">
        <v>5.0999999999999996</v>
      </c>
      <c r="J153" s="27">
        <v>6.9</v>
      </c>
      <c r="K153" s="27">
        <v>4</v>
      </c>
      <c r="L153" s="27">
        <v>6.3</v>
      </c>
      <c r="M153" s="27">
        <v>3.7</v>
      </c>
      <c r="N153" s="27">
        <v>5.4</v>
      </c>
      <c r="O153" s="26">
        <v>0</v>
      </c>
      <c r="P153" s="27">
        <v>9.8999999999999986</v>
      </c>
    </row>
    <row r="154" spans="1:16" x14ac:dyDescent="0.2">
      <c r="A154" s="25" t="s">
        <v>212</v>
      </c>
      <c r="B154" s="26">
        <v>9</v>
      </c>
      <c r="C154" s="26">
        <v>1</v>
      </c>
      <c r="D154" s="26">
        <v>1</v>
      </c>
      <c r="E154" s="26">
        <v>0</v>
      </c>
      <c r="F154" s="27">
        <v>7.2</v>
      </c>
      <c r="G154" s="28">
        <v>4.3</v>
      </c>
      <c r="H154" s="27">
        <v>3.6</v>
      </c>
      <c r="I154" s="27">
        <v>4.7</v>
      </c>
      <c r="J154" s="27">
        <v>10</v>
      </c>
      <c r="K154" s="27">
        <v>3</v>
      </c>
      <c r="L154" s="27">
        <v>4.0999999999999996</v>
      </c>
      <c r="M154" s="27">
        <v>2.5</v>
      </c>
      <c r="N154" s="27">
        <v>3.8</v>
      </c>
      <c r="O154" s="26">
        <v>0</v>
      </c>
      <c r="P154" s="27">
        <v>11.399999999999999</v>
      </c>
    </row>
    <row r="155" spans="1:16" x14ac:dyDescent="0.2">
      <c r="A155" s="25" t="s">
        <v>213</v>
      </c>
      <c r="B155" s="26">
        <v>6</v>
      </c>
      <c r="C155" s="26">
        <v>1</v>
      </c>
      <c r="D155" s="26">
        <v>0</v>
      </c>
      <c r="E155" s="26">
        <v>1</v>
      </c>
      <c r="F155" s="27">
        <v>8.8000000000000007</v>
      </c>
      <c r="G155" s="28">
        <v>3.5</v>
      </c>
      <c r="H155" s="27">
        <v>2.8</v>
      </c>
      <c r="I155" s="27">
        <v>4.5</v>
      </c>
      <c r="J155" s="27">
        <v>6.7</v>
      </c>
      <c r="K155" s="27">
        <v>4.0999999999999996</v>
      </c>
      <c r="L155" s="27">
        <v>2.2999999999999998</v>
      </c>
      <c r="M155" s="27">
        <v>3.9</v>
      </c>
      <c r="N155" s="27">
        <v>5.4</v>
      </c>
      <c r="O155" s="26">
        <v>0</v>
      </c>
      <c r="P155" s="27">
        <v>11.25</v>
      </c>
    </row>
    <row r="156" spans="1:16" x14ac:dyDescent="0.2">
      <c r="A156" s="25" t="s">
        <v>214</v>
      </c>
      <c r="B156" s="26">
        <v>3</v>
      </c>
      <c r="C156" s="26">
        <v>0</v>
      </c>
      <c r="D156" s="26">
        <v>1</v>
      </c>
      <c r="E156" s="26">
        <v>0</v>
      </c>
      <c r="F156" s="27">
        <v>6.3</v>
      </c>
      <c r="G156" s="28">
        <v>5.0999999999999996</v>
      </c>
      <c r="H156" s="27">
        <v>3.7</v>
      </c>
      <c r="I156" s="27">
        <v>6.6</v>
      </c>
      <c r="J156" s="27">
        <v>8.4</v>
      </c>
      <c r="K156" s="27">
        <v>4.4000000000000004</v>
      </c>
      <c r="L156" s="27">
        <v>5.0999999999999996</v>
      </c>
      <c r="M156" s="27">
        <v>3.4</v>
      </c>
      <c r="N156" s="27">
        <v>5.3</v>
      </c>
      <c r="O156" s="26">
        <v>0</v>
      </c>
      <c r="P156" s="27">
        <v>10.649999999999999</v>
      </c>
    </row>
    <row r="157" spans="1:16" x14ac:dyDescent="0.2">
      <c r="A157" s="25" t="s">
        <v>215</v>
      </c>
      <c r="B157" s="26">
        <v>2</v>
      </c>
      <c r="C157" s="26">
        <v>0</v>
      </c>
      <c r="D157" s="26">
        <v>0</v>
      </c>
      <c r="E157" s="26">
        <v>0</v>
      </c>
      <c r="F157" s="27">
        <v>9.6999999999999993</v>
      </c>
      <c r="G157" s="28">
        <v>4.3</v>
      </c>
      <c r="H157" s="27">
        <v>3.7</v>
      </c>
      <c r="I157" s="27">
        <v>4.7</v>
      </c>
      <c r="J157" s="27">
        <v>4.8</v>
      </c>
      <c r="K157" s="27">
        <v>4</v>
      </c>
      <c r="L157" s="27">
        <v>4.0999999999999996</v>
      </c>
      <c r="M157" s="27">
        <v>3.6</v>
      </c>
      <c r="N157" s="27">
        <v>5.8</v>
      </c>
      <c r="O157" s="26">
        <v>0</v>
      </c>
      <c r="P157" s="27">
        <v>11.850000000000001</v>
      </c>
    </row>
    <row r="158" spans="1:16" x14ac:dyDescent="0.2">
      <c r="A158" s="25" t="s">
        <v>216</v>
      </c>
      <c r="B158" s="26">
        <v>1</v>
      </c>
      <c r="C158" s="26">
        <v>0</v>
      </c>
      <c r="D158" s="26">
        <v>1</v>
      </c>
      <c r="E158" s="26">
        <v>0</v>
      </c>
      <c r="F158" s="27">
        <v>5</v>
      </c>
      <c r="G158" s="28">
        <v>3.6</v>
      </c>
      <c r="H158" s="27">
        <v>4.0999999999999996</v>
      </c>
      <c r="I158" s="27">
        <v>4.9000000000000004</v>
      </c>
      <c r="J158" s="27">
        <v>8.1999999999999993</v>
      </c>
      <c r="K158" s="27">
        <v>3.7</v>
      </c>
      <c r="L158" s="27">
        <v>4.8</v>
      </c>
      <c r="M158" s="27">
        <v>3.1</v>
      </c>
      <c r="N158" s="27">
        <v>4.4000000000000004</v>
      </c>
      <c r="O158" s="26">
        <v>0</v>
      </c>
      <c r="P158" s="27">
        <v>11.399999999999999</v>
      </c>
    </row>
    <row r="159" spans="1:16" x14ac:dyDescent="0.2">
      <c r="A159" s="25" t="s">
        <v>217</v>
      </c>
      <c r="B159" s="26">
        <v>10</v>
      </c>
      <c r="C159" s="26">
        <v>0</v>
      </c>
      <c r="D159" s="26">
        <v>1</v>
      </c>
      <c r="E159" s="26">
        <v>1</v>
      </c>
      <c r="F159" s="27">
        <v>7.4</v>
      </c>
      <c r="G159" s="28">
        <v>3.4</v>
      </c>
      <c r="H159" s="27">
        <v>5.8</v>
      </c>
      <c r="I159" s="27">
        <v>4.8</v>
      </c>
      <c r="J159" s="27">
        <v>7.2</v>
      </c>
      <c r="K159" s="27">
        <v>4</v>
      </c>
      <c r="L159" s="27">
        <v>5.6</v>
      </c>
      <c r="M159" s="27">
        <v>3.7</v>
      </c>
      <c r="N159" s="27">
        <v>4.3</v>
      </c>
      <c r="O159" s="26">
        <v>0</v>
      </c>
      <c r="P159" s="27">
        <v>10.649999999999999</v>
      </c>
    </row>
    <row r="160" spans="1:16" x14ac:dyDescent="0.2">
      <c r="A160" s="25" t="s">
        <v>218</v>
      </c>
      <c r="B160" s="26">
        <v>5</v>
      </c>
      <c r="C160" s="26">
        <v>1</v>
      </c>
      <c r="D160" s="26">
        <v>1</v>
      </c>
      <c r="E160" s="26">
        <v>1</v>
      </c>
      <c r="F160" s="27">
        <v>5.5</v>
      </c>
      <c r="G160" s="28">
        <v>3.7</v>
      </c>
      <c r="H160" s="27">
        <v>4.5</v>
      </c>
      <c r="I160" s="27">
        <v>4.9000000000000004</v>
      </c>
      <c r="J160" s="27">
        <v>6</v>
      </c>
      <c r="K160" s="27">
        <v>4.3</v>
      </c>
      <c r="L160" s="27">
        <v>5.9</v>
      </c>
      <c r="M160" s="27">
        <v>4.3</v>
      </c>
      <c r="N160" s="27">
        <v>5.7</v>
      </c>
      <c r="O160" s="26">
        <v>0</v>
      </c>
      <c r="P160" s="27">
        <v>11.399999999999999</v>
      </c>
    </row>
    <row r="161" spans="1:16" x14ac:dyDescent="0.2">
      <c r="A161" s="25" t="s">
        <v>219</v>
      </c>
      <c r="B161" s="26">
        <v>13</v>
      </c>
      <c r="C161" s="26">
        <v>1</v>
      </c>
      <c r="D161" s="26">
        <v>0</v>
      </c>
      <c r="E161" s="26">
        <v>1</v>
      </c>
      <c r="F161" s="27">
        <v>9.1</v>
      </c>
      <c r="G161" s="28">
        <v>5.0999999999999996</v>
      </c>
      <c r="H161" s="27">
        <v>3</v>
      </c>
      <c r="I161" s="27">
        <v>4.5999999999999996</v>
      </c>
      <c r="J161" s="27">
        <v>8.3000000000000007</v>
      </c>
      <c r="K161" s="27">
        <v>4.5999999999999996</v>
      </c>
      <c r="L161" s="27">
        <v>4.3</v>
      </c>
      <c r="M161" s="27">
        <v>3.9</v>
      </c>
      <c r="N161" s="27">
        <v>4.8</v>
      </c>
      <c r="O161" s="26">
        <v>1</v>
      </c>
      <c r="P161" s="27">
        <v>12.299999999999999</v>
      </c>
    </row>
    <row r="162" spans="1:16" x14ac:dyDescent="0.2">
      <c r="A162" s="25" t="s">
        <v>220</v>
      </c>
      <c r="B162" s="26">
        <v>5</v>
      </c>
      <c r="C162" s="26">
        <v>1</v>
      </c>
      <c r="D162" s="26">
        <v>1</v>
      </c>
      <c r="E162" s="26">
        <v>0</v>
      </c>
      <c r="F162" s="27">
        <v>6.7</v>
      </c>
      <c r="G162" s="28">
        <v>3.7</v>
      </c>
      <c r="H162" s="27">
        <v>5.0999999999999996</v>
      </c>
      <c r="I162" s="27">
        <v>4.9000000000000004</v>
      </c>
      <c r="J162" s="27">
        <v>9.1999999999999993</v>
      </c>
      <c r="K162" s="27">
        <v>3.7</v>
      </c>
      <c r="L162" s="27">
        <v>4.5</v>
      </c>
      <c r="M162" s="27">
        <v>3.4</v>
      </c>
      <c r="N162" s="27">
        <v>4.9000000000000004</v>
      </c>
      <c r="O162" s="26">
        <v>0</v>
      </c>
      <c r="P162" s="27">
        <v>10.350000000000001</v>
      </c>
    </row>
    <row r="163" spans="1:16" x14ac:dyDescent="0.2">
      <c r="A163" s="25" t="s">
        <v>221</v>
      </c>
      <c r="B163" s="26">
        <v>11</v>
      </c>
      <c r="C163" s="26">
        <v>0</v>
      </c>
      <c r="D163" s="26">
        <v>1</v>
      </c>
      <c r="E163" s="26">
        <v>1</v>
      </c>
      <c r="F163" s="27">
        <v>6.3</v>
      </c>
      <c r="G163" s="28">
        <v>6</v>
      </c>
      <c r="H163" s="27">
        <v>4.9000000000000004</v>
      </c>
      <c r="I163" s="27">
        <v>5.9</v>
      </c>
      <c r="J163" s="27">
        <v>8.8000000000000007</v>
      </c>
      <c r="K163" s="27">
        <v>6.4</v>
      </c>
      <c r="L163" s="27">
        <v>6.2</v>
      </c>
      <c r="M163" s="27">
        <v>5.2</v>
      </c>
      <c r="N163" s="27">
        <v>6.4</v>
      </c>
      <c r="O163" s="26">
        <v>1</v>
      </c>
      <c r="P163" s="27">
        <v>12.149999999999999</v>
      </c>
    </row>
    <row r="164" spans="1:16" x14ac:dyDescent="0.2">
      <c r="A164" s="25" t="s">
        <v>222</v>
      </c>
      <c r="B164" s="26">
        <v>13</v>
      </c>
      <c r="C164" s="26">
        <v>0</v>
      </c>
      <c r="D164" s="26">
        <v>0</v>
      </c>
      <c r="E164" s="26">
        <v>1</v>
      </c>
      <c r="F164" s="27">
        <v>8.3000000000000007</v>
      </c>
      <c r="G164" s="28">
        <v>3.7</v>
      </c>
      <c r="H164" s="27">
        <v>5.7</v>
      </c>
      <c r="I164" s="27">
        <v>6.1</v>
      </c>
      <c r="J164" s="27">
        <v>5.3</v>
      </c>
      <c r="K164" s="27">
        <v>3.6</v>
      </c>
      <c r="L164" s="27">
        <v>2.9</v>
      </c>
      <c r="M164" s="27">
        <v>3.1</v>
      </c>
      <c r="N164" s="27">
        <v>4.9000000000000004</v>
      </c>
      <c r="O164" s="26">
        <v>1</v>
      </c>
      <c r="P164" s="27">
        <v>11.399999999999999</v>
      </c>
    </row>
    <row r="165" spans="1:16" x14ac:dyDescent="0.2">
      <c r="A165" s="25" t="s">
        <v>223</v>
      </c>
      <c r="B165" s="26">
        <v>12</v>
      </c>
      <c r="C165" s="26">
        <v>0</v>
      </c>
      <c r="D165" s="26">
        <v>0</v>
      </c>
      <c r="E165" s="26">
        <v>1</v>
      </c>
      <c r="F165" s="27">
        <v>8.1999999999999993</v>
      </c>
      <c r="G165" s="28">
        <v>5.0999999999999996</v>
      </c>
      <c r="H165" s="27">
        <v>4.7</v>
      </c>
      <c r="I165" s="27">
        <v>6</v>
      </c>
      <c r="J165" s="27">
        <v>5.2</v>
      </c>
      <c r="K165" s="27">
        <v>4.7</v>
      </c>
      <c r="L165" s="27">
        <v>2.8</v>
      </c>
      <c r="M165" s="27">
        <v>3</v>
      </c>
      <c r="N165" s="27">
        <v>4</v>
      </c>
      <c r="O165" s="26">
        <v>1</v>
      </c>
      <c r="P165" s="27">
        <v>12.600000000000001</v>
      </c>
    </row>
    <row r="166" spans="1:16" x14ac:dyDescent="0.2">
      <c r="A166" s="25" t="s">
        <v>224</v>
      </c>
      <c r="B166" s="26">
        <v>11</v>
      </c>
      <c r="C166" s="26">
        <v>0</v>
      </c>
      <c r="D166" s="26">
        <v>0</v>
      </c>
      <c r="E166" s="26">
        <v>1</v>
      </c>
      <c r="F166" s="27">
        <v>8.1999999999999993</v>
      </c>
      <c r="G166" s="28">
        <v>3.6</v>
      </c>
      <c r="H166" s="27">
        <v>5.8</v>
      </c>
      <c r="I166" s="27">
        <v>6</v>
      </c>
      <c r="J166" s="27">
        <v>5.2</v>
      </c>
      <c r="K166" s="27">
        <v>4</v>
      </c>
      <c r="L166" s="27">
        <v>2.8</v>
      </c>
      <c r="M166" s="27">
        <v>3</v>
      </c>
      <c r="N166" s="27">
        <v>4</v>
      </c>
      <c r="O166" s="26">
        <v>0</v>
      </c>
      <c r="P166" s="27">
        <v>11.100000000000001</v>
      </c>
    </row>
    <row r="167" spans="1:16" x14ac:dyDescent="0.2">
      <c r="A167" s="25" t="s">
        <v>225</v>
      </c>
      <c r="B167" s="26">
        <v>10</v>
      </c>
      <c r="C167" s="26">
        <v>0</v>
      </c>
      <c r="D167" s="26">
        <v>0</v>
      </c>
      <c r="E167" s="26">
        <v>1</v>
      </c>
      <c r="F167" s="27">
        <v>9</v>
      </c>
      <c r="G167" s="28">
        <v>5.6</v>
      </c>
      <c r="H167" s="27">
        <v>3.3</v>
      </c>
      <c r="I167" s="27">
        <v>5</v>
      </c>
      <c r="J167" s="27">
        <v>6</v>
      </c>
      <c r="K167" s="27">
        <v>4.3</v>
      </c>
      <c r="L167" s="27">
        <v>3.9</v>
      </c>
      <c r="M167" s="27">
        <v>3.1</v>
      </c>
      <c r="N167" s="27">
        <v>4.4000000000000004</v>
      </c>
      <c r="O167" s="26">
        <v>0</v>
      </c>
      <c r="P167" s="27">
        <v>11.850000000000001</v>
      </c>
    </row>
    <row r="168" spans="1:16" x14ac:dyDescent="0.2">
      <c r="A168" s="25" t="s">
        <v>226</v>
      </c>
      <c r="B168" s="26">
        <v>1</v>
      </c>
      <c r="C168" s="26">
        <v>1</v>
      </c>
      <c r="D168" s="26">
        <v>1</v>
      </c>
      <c r="E168" s="26">
        <v>0</v>
      </c>
      <c r="F168" s="27">
        <v>7.1</v>
      </c>
      <c r="G168" s="28">
        <v>3.4</v>
      </c>
      <c r="H168" s="27">
        <v>3.8</v>
      </c>
      <c r="I168" s="27">
        <v>5.9</v>
      </c>
      <c r="J168" s="27">
        <v>7.8</v>
      </c>
      <c r="K168" s="27">
        <v>3.6</v>
      </c>
      <c r="L168" s="27">
        <v>3.1</v>
      </c>
      <c r="M168" s="27">
        <v>2.7</v>
      </c>
      <c r="N168" s="27">
        <v>3.7</v>
      </c>
      <c r="O168" s="26">
        <v>0</v>
      </c>
      <c r="P168" s="27">
        <v>10.8</v>
      </c>
    </row>
    <row r="169" spans="1:16" x14ac:dyDescent="0.2">
      <c r="A169" s="25" t="s">
        <v>227</v>
      </c>
      <c r="B169" s="26">
        <v>10</v>
      </c>
      <c r="C169" s="26">
        <v>1</v>
      </c>
      <c r="D169" s="26">
        <v>1</v>
      </c>
      <c r="E169" s="26">
        <v>0</v>
      </c>
      <c r="F169" s="27">
        <v>6.9</v>
      </c>
      <c r="G169" s="28">
        <v>3.7</v>
      </c>
      <c r="H169" s="27">
        <v>3.3</v>
      </c>
      <c r="I169" s="27">
        <v>5.4</v>
      </c>
      <c r="J169" s="27">
        <v>8.9</v>
      </c>
      <c r="K169" s="27">
        <v>2.7</v>
      </c>
      <c r="L169" s="27">
        <v>4.2</v>
      </c>
      <c r="M169" s="27">
        <v>2</v>
      </c>
      <c r="N169" s="27">
        <v>3.4</v>
      </c>
      <c r="O169" s="26">
        <v>0</v>
      </c>
      <c r="P169" s="27">
        <v>11.399999999999999</v>
      </c>
    </row>
    <row r="170" spans="1:16" x14ac:dyDescent="0.2">
      <c r="A170" s="25" t="s">
        <v>228</v>
      </c>
      <c r="B170" s="26">
        <v>12</v>
      </c>
      <c r="C170" s="26">
        <v>0</v>
      </c>
      <c r="D170" s="26">
        <v>0</v>
      </c>
      <c r="E170" s="26">
        <v>1</v>
      </c>
      <c r="F170" s="27">
        <v>8.6</v>
      </c>
      <c r="G170" s="28">
        <v>2.9</v>
      </c>
      <c r="H170" s="27">
        <v>2.8</v>
      </c>
      <c r="I170" s="27">
        <v>4</v>
      </c>
      <c r="J170" s="27">
        <v>6.3</v>
      </c>
      <c r="K170" s="27">
        <v>4</v>
      </c>
      <c r="L170" s="27">
        <v>3</v>
      </c>
      <c r="M170" s="27">
        <v>3</v>
      </c>
      <c r="N170" s="27">
        <v>4</v>
      </c>
      <c r="O170" s="26">
        <v>0</v>
      </c>
      <c r="P170" s="27">
        <v>10.050000000000001</v>
      </c>
    </row>
    <row r="171" spans="1:16" x14ac:dyDescent="0.2">
      <c r="A171" s="25" t="s">
        <v>229</v>
      </c>
      <c r="B171" s="26">
        <v>9</v>
      </c>
      <c r="C171" s="26">
        <v>0</v>
      </c>
      <c r="D171" s="26">
        <v>1</v>
      </c>
      <c r="E171" s="26">
        <v>0</v>
      </c>
      <c r="F171" s="27">
        <v>6.7</v>
      </c>
      <c r="G171" s="28">
        <v>4</v>
      </c>
      <c r="H171" s="27">
        <v>4.2</v>
      </c>
      <c r="I171" s="27">
        <v>6.8</v>
      </c>
      <c r="J171" s="27">
        <v>8.4</v>
      </c>
      <c r="K171" s="27">
        <v>3.8</v>
      </c>
      <c r="L171" s="27">
        <v>4.3</v>
      </c>
      <c r="M171" s="27">
        <v>3.5</v>
      </c>
      <c r="N171" s="27">
        <v>4.3</v>
      </c>
      <c r="O171" s="26">
        <v>1</v>
      </c>
      <c r="P171" s="27">
        <v>11.100000000000001</v>
      </c>
    </row>
    <row r="172" spans="1:16" x14ac:dyDescent="0.2">
      <c r="A172" s="25" t="s">
        <v>230</v>
      </c>
      <c r="B172" s="26">
        <v>8</v>
      </c>
      <c r="C172" s="26">
        <v>1</v>
      </c>
      <c r="D172" s="26">
        <v>1</v>
      </c>
      <c r="E172" s="26">
        <v>0</v>
      </c>
      <c r="F172" s="27">
        <v>7</v>
      </c>
      <c r="G172" s="28">
        <v>3.3</v>
      </c>
      <c r="H172" s="27">
        <v>4</v>
      </c>
      <c r="I172" s="27">
        <v>4.2</v>
      </c>
      <c r="J172" s="27">
        <v>9</v>
      </c>
      <c r="K172" s="27">
        <v>3.3</v>
      </c>
      <c r="L172" s="27">
        <v>5.2</v>
      </c>
      <c r="M172" s="27">
        <v>3.7</v>
      </c>
      <c r="N172" s="27">
        <v>5.6</v>
      </c>
      <c r="O172" s="26">
        <v>1</v>
      </c>
      <c r="P172" s="27">
        <v>9.3000000000000007</v>
      </c>
    </row>
    <row r="173" spans="1:16" x14ac:dyDescent="0.2">
      <c r="A173" s="25" t="s">
        <v>231</v>
      </c>
      <c r="B173" s="26">
        <v>1</v>
      </c>
      <c r="C173" s="26">
        <v>1</v>
      </c>
      <c r="D173" s="26">
        <v>0</v>
      </c>
      <c r="E173" s="26">
        <v>0</v>
      </c>
      <c r="F173" s="27">
        <v>9.6999999999999993</v>
      </c>
      <c r="G173" s="28">
        <v>2.6</v>
      </c>
      <c r="H173" s="27">
        <v>2.1</v>
      </c>
      <c r="I173" s="27">
        <v>3.3</v>
      </c>
      <c r="J173" s="27">
        <v>5.2</v>
      </c>
      <c r="K173" s="27">
        <v>4.5</v>
      </c>
      <c r="L173" s="27">
        <v>4.7</v>
      </c>
      <c r="M173" s="27">
        <v>3.8</v>
      </c>
      <c r="N173" s="27">
        <v>5.8</v>
      </c>
      <c r="O173" s="26">
        <v>1</v>
      </c>
      <c r="P173" s="27">
        <v>11.25</v>
      </c>
    </row>
    <row r="174" spans="1:16" x14ac:dyDescent="0.2">
      <c r="A174" s="25" t="s">
        <v>232</v>
      </c>
      <c r="B174" s="26">
        <v>4</v>
      </c>
      <c r="C174" s="26">
        <v>0</v>
      </c>
      <c r="D174" s="26">
        <v>0</v>
      </c>
      <c r="E174" s="26">
        <v>1</v>
      </c>
      <c r="F174" s="27">
        <v>9.9</v>
      </c>
      <c r="G174" s="28">
        <v>3.7</v>
      </c>
      <c r="H174" s="27">
        <v>4.5999999999999996</v>
      </c>
      <c r="I174" s="27">
        <v>6.7</v>
      </c>
      <c r="J174" s="27">
        <v>6.8</v>
      </c>
      <c r="K174" s="27">
        <v>5</v>
      </c>
      <c r="L174" s="27">
        <v>3.4</v>
      </c>
      <c r="M174" s="27">
        <v>3.9</v>
      </c>
      <c r="N174" s="27">
        <v>5.3</v>
      </c>
      <c r="O174" s="26">
        <v>1</v>
      </c>
      <c r="P174" s="27">
        <v>11.100000000000001</v>
      </c>
    </row>
    <row r="175" spans="1:16" x14ac:dyDescent="0.2">
      <c r="A175" s="25" t="s">
        <v>233</v>
      </c>
      <c r="B175" s="26">
        <v>1</v>
      </c>
      <c r="C175" s="26">
        <v>1</v>
      </c>
      <c r="D175" s="26">
        <v>0</v>
      </c>
      <c r="E175" s="26">
        <v>1</v>
      </c>
      <c r="F175" s="27">
        <v>8.6</v>
      </c>
      <c r="G175" s="28">
        <v>6.3</v>
      </c>
      <c r="H175" s="27">
        <v>3.3</v>
      </c>
      <c r="I175" s="27">
        <v>5.7</v>
      </c>
      <c r="J175" s="27">
        <v>6.7</v>
      </c>
      <c r="K175" s="27">
        <v>4.8</v>
      </c>
      <c r="L175" s="27">
        <v>3.6</v>
      </c>
      <c r="M175" s="27">
        <v>3.6</v>
      </c>
      <c r="N175" s="27">
        <v>4.2</v>
      </c>
      <c r="O175" s="26">
        <v>0</v>
      </c>
      <c r="P175" s="27">
        <v>11.850000000000001</v>
      </c>
    </row>
    <row r="176" spans="1:16" x14ac:dyDescent="0.2">
      <c r="A176" s="25" t="s">
        <v>234</v>
      </c>
      <c r="B176" s="26">
        <v>8</v>
      </c>
      <c r="C176" s="26">
        <v>0</v>
      </c>
      <c r="D176" s="26">
        <v>1</v>
      </c>
      <c r="E176" s="26">
        <v>0</v>
      </c>
      <c r="F176" s="27">
        <v>6.3</v>
      </c>
      <c r="G176" s="28">
        <v>5.0999999999999996</v>
      </c>
      <c r="H176" s="27">
        <v>5.5</v>
      </c>
      <c r="I176" s="27">
        <v>6.6</v>
      </c>
      <c r="J176" s="27">
        <v>8.4</v>
      </c>
      <c r="K176" s="27">
        <v>2.8</v>
      </c>
      <c r="L176" s="27">
        <v>5.0999999999999996</v>
      </c>
      <c r="M176" s="27">
        <v>3.4</v>
      </c>
      <c r="N176" s="27">
        <v>4.7</v>
      </c>
      <c r="O176" s="26">
        <v>0</v>
      </c>
      <c r="P176" s="27">
        <v>9.75</v>
      </c>
    </row>
    <row r="177" spans="1:16" x14ac:dyDescent="0.2">
      <c r="A177" s="25" t="s">
        <v>235</v>
      </c>
      <c r="B177" s="26">
        <v>11</v>
      </c>
      <c r="C177" s="26">
        <v>0</v>
      </c>
      <c r="D177" s="26">
        <v>1</v>
      </c>
      <c r="E177" s="26">
        <v>1</v>
      </c>
      <c r="F177" s="27">
        <v>9.9</v>
      </c>
      <c r="G177" s="28">
        <v>5.2</v>
      </c>
      <c r="H177" s="27">
        <v>6.1</v>
      </c>
      <c r="I177" s="27">
        <v>6.7</v>
      </c>
      <c r="J177" s="27">
        <v>6.8</v>
      </c>
      <c r="K177" s="27">
        <v>4.3</v>
      </c>
      <c r="L177" s="27">
        <v>3.4</v>
      </c>
      <c r="M177" s="27">
        <v>3.9</v>
      </c>
      <c r="N177" s="27">
        <v>4.2</v>
      </c>
      <c r="O177" s="26">
        <v>1</v>
      </c>
      <c r="P177" s="27">
        <v>12.899999999999999</v>
      </c>
    </row>
    <row r="178" spans="1:16" x14ac:dyDescent="0.2">
      <c r="A178" s="25" t="s">
        <v>236</v>
      </c>
      <c r="B178" s="26">
        <v>7</v>
      </c>
      <c r="C178" s="26">
        <v>0</v>
      </c>
      <c r="D178" s="26">
        <v>0</v>
      </c>
      <c r="E178" s="26">
        <v>1</v>
      </c>
      <c r="F178" s="27">
        <v>9.3000000000000007</v>
      </c>
      <c r="G178" s="28">
        <v>3.9</v>
      </c>
      <c r="H178" s="27">
        <v>2.6</v>
      </c>
      <c r="I178" s="27">
        <v>4.5</v>
      </c>
      <c r="J178" s="27">
        <v>6.2</v>
      </c>
      <c r="K178" s="27">
        <v>4</v>
      </c>
      <c r="L178" s="27">
        <v>4.4000000000000004</v>
      </c>
      <c r="M178" s="27">
        <v>4.5</v>
      </c>
      <c r="N178" s="27">
        <v>5.8</v>
      </c>
      <c r="O178" s="26">
        <v>1</v>
      </c>
      <c r="P178" s="27">
        <v>12.899999999999999</v>
      </c>
    </row>
    <row r="179" spans="1:16" x14ac:dyDescent="0.2">
      <c r="A179" s="25" t="s">
        <v>237</v>
      </c>
      <c r="B179" s="26">
        <v>12</v>
      </c>
      <c r="C179" s="26">
        <v>1</v>
      </c>
      <c r="D179" s="26">
        <v>0</v>
      </c>
      <c r="E179" s="26">
        <v>1</v>
      </c>
      <c r="F179" s="27">
        <v>9.6999999999999993</v>
      </c>
      <c r="G179" s="28">
        <v>6.5</v>
      </c>
      <c r="H179" s="27">
        <v>5.2</v>
      </c>
      <c r="I179" s="27">
        <v>6.1</v>
      </c>
      <c r="J179" s="27">
        <v>6.7</v>
      </c>
      <c r="K179" s="27">
        <v>4.9000000000000004</v>
      </c>
      <c r="L179" s="27">
        <v>3.4</v>
      </c>
      <c r="M179" s="27">
        <v>4.0999999999999996</v>
      </c>
      <c r="N179" s="27">
        <v>5.8</v>
      </c>
      <c r="O179" s="26">
        <v>1</v>
      </c>
      <c r="P179" s="27">
        <v>12</v>
      </c>
    </row>
    <row r="180" spans="1:16" x14ac:dyDescent="0.2">
      <c r="A180" s="25" t="s">
        <v>238</v>
      </c>
      <c r="B180" s="26">
        <v>14</v>
      </c>
      <c r="C180" s="26">
        <v>1</v>
      </c>
      <c r="D180" s="26">
        <v>0</v>
      </c>
      <c r="E180" s="26">
        <v>0</v>
      </c>
      <c r="F180" s="27">
        <v>9.6999999999999993</v>
      </c>
      <c r="G180" s="28">
        <v>4.0999999999999996</v>
      </c>
      <c r="H180" s="27">
        <v>2.4</v>
      </c>
      <c r="I180" s="27">
        <v>3.3</v>
      </c>
      <c r="J180" s="27">
        <v>5.2</v>
      </c>
      <c r="K180" s="27">
        <v>4.5999999999999996</v>
      </c>
      <c r="L180" s="27">
        <v>4.7</v>
      </c>
      <c r="M180" s="27">
        <v>3.8</v>
      </c>
      <c r="N180" s="27">
        <v>5.3</v>
      </c>
      <c r="O180" s="26">
        <v>0</v>
      </c>
      <c r="P180" s="27">
        <v>12.149999999999999</v>
      </c>
    </row>
    <row r="181" spans="1:16" x14ac:dyDescent="0.2">
      <c r="A181" s="25" t="s">
        <v>239</v>
      </c>
      <c r="B181" s="26">
        <v>5</v>
      </c>
      <c r="C181" s="26">
        <v>1</v>
      </c>
      <c r="D181" s="26">
        <v>0</v>
      </c>
      <c r="E181" s="26">
        <v>1</v>
      </c>
      <c r="F181" s="27">
        <v>9.6</v>
      </c>
      <c r="G181" s="28">
        <v>7.2</v>
      </c>
      <c r="H181" s="27">
        <v>6.9</v>
      </c>
      <c r="I181" s="27">
        <v>7.8</v>
      </c>
      <c r="J181" s="27">
        <v>4.5</v>
      </c>
      <c r="K181" s="27">
        <v>4</v>
      </c>
      <c r="L181" s="27">
        <v>3</v>
      </c>
      <c r="M181" s="27">
        <v>4.3</v>
      </c>
      <c r="N181" s="27">
        <v>6.1</v>
      </c>
      <c r="O181" s="26">
        <v>1</v>
      </c>
      <c r="P181" s="27">
        <v>12.299999999999999</v>
      </c>
    </row>
    <row r="182" spans="1:16" x14ac:dyDescent="0.2">
      <c r="A182" s="25" t="s">
        <v>240</v>
      </c>
      <c r="B182" s="26">
        <v>10</v>
      </c>
      <c r="C182" s="26">
        <v>0</v>
      </c>
      <c r="D182" s="26">
        <v>0</v>
      </c>
      <c r="E182" s="26">
        <v>1</v>
      </c>
      <c r="F182" s="27">
        <v>7.6</v>
      </c>
      <c r="G182" s="28">
        <v>2.5</v>
      </c>
      <c r="H182" s="27">
        <v>3.8</v>
      </c>
      <c r="I182" s="27">
        <v>4.2</v>
      </c>
      <c r="J182" s="27">
        <v>5.8</v>
      </c>
      <c r="K182" s="27">
        <v>4.4000000000000004</v>
      </c>
      <c r="L182" s="27">
        <v>3.8</v>
      </c>
      <c r="M182" s="27">
        <v>4.2</v>
      </c>
      <c r="N182" s="27">
        <v>6.3</v>
      </c>
      <c r="O182" s="26">
        <v>1</v>
      </c>
      <c r="P182" s="27">
        <v>10.8</v>
      </c>
    </row>
    <row r="183" spans="1:16" x14ac:dyDescent="0.2">
      <c r="A183" s="25" t="s">
        <v>241</v>
      </c>
      <c r="B183" s="26">
        <v>7</v>
      </c>
      <c r="C183" s="26">
        <v>1</v>
      </c>
      <c r="D183" s="26">
        <v>0</v>
      </c>
      <c r="E183" s="26">
        <v>0</v>
      </c>
      <c r="F183" s="27">
        <v>9.4</v>
      </c>
      <c r="G183" s="28">
        <v>5.6</v>
      </c>
      <c r="H183" s="27">
        <v>4.8</v>
      </c>
      <c r="I183" s="27">
        <v>4.7</v>
      </c>
      <c r="J183" s="27">
        <v>7.6</v>
      </c>
      <c r="K183" s="27">
        <v>4.7</v>
      </c>
      <c r="L183" s="27">
        <v>3.7</v>
      </c>
      <c r="M183" s="27">
        <v>4.4000000000000004</v>
      </c>
      <c r="N183" s="27">
        <v>6.4</v>
      </c>
      <c r="O183" s="26">
        <v>1</v>
      </c>
      <c r="P183" s="27">
        <v>12.600000000000001</v>
      </c>
    </row>
    <row r="184" spans="1:16" x14ac:dyDescent="0.2">
      <c r="A184" s="25" t="s">
        <v>242</v>
      </c>
      <c r="B184" s="26">
        <v>15</v>
      </c>
      <c r="C184" s="26">
        <v>1</v>
      </c>
      <c r="D184" s="26">
        <v>1</v>
      </c>
      <c r="E184" s="26">
        <v>1</v>
      </c>
      <c r="F184" s="27">
        <v>9.6</v>
      </c>
      <c r="G184" s="28">
        <v>7.2</v>
      </c>
      <c r="H184" s="27">
        <v>5.0999999999999996</v>
      </c>
      <c r="I184" s="27">
        <v>7.8</v>
      </c>
      <c r="J184" s="27">
        <v>4.5</v>
      </c>
      <c r="K184" s="27">
        <v>4.5999999999999996</v>
      </c>
      <c r="L184" s="27">
        <v>3</v>
      </c>
      <c r="M184" s="27">
        <v>4.3</v>
      </c>
      <c r="N184" s="27">
        <v>6.7</v>
      </c>
      <c r="O184" s="26">
        <v>1</v>
      </c>
      <c r="P184" s="27">
        <v>14.100000000000001</v>
      </c>
    </row>
    <row r="185" spans="1:16" x14ac:dyDescent="0.2">
      <c r="A185" s="25" t="s">
        <v>243</v>
      </c>
      <c r="B185" s="26">
        <v>14</v>
      </c>
      <c r="C185" s="26">
        <v>0</v>
      </c>
      <c r="D185" s="26">
        <v>1</v>
      </c>
      <c r="E185" s="26">
        <v>1</v>
      </c>
      <c r="F185" s="27">
        <v>9.3000000000000007</v>
      </c>
      <c r="G185" s="28">
        <v>6.6</v>
      </c>
      <c r="H185" s="27">
        <v>5.6</v>
      </c>
      <c r="I185" s="27">
        <v>6.3</v>
      </c>
      <c r="J185" s="27">
        <v>7.4</v>
      </c>
      <c r="K185" s="27">
        <v>4.4000000000000004</v>
      </c>
      <c r="L185" s="27">
        <v>4.5999999999999996</v>
      </c>
      <c r="M185" s="27">
        <v>4.3</v>
      </c>
      <c r="N185" s="27">
        <v>5.8</v>
      </c>
      <c r="O185" s="26">
        <v>1</v>
      </c>
      <c r="P185" s="27">
        <v>14.100000000000001</v>
      </c>
    </row>
    <row r="186" spans="1:16" x14ac:dyDescent="0.2">
      <c r="A186" s="25" t="s">
        <v>244</v>
      </c>
      <c r="B186" s="26">
        <v>4</v>
      </c>
      <c r="C186" s="26">
        <v>0</v>
      </c>
      <c r="D186" s="26">
        <v>0</v>
      </c>
      <c r="E186" s="26">
        <v>0</v>
      </c>
      <c r="F186" s="27">
        <v>9.6999999999999993</v>
      </c>
      <c r="G186" s="28">
        <v>2.8</v>
      </c>
      <c r="H186" s="27">
        <v>3.8</v>
      </c>
      <c r="I186" s="27">
        <v>4.7</v>
      </c>
      <c r="J186" s="27">
        <v>4.8</v>
      </c>
      <c r="K186" s="27">
        <v>4.7</v>
      </c>
      <c r="L186" s="27">
        <v>4.0999999999999996</v>
      </c>
      <c r="M186" s="27">
        <v>3.6</v>
      </c>
      <c r="N186" s="27">
        <v>5.0999999999999996</v>
      </c>
      <c r="O186" s="26">
        <v>0</v>
      </c>
      <c r="P186" s="27">
        <v>11.25</v>
      </c>
    </row>
    <row r="187" spans="1:16" x14ac:dyDescent="0.2">
      <c r="A187" s="25" t="s">
        <v>245</v>
      </c>
      <c r="B187" s="26">
        <v>1</v>
      </c>
      <c r="C187" s="26">
        <v>1</v>
      </c>
      <c r="D187" s="26">
        <v>0</v>
      </c>
      <c r="E187" s="26">
        <v>1</v>
      </c>
      <c r="F187" s="27">
        <v>9.1</v>
      </c>
      <c r="G187" s="28">
        <v>3.8</v>
      </c>
      <c r="H187" s="27">
        <v>3</v>
      </c>
      <c r="I187" s="27">
        <v>4.5</v>
      </c>
      <c r="J187" s="27">
        <v>7.3</v>
      </c>
      <c r="K187" s="27">
        <v>6</v>
      </c>
      <c r="L187" s="27">
        <v>3.4</v>
      </c>
      <c r="M187" s="27">
        <v>4.2</v>
      </c>
      <c r="N187" s="27">
        <v>6.3</v>
      </c>
      <c r="O187" s="26">
        <v>0</v>
      </c>
      <c r="P187" s="27">
        <v>9.8999999999999986</v>
      </c>
    </row>
    <row r="188" spans="1:16" x14ac:dyDescent="0.2">
      <c r="A188" s="25" t="s">
        <v>246</v>
      </c>
      <c r="B188" s="26">
        <v>2</v>
      </c>
      <c r="C188" s="26">
        <v>1</v>
      </c>
      <c r="D188" s="26">
        <v>1</v>
      </c>
      <c r="E188" s="26">
        <v>0</v>
      </c>
      <c r="F188" s="27">
        <v>6.5</v>
      </c>
      <c r="G188" s="28">
        <v>2.8</v>
      </c>
      <c r="H188" s="27">
        <v>2.5</v>
      </c>
      <c r="I188" s="27">
        <v>3.7</v>
      </c>
      <c r="J188" s="27">
        <v>8.5</v>
      </c>
      <c r="K188" s="27">
        <v>4.3</v>
      </c>
      <c r="L188" s="27">
        <v>4.7</v>
      </c>
      <c r="M188" s="27">
        <v>3.3</v>
      </c>
      <c r="N188" s="27">
        <v>3.3</v>
      </c>
      <c r="O188" s="26">
        <v>0</v>
      </c>
      <c r="P188" s="27">
        <v>6.4499999999999993</v>
      </c>
    </row>
    <row r="189" spans="1:16" x14ac:dyDescent="0.2">
      <c r="A189" s="25" t="s">
        <v>247</v>
      </c>
      <c r="B189" s="26">
        <v>2</v>
      </c>
      <c r="C189" s="26">
        <v>0</v>
      </c>
      <c r="D189" s="26">
        <v>1</v>
      </c>
      <c r="E189" s="26">
        <v>0</v>
      </c>
      <c r="F189" s="27">
        <v>6.6</v>
      </c>
      <c r="G189" s="28">
        <v>3.6</v>
      </c>
      <c r="H189" s="27">
        <v>1.7</v>
      </c>
      <c r="I189" s="27">
        <v>4.8</v>
      </c>
      <c r="J189" s="27">
        <v>7.2</v>
      </c>
      <c r="K189" s="27">
        <v>3.2</v>
      </c>
      <c r="L189" s="27">
        <v>3.6</v>
      </c>
      <c r="M189" s="27">
        <v>2.8</v>
      </c>
      <c r="N189" s="27">
        <v>4</v>
      </c>
      <c r="O189" s="26">
        <v>1</v>
      </c>
      <c r="P189" s="27">
        <v>9.8999999999999986</v>
      </c>
    </row>
    <row r="190" spans="1:16" x14ac:dyDescent="0.2">
      <c r="A190" s="25" t="s">
        <v>248</v>
      </c>
      <c r="B190" s="26">
        <v>13</v>
      </c>
      <c r="C190" s="26">
        <v>1</v>
      </c>
      <c r="D190" s="26">
        <v>1</v>
      </c>
      <c r="E190" s="26">
        <v>0</v>
      </c>
      <c r="F190" s="27">
        <v>5.8</v>
      </c>
      <c r="G190" s="28">
        <v>3.6</v>
      </c>
      <c r="H190" s="27">
        <v>5.0999999999999996</v>
      </c>
      <c r="I190" s="27">
        <v>5.8</v>
      </c>
      <c r="J190" s="27">
        <v>9.3000000000000007</v>
      </c>
      <c r="K190" s="27">
        <v>5.9</v>
      </c>
      <c r="L190" s="27">
        <v>6.1</v>
      </c>
      <c r="M190" s="27">
        <v>4.5999999999999996</v>
      </c>
      <c r="N190" s="27">
        <v>6.6</v>
      </c>
      <c r="O190" s="26">
        <v>0</v>
      </c>
      <c r="P190" s="27">
        <v>11.100000000000001</v>
      </c>
    </row>
    <row r="191" spans="1:16" x14ac:dyDescent="0.2">
      <c r="A191" s="25" t="s">
        <v>249</v>
      </c>
      <c r="B191" s="26">
        <v>11</v>
      </c>
      <c r="C191" s="26">
        <v>0</v>
      </c>
      <c r="D191" s="26">
        <v>0</v>
      </c>
      <c r="E191" s="26">
        <v>1</v>
      </c>
      <c r="F191" s="27">
        <v>8.6999999999999993</v>
      </c>
      <c r="G191" s="28">
        <v>3.7</v>
      </c>
      <c r="H191" s="27">
        <v>4.2</v>
      </c>
      <c r="I191" s="27">
        <v>4.8</v>
      </c>
      <c r="J191" s="27">
        <v>3.8</v>
      </c>
      <c r="K191" s="27">
        <v>5.5</v>
      </c>
      <c r="L191" s="27">
        <v>3.5</v>
      </c>
      <c r="M191" s="27">
        <v>4.2</v>
      </c>
      <c r="N191" s="27">
        <v>5.6</v>
      </c>
      <c r="O191" s="26">
        <v>0</v>
      </c>
      <c r="P191" s="27">
        <v>10.649999999999999</v>
      </c>
    </row>
    <row r="192" spans="1:16" x14ac:dyDescent="0.2">
      <c r="A192" s="25" t="s">
        <v>250</v>
      </c>
      <c r="B192" s="26">
        <v>2</v>
      </c>
      <c r="C192" s="26">
        <v>0</v>
      </c>
      <c r="D192" s="26">
        <v>0</v>
      </c>
      <c r="E192" s="26">
        <v>1</v>
      </c>
      <c r="F192" s="27">
        <v>8.8000000000000007</v>
      </c>
      <c r="G192" s="28">
        <v>3.9</v>
      </c>
      <c r="H192" s="27">
        <v>3.4</v>
      </c>
      <c r="I192" s="27">
        <v>4.8</v>
      </c>
      <c r="J192" s="27">
        <v>5.8</v>
      </c>
      <c r="K192" s="27">
        <v>3.8</v>
      </c>
      <c r="L192" s="27">
        <v>3.7</v>
      </c>
      <c r="M192" s="27">
        <v>2.9</v>
      </c>
      <c r="N192" s="27">
        <v>4.2</v>
      </c>
      <c r="O192" s="26">
        <v>1</v>
      </c>
      <c r="P192" s="27">
        <v>10.050000000000001</v>
      </c>
    </row>
    <row r="193" spans="1:16" x14ac:dyDescent="0.2">
      <c r="A193" s="25" t="s">
        <v>251</v>
      </c>
      <c r="B193" s="26">
        <v>8</v>
      </c>
      <c r="C193" s="26">
        <v>0</v>
      </c>
      <c r="D193" s="26">
        <v>1</v>
      </c>
      <c r="E193" s="26">
        <v>0</v>
      </c>
      <c r="F193" s="27">
        <v>6.4</v>
      </c>
      <c r="G193" s="28">
        <v>4.5</v>
      </c>
      <c r="H193" s="27">
        <v>4</v>
      </c>
      <c r="I193" s="27">
        <v>5.7</v>
      </c>
      <c r="J193" s="27">
        <v>8.4</v>
      </c>
      <c r="K193" s="27">
        <v>4</v>
      </c>
      <c r="L193" s="27">
        <v>5.8</v>
      </c>
      <c r="M193" s="27">
        <v>4.4000000000000004</v>
      </c>
      <c r="N193" s="27">
        <v>5.8</v>
      </c>
      <c r="O193" s="26">
        <v>0</v>
      </c>
      <c r="P193" s="27">
        <v>10.050000000000001</v>
      </c>
    </row>
    <row r="194" spans="1:16" x14ac:dyDescent="0.2">
      <c r="A194" s="25" t="s">
        <v>252</v>
      </c>
      <c r="B194" s="26">
        <v>13</v>
      </c>
      <c r="C194" s="26">
        <v>0</v>
      </c>
      <c r="D194" s="26">
        <v>1</v>
      </c>
      <c r="E194" s="26">
        <v>0</v>
      </c>
      <c r="F194" s="27">
        <v>6.7</v>
      </c>
      <c r="G194" s="28">
        <v>3.6</v>
      </c>
      <c r="H194" s="27">
        <v>3.3</v>
      </c>
      <c r="I194" s="27">
        <v>4.8</v>
      </c>
      <c r="J194" s="27">
        <v>7.2</v>
      </c>
      <c r="K194" s="27">
        <v>2.9</v>
      </c>
      <c r="L194" s="27">
        <v>3.6</v>
      </c>
      <c r="M194" s="27">
        <v>2.8</v>
      </c>
      <c r="N194" s="27">
        <v>3.2</v>
      </c>
      <c r="O194" s="26">
        <v>0</v>
      </c>
      <c r="P194" s="27">
        <v>10.8</v>
      </c>
    </row>
    <row r="195" spans="1:16" x14ac:dyDescent="0.2">
      <c r="A195" s="25" t="s">
        <v>253</v>
      </c>
      <c r="B195" s="26">
        <v>1</v>
      </c>
      <c r="C195" s="26">
        <v>0</v>
      </c>
      <c r="D195" s="26">
        <v>1</v>
      </c>
      <c r="E195" s="26">
        <v>0</v>
      </c>
      <c r="F195" s="27">
        <v>5.2</v>
      </c>
      <c r="G195" s="28">
        <v>3.8</v>
      </c>
      <c r="H195" s="27">
        <v>3.3</v>
      </c>
      <c r="I195" s="27">
        <v>5</v>
      </c>
      <c r="J195" s="27">
        <v>8.4</v>
      </c>
      <c r="K195" s="27">
        <v>4.3</v>
      </c>
      <c r="L195" s="27">
        <v>4.9000000000000004</v>
      </c>
      <c r="M195" s="27">
        <v>3.3</v>
      </c>
      <c r="N195" s="27">
        <v>4.7</v>
      </c>
      <c r="O195" s="26">
        <v>0</v>
      </c>
      <c r="P195" s="27">
        <v>10.649999999999999</v>
      </c>
    </row>
    <row r="196" spans="1:16" x14ac:dyDescent="0.2">
      <c r="A196" s="25" t="s">
        <v>254</v>
      </c>
      <c r="B196" s="26">
        <v>3</v>
      </c>
      <c r="C196" s="26">
        <v>1</v>
      </c>
      <c r="D196" s="26">
        <v>1</v>
      </c>
      <c r="E196" s="26">
        <v>0</v>
      </c>
      <c r="F196" s="27">
        <v>6.4</v>
      </c>
      <c r="G196" s="28">
        <v>3.3</v>
      </c>
      <c r="H196" s="27">
        <v>5.3</v>
      </c>
      <c r="I196" s="27">
        <v>4.5</v>
      </c>
      <c r="J196" s="27">
        <v>8.8000000000000007</v>
      </c>
      <c r="K196" s="27">
        <v>3.6</v>
      </c>
      <c r="L196" s="27">
        <v>4.0999999999999996</v>
      </c>
      <c r="M196" s="27">
        <v>3</v>
      </c>
      <c r="N196" s="27">
        <v>4</v>
      </c>
      <c r="O196" s="26">
        <v>0</v>
      </c>
      <c r="P196" s="27">
        <v>9</v>
      </c>
    </row>
    <row r="197" spans="1:16" x14ac:dyDescent="0.2">
      <c r="A197" s="25" t="s">
        <v>255</v>
      </c>
      <c r="B197" s="26">
        <v>10</v>
      </c>
      <c r="C197" s="26">
        <v>1</v>
      </c>
      <c r="D197" s="26">
        <v>0</v>
      </c>
      <c r="E197" s="26">
        <v>0</v>
      </c>
      <c r="F197" s="27">
        <v>7.6</v>
      </c>
      <c r="G197" s="28">
        <v>5.0999999999999996</v>
      </c>
      <c r="H197" s="27">
        <v>4.8</v>
      </c>
      <c r="I197" s="27">
        <v>5.4</v>
      </c>
      <c r="J197" s="27">
        <v>4.4000000000000004</v>
      </c>
      <c r="K197" s="27">
        <v>4.4000000000000004</v>
      </c>
      <c r="L197" s="27">
        <v>3.9</v>
      </c>
      <c r="M197" s="27">
        <v>4</v>
      </c>
      <c r="N197" s="27">
        <v>5.2</v>
      </c>
      <c r="O197" s="26">
        <v>0</v>
      </c>
      <c r="P197" s="27">
        <v>12.600000000000001</v>
      </c>
    </row>
    <row r="198" spans="1:16" x14ac:dyDescent="0.2">
      <c r="A198" s="25" t="s">
        <v>256</v>
      </c>
      <c r="B198" s="26">
        <v>8</v>
      </c>
      <c r="C198" s="26">
        <v>1</v>
      </c>
      <c r="D198" s="26">
        <v>1</v>
      </c>
      <c r="E198" s="26">
        <v>0</v>
      </c>
      <c r="F198" s="27">
        <v>5.9</v>
      </c>
      <c r="G198" s="28">
        <v>5.5</v>
      </c>
      <c r="H198" s="27">
        <v>3.3</v>
      </c>
      <c r="I198" s="27">
        <v>6.2</v>
      </c>
      <c r="J198" s="27">
        <v>8.4</v>
      </c>
      <c r="K198" s="27">
        <v>6</v>
      </c>
      <c r="L198" s="27">
        <v>7.5</v>
      </c>
      <c r="M198" s="27">
        <v>5.4</v>
      </c>
      <c r="N198" s="27">
        <v>6</v>
      </c>
      <c r="O198" s="26">
        <v>1</v>
      </c>
      <c r="P198" s="27">
        <v>12.899999999999999</v>
      </c>
    </row>
    <row r="199" spans="1:16" x14ac:dyDescent="0.2">
      <c r="A199" s="25" t="s">
        <v>257</v>
      </c>
      <c r="B199" s="26">
        <v>9</v>
      </c>
      <c r="C199" s="26">
        <v>1</v>
      </c>
      <c r="D199" s="26">
        <v>1</v>
      </c>
      <c r="E199" s="26">
        <v>1</v>
      </c>
      <c r="F199" s="27">
        <v>9.6999999999999993</v>
      </c>
      <c r="G199" s="28">
        <v>6.5</v>
      </c>
      <c r="H199" s="27">
        <v>5.3</v>
      </c>
      <c r="I199" s="27">
        <v>6.1</v>
      </c>
      <c r="J199" s="27">
        <v>6.8</v>
      </c>
      <c r="K199" s="27">
        <v>4.4000000000000004</v>
      </c>
      <c r="L199" s="27">
        <v>3.5</v>
      </c>
      <c r="M199" s="27">
        <v>4.2</v>
      </c>
      <c r="N199" s="27">
        <v>6.3</v>
      </c>
      <c r="O199" s="26">
        <v>1</v>
      </c>
      <c r="P199" s="27">
        <v>11.850000000000001</v>
      </c>
    </row>
    <row r="200" spans="1:16" x14ac:dyDescent="0.2">
      <c r="A200" s="25" t="s">
        <v>258</v>
      </c>
      <c r="B200" s="26">
        <v>6</v>
      </c>
      <c r="C200" s="26">
        <v>1</v>
      </c>
      <c r="D200" s="26">
        <v>1</v>
      </c>
      <c r="E200" s="26">
        <v>1</v>
      </c>
      <c r="F200" s="27">
        <v>5.5</v>
      </c>
      <c r="G200" s="28">
        <v>5.5</v>
      </c>
      <c r="H200" s="27">
        <v>6.5</v>
      </c>
      <c r="I200" s="27">
        <v>8.1999999999999993</v>
      </c>
      <c r="J200" s="27">
        <v>6.3</v>
      </c>
      <c r="K200" s="27">
        <v>5.9</v>
      </c>
      <c r="L200" s="27">
        <v>6.7</v>
      </c>
      <c r="M200" s="27">
        <v>4.9000000000000004</v>
      </c>
      <c r="N200" s="27">
        <v>6.6</v>
      </c>
      <c r="O200" s="26">
        <v>1</v>
      </c>
      <c r="P200" s="27">
        <v>11.399999999999999</v>
      </c>
    </row>
    <row r="201" spans="1:16" x14ac:dyDescent="0.2">
      <c r="A201" s="25" t="s">
        <v>259</v>
      </c>
      <c r="B201" s="26">
        <v>4</v>
      </c>
      <c r="C201" s="26">
        <v>1</v>
      </c>
      <c r="D201" s="26">
        <v>1</v>
      </c>
      <c r="E201" s="26">
        <v>1</v>
      </c>
      <c r="F201" s="27">
        <v>9.6999999999999993</v>
      </c>
      <c r="G201" s="28">
        <v>6.5</v>
      </c>
      <c r="H201" s="27">
        <v>5.3</v>
      </c>
      <c r="I201" s="27">
        <v>6.1</v>
      </c>
      <c r="J201" s="27">
        <v>6.8</v>
      </c>
      <c r="K201" s="27">
        <v>4.3</v>
      </c>
      <c r="L201" s="27">
        <v>3.5</v>
      </c>
      <c r="M201" s="27">
        <v>4.2</v>
      </c>
      <c r="N201" s="27">
        <v>5.9</v>
      </c>
      <c r="O201" s="26">
        <v>1</v>
      </c>
      <c r="P201" s="27">
        <v>12.75</v>
      </c>
    </row>
    <row r="202" spans="1:16" x14ac:dyDescent="0.2">
      <c r="B202" s="29"/>
      <c r="O202" s="29"/>
    </row>
    <row r="203" spans="1:16" x14ac:dyDescent="0.2">
      <c r="B203" s="29"/>
      <c r="O203" s="29"/>
    </row>
    <row r="204" spans="1:16" x14ac:dyDescent="0.2">
      <c r="B204" s="29"/>
      <c r="O204" s="29"/>
    </row>
    <row r="205" spans="1:16" x14ac:dyDescent="0.2">
      <c r="B205" s="29"/>
      <c r="O205" s="29"/>
    </row>
    <row r="206" spans="1:16" x14ac:dyDescent="0.2">
      <c r="B206" s="29"/>
      <c r="O206" s="29"/>
    </row>
    <row r="207" spans="1:16" x14ac:dyDescent="0.2">
      <c r="O207" s="29"/>
    </row>
    <row r="208" spans="1:16" x14ac:dyDescent="0.2">
      <c r="O208" s="29"/>
    </row>
    <row r="209" spans="15:15" x14ac:dyDescent="0.2">
      <c r="O209" s="29"/>
    </row>
    <row r="210" spans="15:15" x14ac:dyDescent="0.2">
      <c r="O210" s="29"/>
    </row>
    <row r="211" spans="15:15" x14ac:dyDescent="0.2">
      <c r="O211" s="29"/>
    </row>
    <row r="212" spans="15:15" x14ac:dyDescent="0.2">
      <c r="O212" s="29"/>
    </row>
    <row r="213" spans="15:15" x14ac:dyDescent="0.2">
      <c r="O213" s="29"/>
    </row>
    <row r="214" spans="15:15" x14ac:dyDescent="0.2">
      <c r="O214" s="29"/>
    </row>
    <row r="215" spans="15:15" x14ac:dyDescent="0.2">
      <c r="O215" s="29"/>
    </row>
    <row r="216" spans="15:15" x14ac:dyDescent="0.2">
      <c r="O216" s="29"/>
    </row>
    <row r="217" spans="15:15" x14ac:dyDescent="0.2">
      <c r="O217" s="29"/>
    </row>
    <row r="218" spans="15:15" x14ac:dyDescent="0.2">
      <c r="O218" s="29"/>
    </row>
    <row r="219" spans="15:15" x14ac:dyDescent="0.2">
      <c r="O219" s="29"/>
    </row>
    <row r="220" spans="15:15" x14ac:dyDescent="0.2">
      <c r="O220" s="29"/>
    </row>
    <row r="221" spans="15:15" x14ac:dyDescent="0.2">
      <c r="O221" s="29"/>
    </row>
    <row r="222" spans="15:15" x14ac:dyDescent="0.2">
      <c r="O222" s="29"/>
    </row>
    <row r="223" spans="15:15" x14ac:dyDescent="0.2">
      <c r="O223" s="29"/>
    </row>
    <row r="224" spans="15:15" x14ac:dyDescent="0.2">
      <c r="O224" s="29"/>
    </row>
    <row r="225" spans="15:15" x14ac:dyDescent="0.2">
      <c r="O225" s="29"/>
    </row>
    <row r="226" spans="15:15" x14ac:dyDescent="0.2">
      <c r="O226" s="29"/>
    </row>
    <row r="227" spans="15:15" x14ac:dyDescent="0.2">
      <c r="O227" s="29"/>
    </row>
    <row r="228" spans="15:15" x14ac:dyDescent="0.2">
      <c r="O228" s="29"/>
    </row>
    <row r="229" spans="15:15" x14ac:dyDescent="0.2">
      <c r="O229" s="29"/>
    </row>
    <row r="230" spans="15:15" x14ac:dyDescent="0.2">
      <c r="O230" s="29"/>
    </row>
    <row r="231" spans="15:15" x14ac:dyDescent="0.2">
      <c r="O231" s="29"/>
    </row>
    <row r="232" spans="15:15" x14ac:dyDescent="0.2">
      <c r="O232" s="29"/>
    </row>
    <row r="233" spans="15:15" x14ac:dyDescent="0.2">
      <c r="O233" s="29"/>
    </row>
    <row r="234" spans="15:15" x14ac:dyDescent="0.2">
      <c r="O234" s="29"/>
    </row>
    <row r="235" spans="15:15" x14ac:dyDescent="0.2">
      <c r="O235" s="29"/>
    </row>
    <row r="236" spans="15:15" x14ac:dyDescent="0.2">
      <c r="O236" s="29"/>
    </row>
    <row r="237" spans="15:15" x14ac:dyDescent="0.2">
      <c r="O237" s="29"/>
    </row>
    <row r="238" spans="15:15" x14ac:dyDescent="0.2">
      <c r="O238" s="29"/>
    </row>
    <row r="239" spans="15:15" x14ac:dyDescent="0.2">
      <c r="O239" s="29"/>
    </row>
    <row r="240" spans="15:15" x14ac:dyDescent="0.2">
      <c r="O240" s="29"/>
    </row>
    <row r="241" spans="15:15" x14ac:dyDescent="0.2">
      <c r="O241" s="29"/>
    </row>
    <row r="242" spans="15:15" x14ac:dyDescent="0.2">
      <c r="O242" s="29"/>
    </row>
    <row r="243" spans="15:15" x14ac:dyDescent="0.2">
      <c r="O243" s="29"/>
    </row>
    <row r="244" spans="15:15" x14ac:dyDescent="0.2">
      <c r="O244" s="29"/>
    </row>
    <row r="245" spans="15:15" x14ac:dyDescent="0.2">
      <c r="O245" s="29"/>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M44"/>
  <sheetViews>
    <sheetView zoomScale="90" zoomScaleNormal="90" workbookViewId="0">
      <selection activeCell="G34" sqref="G34"/>
    </sheetView>
  </sheetViews>
  <sheetFormatPr defaultColWidth="8.85546875" defaultRowHeight="15" x14ac:dyDescent="0.2"/>
  <cols>
    <col min="1" max="1" width="6.42578125" style="18" bestFit="1" customWidth="1"/>
    <col min="2" max="2" width="9.7109375" style="18" bestFit="1" customWidth="1"/>
    <col min="3" max="3" width="28.5703125" style="18" bestFit="1" customWidth="1"/>
    <col min="4" max="16384" width="8.85546875" style="18"/>
  </cols>
  <sheetData>
    <row r="1" spans="1:12" ht="25.5" customHeight="1" x14ac:dyDescent="0.2">
      <c r="A1" s="30" t="s">
        <v>21</v>
      </c>
      <c r="B1" s="30" t="s">
        <v>20</v>
      </c>
      <c r="C1" s="30" t="s">
        <v>271</v>
      </c>
    </row>
    <row r="2" spans="1:12" x14ac:dyDescent="0.2">
      <c r="A2" s="29">
        <v>2011</v>
      </c>
      <c r="B2" s="29" t="s">
        <v>19</v>
      </c>
      <c r="C2" s="18">
        <v>1624.4999999999995</v>
      </c>
      <c r="L2" s="29"/>
    </row>
    <row r="3" spans="1:12" x14ac:dyDescent="0.2">
      <c r="B3" s="29" t="s">
        <v>16</v>
      </c>
      <c r="C3" s="31">
        <v>1235.0833333333337</v>
      </c>
    </row>
    <row r="4" spans="1:12" x14ac:dyDescent="0.2">
      <c r="B4" s="29" t="s">
        <v>17</v>
      </c>
      <c r="C4" s="31">
        <v>1305.625</v>
      </c>
    </row>
    <row r="5" spans="1:12" x14ac:dyDescent="0.2">
      <c r="A5" s="29">
        <v>2012</v>
      </c>
      <c r="B5" s="29" t="s">
        <v>18</v>
      </c>
      <c r="C5" s="31">
        <v>1363.2083333333376</v>
      </c>
    </row>
    <row r="6" spans="1:12" x14ac:dyDescent="0.2">
      <c r="A6" s="29"/>
      <c r="B6" s="29" t="s">
        <v>19</v>
      </c>
      <c r="C6" s="31">
        <v>1706.7916666666665</v>
      </c>
    </row>
    <row r="7" spans="1:12" x14ac:dyDescent="0.2">
      <c r="A7" s="29"/>
      <c r="B7" s="29" t="s">
        <v>16</v>
      </c>
      <c r="C7" s="31">
        <v>1257.5</v>
      </c>
    </row>
    <row r="8" spans="1:12" x14ac:dyDescent="0.2">
      <c r="A8" s="29"/>
      <c r="B8" s="29" t="s">
        <v>17</v>
      </c>
      <c r="C8" s="31">
        <v>1420.5416666666665</v>
      </c>
    </row>
    <row r="9" spans="1:12" x14ac:dyDescent="0.2">
      <c r="A9" s="29">
        <v>2013</v>
      </c>
      <c r="B9" s="29" t="s">
        <v>18</v>
      </c>
      <c r="C9" s="31">
        <v>1376.7500000000005</v>
      </c>
    </row>
    <row r="10" spans="1:12" x14ac:dyDescent="0.2">
      <c r="A10" s="29"/>
      <c r="B10" s="29" t="s">
        <v>19</v>
      </c>
      <c r="C10" s="31">
        <v>1822.458333333333</v>
      </c>
    </row>
    <row r="11" spans="1:12" x14ac:dyDescent="0.2">
      <c r="A11" s="29"/>
      <c r="B11" s="29" t="s">
        <v>16</v>
      </c>
      <c r="C11" s="31">
        <v>1402.7083333333335</v>
      </c>
    </row>
    <row r="12" spans="1:12" x14ac:dyDescent="0.2">
      <c r="A12" s="29"/>
      <c r="B12" s="29" t="s">
        <v>17</v>
      </c>
      <c r="C12" s="31">
        <v>1666.0833333333335</v>
      </c>
    </row>
    <row r="13" spans="1:12" x14ac:dyDescent="0.2">
      <c r="A13" s="29">
        <v>2014</v>
      </c>
      <c r="B13" s="29" t="s">
        <v>18</v>
      </c>
      <c r="C13" s="31">
        <v>1685.4583333333335</v>
      </c>
    </row>
    <row r="14" spans="1:12" x14ac:dyDescent="0.2">
      <c r="A14" s="29"/>
      <c r="B14" s="29" t="s">
        <v>19</v>
      </c>
      <c r="C14" s="31">
        <v>2145.958333333333</v>
      </c>
    </row>
    <row r="15" spans="1:12" x14ac:dyDescent="0.2">
      <c r="A15" s="29"/>
      <c r="B15" s="29" t="s">
        <v>16</v>
      </c>
      <c r="C15" s="31">
        <v>1499.333333333333</v>
      </c>
    </row>
    <row r="16" spans="1:12" x14ac:dyDescent="0.2">
      <c r="A16" s="29"/>
      <c r="B16" s="29" t="s">
        <v>17</v>
      </c>
      <c r="C16" s="31">
        <v>1743.0000000000005</v>
      </c>
    </row>
    <row r="17" spans="1:3" x14ac:dyDescent="0.2">
      <c r="A17" s="29">
        <v>2015</v>
      </c>
      <c r="B17" s="29" t="s">
        <v>18</v>
      </c>
      <c r="C17" s="31">
        <v>1720.2083333333335</v>
      </c>
    </row>
    <row r="18" spans="1:3" x14ac:dyDescent="0.2">
      <c r="A18" s="29"/>
      <c r="B18" s="29" t="s">
        <v>19</v>
      </c>
      <c r="C18" s="31">
        <v>2033.625</v>
      </c>
    </row>
    <row r="19" spans="1:3" x14ac:dyDescent="0.2">
      <c r="A19" s="29"/>
      <c r="B19" s="29" t="s">
        <v>16</v>
      </c>
      <c r="C19" s="31">
        <v>1463.6666666666665</v>
      </c>
    </row>
    <row r="20" spans="1:3" x14ac:dyDescent="0.2">
      <c r="A20" s="29"/>
      <c r="B20" s="29" t="s">
        <v>17</v>
      </c>
      <c r="C20" s="31">
        <v>1675.875</v>
      </c>
    </row>
    <row r="21" spans="1:3" x14ac:dyDescent="0.2">
      <c r="A21" s="29">
        <v>2016</v>
      </c>
      <c r="B21" s="29" t="s">
        <v>18</v>
      </c>
      <c r="C21" s="31">
        <v>1763.2499999999995</v>
      </c>
    </row>
    <row r="22" spans="1:3" x14ac:dyDescent="0.2">
      <c r="A22" s="29"/>
      <c r="B22" s="29" t="s">
        <v>19</v>
      </c>
      <c r="C22" s="31">
        <v>2182.083333333333</v>
      </c>
    </row>
    <row r="23" spans="1:3" x14ac:dyDescent="0.2">
      <c r="A23" s="29"/>
      <c r="B23" s="29" t="s">
        <v>16</v>
      </c>
      <c r="C23" s="31">
        <v>1668.5416666666665</v>
      </c>
    </row>
    <row r="24" spans="1:3" x14ac:dyDescent="0.2">
      <c r="A24" s="29"/>
      <c r="B24" s="29" t="s">
        <v>17</v>
      </c>
      <c r="C24" s="31">
        <v>1735.625</v>
      </c>
    </row>
    <row r="25" spans="1:3" x14ac:dyDescent="0.2">
      <c r="A25" s="29">
        <v>2017</v>
      </c>
      <c r="B25" s="29" t="s">
        <v>18</v>
      </c>
      <c r="C25" s="31">
        <v>1751.625</v>
      </c>
    </row>
    <row r="26" spans="1:3" x14ac:dyDescent="0.2">
      <c r="A26" s="29"/>
      <c r="B26" s="29" t="s">
        <v>19</v>
      </c>
      <c r="C26" s="31">
        <v>2247.958333333333</v>
      </c>
    </row>
    <row r="27" spans="1:3" x14ac:dyDescent="0.2">
      <c r="A27" s="29"/>
      <c r="B27" s="29" t="s">
        <v>16</v>
      </c>
      <c r="C27" s="31">
        <v>1770.0833333333335</v>
      </c>
    </row>
    <row r="28" spans="1:3" x14ac:dyDescent="0.2">
      <c r="A28" s="29"/>
      <c r="B28" s="29" t="s">
        <v>17</v>
      </c>
      <c r="C28" s="31">
        <v>1966.4583333333335</v>
      </c>
    </row>
    <row r="29" spans="1:3" x14ac:dyDescent="0.2">
      <c r="A29" s="29">
        <v>2018</v>
      </c>
      <c r="B29" s="29" t="s">
        <v>18</v>
      </c>
      <c r="C29" s="31">
        <v>2023.2499999999995</v>
      </c>
    </row>
    <row r="30" spans="1:3" x14ac:dyDescent="0.2">
      <c r="B30" s="29" t="s">
        <v>19</v>
      </c>
      <c r="C30" s="31">
        <v>2442.333333333333</v>
      </c>
    </row>
    <row r="31" spans="1:3" x14ac:dyDescent="0.2">
      <c r="B31" s="29" t="s">
        <v>16</v>
      </c>
      <c r="C31" s="31">
        <v>1910.5000000000005</v>
      </c>
    </row>
    <row r="32" spans="1:3" x14ac:dyDescent="0.2">
      <c r="B32" s="29" t="s">
        <v>17</v>
      </c>
      <c r="C32" s="31">
        <v>2030.625</v>
      </c>
    </row>
    <row r="33" spans="1:13" x14ac:dyDescent="0.2">
      <c r="A33" s="29">
        <v>2019</v>
      </c>
      <c r="B33" s="29" t="s">
        <v>18</v>
      </c>
      <c r="C33" s="31">
        <v>1999.333333333333</v>
      </c>
    </row>
    <row r="34" spans="1:13" x14ac:dyDescent="0.2">
      <c r="B34" s="29" t="s">
        <v>19</v>
      </c>
      <c r="C34" s="31">
        <v>2339.666666666667</v>
      </c>
    </row>
    <row r="35" spans="1:13" x14ac:dyDescent="0.2">
      <c r="B35" s="29" t="s">
        <v>16</v>
      </c>
      <c r="C35" s="31">
        <v>1785.375</v>
      </c>
    </row>
    <row r="36" spans="1:13" x14ac:dyDescent="0.2">
      <c r="B36" s="29" t="s">
        <v>17</v>
      </c>
      <c r="C36" s="31">
        <v>1899.4999999999995</v>
      </c>
    </row>
    <row r="37" spans="1:13" x14ac:dyDescent="0.2">
      <c r="A37" s="29">
        <v>2020</v>
      </c>
      <c r="B37" s="29" t="s">
        <v>18</v>
      </c>
      <c r="C37" s="31">
        <v>2047.6249999999995</v>
      </c>
    </row>
    <row r="38" spans="1:13" x14ac:dyDescent="0.2">
      <c r="B38" s="29" t="s">
        <v>19</v>
      </c>
      <c r="C38" s="31">
        <v>2434.2916666666661</v>
      </c>
    </row>
    <row r="39" spans="1:13" x14ac:dyDescent="0.2">
      <c r="B39" s="29" t="s">
        <v>16</v>
      </c>
      <c r="C39" s="31">
        <v>1909.8811599238843</v>
      </c>
      <c r="M39" s="29"/>
    </row>
    <row r="40" spans="1:13" x14ac:dyDescent="0.2">
      <c r="B40" s="29" t="s">
        <v>17</v>
      </c>
      <c r="C40" s="31">
        <v>2105.1993396976172</v>
      </c>
      <c r="M40" s="29"/>
    </row>
    <row r="41" spans="1:13" x14ac:dyDescent="0.2">
      <c r="A41" s="29">
        <v>2021</v>
      </c>
      <c r="B41" s="29" t="s">
        <v>18</v>
      </c>
    </row>
    <row r="42" spans="1:13" x14ac:dyDescent="0.2">
      <c r="B42" s="29" t="s">
        <v>19</v>
      </c>
    </row>
    <row r="43" spans="1:13" x14ac:dyDescent="0.2">
      <c r="B43" s="29" t="s">
        <v>16</v>
      </c>
    </row>
    <row r="44" spans="1:13" x14ac:dyDescent="0.2">
      <c r="B44" s="29"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5DD66-FE08-42A8-AB70-7D4FA5042186}">
  <dimension ref="A1:S245"/>
  <sheetViews>
    <sheetView tabSelected="1" workbookViewId="0">
      <selection activeCell="K26" sqref="K26"/>
    </sheetView>
  </sheetViews>
  <sheetFormatPr defaultRowHeight="15" x14ac:dyDescent="0.2"/>
  <cols>
    <col min="1" max="1" width="9.42578125" style="18" bestFit="1" customWidth="1"/>
    <col min="2" max="2" width="9.28515625" style="18" bestFit="1" customWidth="1"/>
    <col min="3" max="3" width="16.7109375" style="18" bestFit="1" customWidth="1"/>
    <col min="4" max="4" width="17.28515625" style="18" bestFit="1" customWidth="1"/>
    <col min="5" max="5" width="21.42578125" style="18" bestFit="1" customWidth="1"/>
    <col min="6" max="6" width="17.85546875" style="18" bestFit="1" customWidth="1"/>
    <col min="7" max="7" width="15.7109375" style="18" bestFit="1" customWidth="1"/>
    <col min="8" max="8" width="12.7109375" style="18" bestFit="1" customWidth="1"/>
    <col min="13" max="13" width="13.42578125" style="18" bestFit="1" customWidth="1"/>
    <col min="14" max="14" width="20.28515625" style="18" bestFit="1" customWidth="1"/>
    <col min="15" max="15" width="8.5703125" style="18" bestFit="1" customWidth="1"/>
    <col min="16" max="16" width="16.28515625" style="18" bestFit="1" customWidth="1"/>
    <col min="17" max="17" width="13.140625" style="18" bestFit="1" customWidth="1"/>
    <col min="18" max="18" width="9.28515625" style="18" bestFit="1" customWidth="1"/>
    <col min="19" max="19" width="16.5703125" style="18" bestFit="1" customWidth="1"/>
  </cols>
  <sheetData>
    <row r="1" spans="1:19" ht="15.75" x14ac:dyDescent="0.2">
      <c r="A1" s="24" t="s">
        <v>260</v>
      </c>
      <c r="B1" s="56" t="s">
        <v>46</v>
      </c>
      <c r="C1" s="56" t="s">
        <v>49</v>
      </c>
      <c r="D1" s="56" t="s">
        <v>54</v>
      </c>
      <c r="E1" s="56" t="s">
        <v>261</v>
      </c>
      <c r="F1" s="56" t="s">
        <v>266</v>
      </c>
      <c r="G1" s="56" t="s">
        <v>41</v>
      </c>
      <c r="H1" s="56" t="s">
        <v>276</v>
      </c>
      <c r="M1" s="54" t="s">
        <v>55</v>
      </c>
      <c r="N1" s="54" t="s">
        <v>265</v>
      </c>
      <c r="O1" s="54" t="s">
        <v>8</v>
      </c>
      <c r="P1" s="54" t="s">
        <v>44</v>
      </c>
      <c r="Q1" s="54" t="s">
        <v>42</v>
      </c>
      <c r="R1" s="54" t="s">
        <v>3</v>
      </c>
      <c r="S1" s="54" t="s">
        <v>52</v>
      </c>
    </row>
    <row r="2" spans="1:19" x14ac:dyDescent="0.2">
      <c r="A2" s="26">
        <v>3</v>
      </c>
      <c r="B2" s="27">
        <v>8.5</v>
      </c>
      <c r="C2" s="28">
        <v>5.4</v>
      </c>
      <c r="D2" s="27">
        <v>6.8</v>
      </c>
      <c r="E2" s="27">
        <v>5</v>
      </c>
      <c r="F2" s="27">
        <v>5.9</v>
      </c>
      <c r="G2" s="26">
        <v>1</v>
      </c>
      <c r="H2" s="27">
        <v>12.600000000000001</v>
      </c>
      <c r="M2" s="27">
        <v>5.0999999999999996</v>
      </c>
      <c r="N2" s="27">
        <v>3.7</v>
      </c>
      <c r="O2" s="27">
        <v>4.8</v>
      </c>
      <c r="P2" s="26">
        <v>1</v>
      </c>
      <c r="Q2" s="26">
        <v>0</v>
      </c>
      <c r="R2" s="26">
        <v>1</v>
      </c>
      <c r="S2" s="27">
        <v>6</v>
      </c>
    </row>
    <row r="3" spans="1:19" x14ac:dyDescent="0.2">
      <c r="A3" s="26">
        <v>13</v>
      </c>
      <c r="B3" s="27">
        <v>8.1999999999999993</v>
      </c>
      <c r="C3" s="28">
        <v>2.7</v>
      </c>
      <c r="D3" s="27">
        <v>5.3</v>
      </c>
      <c r="E3" s="27">
        <v>3.9</v>
      </c>
      <c r="F3" s="27">
        <v>7.2</v>
      </c>
      <c r="G3" s="26">
        <v>0</v>
      </c>
      <c r="H3" s="27">
        <v>11.25</v>
      </c>
      <c r="M3" s="27">
        <v>4.3</v>
      </c>
      <c r="N3" s="27">
        <v>4.9000000000000004</v>
      </c>
      <c r="O3" s="27">
        <v>3.4</v>
      </c>
      <c r="P3" s="26">
        <v>0</v>
      </c>
      <c r="Q3" s="26">
        <v>1</v>
      </c>
      <c r="R3" s="26">
        <v>0</v>
      </c>
      <c r="S3" s="27">
        <v>3.1</v>
      </c>
    </row>
    <row r="4" spans="1:19" x14ac:dyDescent="0.2">
      <c r="A4" s="26">
        <v>12</v>
      </c>
      <c r="B4" s="27">
        <v>9.1999999999999993</v>
      </c>
      <c r="C4" s="28">
        <v>4.9000000000000004</v>
      </c>
      <c r="D4" s="27">
        <v>4.5</v>
      </c>
      <c r="E4" s="27">
        <v>5.4</v>
      </c>
      <c r="F4" s="27">
        <v>5.6</v>
      </c>
      <c r="G4" s="26">
        <v>1</v>
      </c>
      <c r="H4" s="27">
        <v>13.5</v>
      </c>
      <c r="M4" s="27">
        <v>4</v>
      </c>
      <c r="N4" s="27">
        <v>4.5</v>
      </c>
      <c r="O4" s="27">
        <v>5.4</v>
      </c>
      <c r="P4" s="26">
        <v>1</v>
      </c>
      <c r="Q4" s="26">
        <v>0</v>
      </c>
      <c r="R4" s="26">
        <v>1</v>
      </c>
      <c r="S4" s="27">
        <v>5.8</v>
      </c>
    </row>
    <row r="5" spans="1:19" x14ac:dyDescent="0.2">
      <c r="A5" s="26">
        <v>14</v>
      </c>
      <c r="B5" s="27">
        <v>6.4</v>
      </c>
      <c r="C5" s="28">
        <v>3.3</v>
      </c>
      <c r="D5" s="27">
        <v>8.8000000000000007</v>
      </c>
      <c r="E5" s="27">
        <v>4.3</v>
      </c>
      <c r="F5" s="27">
        <v>3.7</v>
      </c>
      <c r="G5" s="26">
        <v>0</v>
      </c>
      <c r="H5" s="27">
        <v>10.8</v>
      </c>
      <c r="M5" s="27">
        <v>4.0999999999999996</v>
      </c>
      <c r="N5" s="27">
        <v>3</v>
      </c>
      <c r="O5" s="27">
        <v>4.7</v>
      </c>
      <c r="P5" s="26">
        <v>0</v>
      </c>
      <c r="Q5" s="26">
        <v>1</v>
      </c>
      <c r="R5" s="26">
        <v>1</v>
      </c>
      <c r="S5" s="27">
        <v>4.5</v>
      </c>
    </row>
    <row r="6" spans="1:19" x14ac:dyDescent="0.2">
      <c r="A6" s="26">
        <v>9</v>
      </c>
      <c r="B6" s="27">
        <v>9</v>
      </c>
      <c r="C6" s="28">
        <v>4.9000000000000004</v>
      </c>
      <c r="D6" s="27">
        <v>6.8</v>
      </c>
      <c r="E6" s="27">
        <v>4.5</v>
      </c>
      <c r="F6" s="27">
        <v>6.9</v>
      </c>
      <c r="G6" s="26">
        <v>0</v>
      </c>
      <c r="H6" s="27">
        <v>13.5</v>
      </c>
      <c r="M6" s="27">
        <v>3.5</v>
      </c>
      <c r="N6" s="27">
        <v>3.5</v>
      </c>
      <c r="O6" s="27">
        <v>2.2000000000000002</v>
      </c>
      <c r="P6" s="26">
        <v>1</v>
      </c>
      <c r="Q6" s="26">
        <v>0</v>
      </c>
      <c r="R6" s="26">
        <v>0</v>
      </c>
      <c r="S6" s="27">
        <v>4.5</v>
      </c>
    </row>
    <row r="7" spans="1:19" x14ac:dyDescent="0.2">
      <c r="A7" s="26">
        <v>8</v>
      </c>
      <c r="B7" s="27">
        <v>6.5</v>
      </c>
      <c r="C7" s="28">
        <v>2.8</v>
      </c>
      <c r="D7" s="27">
        <v>8.5</v>
      </c>
      <c r="E7" s="27">
        <v>3.6</v>
      </c>
      <c r="F7" s="27">
        <v>4.0999999999999996</v>
      </c>
      <c r="G7" s="26">
        <v>0</v>
      </c>
      <c r="H7" s="27">
        <v>9.1499999999999986</v>
      </c>
      <c r="M7" s="27">
        <v>4.7</v>
      </c>
      <c r="N7" s="27">
        <v>3.3</v>
      </c>
      <c r="O7" s="27">
        <v>4</v>
      </c>
      <c r="P7" s="26">
        <v>0</v>
      </c>
      <c r="Q7" s="26">
        <v>1</v>
      </c>
      <c r="R7" s="26">
        <v>1</v>
      </c>
      <c r="S7" s="27">
        <v>3.7</v>
      </c>
    </row>
    <row r="8" spans="1:19" x14ac:dyDescent="0.2">
      <c r="A8" s="26">
        <v>2</v>
      </c>
      <c r="B8" s="27">
        <v>6.9</v>
      </c>
      <c r="C8" s="28">
        <v>3.7</v>
      </c>
      <c r="D8" s="27">
        <v>8.9</v>
      </c>
      <c r="E8" s="27">
        <v>2.1</v>
      </c>
      <c r="F8" s="27">
        <v>2.6</v>
      </c>
      <c r="G8" s="26">
        <v>1</v>
      </c>
      <c r="H8" s="27">
        <v>10.8</v>
      </c>
      <c r="M8" s="27">
        <v>4.2</v>
      </c>
      <c r="N8" s="27">
        <v>2</v>
      </c>
      <c r="O8" s="27">
        <v>2.1</v>
      </c>
      <c r="P8" s="26">
        <v>0</v>
      </c>
      <c r="Q8" s="26">
        <v>1</v>
      </c>
      <c r="R8" s="26">
        <v>1</v>
      </c>
      <c r="S8" s="27">
        <v>5.4</v>
      </c>
    </row>
    <row r="9" spans="1:19" x14ac:dyDescent="0.2">
      <c r="A9" s="26">
        <v>9</v>
      </c>
      <c r="B9" s="27">
        <v>6.2</v>
      </c>
      <c r="C9" s="28">
        <v>4.8</v>
      </c>
      <c r="D9" s="27">
        <v>6.9</v>
      </c>
      <c r="E9" s="27">
        <v>4.3</v>
      </c>
      <c r="F9" s="27">
        <v>4.8</v>
      </c>
      <c r="G9" s="26">
        <v>0</v>
      </c>
      <c r="H9" s="27">
        <v>11.55</v>
      </c>
      <c r="M9" s="27">
        <v>6.3</v>
      </c>
      <c r="N9" s="27">
        <v>3.7</v>
      </c>
      <c r="O9" s="27">
        <v>4.5999999999999996</v>
      </c>
      <c r="P9" s="26">
        <v>0</v>
      </c>
      <c r="Q9" s="26">
        <v>0</v>
      </c>
      <c r="R9" s="26">
        <v>1</v>
      </c>
      <c r="S9" s="27">
        <v>5.0999999999999996</v>
      </c>
    </row>
    <row r="10" spans="1:19" x14ac:dyDescent="0.2">
      <c r="A10" s="26">
        <v>7</v>
      </c>
      <c r="B10" s="27">
        <v>5.8</v>
      </c>
      <c r="C10" s="28">
        <v>5.0999999999999996</v>
      </c>
      <c r="D10" s="27">
        <v>9.3000000000000007</v>
      </c>
      <c r="E10" s="27">
        <v>4.4000000000000004</v>
      </c>
      <c r="F10" s="27">
        <v>6.7</v>
      </c>
      <c r="G10" s="26">
        <v>1</v>
      </c>
      <c r="H10" s="27">
        <v>12.299999999999999</v>
      </c>
      <c r="M10" s="27">
        <v>6.1</v>
      </c>
      <c r="N10" s="27">
        <v>4.5999999999999996</v>
      </c>
      <c r="O10" s="27">
        <v>3.7</v>
      </c>
      <c r="P10" s="26">
        <v>0</v>
      </c>
      <c r="Q10" s="26">
        <v>1</v>
      </c>
      <c r="R10" s="26">
        <v>1</v>
      </c>
      <c r="S10" s="27">
        <v>5.8</v>
      </c>
    </row>
    <row r="11" spans="1:19" x14ac:dyDescent="0.2">
      <c r="A11" s="26">
        <v>9</v>
      </c>
      <c r="B11" s="27">
        <v>6.4</v>
      </c>
      <c r="C11" s="28">
        <v>4.5</v>
      </c>
      <c r="D11" s="27">
        <v>8.4</v>
      </c>
      <c r="E11" s="27">
        <v>4.0999999999999996</v>
      </c>
      <c r="F11" s="27">
        <v>6.1</v>
      </c>
      <c r="G11" s="26">
        <v>0</v>
      </c>
      <c r="H11" s="27">
        <v>10.050000000000001</v>
      </c>
      <c r="M11" s="27">
        <v>5.8</v>
      </c>
      <c r="N11" s="27">
        <v>4.4000000000000004</v>
      </c>
      <c r="O11" s="27">
        <v>4.7</v>
      </c>
      <c r="P11" s="26">
        <v>0</v>
      </c>
      <c r="Q11" s="26">
        <v>0</v>
      </c>
      <c r="R11" s="26">
        <v>1</v>
      </c>
      <c r="S11" s="27">
        <v>5.7</v>
      </c>
    </row>
    <row r="12" spans="1:19" x14ac:dyDescent="0.2">
      <c r="A12" s="26">
        <v>10</v>
      </c>
      <c r="B12" s="27">
        <v>8.6999999999999993</v>
      </c>
      <c r="C12" s="28">
        <v>4.7</v>
      </c>
      <c r="D12" s="27">
        <v>6.8</v>
      </c>
      <c r="E12" s="27">
        <v>3.8</v>
      </c>
      <c r="F12" s="27">
        <v>4.8</v>
      </c>
      <c r="G12" s="26">
        <v>1</v>
      </c>
      <c r="H12" s="27">
        <v>12.600000000000001</v>
      </c>
      <c r="M12" s="27">
        <v>3.7</v>
      </c>
      <c r="N12" s="27">
        <v>4</v>
      </c>
      <c r="O12" s="27">
        <v>2.7</v>
      </c>
      <c r="P12" s="26">
        <v>1</v>
      </c>
      <c r="Q12" s="26">
        <v>0</v>
      </c>
      <c r="R12" s="26">
        <v>0</v>
      </c>
      <c r="S12" s="27">
        <v>4.5999999999999996</v>
      </c>
    </row>
    <row r="13" spans="1:19" x14ac:dyDescent="0.2">
      <c r="A13" s="26">
        <v>4</v>
      </c>
      <c r="B13" s="27">
        <v>6.1</v>
      </c>
      <c r="C13" s="28">
        <v>4.9000000000000004</v>
      </c>
      <c r="D13" s="27">
        <v>8.1999999999999993</v>
      </c>
      <c r="E13" s="27">
        <v>3</v>
      </c>
      <c r="F13" s="27">
        <v>3.9</v>
      </c>
      <c r="G13" s="26">
        <v>0</v>
      </c>
      <c r="H13" s="27">
        <v>9.8999999999999986</v>
      </c>
      <c r="M13" s="27">
        <v>4.9000000000000004</v>
      </c>
      <c r="N13" s="27">
        <v>3.2</v>
      </c>
      <c r="O13" s="27">
        <v>4.4000000000000004</v>
      </c>
      <c r="P13" s="26">
        <v>0</v>
      </c>
      <c r="Q13" s="26">
        <v>0</v>
      </c>
      <c r="R13" s="26">
        <v>1</v>
      </c>
      <c r="S13" s="27">
        <v>6.4</v>
      </c>
    </row>
    <row r="14" spans="1:19" x14ac:dyDescent="0.2">
      <c r="A14" s="26">
        <v>13</v>
      </c>
      <c r="B14" s="27">
        <v>9.5</v>
      </c>
      <c r="C14" s="28">
        <v>7.1</v>
      </c>
      <c r="D14" s="27">
        <v>7.6</v>
      </c>
      <c r="E14" s="27">
        <v>5.0999999999999996</v>
      </c>
      <c r="F14" s="27">
        <v>6.9</v>
      </c>
      <c r="G14" s="26">
        <v>1</v>
      </c>
      <c r="H14" s="27">
        <v>11.850000000000001</v>
      </c>
      <c r="M14" s="27">
        <v>4.5</v>
      </c>
      <c r="N14" s="27">
        <v>4.4000000000000004</v>
      </c>
      <c r="O14" s="27">
        <v>5</v>
      </c>
      <c r="P14" s="26">
        <v>1</v>
      </c>
      <c r="Q14" s="26">
        <v>1</v>
      </c>
      <c r="R14" s="26">
        <v>0</v>
      </c>
      <c r="S14" s="27">
        <v>6.6</v>
      </c>
    </row>
    <row r="15" spans="1:19" x14ac:dyDescent="0.2">
      <c r="A15" s="26">
        <v>7</v>
      </c>
      <c r="B15" s="27">
        <v>9.1999999999999993</v>
      </c>
      <c r="C15" s="28">
        <v>5.4</v>
      </c>
      <c r="D15" s="27">
        <v>7.1</v>
      </c>
      <c r="E15" s="27">
        <v>4.5</v>
      </c>
      <c r="F15" s="27">
        <v>5.5</v>
      </c>
      <c r="G15" s="26">
        <v>0</v>
      </c>
      <c r="H15" s="27">
        <v>12.299999999999999</v>
      </c>
      <c r="M15" s="27">
        <v>2.6</v>
      </c>
      <c r="N15" s="27">
        <v>4.2</v>
      </c>
      <c r="O15" s="27">
        <v>2.4</v>
      </c>
      <c r="P15" s="26">
        <v>1</v>
      </c>
      <c r="Q15" s="26">
        <v>1</v>
      </c>
      <c r="R15" s="26">
        <v>0</v>
      </c>
      <c r="S15" s="27">
        <v>4.8</v>
      </c>
    </row>
    <row r="16" spans="1:19" x14ac:dyDescent="0.2">
      <c r="A16" s="26">
        <v>15</v>
      </c>
      <c r="B16" s="27">
        <v>6.3</v>
      </c>
      <c r="C16" s="28">
        <v>4.5</v>
      </c>
      <c r="D16" s="27">
        <v>8.8000000000000007</v>
      </c>
      <c r="E16" s="27">
        <v>4.8</v>
      </c>
      <c r="F16" s="27">
        <v>6.9</v>
      </c>
      <c r="G16" s="26">
        <v>1</v>
      </c>
      <c r="H16" s="27">
        <v>11.399999999999999</v>
      </c>
      <c r="M16" s="27">
        <v>6.2</v>
      </c>
      <c r="N16" s="27">
        <v>5.2</v>
      </c>
      <c r="O16" s="27">
        <v>4.5</v>
      </c>
      <c r="P16" s="26">
        <v>1</v>
      </c>
      <c r="Q16" s="26">
        <v>0</v>
      </c>
      <c r="R16" s="26">
        <v>1</v>
      </c>
      <c r="S16" s="27">
        <v>5.9</v>
      </c>
    </row>
    <row r="17" spans="1:19" x14ac:dyDescent="0.2">
      <c r="A17" s="26">
        <v>1</v>
      </c>
      <c r="B17" s="27">
        <v>8.6999999999999993</v>
      </c>
      <c r="C17" s="28">
        <v>3.2</v>
      </c>
      <c r="D17" s="27">
        <v>4.9000000000000004</v>
      </c>
      <c r="E17" s="27">
        <v>4.3</v>
      </c>
      <c r="F17" s="27">
        <v>6.8</v>
      </c>
      <c r="G17" s="26">
        <v>0</v>
      </c>
      <c r="H17" s="27">
        <v>10.649999999999999</v>
      </c>
      <c r="M17" s="27">
        <v>3.9</v>
      </c>
      <c r="N17" s="27">
        <v>4.5</v>
      </c>
      <c r="O17" s="27">
        <v>3.2</v>
      </c>
      <c r="P17" s="26">
        <v>0</v>
      </c>
      <c r="Q17" s="26">
        <v>0</v>
      </c>
      <c r="R17" s="26">
        <v>0</v>
      </c>
      <c r="S17" s="27">
        <v>3.8</v>
      </c>
    </row>
    <row r="18" spans="1:19" x14ac:dyDescent="0.2">
      <c r="A18" s="26">
        <v>4</v>
      </c>
      <c r="B18" s="27">
        <v>5.7</v>
      </c>
      <c r="C18" s="28">
        <v>4</v>
      </c>
      <c r="D18" s="27">
        <v>6.2</v>
      </c>
      <c r="E18" s="27">
        <v>4.2</v>
      </c>
      <c r="F18" s="27">
        <v>6</v>
      </c>
      <c r="G18" s="26">
        <v>1</v>
      </c>
      <c r="H18" s="27">
        <v>10.8</v>
      </c>
      <c r="M18" s="27">
        <v>6.2</v>
      </c>
      <c r="N18" s="27">
        <v>4.5</v>
      </c>
      <c r="O18" s="27">
        <v>3.3</v>
      </c>
      <c r="P18" s="26">
        <v>1</v>
      </c>
      <c r="Q18" s="26">
        <v>1</v>
      </c>
      <c r="R18" s="26">
        <v>1</v>
      </c>
      <c r="S18" s="27">
        <v>5.0999999999999996</v>
      </c>
    </row>
    <row r="19" spans="1:19" x14ac:dyDescent="0.2">
      <c r="A19" s="26">
        <v>8</v>
      </c>
      <c r="B19" s="27">
        <v>5.9</v>
      </c>
      <c r="C19" s="28">
        <v>5.6</v>
      </c>
      <c r="D19" s="27">
        <v>8.4</v>
      </c>
      <c r="E19" s="27">
        <v>5.7</v>
      </c>
      <c r="F19" s="27">
        <v>7.2</v>
      </c>
      <c r="G19" s="26">
        <v>0</v>
      </c>
      <c r="H19" s="27">
        <v>12.299999999999999</v>
      </c>
      <c r="M19" s="27">
        <v>5.8</v>
      </c>
      <c r="N19" s="27">
        <v>4.8</v>
      </c>
      <c r="O19" s="27">
        <v>3.5</v>
      </c>
      <c r="P19" s="26">
        <v>0</v>
      </c>
      <c r="Q19" s="26">
        <v>0</v>
      </c>
      <c r="R19" s="26">
        <v>1</v>
      </c>
      <c r="S19" s="27">
        <v>5.5</v>
      </c>
    </row>
    <row r="20" spans="1:19" x14ac:dyDescent="0.2">
      <c r="A20" s="26">
        <v>12</v>
      </c>
      <c r="B20" s="27">
        <v>5.6</v>
      </c>
      <c r="C20" s="28">
        <v>4.9000000000000004</v>
      </c>
      <c r="D20" s="27">
        <v>9.1</v>
      </c>
      <c r="E20" s="27">
        <v>5</v>
      </c>
      <c r="F20" s="27">
        <v>6.4</v>
      </c>
      <c r="G20" s="26">
        <v>1</v>
      </c>
      <c r="H20" s="27">
        <v>11.850000000000001</v>
      </c>
      <c r="M20" s="27">
        <v>6</v>
      </c>
      <c r="N20" s="27">
        <v>4.5</v>
      </c>
      <c r="O20" s="27">
        <v>3.7</v>
      </c>
      <c r="P20" s="26">
        <v>0</v>
      </c>
      <c r="Q20" s="26">
        <v>1</v>
      </c>
      <c r="R20" s="26">
        <v>1</v>
      </c>
      <c r="S20" s="27">
        <v>5.6</v>
      </c>
    </row>
    <row r="21" spans="1:19" x14ac:dyDescent="0.2">
      <c r="A21" s="26">
        <v>13</v>
      </c>
      <c r="B21" s="27">
        <v>9.1</v>
      </c>
      <c r="C21" s="28">
        <v>6</v>
      </c>
      <c r="D21" s="27">
        <v>8.4</v>
      </c>
      <c r="E21" s="27">
        <v>4.5</v>
      </c>
      <c r="F21" s="27">
        <v>6</v>
      </c>
      <c r="G21" s="26">
        <v>1</v>
      </c>
      <c r="H21" s="27">
        <v>13.200000000000001</v>
      </c>
      <c r="M21" s="27">
        <v>6.1</v>
      </c>
      <c r="N21" s="27">
        <v>4.4000000000000004</v>
      </c>
      <c r="O21" s="27">
        <v>5.3</v>
      </c>
      <c r="P21" s="26">
        <v>0</v>
      </c>
      <c r="Q21" s="26">
        <v>0</v>
      </c>
      <c r="R21" s="26">
        <v>1</v>
      </c>
      <c r="S21" s="27">
        <v>7.1</v>
      </c>
    </row>
    <row r="22" spans="1:19" x14ac:dyDescent="0.2">
      <c r="A22" s="26">
        <v>8</v>
      </c>
      <c r="B22" s="27">
        <v>5.2</v>
      </c>
      <c r="C22" s="28">
        <v>3.8</v>
      </c>
      <c r="D22" s="27">
        <v>8.4</v>
      </c>
      <c r="E22" s="27">
        <v>3.3</v>
      </c>
      <c r="F22" s="27">
        <v>5.2</v>
      </c>
      <c r="G22" s="26">
        <v>0</v>
      </c>
      <c r="H22" s="27">
        <v>10.5</v>
      </c>
      <c r="M22" s="27">
        <v>4.9000000000000004</v>
      </c>
      <c r="N22" s="27">
        <v>3.3</v>
      </c>
      <c r="O22" s="27">
        <v>3.9</v>
      </c>
      <c r="P22" s="26">
        <v>0</v>
      </c>
      <c r="Q22" s="26">
        <v>0</v>
      </c>
      <c r="R22" s="26">
        <v>1</v>
      </c>
      <c r="S22" s="27">
        <v>5</v>
      </c>
    </row>
    <row r="23" spans="1:19" x14ac:dyDescent="0.2">
      <c r="A23" s="26">
        <v>12</v>
      </c>
      <c r="B23" s="27">
        <v>9.6</v>
      </c>
      <c r="C23" s="28">
        <v>7.2</v>
      </c>
      <c r="D23" s="27">
        <v>4.5</v>
      </c>
      <c r="E23" s="27">
        <v>4.3</v>
      </c>
      <c r="F23" s="27">
        <v>7.7</v>
      </c>
      <c r="G23" s="26">
        <v>1</v>
      </c>
      <c r="H23" s="27">
        <v>14.850000000000001</v>
      </c>
      <c r="M23" s="27">
        <v>3</v>
      </c>
      <c r="N23" s="27">
        <v>4.3</v>
      </c>
      <c r="O23" s="27">
        <v>5.4</v>
      </c>
      <c r="P23" s="26">
        <v>1</v>
      </c>
      <c r="Q23" s="26">
        <v>1</v>
      </c>
      <c r="R23" s="26">
        <v>1</v>
      </c>
      <c r="S23" s="27">
        <v>7.8</v>
      </c>
    </row>
    <row r="24" spans="1:19" x14ac:dyDescent="0.2">
      <c r="A24" s="26">
        <v>3</v>
      </c>
      <c r="B24" s="27">
        <v>8.6</v>
      </c>
      <c r="C24" s="28">
        <v>5.0999999999999996</v>
      </c>
      <c r="D24" s="27">
        <v>3.7</v>
      </c>
      <c r="E24" s="27">
        <v>4.8</v>
      </c>
      <c r="F24" s="27">
        <v>5.0999999999999996</v>
      </c>
      <c r="G24" s="26">
        <v>1</v>
      </c>
      <c r="H24" s="27">
        <v>12.149999999999999</v>
      </c>
      <c r="M24" s="27">
        <v>3.4</v>
      </c>
      <c r="N24" s="27">
        <v>4</v>
      </c>
      <c r="O24" s="27">
        <v>3.5</v>
      </c>
      <c r="P24" s="26">
        <v>1</v>
      </c>
      <c r="Q24" s="26">
        <v>0</v>
      </c>
      <c r="R24" s="26">
        <v>0</v>
      </c>
      <c r="S24" s="27">
        <v>4.7</v>
      </c>
    </row>
    <row r="25" spans="1:19" x14ac:dyDescent="0.2">
      <c r="A25" s="26">
        <v>10</v>
      </c>
      <c r="B25" s="27">
        <v>9.3000000000000007</v>
      </c>
      <c r="C25" s="28">
        <v>3.9</v>
      </c>
      <c r="D25" s="27">
        <v>6.2</v>
      </c>
      <c r="E25" s="27">
        <v>6.7</v>
      </c>
      <c r="F25" s="27">
        <v>7.2</v>
      </c>
      <c r="G25" s="26">
        <v>1</v>
      </c>
      <c r="H25" s="27">
        <v>12</v>
      </c>
      <c r="M25" s="27">
        <v>4.4000000000000004</v>
      </c>
      <c r="N25" s="27">
        <v>4.5</v>
      </c>
      <c r="O25" s="27">
        <v>2.2000000000000002</v>
      </c>
      <c r="P25" s="26">
        <v>1</v>
      </c>
      <c r="Q25" s="26">
        <v>0</v>
      </c>
      <c r="R25" s="26">
        <v>1</v>
      </c>
      <c r="S25" s="27">
        <v>4.5</v>
      </c>
    </row>
    <row r="26" spans="1:19" x14ac:dyDescent="0.2">
      <c r="A26" s="26">
        <v>5</v>
      </c>
      <c r="B26" s="27">
        <v>6</v>
      </c>
      <c r="C26" s="28">
        <v>4.0999999999999996</v>
      </c>
      <c r="D26" s="27">
        <v>8</v>
      </c>
      <c r="E26" s="27">
        <v>4.7</v>
      </c>
      <c r="F26" s="27">
        <v>4.7</v>
      </c>
      <c r="G26" s="26">
        <v>0</v>
      </c>
      <c r="H26" s="27">
        <v>8.25</v>
      </c>
      <c r="M26" s="27">
        <v>5.3</v>
      </c>
      <c r="N26" s="27">
        <v>4</v>
      </c>
      <c r="O26" s="27">
        <v>3.5</v>
      </c>
      <c r="P26" s="26">
        <v>0</v>
      </c>
      <c r="Q26" s="26">
        <v>0</v>
      </c>
      <c r="R26" s="26">
        <v>1</v>
      </c>
      <c r="S26" s="27">
        <v>5.3</v>
      </c>
    </row>
    <row r="27" spans="1:19" x14ac:dyDescent="0.2">
      <c r="A27" s="26">
        <v>3</v>
      </c>
      <c r="B27" s="27">
        <v>6.4</v>
      </c>
      <c r="C27" s="28">
        <v>3.6</v>
      </c>
      <c r="D27" s="27">
        <v>7.1</v>
      </c>
      <c r="E27" s="27">
        <v>5.6</v>
      </c>
      <c r="F27" s="27">
        <v>6.1</v>
      </c>
      <c r="G27" s="26">
        <v>0</v>
      </c>
      <c r="H27" s="27">
        <v>10.5</v>
      </c>
      <c r="M27" s="27">
        <v>6.6</v>
      </c>
      <c r="N27" s="27">
        <v>3.9</v>
      </c>
      <c r="O27" s="27">
        <v>4</v>
      </c>
      <c r="P27" s="26">
        <v>0</v>
      </c>
      <c r="Q27" s="26">
        <v>0</v>
      </c>
      <c r="R27" s="26">
        <v>1</v>
      </c>
      <c r="S27" s="27">
        <v>5.3</v>
      </c>
    </row>
    <row r="28" spans="1:19" x14ac:dyDescent="0.2">
      <c r="A28" s="26">
        <v>9</v>
      </c>
      <c r="B28" s="27">
        <v>8.5</v>
      </c>
      <c r="C28" s="28">
        <v>3</v>
      </c>
      <c r="D28" s="27">
        <v>4.8</v>
      </c>
      <c r="E28" s="27">
        <v>5.3</v>
      </c>
      <c r="F28" s="27">
        <v>5.8</v>
      </c>
      <c r="G28" s="26">
        <v>1</v>
      </c>
      <c r="H28" s="27">
        <v>10.5</v>
      </c>
      <c r="M28" s="27">
        <v>3.8</v>
      </c>
      <c r="N28" s="27">
        <v>4.4000000000000004</v>
      </c>
      <c r="O28" s="27">
        <v>4.0999999999999996</v>
      </c>
      <c r="P28" s="26">
        <v>0</v>
      </c>
      <c r="Q28" s="26">
        <v>0</v>
      </c>
      <c r="R28" s="26">
        <v>0</v>
      </c>
      <c r="S28" s="27">
        <v>3.7</v>
      </c>
    </row>
    <row r="29" spans="1:19" x14ac:dyDescent="0.2">
      <c r="A29" s="26">
        <v>4</v>
      </c>
      <c r="B29" s="27">
        <v>7</v>
      </c>
      <c r="C29" s="28">
        <v>3.3</v>
      </c>
      <c r="D29" s="27">
        <v>9</v>
      </c>
      <c r="E29" s="27">
        <v>4.3</v>
      </c>
      <c r="F29" s="27">
        <v>5.5</v>
      </c>
      <c r="G29" s="26">
        <v>0</v>
      </c>
      <c r="H29" s="27">
        <v>8.3999999999999986</v>
      </c>
      <c r="M29" s="27">
        <v>5.2</v>
      </c>
      <c r="N29" s="27">
        <v>3.7</v>
      </c>
      <c r="O29" s="27">
        <v>2.6</v>
      </c>
      <c r="P29" s="26">
        <v>0</v>
      </c>
      <c r="Q29" s="26">
        <v>1</v>
      </c>
      <c r="R29" s="26">
        <v>1</v>
      </c>
      <c r="S29" s="27">
        <v>4.2</v>
      </c>
    </row>
    <row r="30" spans="1:19" x14ac:dyDescent="0.2">
      <c r="A30" s="26">
        <v>13</v>
      </c>
      <c r="B30" s="27">
        <v>8.5</v>
      </c>
      <c r="C30" s="28">
        <v>3</v>
      </c>
      <c r="D30" s="27">
        <v>4.8</v>
      </c>
      <c r="E30" s="27">
        <v>5.7</v>
      </c>
      <c r="F30" s="27">
        <v>6</v>
      </c>
      <c r="G30" s="26">
        <v>0</v>
      </c>
      <c r="H30" s="27">
        <v>10.8</v>
      </c>
      <c r="M30" s="27">
        <v>3.8</v>
      </c>
      <c r="N30" s="27">
        <v>4.4000000000000004</v>
      </c>
      <c r="O30" s="27">
        <v>2.2999999999999998</v>
      </c>
      <c r="P30" s="26">
        <v>0</v>
      </c>
      <c r="Q30" s="26">
        <v>0</v>
      </c>
      <c r="R30" s="26">
        <v>0</v>
      </c>
      <c r="S30" s="27">
        <v>3.7</v>
      </c>
    </row>
    <row r="31" spans="1:19" x14ac:dyDescent="0.2">
      <c r="A31" s="26">
        <v>4</v>
      </c>
      <c r="B31" s="27">
        <v>7.6</v>
      </c>
      <c r="C31" s="28">
        <v>3.6</v>
      </c>
      <c r="D31" s="27">
        <v>7.7</v>
      </c>
      <c r="E31" s="27">
        <v>4.7</v>
      </c>
      <c r="F31" s="27">
        <v>4</v>
      </c>
      <c r="G31" s="26">
        <v>0</v>
      </c>
      <c r="H31" s="27">
        <v>9.3000000000000007</v>
      </c>
      <c r="M31" s="27">
        <v>5.5</v>
      </c>
      <c r="N31" s="27">
        <v>3.5</v>
      </c>
      <c r="O31" s="27">
        <v>5.0999999999999996</v>
      </c>
      <c r="P31" s="26">
        <v>0</v>
      </c>
      <c r="Q31" s="26">
        <v>1</v>
      </c>
      <c r="R31" s="26">
        <v>1</v>
      </c>
      <c r="S31" s="27">
        <v>4.5999999999999996</v>
      </c>
    </row>
    <row r="32" spans="1:19" x14ac:dyDescent="0.2">
      <c r="A32" s="26">
        <v>13</v>
      </c>
      <c r="B32" s="27">
        <v>6.9</v>
      </c>
      <c r="C32" s="28">
        <v>3.4</v>
      </c>
      <c r="D32" s="27">
        <v>5.2</v>
      </c>
      <c r="E32" s="27">
        <v>3.7</v>
      </c>
      <c r="F32" s="27">
        <v>4.3</v>
      </c>
      <c r="G32" s="26">
        <v>0</v>
      </c>
      <c r="H32" s="27">
        <v>10.649999999999999</v>
      </c>
      <c r="M32" s="27">
        <v>2.7</v>
      </c>
      <c r="N32" s="27">
        <v>3.3</v>
      </c>
      <c r="O32" s="27">
        <v>4.5</v>
      </c>
      <c r="P32" s="26">
        <v>1</v>
      </c>
      <c r="Q32" s="26">
        <v>1</v>
      </c>
      <c r="R32" s="26">
        <v>0</v>
      </c>
      <c r="S32" s="27">
        <v>4.7</v>
      </c>
    </row>
    <row r="33" spans="1:19" x14ac:dyDescent="0.2">
      <c r="A33" s="26">
        <v>2</v>
      </c>
      <c r="B33" s="27">
        <v>8.1</v>
      </c>
      <c r="C33" s="28">
        <v>2.5</v>
      </c>
      <c r="D33" s="27">
        <v>6.6</v>
      </c>
      <c r="E33" s="27">
        <v>3</v>
      </c>
      <c r="F33" s="27">
        <v>4.5</v>
      </c>
      <c r="G33" s="26">
        <v>0</v>
      </c>
      <c r="H33" s="27">
        <v>9.3000000000000007</v>
      </c>
      <c r="M33" s="27">
        <v>3.5</v>
      </c>
      <c r="N33" s="27">
        <v>3</v>
      </c>
      <c r="O33" s="27">
        <v>2.2999999999999998</v>
      </c>
      <c r="P33" s="26">
        <v>0</v>
      </c>
      <c r="Q33" s="26">
        <v>0</v>
      </c>
      <c r="R33" s="26">
        <v>1</v>
      </c>
      <c r="S33" s="27">
        <v>3.8</v>
      </c>
    </row>
    <row r="34" spans="1:19" x14ac:dyDescent="0.2">
      <c r="A34" s="26">
        <v>15</v>
      </c>
      <c r="B34" s="27">
        <v>6.7</v>
      </c>
      <c r="C34" s="28">
        <v>3.7</v>
      </c>
      <c r="D34" s="27">
        <v>9.1999999999999993</v>
      </c>
      <c r="E34" s="27">
        <v>3.5</v>
      </c>
      <c r="F34" s="27">
        <v>5.3</v>
      </c>
      <c r="G34" s="26">
        <v>0</v>
      </c>
      <c r="H34" s="27">
        <v>11.399999999999999</v>
      </c>
      <c r="M34" s="27">
        <v>4.5</v>
      </c>
      <c r="N34" s="27">
        <v>3.4</v>
      </c>
      <c r="O34" s="27">
        <v>5.3</v>
      </c>
      <c r="P34" s="26">
        <v>0</v>
      </c>
      <c r="Q34" s="26">
        <v>1</v>
      </c>
      <c r="R34" s="26">
        <v>1</v>
      </c>
      <c r="S34" s="27">
        <v>4.9000000000000004</v>
      </c>
    </row>
    <row r="35" spans="1:19" x14ac:dyDescent="0.2">
      <c r="A35" s="26">
        <v>10</v>
      </c>
      <c r="B35" s="27">
        <v>8</v>
      </c>
      <c r="C35" s="28">
        <v>4.8</v>
      </c>
      <c r="D35" s="27">
        <v>8.6999999999999993</v>
      </c>
      <c r="E35" s="27">
        <v>4.7</v>
      </c>
      <c r="F35" s="27">
        <v>5.7</v>
      </c>
      <c r="G35" s="26">
        <v>1</v>
      </c>
      <c r="H35" s="27">
        <v>13.5</v>
      </c>
      <c r="M35" s="27">
        <v>6.6</v>
      </c>
      <c r="N35" s="27">
        <v>4.2</v>
      </c>
      <c r="O35" s="27">
        <v>5.5</v>
      </c>
      <c r="P35" s="26">
        <v>0</v>
      </c>
      <c r="Q35" s="26">
        <v>1</v>
      </c>
      <c r="R35" s="26">
        <v>1</v>
      </c>
      <c r="S35" s="27">
        <v>4.7</v>
      </c>
    </row>
    <row r="36" spans="1:19" x14ac:dyDescent="0.2">
      <c r="A36" s="26">
        <v>6</v>
      </c>
      <c r="B36" s="27">
        <v>6.7</v>
      </c>
      <c r="C36" s="28">
        <v>4</v>
      </c>
      <c r="D36" s="27">
        <v>8.4</v>
      </c>
      <c r="E36" s="27">
        <v>2.5</v>
      </c>
      <c r="F36" s="27">
        <v>5</v>
      </c>
      <c r="G36" s="26">
        <v>0</v>
      </c>
      <c r="H36" s="27">
        <v>10.050000000000001</v>
      </c>
      <c r="M36" s="27">
        <v>4.3</v>
      </c>
      <c r="N36" s="27">
        <v>3.5</v>
      </c>
      <c r="O36" s="27">
        <v>3</v>
      </c>
      <c r="P36" s="26">
        <v>0</v>
      </c>
      <c r="Q36" s="26">
        <v>0</v>
      </c>
      <c r="R36" s="26">
        <v>1</v>
      </c>
      <c r="S36" s="27">
        <v>6.8</v>
      </c>
    </row>
    <row r="37" spans="1:19" x14ac:dyDescent="0.2">
      <c r="A37" s="26">
        <v>3</v>
      </c>
      <c r="B37" s="27">
        <v>8.6999999999999993</v>
      </c>
      <c r="C37" s="28">
        <v>3.2</v>
      </c>
      <c r="D37" s="27">
        <v>5.6</v>
      </c>
      <c r="E37" s="27">
        <v>3.1</v>
      </c>
      <c r="F37" s="27">
        <v>4.3</v>
      </c>
      <c r="G37" s="26">
        <v>0</v>
      </c>
      <c r="H37" s="27">
        <v>10.649999999999999</v>
      </c>
      <c r="M37" s="27">
        <v>2.9</v>
      </c>
      <c r="N37" s="27">
        <v>2.5</v>
      </c>
      <c r="O37" s="27">
        <v>3.5</v>
      </c>
      <c r="P37" s="26">
        <v>0</v>
      </c>
      <c r="Q37" s="26">
        <v>0</v>
      </c>
      <c r="R37" s="26">
        <v>0</v>
      </c>
      <c r="S37" s="27">
        <v>2.9</v>
      </c>
    </row>
    <row r="38" spans="1:19" x14ac:dyDescent="0.2">
      <c r="A38" s="26">
        <v>9</v>
      </c>
      <c r="B38" s="27">
        <v>9</v>
      </c>
      <c r="C38" s="28">
        <v>3.4</v>
      </c>
      <c r="D38" s="27">
        <v>6.8</v>
      </c>
      <c r="E38" s="27">
        <v>3.9</v>
      </c>
      <c r="F38" s="27">
        <v>4.5999999999999996</v>
      </c>
      <c r="G38" s="26">
        <v>1</v>
      </c>
      <c r="H38" s="27">
        <v>10.8</v>
      </c>
      <c r="M38" s="27">
        <v>3.5</v>
      </c>
      <c r="N38" s="27">
        <v>3.5</v>
      </c>
      <c r="O38" s="27">
        <v>3.9</v>
      </c>
      <c r="P38" s="26">
        <v>1</v>
      </c>
      <c r="Q38" s="26">
        <v>0</v>
      </c>
      <c r="R38" s="26">
        <v>0</v>
      </c>
      <c r="S38" s="27">
        <v>4.5</v>
      </c>
    </row>
    <row r="39" spans="1:19" x14ac:dyDescent="0.2">
      <c r="A39" s="26">
        <v>10</v>
      </c>
      <c r="B39" s="27">
        <v>9.6</v>
      </c>
      <c r="C39" s="28">
        <v>5.6</v>
      </c>
      <c r="D39" s="27">
        <v>7.7</v>
      </c>
      <c r="E39" s="27">
        <v>5.2</v>
      </c>
      <c r="F39" s="27">
        <v>8.1</v>
      </c>
      <c r="G39" s="26">
        <v>1</v>
      </c>
      <c r="H39" s="27">
        <v>14.850000000000001</v>
      </c>
      <c r="M39" s="27">
        <v>4.5999999999999996</v>
      </c>
      <c r="N39" s="27">
        <v>4.9000000000000004</v>
      </c>
      <c r="O39" s="27">
        <v>2.9</v>
      </c>
      <c r="P39" s="26">
        <v>1</v>
      </c>
      <c r="Q39" s="26">
        <v>0</v>
      </c>
      <c r="R39" s="26">
        <v>1</v>
      </c>
      <c r="S39" s="27">
        <v>5.5</v>
      </c>
    </row>
    <row r="40" spans="1:19" x14ac:dyDescent="0.2">
      <c r="A40" s="26">
        <v>12</v>
      </c>
      <c r="B40" s="27">
        <v>8.1999999999999993</v>
      </c>
      <c r="C40" s="28">
        <v>3.6</v>
      </c>
      <c r="D40" s="27">
        <v>9</v>
      </c>
      <c r="E40" s="27">
        <v>4.7</v>
      </c>
      <c r="F40" s="27">
        <v>6.2</v>
      </c>
      <c r="G40" s="26">
        <v>0</v>
      </c>
      <c r="H40" s="27">
        <v>11.399999999999999</v>
      </c>
      <c r="M40" s="27">
        <v>6.9</v>
      </c>
      <c r="N40" s="27">
        <v>4.5</v>
      </c>
      <c r="O40" s="27">
        <v>5.8</v>
      </c>
      <c r="P40" s="26">
        <v>0</v>
      </c>
      <c r="Q40" s="26">
        <v>1</v>
      </c>
      <c r="R40" s="26">
        <v>1</v>
      </c>
      <c r="S40" s="27">
        <v>5</v>
      </c>
    </row>
    <row r="41" spans="1:19" x14ac:dyDescent="0.2">
      <c r="A41" s="26">
        <v>9</v>
      </c>
      <c r="B41" s="27">
        <v>6.1</v>
      </c>
      <c r="C41" s="28">
        <v>4.9000000000000004</v>
      </c>
      <c r="D41" s="27">
        <v>8.1999999999999993</v>
      </c>
      <c r="E41" s="27">
        <v>4.5</v>
      </c>
      <c r="F41" s="27">
        <v>4.8</v>
      </c>
      <c r="G41" s="26">
        <v>0</v>
      </c>
      <c r="H41" s="27">
        <v>8.6999999999999993</v>
      </c>
      <c r="M41" s="27">
        <v>4.9000000000000004</v>
      </c>
      <c r="N41" s="27">
        <v>3.2</v>
      </c>
      <c r="O41" s="27">
        <v>5.0999999999999996</v>
      </c>
      <c r="P41" s="26">
        <v>0</v>
      </c>
      <c r="Q41" s="26">
        <v>0</v>
      </c>
      <c r="R41" s="26">
        <v>1</v>
      </c>
      <c r="S41" s="27">
        <v>6.4</v>
      </c>
    </row>
    <row r="42" spans="1:19" x14ac:dyDescent="0.2">
      <c r="A42" s="26">
        <v>6</v>
      </c>
      <c r="B42" s="27">
        <v>8.3000000000000007</v>
      </c>
      <c r="C42" s="28">
        <v>4.9000000000000004</v>
      </c>
      <c r="D42" s="27">
        <v>9.1</v>
      </c>
      <c r="E42" s="27">
        <v>4.5999999999999996</v>
      </c>
      <c r="F42" s="27">
        <v>5.5</v>
      </c>
      <c r="G42" s="26">
        <v>1</v>
      </c>
      <c r="H42" s="27">
        <v>12.600000000000001</v>
      </c>
      <c r="M42" s="27">
        <v>5.8</v>
      </c>
      <c r="N42" s="27">
        <v>3.9</v>
      </c>
      <c r="O42" s="27">
        <v>3.1</v>
      </c>
      <c r="P42" s="26">
        <v>0</v>
      </c>
      <c r="Q42" s="26">
        <v>1</v>
      </c>
      <c r="R42" s="26">
        <v>1</v>
      </c>
      <c r="S42" s="27">
        <v>5.2</v>
      </c>
    </row>
    <row r="43" spans="1:19" x14ac:dyDescent="0.2">
      <c r="A43" s="26">
        <v>2</v>
      </c>
      <c r="B43" s="27">
        <v>9.4</v>
      </c>
      <c r="C43" s="28">
        <v>5.3</v>
      </c>
      <c r="D43" s="27">
        <v>8.5</v>
      </c>
      <c r="E43" s="27">
        <v>4.0999999999999996</v>
      </c>
      <c r="F43" s="27">
        <v>5.4</v>
      </c>
      <c r="G43" s="26">
        <v>1</v>
      </c>
      <c r="H43" s="27">
        <v>11.850000000000001</v>
      </c>
      <c r="M43" s="27">
        <v>4.5</v>
      </c>
      <c r="N43" s="27">
        <v>4.0999999999999996</v>
      </c>
      <c r="O43" s="27">
        <v>3.8</v>
      </c>
      <c r="P43" s="26">
        <v>1</v>
      </c>
      <c r="Q43" s="26">
        <v>1</v>
      </c>
      <c r="R43" s="26">
        <v>0</v>
      </c>
      <c r="S43" s="27">
        <v>4.9000000000000004</v>
      </c>
    </row>
    <row r="44" spans="1:19" x14ac:dyDescent="0.2">
      <c r="A44" s="26">
        <v>10</v>
      </c>
      <c r="B44" s="27">
        <v>9.3000000000000007</v>
      </c>
      <c r="C44" s="28">
        <v>5.0999999999999996</v>
      </c>
      <c r="D44" s="27">
        <v>7.4</v>
      </c>
      <c r="E44" s="27">
        <v>4.5999999999999996</v>
      </c>
      <c r="F44" s="27">
        <v>6.8</v>
      </c>
      <c r="G44" s="26">
        <v>1</v>
      </c>
      <c r="H44" s="27">
        <v>11.399999999999999</v>
      </c>
      <c r="M44" s="27">
        <v>4.5999999999999996</v>
      </c>
      <c r="N44" s="27">
        <v>4.3</v>
      </c>
      <c r="O44" s="27">
        <v>5.8</v>
      </c>
      <c r="P44" s="26">
        <v>1</v>
      </c>
      <c r="Q44" s="26">
        <v>0</v>
      </c>
      <c r="R44" s="26">
        <v>0</v>
      </c>
      <c r="S44" s="27">
        <v>6.3</v>
      </c>
    </row>
    <row r="45" spans="1:19" x14ac:dyDescent="0.2">
      <c r="A45" s="26">
        <v>15</v>
      </c>
      <c r="B45" s="27">
        <v>5.0999999999999996</v>
      </c>
      <c r="C45" s="28">
        <v>6.6</v>
      </c>
      <c r="D45" s="27">
        <v>5.9</v>
      </c>
      <c r="E45" s="27">
        <v>4.9000000000000004</v>
      </c>
      <c r="F45" s="27">
        <v>6.9</v>
      </c>
      <c r="G45" s="26">
        <v>1</v>
      </c>
      <c r="H45" s="27">
        <v>12.600000000000001</v>
      </c>
      <c r="M45" s="27">
        <v>6.3</v>
      </c>
      <c r="N45" s="27">
        <v>4.5</v>
      </c>
      <c r="O45" s="27">
        <v>4.4000000000000004</v>
      </c>
      <c r="P45" s="26">
        <v>1</v>
      </c>
      <c r="Q45" s="26">
        <v>1</v>
      </c>
      <c r="R45" s="26">
        <v>1</v>
      </c>
      <c r="S45" s="27">
        <v>7.8</v>
      </c>
    </row>
    <row r="46" spans="1:19" x14ac:dyDescent="0.2">
      <c r="A46" s="26">
        <v>6</v>
      </c>
      <c r="B46" s="27">
        <v>8</v>
      </c>
      <c r="C46" s="28">
        <v>2.5</v>
      </c>
      <c r="D46" s="27">
        <v>5.2</v>
      </c>
      <c r="E46" s="27">
        <v>4.3</v>
      </c>
      <c r="F46" s="27">
        <v>6.5</v>
      </c>
      <c r="G46" s="26">
        <v>0</v>
      </c>
      <c r="H46" s="27">
        <v>9.75</v>
      </c>
      <c r="M46" s="27">
        <v>4.2</v>
      </c>
      <c r="N46" s="27">
        <v>4.7</v>
      </c>
      <c r="O46" s="27">
        <v>3.6</v>
      </c>
      <c r="P46" s="26">
        <v>0</v>
      </c>
      <c r="Q46" s="26">
        <v>1</v>
      </c>
      <c r="R46" s="26">
        <v>0</v>
      </c>
      <c r="S46" s="27">
        <v>3</v>
      </c>
    </row>
    <row r="47" spans="1:19" x14ac:dyDescent="0.2">
      <c r="A47" s="26">
        <v>5</v>
      </c>
      <c r="B47" s="27">
        <v>5.9</v>
      </c>
      <c r="C47" s="28">
        <v>5.6</v>
      </c>
      <c r="D47" s="27">
        <v>8.4</v>
      </c>
      <c r="E47" s="27">
        <v>5.2</v>
      </c>
      <c r="F47" s="27">
        <v>5.9</v>
      </c>
      <c r="G47" s="26">
        <v>1</v>
      </c>
      <c r="H47" s="27">
        <v>11.55</v>
      </c>
      <c r="M47" s="27">
        <v>5.8</v>
      </c>
      <c r="N47" s="27">
        <v>4.8</v>
      </c>
      <c r="O47" s="27">
        <v>5.8</v>
      </c>
      <c r="P47" s="26">
        <v>0</v>
      </c>
      <c r="Q47" s="26">
        <v>0</v>
      </c>
      <c r="R47" s="26">
        <v>1</v>
      </c>
      <c r="S47" s="27">
        <v>5.5</v>
      </c>
    </row>
    <row r="48" spans="1:19" x14ac:dyDescent="0.2">
      <c r="A48" s="26">
        <v>4</v>
      </c>
      <c r="B48" s="27">
        <v>10</v>
      </c>
      <c r="C48" s="28">
        <v>5.8</v>
      </c>
      <c r="D48" s="27">
        <v>3.8</v>
      </c>
      <c r="E48" s="27">
        <v>5</v>
      </c>
      <c r="F48" s="27">
        <v>6.3</v>
      </c>
      <c r="G48" s="26">
        <v>1</v>
      </c>
      <c r="H48" s="27">
        <v>12</v>
      </c>
      <c r="M48" s="27">
        <v>4</v>
      </c>
      <c r="N48" s="27">
        <v>3.5</v>
      </c>
      <c r="O48" s="27">
        <v>2.9</v>
      </c>
      <c r="P48" s="26">
        <v>1</v>
      </c>
      <c r="Q48" s="26">
        <v>1</v>
      </c>
      <c r="R48" s="26">
        <v>0</v>
      </c>
      <c r="S48" s="27">
        <v>4.5</v>
      </c>
    </row>
    <row r="49" spans="1:19" x14ac:dyDescent="0.2">
      <c r="A49" s="26">
        <v>8</v>
      </c>
      <c r="B49" s="27">
        <v>5.7</v>
      </c>
      <c r="C49" s="28">
        <v>3.8</v>
      </c>
      <c r="D49" s="27">
        <v>8.1999999999999993</v>
      </c>
      <c r="E49" s="27">
        <v>6.5</v>
      </c>
      <c r="F49" s="27">
        <v>7.5</v>
      </c>
      <c r="G49" s="26">
        <v>1</v>
      </c>
      <c r="H49" s="27">
        <v>10.649999999999999</v>
      </c>
      <c r="M49" s="27">
        <v>7.3</v>
      </c>
      <c r="N49" s="27">
        <v>5.2</v>
      </c>
      <c r="O49" s="27">
        <v>5.7</v>
      </c>
      <c r="P49" s="26">
        <v>0</v>
      </c>
      <c r="Q49" s="26">
        <v>1</v>
      </c>
      <c r="R49" s="26">
        <v>1</v>
      </c>
      <c r="S49" s="27">
        <v>6</v>
      </c>
    </row>
    <row r="50" spans="1:19" x14ac:dyDescent="0.2">
      <c r="A50" s="26">
        <v>13</v>
      </c>
      <c r="B50" s="27">
        <v>9.9</v>
      </c>
      <c r="C50" s="28">
        <v>5.2</v>
      </c>
      <c r="D50" s="27">
        <v>6.8</v>
      </c>
      <c r="E50" s="27">
        <v>4.5</v>
      </c>
      <c r="F50" s="27">
        <v>6.1</v>
      </c>
      <c r="G50" s="26">
        <v>1</v>
      </c>
      <c r="H50" s="27">
        <v>12.75</v>
      </c>
      <c r="M50" s="27">
        <v>3.4</v>
      </c>
      <c r="N50" s="27">
        <v>3.9</v>
      </c>
      <c r="O50" s="27">
        <v>4.2</v>
      </c>
      <c r="P50" s="26">
        <v>1</v>
      </c>
      <c r="Q50" s="26">
        <v>0</v>
      </c>
      <c r="R50" s="26">
        <v>1</v>
      </c>
      <c r="S50" s="27">
        <v>6.7</v>
      </c>
    </row>
    <row r="51" spans="1:19" x14ac:dyDescent="0.2">
      <c r="A51" s="26">
        <v>3</v>
      </c>
      <c r="B51" s="27">
        <v>7.9</v>
      </c>
      <c r="C51" s="28">
        <v>3.9</v>
      </c>
      <c r="D51" s="27">
        <v>4.7</v>
      </c>
      <c r="E51" s="27">
        <v>4.0999999999999996</v>
      </c>
      <c r="F51" s="27">
        <v>5.8</v>
      </c>
      <c r="G51" s="26">
        <v>1</v>
      </c>
      <c r="H51" s="27">
        <v>11.399999999999999</v>
      </c>
      <c r="M51" s="27">
        <v>4.2</v>
      </c>
      <c r="N51" s="27">
        <v>4.3</v>
      </c>
      <c r="O51" s="27">
        <v>4.4000000000000004</v>
      </c>
      <c r="P51" s="26">
        <v>1</v>
      </c>
      <c r="Q51" s="26">
        <v>1</v>
      </c>
      <c r="R51" s="26">
        <v>0</v>
      </c>
      <c r="S51" s="27">
        <v>5.8</v>
      </c>
    </row>
    <row r="52" spans="1:19" x14ac:dyDescent="0.2">
      <c r="A52" s="26">
        <v>10</v>
      </c>
      <c r="B52" s="27">
        <v>6.7</v>
      </c>
      <c r="C52" s="28">
        <v>3.6</v>
      </c>
      <c r="D52" s="27">
        <v>7.2</v>
      </c>
      <c r="E52" s="27">
        <v>4</v>
      </c>
      <c r="F52" s="27">
        <v>4.2</v>
      </c>
      <c r="G52" s="26">
        <v>1</v>
      </c>
      <c r="H52" s="27">
        <v>10.8</v>
      </c>
      <c r="M52" s="27">
        <v>3.6</v>
      </c>
      <c r="N52" s="27">
        <v>2.8</v>
      </c>
      <c r="O52" s="27">
        <v>3.4</v>
      </c>
      <c r="P52" s="26">
        <v>0</v>
      </c>
      <c r="Q52" s="26">
        <v>0</v>
      </c>
      <c r="R52" s="26">
        <v>1</v>
      </c>
      <c r="S52" s="27">
        <v>4.8</v>
      </c>
    </row>
    <row r="53" spans="1:19" x14ac:dyDescent="0.2">
      <c r="A53" s="26">
        <v>7</v>
      </c>
      <c r="B53" s="27">
        <v>8.1999999999999993</v>
      </c>
      <c r="C53" s="28">
        <v>4.2</v>
      </c>
      <c r="D53" s="27">
        <v>5.3</v>
      </c>
      <c r="E53" s="27">
        <v>4.5</v>
      </c>
      <c r="F53" s="27">
        <v>7.4</v>
      </c>
      <c r="G53" s="26">
        <v>1</v>
      </c>
      <c r="H53" s="27">
        <v>12.299999999999999</v>
      </c>
      <c r="M53" s="27">
        <v>4.3</v>
      </c>
      <c r="N53" s="27">
        <v>4.9000000000000004</v>
      </c>
      <c r="O53" s="27">
        <v>2.7</v>
      </c>
      <c r="P53" s="26">
        <v>0</v>
      </c>
      <c r="Q53" s="26">
        <v>1</v>
      </c>
      <c r="R53" s="26">
        <v>0</v>
      </c>
      <c r="S53" s="27">
        <v>3.1</v>
      </c>
    </row>
    <row r="54" spans="1:19" x14ac:dyDescent="0.2">
      <c r="A54" s="26">
        <v>8</v>
      </c>
      <c r="B54" s="27">
        <v>9.4</v>
      </c>
      <c r="C54" s="28">
        <v>4</v>
      </c>
      <c r="D54" s="27">
        <v>6.3</v>
      </c>
      <c r="E54" s="27">
        <v>4.7</v>
      </c>
      <c r="F54" s="27">
        <v>6.1</v>
      </c>
      <c r="G54" s="26">
        <v>1</v>
      </c>
      <c r="H54" s="27">
        <v>13.5</v>
      </c>
      <c r="M54" s="27">
        <v>4.5999999999999996</v>
      </c>
      <c r="N54" s="27">
        <v>4.5999999999999996</v>
      </c>
      <c r="O54" s="27">
        <v>3.2</v>
      </c>
      <c r="P54" s="26">
        <v>1</v>
      </c>
      <c r="Q54" s="26">
        <v>0</v>
      </c>
      <c r="R54" s="26">
        <v>1</v>
      </c>
      <c r="S54" s="27">
        <v>4.5999999999999996</v>
      </c>
    </row>
    <row r="55" spans="1:19" x14ac:dyDescent="0.2">
      <c r="A55" s="26">
        <v>11</v>
      </c>
      <c r="B55" s="27">
        <v>6.9</v>
      </c>
      <c r="C55" s="28">
        <v>3.4</v>
      </c>
      <c r="D55" s="27">
        <v>5.2</v>
      </c>
      <c r="E55" s="27">
        <v>3.2</v>
      </c>
      <c r="F55" s="27">
        <v>4.4000000000000004</v>
      </c>
      <c r="G55" s="26">
        <v>1</v>
      </c>
      <c r="H55" s="27">
        <v>10.8</v>
      </c>
      <c r="M55" s="27">
        <v>2.7</v>
      </c>
      <c r="N55" s="27">
        <v>3.3</v>
      </c>
      <c r="O55" s="27">
        <v>3.3</v>
      </c>
      <c r="P55" s="26">
        <v>1</v>
      </c>
      <c r="Q55" s="26">
        <v>1</v>
      </c>
      <c r="R55" s="26">
        <v>0</v>
      </c>
      <c r="S55" s="27">
        <v>4.7</v>
      </c>
    </row>
    <row r="56" spans="1:19" x14ac:dyDescent="0.2">
      <c r="A56" s="26">
        <v>14</v>
      </c>
      <c r="B56" s="27">
        <v>8</v>
      </c>
      <c r="C56" s="28">
        <v>4.8</v>
      </c>
      <c r="D56" s="27">
        <v>8.6999999999999993</v>
      </c>
      <c r="E56" s="27">
        <v>4.9000000000000004</v>
      </c>
      <c r="F56" s="27">
        <v>5.8</v>
      </c>
      <c r="G56" s="26">
        <v>1</v>
      </c>
      <c r="H56" s="27">
        <v>12.149999999999999</v>
      </c>
      <c r="M56" s="27">
        <v>6.6</v>
      </c>
      <c r="N56" s="27">
        <v>4.2</v>
      </c>
      <c r="O56" s="27">
        <v>3.2</v>
      </c>
      <c r="P56" s="26">
        <v>0</v>
      </c>
      <c r="Q56" s="26">
        <v>1</v>
      </c>
      <c r="R56" s="26">
        <v>1</v>
      </c>
      <c r="S56" s="27">
        <v>4.7</v>
      </c>
    </row>
    <row r="57" spans="1:19" x14ac:dyDescent="0.2">
      <c r="A57" s="26">
        <v>11</v>
      </c>
      <c r="B57" s="27">
        <v>9.3000000000000007</v>
      </c>
      <c r="C57" s="28">
        <v>5.3</v>
      </c>
      <c r="D57" s="27">
        <v>7.4</v>
      </c>
      <c r="E57" s="27">
        <v>4.0999999999999996</v>
      </c>
      <c r="F57" s="27">
        <v>5.7</v>
      </c>
      <c r="G57" s="26">
        <v>1</v>
      </c>
      <c r="H57" s="27">
        <v>13.350000000000001</v>
      </c>
      <c r="M57" s="27">
        <v>3.2</v>
      </c>
      <c r="N57" s="27">
        <v>3.4</v>
      </c>
      <c r="O57" s="27">
        <v>3.7</v>
      </c>
      <c r="P57" s="26">
        <v>0</v>
      </c>
      <c r="Q57" s="26">
        <v>1</v>
      </c>
      <c r="R57" s="26">
        <v>0</v>
      </c>
      <c r="S57" s="27">
        <v>5.5</v>
      </c>
    </row>
    <row r="58" spans="1:19" x14ac:dyDescent="0.2">
      <c r="A58" s="26">
        <v>14</v>
      </c>
      <c r="B58" s="27">
        <v>7.4</v>
      </c>
      <c r="C58" s="28">
        <v>6.6</v>
      </c>
      <c r="D58" s="27">
        <v>9.6</v>
      </c>
      <c r="E58" s="27">
        <v>5.7</v>
      </c>
      <c r="F58" s="27">
        <v>7.7</v>
      </c>
      <c r="G58" s="26">
        <v>1</v>
      </c>
      <c r="H58" s="27">
        <v>13.200000000000001</v>
      </c>
      <c r="M58" s="27">
        <v>6.5</v>
      </c>
      <c r="N58" s="27">
        <v>5.5</v>
      </c>
      <c r="O58" s="27">
        <v>4.5</v>
      </c>
      <c r="P58" s="26">
        <v>1</v>
      </c>
      <c r="Q58" s="26">
        <v>0</v>
      </c>
      <c r="R58" s="26">
        <v>1</v>
      </c>
      <c r="S58" s="27">
        <v>6.9</v>
      </c>
    </row>
    <row r="59" spans="1:19" x14ac:dyDescent="0.2">
      <c r="A59" s="26">
        <v>1</v>
      </c>
      <c r="B59" s="27">
        <v>7.6</v>
      </c>
      <c r="C59" s="28">
        <v>3.6</v>
      </c>
      <c r="D59" s="27">
        <v>4.4000000000000004</v>
      </c>
      <c r="E59" s="27">
        <v>4.5999999999999996</v>
      </c>
      <c r="F59" s="27">
        <v>5.8</v>
      </c>
      <c r="G59" s="26">
        <v>1</v>
      </c>
      <c r="H59" s="27">
        <v>11.25</v>
      </c>
      <c r="M59" s="27">
        <v>3.9</v>
      </c>
      <c r="N59" s="27">
        <v>4</v>
      </c>
      <c r="O59" s="27">
        <v>5.6</v>
      </c>
      <c r="P59" s="26">
        <v>0</v>
      </c>
      <c r="Q59" s="26">
        <v>1</v>
      </c>
      <c r="R59" s="26">
        <v>0</v>
      </c>
      <c r="S59" s="27">
        <v>5.4</v>
      </c>
    </row>
    <row r="60" spans="1:19" x14ac:dyDescent="0.2">
      <c r="A60" s="26">
        <v>1</v>
      </c>
      <c r="B60" s="27">
        <v>10</v>
      </c>
      <c r="C60" s="28">
        <v>4.3</v>
      </c>
      <c r="D60" s="27">
        <v>3.8</v>
      </c>
      <c r="E60" s="27">
        <v>3.7</v>
      </c>
      <c r="F60" s="27">
        <v>3.7</v>
      </c>
      <c r="G60" s="26">
        <v>0</v>
      </c>
      <c r="H60" s="27">
        <v>10.5</v>
      </c>
      <c r="M60" s="27">
        <v>4</v>
      </c>
      <c r="N60" s="27">
        <v>3.5</v>
      </c>
      <c r="O60" s="27">
        <v>4.2</v>
      </c>
      <c r="P60" s="26">
        <v>0</v>
      </c>
      <c r="Q60" s="26">
        <v>1</v>
      </c>
      <c r="R60" s="26">
        <v>0</v>
      </c>
      <c r="S60" s="27">
        <v>4.5</v>
      </c>
    </row>
    <row r="61" spans="1:19" x14ac:dyDescent="0.2">
      <c r="A61" s="26">
        <v>6</v>
      </c>
      <c r="B61" s="27">
        <v>9.9</v>
      </c>
      <c r="C61" s="28">
        <v>4.3</v>
      </c>
      <c r="D61" s="27">
        <v>5.4</v>
      </c>
      <c r="E61" s="27">
        <v>5.6</v>
      </c>
      <c r="F61" s="27">
        <v>6.9</v>
      </c>
      <c r="G61" s="26">
        <v>1</v>
      </c>
      <c r="H61" s="27">
        <v>12.75</v>
      </c>
      <c r="M61" s="27">
        <v>4.9000000000000004</v>
      </c>
      <c r="N61" s="27">
        <v>4</v>
      </c>
      <c r="O61" s="27">
        <v>2.6</v>
      </c>
      <c r="P61" s="26">
        <v>0</v>
      </c>
      <c r="Q61" s="26">
        <v>1</v>
      </c>
      <c r="R61" s="26">
        <v>1</v>
      </c>
      <c r="S61" s="27">
        <v>3.5</v>
      </c>
    </row>
    <row r="62" spans="1:19" x14ac:dyDescent="0.2">
      <c r="A62" s="26">
        <v>5</v>
      </c>
      <c r="B62" s="27">
        <v>8.6999999999999993</v>
      </c>
      <c r="C62" s="28">
        <v>3.2</v>
      </c>
      <c r="D62" s="27">
        <v>4.9000000000000004</v>
      </c>
      <c r="E62" s="27">
        <v>5.4</v>
      </c>
      <c r="F62" s="27">
        <v>6.1</v>
      </c>
      <c r="G62" s="26">
        <v>0</v>
      </c>
      <c r="H62" s="27">
        <v>10.8</v>
      </c>
      <c r="M62" s="27">
        <v>3.9</v>
      </c>
      <c r="N62" s="27">
        <v>4.5</v>
      </c>
      <c r="O62" s="27">
        <v>2.8</v>
      </c>
      <c r="P62" s="26">
        <v>0</v>
      </c>
      <c r="Q62" s="26">
        <v>0</v>
      </c>
      <c r="R62" s="26">
        <v>0</v>
      </c>
      <c r="S62" s="27">
        <v>3.8</v>
      </c>
    </row>
    <row r="63" spans="1:19" x14ac:dyDescent="0.2">
      <c r="A63" s="26">
        <v>13</v>
      </c>
      <c r="B63" s="27">
        <v>8.4</v>
      </c>
      <c r="C63" s="28">
        <v>5.3</v>
      </c>
      <c r="D63" s="27">
        <v>6.7</v>
      </c>
      <c r="E63" s="27">
        <v>2.7</v>
      </c>
      <c r="F63" s="27">
        <v>5</v>
      </c>
      <c r="G63" s="26">
        <v>1</v>
      </c>
      <c r="H63" s="27">
        <v>13.200000000000001</v>
      </c>
      <c r="M63" s="27">
        <v>5</v>
      </c>
      <c r="N63" s="27">
        <v>3.6</v>
      </c>
      <c r="O63" s="27">
        <v>4.5</v>
      </c>
      <c r="P63" s="26">
        <v>1</v>
      </c>
      <c r="Q63" s="26">
        <v>0</v>
      </c>
      <c r="R63" s="26">
        <v>1</v>
      </c>
      <c r="S63" s="27">
        <v>5.9</v>
      </c>
    </row>
    <row r="64" spans="1:19" x14ac:dyDescent="0.2">
      <c r="A64" s="26">
        <v>2</v>
      </c>
      <c r="B64" s="27">
        <v>8.8000000000000007</v>
      </c>
      <c r="C64" s="28">
        <v>5.4</v>
      </c>
      <c r="D64" s="27">
        <v>5.8</v>
      </c>
      <c r="E64" s="27">
        <v>4.4000000000000004</v>
      </c>
      <c r="F64" s="27">
        <v>5.0999999999999996</v>
      </c>
      <c r="G64" s="26">
        <v>0</v>
      </c>
      <c r="H64" s="27">
        <v>12</v>
      </c>
      <c r="M64" s="27">
        <v>3.7</v>
      </c>
      <c r="N64" s="27">
        <v>2.9</v>
      </c>
      <c r="O64" s="27">
        <v>4.3</v>
      </c>
      <c r="P64" s="26">
        <v>1</v>
      </c>
      <c r="Q64" s="26">
        <v>0</v>
      </c>
      <c r="R64" s="26">
        <v>0</v>
      </c>
      <c r="S64" s="27">
        <v>4.8</v>
      </c>
    </row>
    <row r="65" spans="1:19" x14ac:dyDescent="0.2">
      <c r="A65" s="26">
        <v>11</v>
      </c>
      <c r="B65" s="27">
        <v>7.7</v>
      </c>
      <c r="C65" s="28">
        <v>3.7</v>
      </c>
      <c r="D65" s="27">
        <v>6.2</v>
      </c>
      <c r="E65" s="27">
        <v>3.3</v>
      </c>
      <c r="F65" s="27">
        <v>4.5</v>
      </c>
      <c r="G65" s="26">
        <v>0</v>
      </c>
      <c r="H65" s="27">
        <v>12.149999999999999</v>
      </c>
      <c r="M65" s="27">
        <v>3.1</v>
      </c>
      <c r="N65" s="27">
        <v>2.6</v>
      </c>
      <c r="O65" s="27">
        <v>2.4</v>
      </c>
      <c r="P65" s="26">
        <v>0</v>
      </c>
      <c r="Q65" s="26">
        <v>0</v>
      </c>
      <c r="R65" s="26">
        <v>1</v>
      </c>
      <c r="S65" s="27">
        <v>3.4</v>
      </c>
    </row>
    <row r="66" spans="1:19" x14ac:dyDescent="0.2">
      <c r="A66" s="26">
        <v>7</v>
      </c>
      <c r="B66" s="27">
        <v>6.6</v>
      </c>
      <c r="C66" s="28">
        <v>3.6</v>
      </c>
      <c r="D66" s="27">
        <v>7.2</v>
      </c>
      <c r="E66" s="27">
        <v>3.5</v>
      </c>
      <c r="F66" s="27">
        <v>4.0999999999999996</v>
      </c>
      <c r="G66" s="26">
        <v>0</v>
      </c>
      <c r="H66" s="27">
        <v>10.649999999999999</v>
      </c>
      <c r="M66" s="27">
        <v>3.6</v>
      </c>
      <c r="N66" s="27">
        <v>2.8</v>
      </c>
      <c r="O66" s="27">
        <v>4.9000000000000004</v>
      </c>
      <c r="P66" s="26">
        <v>0</v>
      </c>
      <c r="Q66" s="26">
        <v>0</v>
      </c>
      <c r="R66" s="26">
        <v>1</v>
      </c>
      <c r="S66" s="27">
        <v>4.8</v>
      </c>
    </row>
    <row r="67" spans="1:19" x14ac:dyDescent="0.2">
      <c r="A67" s="26">
        <v>12</v>
      </c>
      <c r="B67" s="27">
        <v>5.7</v>
      </c>
      <c r="C67" s="28">
        <v>5.3</v>
      </c>
      <c r="D67" s="27">
        <v>8.1999999999999993</v>
      </c>
      <c r="E67" s="27">
        <v>4.7</v>
      </c>
      <c r="F67" s="27">
        <v>6.7</v>
      </c>
      <c r="G67" s="26">
        <v>0</v>
      </c>
      <c r="H67" s="27">
        <v>13.5</v>
      </c>
      <c r="M67" s="27">
        <v>7.3</v>
      </c>
      <c r="N67" s="27">
        <v>5.2</v>
      </c>
      <c r="O67" s="27">
        <v>5.4</v>
      </c>
      <c r="P67" s="26">
        <v>0</v>
      </c>
      <c r="Q67" s="26">
        <v>1</v>
      </c>
      <c r="R67" s="26">
        <v>1</v>
      </c>
      <c r="S67" s="27">
        <v>6</v>
      </c>
    </row>
    <row r="68" spans="1:19" x14ac:dyDescent="0.2">
      <c r="A68" s="26">
        <v>5</v>
      </c>
      <c r="B68" s="27">
        <v>5.7</v>
      </c>
      <c r="C68" s="28">
        <v>4</v>
      </c>
      <c r="D68" s="27">
        <v>6.2</v>
      </c>
      <c r="E68" s="27">
        <v>5</v>
      </c>
      <c r="F68" s="27">
        <v>5.5</v>
      </c>
      <c r="G68" s="26">
        <v>0</v>
      </c>
      <c r="H68" s="27">
        <v>9.3000000000000007</v>
      </c>
      <c r="M68" s="27">
        <v>6.2</v>
      </c>
      <c r="N68" s="27">
        <v>4.5</v>
      </c>
      <c r="O68" s="27">
        <v>2.7</v>
      </c>
      <c r="P68" s="26">
        <v>0</v>
      </c>
      <c r="Q68" s="26">
        <v>1</v>
      </c>
      <c r="R68" s="26">
        <v>1</v>
      </c>
      <c r="S68" s="27">
        <v>5.0999999999999996</v>
      </c>
    </row>
    <row r="69" spans="1:19" x14ac:dyDescent="0.2">
      <c r="A69" s="26">
        <v>7</v>
      </c>
      <c r="B69" s="27">
        <v>5.5</v>
      </c>
      <c r="C69" s="28">
        <v>5.2</v>
      </c>
      <c r="D69" s="27">
        <v>6</v>
      </c>
      <c r="E69" s="27">
        <v>4.5</v>
      </c>
      <c r="F69" s="27">
        <v>5.4</v>
      </c>
      <c r="G69" s="26">
        <v>0</v>
      </c>
      <c r="H69" s="27">
        <v>12.299999999999999</v>
      </c>
      <c r="M69" s="27">
        <v>5.9</v>
      </c>
      <c r="N69" s="27">
        <v>4.3</v>
      </c>
      <c r="O69" s="27">
        <v>4.3</v>
      </c>
      <c r="P69" s="26">
        <v>1</v>
      </c>
      <c r="Q69" s="26">
        <v>1</v>
      </c>
      <c r="R69" s="26">
        <v>1</v>
      </c>
      <c r="S69" s="27">
        <v>4.9000000000000004</v>
      </c>
    </row>
    <row r="70" spans="1:19" x14ac:dyDescent="0.2">
      <c r="A70" s="26">
        <v>5</v>
      </c>
      <c r="B70" s="27">
        <v>7.5</v>
      </c>
      <c r="C70" s="28">
        <v>3.5</v>
      </c>
      <c r="D70" s="27">
        <v>7.6</v>
      </c>
      <c r="E70" s="27">
        <v>4</v>
      </c>
      <c r="F70" s="27">
        <v>3.5</v>
      </c>
      <c r="G70" s="26">
        <v>0</v>
      </c>
      <c r="H70" s="27">
        <v>8.6999999999999993</v>
      </c>
      <c r="M70" s="27">
        <v>5.4</v>
      </c>
      <c r="N70" s="27">
        <v>3.4</v>
      </c>
      <c r="O70" s="27">
        <v>2.9</v>
      </c>
      <c r="P70" s="26">
        <v>0</v>
      </c>
      <c r="Q70" s="26">
        <v>1</v>
      </c>
      <c r="R70" s="26">
        <v>1</v>
      </c>
      <c r="S70" s="27">
        <v>4.5</v>
      </c>
    </row>
    <row r="71" spans="1:19" x14ac:dyDescent="0.2">
      <c r="A71" s="26">
        <v>9</v>
      </c>
      <c r="B71" s="27">
        <v>6.4</v>
      </c>
      <c r="C71" s="28">
        <v>5.0999999999999996</v>
      </c>
      <c r="D71" s="27">
        <v>7.1</v>
      </c>
      <c r="E71" s="27">
        <v>4.7</v>
      </c>
      <c r="F71" s="27">
        <v>5.3</v>
      </c>
      <c r="G71" s="26">
        <v>0</v>
      </c>
      <c r="H71" s="27">
        <v>12</v>
      </c>
      <c r="M71" s="27">
        <v>6.6</v>
      </c>
      <c r="N71" s="27">
        <v>3.9</v>
      </c>
      <c r="O71" s="27">
        <v>3.9</v>
      </c>
      <c r="P71" s="26">
        <v>0</v>
      </c>
      <c r="Q71" s="26">
        <v>0</v>
      </c>
      <c r="R71" s="26">
        <v>1</v>
      </c>
      <c r="S71" s="27">
        <v>5.3</v>
      </c>
    </row>
    <row r="72" spans="1:19" x14ac:dyDescent="0.2">
      <c r="A72" s="26">
        <v>13</v>
      </c>
      <c r="B72" s="27">
        <v>9.1</v>
      </c>
      <c r="C72" s="28">
        <v>6</v>
      </c>
      <c r="D72" s="27">
        <v>8.4</v>
      </c>
      <c r="E72" s="27">
        <v>5.4</v>
      </c>
      <c r="F72" s="27">
        <v>5.9</v>
      </c>
      <c r="G72" s="26">
        <v>1</v>
      </c>
      <c r="H72" s="27">
        <v>11.55</v>
      </c>
      <c r="M72" s="27">
        <v>6.1</v>
      </c>
      <c r="N72" s="27">
        <v>4.4000000000000004</v>
      </c>
      <c r="O72" s="27">
        <v>6.3</v>
      </c>
      <c r="P72" s="26">
        <v>0</v>
      </c>
      <c r="Q72" s="26">
        <v>0</v>
      </c>
      <c r="R72" s="26">
        <v>1</v>
      </c>
      <c r="S72" s="27">
        <v>7.1</v>
      </c>
    </row>
    <row r="73" spans="1:19" x14ac:dyDescent="0.2">
      <c r="A73" s="26">
        <v>8</v>
      </c>
      <c r="B73" s="27">
        <v>6.7</v>
      </c>
      <c r="C73" s="28">
        <v>3.2</v>
      </c>
      <c r="D73" s="27">
        <v>5</v>
      </c>
      <c r="E73" s="27">
        <v>2.9</v>
      </c>
      <c r="F73" s="27">
        <v>3.7</v>
      </c>
      <c r="G73" s="26">
        <v>0</v>
      </c>
      <c r="H73" s="27">
        <v>10.5</v>
      </c>
      <c r="M73" s="27">
        <v>2.6</v>
      </c>
      <c r="N73" s="27">
        <v>3.1</v>
      </c>
      <c r="O73" s="27">
        <v>4.8</v>
      </c>
      <c r="P73" s="26">
        <v>1</v>
      </c>
      <c r="Q73" s="26">
        <v>1</v>
      </c>
      <c r="R73" s="26">
        <v>0</v>
      </c>
      <c r="S73" s="27">
        <v>4.5</v>
      </c>
    </row>
    <row r="74" spans="1:19" x14ac:dyDescent="0.2">
      <c r="A74" s="26">
        <v>13</v>
      </c>
      <c r="B74" s="27">
        <v>6.5</v>
      </c>
      <c r="C74" s="28">
        <v>5.8</v>
      </c>
      <c r="D74" s="27">
        <v>8.6999999999999993</v>
      </c>
      <c r="E74" s="27">
        <v>4.5999999999999996</v>
      </c>
      <c r="F74" s="27">
        <v>6.6</v>
      </c>
      <c r="G74" s="26">
        <v>0</v>
      </c>
      <c r="H74" s="27">
        <v>11.850000000000001</v>
      </c>
      <c r="M74" s="27">
        <v>5.6</v>
      </c>
      <c r="N74" s="27">
        <v>4.5999999999999996</v>
      </c>
      <c r="O74" s="27">
        <v>6.5</v>
      </c>
      <c r="P74" s="26">
        <v>0</v>
      </c>
      <c r="Q74" s="26">
        <v>0</v>
      </c>
      <c r="R74" s="26">
        <v>1</v>
      </c>
      <c r="S74" s="27">
        <v>6</v>
      </c>
    </row>
    <row r="75" spans="1:19" x14ac:dyDescent="0.2">
      <c r="A75" s="26">
        <v>14</v>
      </c>
      <c r="B75" s="27">
        <v>9.9</v>
      </c>
      <c r="C75" s="28">
        <v>5.2</v>
      </c>
      <c r="D75" s="27">
        <v>6.8</v>
      </c>
      <c r="E75" s="27">
        <v>4.0999999999999996</v>
      </c>
      <c r="F75" s="27">
        <v>7.6</v>
      </c>
      <c r="G75" s="26">
        <v>1</v>
      </c>
      <c r="H75" s="27">
        <v>14.700000000000001</v>
      </c>
      <c r="M75" s="27">
        <v>3.4</v>
      </c>
      <c r="N75" s="27">
        <v>3.9</v>
      </c>
      <c r="O75" s="27">
        <v>5.6</v>
      </c>
      <c r="P75" s="26">
        <v>1</v>
      </c>
      <c r="Q75" s="26">
        <v>0</v>
      </c>
      <c r="R75" s="26">
        <v>1</v>
      </c>
      <c r="S75" s="27">
        <v>6.7</v>
      </c>
    </row>
    <row r="76" spans="1:19" x14ac:dyDescent="0.2">
      <c r="A76" s="26">
        <v>10</v>
      </c>
      <c r="B76" s="27">
        <v>8.5</v>
      </c>
      <c r="C76" s="28">
        <v>5.4</v>
      </c>
      <c r="D76" s="27">
        <v>6.8</v>
      </c>
      <c r="E76" s="27">
        <v>4.4000000000000004</v>
      </c>
      <c r="F76" s="27">
        <v>5.5</v>
      </c>
      <c r="G76" s="26">
        <v>1</v>
      </c>
      <c r="H76" s="27">
        <v>12.600000000000001</v>
      </c>
      <c r="M76" s="27">
        <v>5.0999999999999996</v>
      </c>
      <c r="N76" s="27">
        <v>3.7</v>
      </c>
      <c r="O76" s="27">
        <v>5</v>
      </c>
      <c r="P76" s="26">
        <v>1</v>
      </c>
      <c r="Q76" s="26">
        <v>0</v>
      </c>
      <c r="R76" s="26">
        <v>1</v>
      </c>
      <c r="S76" s="27">
        <v>6</v>
      </c>
    </row>
    <row r="77" spans="1:19" x14ac:dyDescent="0.2">
      <c r="A77" s="26">
        <v>7</v>
      </c>
      <c r="B77" s="27">
        <v>9.9</v>
      </c>
      <c r="C77" s="28">
        <v>4.5</v>
      </c>
      <c r="D77" s="27">
        <v>4.9000000000000004</v>
      </c>
      <c r="E77" s="27">
        <v>3.1</v>
      </c>
      <c r="F77" s="27">
        <v>5</v>
      </c>
      <c r="G77" s="26">
        <v>0</v>
      </c>
      <c r="H77" s="27">
        <v>13.350000000000001</v>
      </c>
      <c r="M77" s="27">
        <v>4.3</v>
      </c>
      <c r="N77" s="27">
        <v>3.8</v>
      </c>
      <c r="O77" s="27">
        <v>5.4</v>
      </c>
      <c r="P77" s="26">
        <v>0</v>
      </c>
      <c r="Q77" s="26">
        <v>0</v>
      </c>
      <c r="R77" s="26">
        <v>0</v>
      </c>
      <c r="S77" s="27">
        <v>4.8</v>
      </c>
    </row>
    <row r="78" spans="1:19" x14ac:dyDescent="0.2">
      <c r="A78" s="26">
        <v>3</v>
      </c>
      <c r="B78" s="27">
        <v>7.6</v>
      </c>
      <c r="C78" s="28">
        <v>3.6</v>
      </c>
      <c r="D78" s="27">
        <v>7.4</v>
      </c>
      <c r="E78" s="27">
        <v>4.5</v>
      </c>
      <c r="F78" s="27">
        <v>4.5999999999999996</v>
      </c>
      <c r="G78" s="26">
        <v>0</v>
      </c>
      <c r="H78" s="27">
        <v>11.25</v>
      </c>
      <c r="M78" s="27">
        <v>5.8</v>
      </c>
      <c r="N78" s="27">
        <v>3.9</v>
      </c>
      <c r="O78" s="27">
        <v>4.7</v>
      </c>
      <c r="P78" s="26">
        <v>1</v>
      </c>
      <c r="Q78" s="26">
        <v>0</v>
      </c>
      <c r="R78" s="26">
        <v>1</v>
      </c>
      <c r="S78" s="27">
        <v>5</v>
      </c>
    </row>
    <row r="79" spans="1:19" x14ac:dyDescent="0.2">
      <c r="A79" s="26">
        <v>5</v>
      </c>
      <c r="B79" s="27">
        <v>9.4</v>
      </c>
      <c r="C79" s="28">
        <v>5.3</v>
      </c>
      <c r="D79" s="27">
        <v>8.5</v>
      </c>
      <c r="E79" s="27">
        <v>4.3</v>
      </c>
      <c r="F79" s="27">
        <v>6.2</v>
      </c>
      <c r="G79" s="26">
        <v>1</v>
      </c>
      <c r="H79" s="27">
        <v>12</v>
      </c>
      <c r="M79" s="27">
        <v>4.5</v>
      </c>
      <c r="N79" s="27">
        <v>4.0999999999999996</v>
      </c>
      <c r="O79" s="27">
        <v>4.7</v>
      </c>
      <c r="P79" s="26">
        <v>1</v>
      </c>
      <c r="Q79" s="26">
        <v>1</v>
      </c>
      <c r="R79" s="26">
        <v>0</v>
      </c>
      <c r="S79" s="27">
        <v>4.9000000000000004</v>
      </c>
    </row>
    <row r="80" spans="1:19" x14ac:dyDescent="0.2">
      <c r="A80" s="26">
        <v>10</v>
      </c>
      <c r="B80" s="27">
        <v>9.3000000000000007</v>
      </c>
      <c r="C80" s="28">
        <v>5</v>
      </c>
      <c r="D80" s="27">
        <v>4.5999999999999996</v>
      </c>
      <c r="E80" s="27">
        <v>5.2</v>
      </c>
      <c r="F80" s="27">
        <v>7.6</v>
      </c>
      <c r="G80" s="26">
        <v>1</v>
      </c>
      <c r="H80" s="27">
        <v>12.149999999999999</v>
      </c>
      <c r="M80" s="27">
        <v>4.0999999999999996</v>
      </c>
      <c r="N80" s="27">
        <v>4.5999999999999996</v>
      </c>
      <c r="O80" s="27">
        <v>5.5</v>
      </c>
      <c r="P80" s="26">
        <v>1</v>
      </c>
      <c r="Q80" s="26">
        <v>0</v>
      </c>
      <c r="R80" s="26">
        <v>0</v>
      </c>
      <c r="S80" s="27">
        <v>5.9</v>
      </c>
    </row>
    <row r="81" spans="1:19" x14ac:dyDescent="0.2">
      <c r="A81" s="26">
        <v>10</v>
      </c>
      <c r="B81" s="27">
        <v>7.1</v>
      </c>
      <c r="C81" s="28">
        <v>3.4</v>
      </c>
      <c r="D81" s="27">
        <v>7.8</v>
      </c>
      <c r="E81" s="27">
        <v>2.6</v>
      </c>
      <c r="F81" s="27">
        <v>4.0999999999999996</v>
      </c>
      <c r="G81" s="26">
        <v>0</v>
      </c>
      <c r="H81" s="27">
        <v>11.399999999999999</v>
      </c>
      <c r="M81" s="27">
        <v>3.1</v>
      </c>
      <c r="N81" s="27">
        <v>2.7</v>
      </c>
      <c r="O81" s="27">
        <v>4</v>
      </c>
      <c r="P81" s="26">
        <v>0</v>
      </c>
      <c r="Q81" s="26">
        <v>1</v>
      </c>
      <c r="R81" s="26">
        <v>1</v>
      </c>
      <c r="S81" s="27">
        <v>5.9</v>
      </c>
    </row>
    <row r="82" spans="1:19" x14ac:dyDescent="0.2">
      <c r="A82" s="26">
        <v>8</v>
      </c>
      <c r="B82" s="27">
        <v>9.9</v>
      </c>
      <c r="C82" s="28">
        <v>4.5</v>
      </c>
      <c r="D82" s="27">
        <v>4.9000000000000004</v>
      </c>
      <c r="E82" s="27">
        <v>3.2</v>
      </c>
      <c r="F82" s="27">
        <v>4.8</v>
      </c>
      <c r="G82" s="26">
        <v>1</v>
      </c>
      <c r="H82" s="27">
        <v>13.200000000000001</v>
      </c>
      <c r="M82" s="27">
        <v>4.3</v>
      </c>
      <c r="N82" s="27">
        <v>3.8</v>
      </c>
      <c r="O82" s="27">
        <v>4</v>
      </c>
      <c r="P82" s="26">
        <v>0</v>
      </c>
      <c r="Q82" s="26">
        <v>0</v>
      </c>
      <c r="R82" s="26">
        <v>0</v>
      </c>
      <c r="S82" s="27">
        <v>4.8</v>
      </c>
    </row>
    <row r="83" spans="1:19" x14ac:dyDescent="0.2">
      <c r="A83" s="26">
        <v>2</v>
      </c>
      <c r="B83" s="27">
        <v>8.6999999999999993</v>
      </c>
      <c r="C83" s="28">
        <v>4.7</v>
      </c>
      <c r="D83" s="27">
        <v>6.8</v>
      </c>
      <c r="E83" s="27">
        <v>4.3</v>
      </c>
      <c r="F83" s="27">
        <v>4.9000000000000004</v>
      </c>
      <c r="G83" s="26">
        <v>1</v>
      </c>
      <c r="H83" s="27">
        <v>12</v>
      </c>
      <c r="M83" s="27">
        <v>3.7</v>
      </c>
      <c r="N83" s="27">
        <v>4</v>
      </c>
      <c r="O83" s="27">
        <v>2.4</v>
      </c>
      <c r="P83" s="26">
        <v>0</v>
      </c>
      <c r="Q83" s="26">
        <v>0</v>
      </c>
      <c r="R83" s="26">
        <v>0</v>
      </c>
      <c r="S83" s="27">
        <v>4.5999999999999996</v>
      </c>
    </row>
    <row r="84" spans="1:19" x14ac:dyDescent="0.2">
      <c r="A84" s="26">
        <v>6</v>
      </c>
      <c r="B84" s="27">
        <v>8.6</v>
      </c>
      <c r="C84" s="28">
        <v>4.4000000000000004</v>
      </c>
      <c r="D84" s="27">
        <v>6.3</v>
      </c>
      <c r="E84" s="27">
        <v>2.7</v>
      </c>
      <c r="F84" s="27">
        <v>3.9</v>
      </c>
      <c r="G84" s="26">
        <v>0</v>
      </c>
      <c r="H84" s="27">
        <v>12.75</v>
      </c>
      <c r="M84" s="27">
        <v>3</v>
      </c>
      <c r="N84" s="27">
        <v>3</v>
      </c>
      <c r="O84" s="27">
        <v>2.9</v>
      </c>
      <c r="P84" s="26">
        <v>1</v>
      </c>
      <c r="Q84" s="26">
        <v>0</v>
      </c>
      <c r="R84" s="26">
        <v>0</v>
      </c>
      <c r="S84" s="27">
        <v>4</v>
      </c>
    </row>
    <row r="85" spans="1:19" x14ac:dyDescent="0.2">
      <c r="A85" s="26">
        <v>5</v>
      </c>
      <c r="B85" s="27">
        <v>6.4</v>
      </c>
      <c r="C85" s="28">
        <v>3.2</v>
      </c>
      <c r="D85" s="27">
        <v>8.4</v>
      </c>
      <c r="E85" s="27">
        <v>2</v>
      </c>
      <c r="F85" s="27">
        <v>3.6</v>
      </c>
      <c r="G85" s="26">
        <v>0</v>
      </c>
      <c r="H85" s="27">
        <v>9.75</v>
      </c>
      <c r="M85" s="27">
        <v>3.7</v>
      </c>
      <c r="N85" s="27">
        <v>1.6</v>
      </c>
      <c r="O85" s="27">
        <v>2.2000000000000002</v>
      </c>
      <c r="P85" s="26">
        <v>0</v>
      </c>
      <c r="Q85" s="26">
        <v>1</v>
      </c>
      <c r="R85" s="26">
        <v>1</v>
      </c>
      <c r="S85" s="27">
        <v>5</v>
      </c>
    </row>
    <row r="86" spans="1:19" x14ac:dyDescent="0.2">
      <c r="A86" s="26">
        <v>4</v>
      </c>
      <c r="B86" s="27">
        <v>7.7</v>
      </c>
      <c r="C86" s="28">
        <v>4.0999999999999996</v>
      </c>
      <c r="D86" s="27">
        <v>5.9</v>
      </c>
      <c r="E86" s="27">
        <v>4.7</v>
      </c>
      <c r="F86" s="27">
        <v>6.6</v>
      </c>
      <c r="G86" s="26">
        <v>1</v>
      </c>
      <c r="H86" s="27">
        <v>11.55</v>
      </c>
      <c r="M86" s="27">
        <v>3.9</v>
      </c>
      <c r="N86" s="27">
        <v>4.3</v>
      </c>
      <c r="O86" s="27">
        <v>1.9</v>
      </c>
      <c r="P86" s="26">
        <v>1</v>
      </c>
      <c r="Q86" s="26">
        <v>0</v>
      </c>
      <c r="R86" s="26">
        <v>0</v>
      </c>
      <c r="S86" s="27">
        <v>4.3</v>
      </c>
    </row>
    <row r="87" spans="1:19" x14ac:dyDescent="0.2">
      <c r="A87" s="26">
        <v>13</v>
      </c>
      <c r="B87" s="27">
        <v>7.5</v>
      </c>
      <c r="C87" s="28">
        <v>3.5</v>
      </c>
      <c r="D87" s="27">
        <v>7.6</v>
      </c>
      <c r="E87" s="27">
        <v>3.4</v>
      </c>
      <c r="F87" s="27">
        <v>4.5</v>
      </c>
      <c r="G87" s="26">
        <v>0</v>
      </c>
      <c r="H87" s="27">
        <v>10.8</v>
      </c>
      <c r="M87" s="27">
        <v>5.4</v>
      </c>
      <c r="N87" s="27">
        <v>3.4</v>
      </c>
      <c r="O87" s="27">
        <v>3.5</v>
      </c>
      <c r="P87" s="26">
        <v>0</v>
      </c>
      <c r="Q87" s="26">
        <v>1</v>
      </c>
      <c r="R87" s="26">
        <v>1</v>
      </c>
      <c r="S87" s="27">
        <v>4.5</v>
      </c>
    </row>
    <row r="88" spans="1:19" x14ac:dyDescent="0.2">
      <c r="A88" s="26">
        <v>4</v>
      </c>
      <c r="B88" s="27">
        <v>5</v>
      </c>
      <c r="C88" s="28">
        <v>3.6</v>
      </c>
      <c r="D88" s="27">
        <v>8.1999999999999993</v>
      </c>
      <c r="E88" s="27">
        <v>2.4</v>
      </c>
      <c r="F88" s="27">
        <v>3</v>
      </c>
      <c r="G88" s="26">
        <v>0</v>
      </c>
      <c r="H88" s="27">
        <v>9</v>
      </c>
      <c r="M88" s="27">
        <v>4.8</v>
      </c>
      <c r="N88" s="27">
        <v>3.1</v>
      </c>
      <c r="O88" s="27">
        <v>3.5</v>
      </c>
      <c r="P88" s="26">
        <v>0</v>
      </c>
      <c r="Q88" s="26">
        <v>0</v>
      </c>
      <c r="R88" s="26">
        <v>1</v>
      </c>
      <c r="S88" s="27">
        <v>4.9000000000000004</v>
      </c>
    </row>
    <row r="89" spans="1:19" x14ac:dyDescent="0.2">
      <c r="A89" s="26">
        <v>11</v>
      </c>
      <c r="B89" s="27">
        <v>7.7</v>
      </c>
      <c r="C89" s="28">
        <v>4.0999999999999996</v>
      </c>
      <c r="D89" s="27">
        <v>5.9</v>
      </c>
      <c r="E89" s="27">
        <v>5.0999999999999996</v>
      </c>
      <c r="F89" s="27">
        <v>6.7</v>
      </c>
      <c r="G89" s="26">
        <v>1</v>
      </c>
      <c r="H89" s="27">
        <v>12.299999999999999</v>
      </c>
      <c r="M89" s="27">
        <v>3.9</v>
      </c>
      <c r="N89" s="27">
        <v>4.3</v>
      </c>
      <c r="O89" s="27">
        <v>3.5</v>
      </c>
      <c r="P89" s="26">
        <v>1</v>
      </c>
      <c r="Q89" s="26">
        <v>0</v>
      </c>
      <c r="R89" s="26">
        <v>0</v>
      </c>
      <c r="S89" s="27">
        <v>4.3</v>
      </c>
    </row>
    <row r="90" spans="1:19" x14ac:dyDescent="0.2">
      <c r="A90" s="26">
        <v>8</v>
      </c>
      <c r="B90" s="27">
        <v>9.1</v>
      </c>
      <c r="C90" s="28">
        <v>3.6</v>
      </c>
      <c r="D90" s="27">
        <v>8.3000000000000007</v>
      </c>
      <c r="E90" s="27">
        <v>4.5999999999999996</v>
      </c>
      <c r="F90" s="27">
        <v>5.4</v>
      </c>
      <c r="G90" s="26">
        <v>0</v>
      </c>
      <c r="H90" s="27">
        <v>11.100000000000001</v>
      </c>
      <c r="M90" s="27">
        <v>4.3</v>
      </c>
      <c r="N90" s="27">
        <v>3.9</v>
      </c>
      <c r="O90" s="27">
        <v>4.2</v>
      </c>
      <c r="P90" s="26">
        <v>1</v>
      </c>
      <c r="Q90" s="26">
        <v>1</v>
      </c>
      <c r="R90" s="26">
        <v>0</v>
      </c>
      <c r="S90" s="27">
        <v>4.5999999999999996</v>
      </c>
    </row>
    <row r="91" spans="1:19" x14ac:dyDescent="0.2">
      <c r="A91" s="26">
        <v>14</v>
      </c>
      <c r="B91" s="27">
        <v>5.5</v>
      </c>
      <c r="C91" s="28">
        <v>7</v>
      </c>
      <c r="D91" s="27">
        <v>6.3</v>
      </c>
      <c r="E91" s="27">
        <v>5.5</v>
      </c>
      <c r="F91" s="27">
        <v>7</v>
      </c>
      <c r="G91" s="26">
        <v>1</v>
      </c>
      <c r="H91" s="27">
        <v>13.950000000000001</v>
      </c>
      <c r="M91" s="27">
        <v>6.7</v>
      </c>
      <c r="N91" s="27">
        <v>4.9000000000000004</v>
      </c>
      <c r="O91" s="27">
        <v>5.6</v>
      </c>
      <c r="P91" s="26">
        <v>1</v>
      </c>
      <c r="Q91" s="26">
        <v>1</v>
      </c>
      <c r="R91" s="26">
        <v>1</v>
      </c>
      <c r="S91" s="27">
        <v>8.1999999999999993</v>
      </c>
    </row>
    <row r="92" spans="1:19" x14ac:dyDescent="0.2">
      <c r="A92" s="26">
        <v>15</v>
      </c>
      <c r="B92" s="27">
        <v>9.1</v>
      </c>
      <c r="C92" s="28">
        <v>5.2</v>
      </c>
      <c r="D92" s="27">
        <v>7.3</v>
      </c>
      <c r="E92" s="27">
        <v>4.4000000000000004</v>
      </c>
      <c r="F92" s="27">
        <v>4.0999999999999996</v>
      </c>
      <c r="G92" s="26">
        <v>1</v>
      </c>
      <c r="H92" s="27">
        <v>11.850000000000001</v>
      </c>
      <c r="M92" s="27">
        <v>3</v>
      </c>
      <c r="N92" s="27">
        <v>3.3</v>
      </c>
      <c r="O92" s="27">
        <v>4.4000000000000004</v>
      </c>
      <c r="P92" s="26">
        <v>0</v>
      </c>
      <c r="Q92" s="26">
        <v>1</v>
      </c>
      <c r="R92" s="26">
        <v>0</v>
      </c>
      <c r="S92" s="27">
        <v>5.4</v>
      </c>
    </row>
    <row r="93" spans="1:19" x14ac:dyDescent="0.2">
      <c r="A93" s="26">
        <v>7</v>
      </c>
      <c r="B93" s="27">
        <v>7.1</v>
      </c>
      <c r="C93" s="28">
        <v>4.2</v>
      </c>
      <c r="D93" s="27">
        <v>9.9</v>
      </c>
      <c r="E93" s="27">
        <v>2</v>
      </c>
      <c r="F93" s="27">
        <v>2.6</v>
      </c>
      <c r="G93" s="26">
        <v>0</v>
      </c>
      <c r="H93" s="27">
        <v>9.75</v>
      </c>
      <c r="M93" s="27">
        <v>4</v>
      </c>
      <c r="N93" s="27">
        <v>2.4</v>
      </c>
      <c r="O93" s="27">
        <v>2.1</v>
      </c>
      <c r="P93" s="26">
        <v>0</v>
      </c>
      <c r="Q93" s="26">
        <v>1</v>
      </c>
      <c r="R93" s="26">
        <v>1</v>
      </c>
      <c r="S93" s="27">
        <v>4.5</v>
      </c>
    </row>
    <row r="94" spans="1:19" x14ac:dyDescent="0.2">
      <c r="A94" s="26">
        <v>14</v>
      </c>
      <c r="B94" s="27">
        <v>9.1999999999999993</v>
      </c>
      <c r="C94" s="28">
        <v>5.4</v>
      </c>
      <c r="D94" s="27">
        <v>7.1</v>
      </c>
      <c r="E94" s="27">
        <v>4.4000000000000004</v>
      </c>
      <c r="F94" s="27">
        <v>5.3</v>
      </c>
      <c r="G94" s="26">
        <v>1</v>
      </c>
      <c r="H94" s="27">
        <v>12.899999999999999</v>
      </c>
      <c r="M94" s="27">
        <v>2.6</v>
      </c>
      <c r="N94" s="27">
        <v>4.2</v>
      </c>
      <c r="O94" s="27">
        <v>4.2</v>
      </c>
      <c r="P94" s="26">
        <v>1</v>
      </c>
      <c r="Q94" s="26">
        <v>1</v>
      </c>
      <c r="R94" s="26">
        <v>0</v>
      </c>
      <c r="S94" s="27">
        <v>4.8</v>
      </c>
    </row>
    <row r="95" spans="1:19" x14ac:dyDescent="0.2">
      <c r="A95" s="26">
        <v>11</v>
      </c>
      <c r="B95" s="27">
        <v>9.3000000000000007</v>
      </c>
      <c r="C95" s="28">
        <v>5</v>
      </c>
      <c r="D95" s="27">
        <v>4.5999999999999996</v>
      </c>
      <c r="E95" s="27">
        <v>4.8</v>
      </c>
      <c r="F95" s="27">
        <v>7</v>
      </c>
      <c r="G95" s="26">
        <v>1</v>
      </c>
      <c r="H95" s="27">
        <v>13.350000000000001</v>
      </c>
      <c r="M95" s="27">
        <v>4.0999999999999996</v>
      </c>
      <c r="N95" s="27">
        <v>4.5999999999999996</v>
      </c>
      <c r="O95" s="27">
        <v>4.5999999999999996</v>
      </c>
      <c r="P95" s="26">
        <v>1</v>
      </c>
      <c r="Q95" s="26">
        <v>0</v>
      </c>
      <c r="R95" s="26">
        <v>1</v>
      </c>
      <c r="S95" s="27">
        <v>5.9</v>
      </c>
    </row>
    <row r="96" spans="1:19" x14ac:dyDescent="0.2">
      <c r="A96" s="26">
        <v>8</v>
      </c>
      <c r="B96" s="27">
        <v>9.3000000000000007</v>
      </c>
      <c r="C96" s="28">
        <v>5.3</v>
      </c>
      <c r="D96" s="27">
        <v>7.4</v>
      </c>
      <c r="E96" s="27">
        <v>3.6</v>
      </c>
      <c r="F96" s="27">
        <v>4.5999999999999996</v>
      </c>
      <c r="G96" s="26">
        <v>1</v>
      </c>
      <c r="H96" s="27">
        <v>12.600000000000001</v>
      </c>
      <c r="M96" s="27">
        <v>3.2</v>
      </c>
      <c r="N96" s="27">
        <v>3.4</v>
      </c>
      <c r="O96" s="27">
        <v>4.7</v>
      </c>
      <c r="P96" s="26">
        <v>0</v>
      </c>
      <c r="Q96" s="26">
        <v>1</v>
      </c>
      <c r="R96" s="26">
        <v>0</v>
      </c>
      <c r="S96" s="27">
        <v>5.5</v>
      </c>
    </row>
    <row r="97" spans="1:19" x14ac:dyDescent="0.2">
      <c r="A97" s="26">
        <v>12</v>
      </c>
      <c r="B97" s="27">
        <v>8.6</v>
      </c>
      <c r="C97" s="28">
        <v>6.3</v>
      </c>
      <c r="D97" s="27">
        <v>6.7</v>
      </c>
      <c r="E97" s="27">
        <v>4.9000000000000004</v>
      </c>
      <c r="F97" s="27">
        <v>5.3</v>
      </c>
      <c r="G97" s="26">
        <v>1</v>
      </c>
      <c r="H97" s="27">
        <v>12.149999999999999</v>
      </c>
      <c r="M97" s="27">
        <v>3.6</v>
      </c>
      <c r="N97" s="27">
        <v>3.6</v>
      </c>
      <c r="O97" s="27">
        <v>2.2999999999999998</v>
      </c>
      <c r="P97" s="26">
        <v>1</v>
      </c>
      <c r="Q97" s="26">
        <v>1</v>
      </c>
      <c r="R97" s="26">
        <v>0</v>
      </c>
      <c r="S97" s="27">
        <v>5.7</v>
      </c>
    </row>
    <row r="98" spans="1:19" x14ac:dyDescent="0.2">
      <c r="A98" s="26">
        <v>10</v>
      </c>
      <c r="B98" s="27">
        <v>7.4</v>
      </c>
      <c r="C98" s="28">
        <v>3.4</v>
      </c>
      <c r="D98" s="27">
        <v>7.2</v>
      </c>
      <c r="E98" s="27">
        <v>4.2</v>
      </c>
      <c r="F98" s="27">
        <v>5</v>
      </c>
      <c r="G98" s="26">
        <v>0</v>
      </c>
      <c r="H98" s="27">
        <v>10.8</v>
      </c>
      <c r="M98" s="27">
        <v>5.6</v>
      </c>
      <c r="N98" s="27">
        <v>3.7</v>
      </c>
      <c r="O98" s="27">
        <v>4.0999999999999996</v>
      </c>
      <c r="P98" s="26">
        <v>1</v>
      </c>
      <c r="Q98" s="26">
        <v>0</v>
      </c>
      <c r="R98" s="26">
        <v>1</v>
      </c>
      <c r="S98" s="27">
        <v>4.8</v>
      </c>
    </row>
    <row r="99" spans="1:19" x14ac:dyDescent="0.2">
      <c r="A99" s="26">
        <v>11</v>
      </c>
      <c r="B99" s="27">
        <v>8.6999999999999993</v>
      </c>
      <c r="C99" s="28">
        <v>4.7</v>
      </c>
      <c r="D99" s="27">
        <v>5.6</v>
      </c>
      <c r="E99" s="27">
        <v>3.1</v>
      </c>
      <c r="F99" s="27">
        <v>3.2</v>
      </c>
      <c r="G99" s="26">
        <v>1</v>
      </c>
      <c r="H99" s="27">
        <v>11.55</v>
      </c>
      <c r="M99" s="27">
        <v>2.9</v>
      </c>
      <c r="N99" s="27">
        <v>2.5</v>
      </c>
      <c r="O99" s="27">
        <v>3.1</v>
      </c>
      <c r="P99" s="26">
        <v>1</v>
      </c>
      <c r="Q99" s="26">
        <v>0</v>
      </c>
      <c r="R99" s="26">
        <v>0</v>
      </c>
      <c r="S99" s="27">
        <v>2.9</v>
      </c>
    </row>
    <row r="100" spans="1:19" x14ac:dyDescent="0.2">
      <c r="A100" s="26">
        <v>1</v>
      </c>
      <c r="B100" s="27">
        <v>7.8</v>
      </c>
      <c r="C100" s="28">
        <v>4.9000000000000004</v>
      </c>
      <c r="D100" s="27">
        <v>7.9</v>
      </c>
      <c r="E100" s="27">
        <v>4.3</v>
      </c>
      <c r="F100" s="27">
        <v>5.3</v>
      </c>
      <c r="G100" s="26">
        <v>1</v>
      </c>
      <c r="H100" s="27">
        <v>11.100000000000001</v>
      </c>
      <c r="M100" s="27">
        <v>4.9000000000000004</v>
      </c>
      <c r="N100" s="27">
        <v>3.9</v>
      </c>
      <c r="O100" s="27">
        <v>5.2</v>
      </c>
      <c r="P100" s="26">
        <v>1</v>
      </c>
      <c r="Q100" s="26">
        <v>1</v>
      </c>
      <c r="R100" s="26">
        <v>1</v>
      </c>
      <c r="S100" s="27">
        <v>7.1</v>
      </c>
    </row>
    <row r="101" spans="1:19" x14ac:dyDescent="0.2">
      <c r="A101" s="26">
        <v>6</v>
      </c>
      <c r="B101" s="27">
        <v>7.9</v>
      </c>
      <c r="C101" s="28">
        <v>3</v>
      </c>
      <c r="D101" s="27">
        <v>9.6999999999999993</v>
      </c>
      <c r="E101" s="27">
        <v>3.4</v>
      </c>
      <c r="F101" s="27">
        <v>5.0999999999999996</v>
      </c>
      <c r="G101" s="26">
        <v>1</v>
      </c>
      <c r="H101" s="27">
        <v>10.5</v>
      </c>
      <c r="M101" s="27">
        <v>5.4</v>
      </c>
      <c r="N101" s="27">
        <v>3.5</v>
      </c>
      <c r="O101" s="27">
        <v>5.9</v>
      </c>
      <c r="P101" s="26">
        <v>0</v>
      </c>
      <c r="Q101" s="26">
        <v>1</v>
      </c>
      <c r="R101" s="26">
        <v>1</v>
      </c>
      <c r="S101" s="27">
        <v>4.8</v>
      </c>
    </row>
    <row r="102" spans="1:19" x14ac:dyDescent="0.2">
      <c r="A102" s="26">
        <v>8</v>
      </c>
      <c r="B102" s="27">
        <v>7.6</v>
      </c>
      <c r="C102" s="28">
        <v>3.6</v>
      </c>
      <c r="D102" s="27">
        <v>7.7</v>
      </c>
      <c r="E102" s="27">
        <v>3.1</v>
      </c>
      <c r="F102" s="27">
        <v>4.9000000000000004</v>
      </c>
      <c r="G102" s="26">
        <v>0</v>
      </c>
      <c r="H102" s="27">
        <v>9.1499999999999986</v>
      </c>
      <c r="M102" s="27">
        <v>5.5</v>
      </c>
      <c r="N102" s="27">
        <v>3.5</v>
      </c>
      <c r="O102" s="27">
        <v>3.4</v>
      </c>
      <c r="P102" s="26">
        <v>0</v>
      </c>
      <c r="Q102" s="26">
        <v>1</v>
      </c>
      <c r="R102" s="26">
        <v>1</v>
      </c>
      <c r="S102" s="27">
        <v>4.5999999999999996</v>
      </c>
    </row>
    <row r="103" spans="1:19" x14ac:dyDescent="0.2">
      <c r="A103" s="26">
        <v>14</v>
      </c>
      <c r="B103" s="27">
        <v>9.1999999999999993</v>
      </c>
      <c r="C103" s="28">
        <v>5</v>
      </c>
      <c r="D103" s="27">
        <v>7.3</v>
      </c>
      <c r="E103" s="27">
        <v>5.0999999999999996</v>
      </c>
      <c r="F103" s="27">
        <v>5.2</v>
      </c>
      <c r="G103" s="26">
        <v>1</v>
      </c>
      <c r="H103" s="27">
        <v>10.649999999999999</v>
      </c>
      <c r="M103" s="27">
        <v>4.5999999999999996</v>
      </c>
      <c r="N103" s="27">
        <v>4.2</v>
      </c>
      <c r="O103" s="27">
        <v>5.2</v>
      </c>
      <c r="P103" s="26">
        <v>1</v>
      </c>
      <c r="Q103" s="26">
        <v>0</v>
      </c>
      <c r="R103" s="26">
        <v>1</v>
      </c>
      <c r="S103" s="27">
        <v>6.2</v>
      </c>
    </row>
    <row r="104" spans="1:19" x14ac:dyDescent="0.2">
      <c r="A104" s="26">
        <v>14</v>
      </c>
      <c r="B104" s="27">
        <v>7.7</v>
      </c>
      <c r="C104" s="28">
        <v>4.7</v>
      </c>
      <c r="D104" s="27">
        <v>7.7</v>
      </c>
      <c r="E104" s="27">
        <v>4</v>
      </c>
      <c r="F104" s="27">
        <v>4.7</v>
      </c>
      <c r="G104" s="26">
        <v>1</v>
      </c>
      <c r="H104" s="27">
        <v>11.399999999999999</v>
      </c>
      <c r="M104" s="27">
        <v>4.7</v>
      </c>
      <c r="N104" s="27">
        <v>3.7</v>
      </c>
      <c r="O104" s="27">
        <v>5.2</v>
      </c>
      <c r="P104" s="26">
        <v>1</v>
      </c>
      <c r="Q104" s="26">
        <v>1</v>
      </c>
      <c r="R104" s="26">
        <v>1</v>
      </c>
      <c r="S104" s="27">
        <v>7</v>
      </c>
    </row>
    <row r="105" spans="1:19" x14ac:dyDescent="0.2">
      <c r="A105" s="26">
        <v>12</v>
      </c>
      <c r="B105" s="27">
        <v>9.5</v>
      </c>
      <c r="C105" s="28">
        <v>7.1</v>
      </c>
      <c r="D105" s="27">
        <v>7.6</v>
      </c>
      <c r="E105" s="27">
        <v>5.6</v>
      </c>
      <c r="F105" s="27">
        <v>5.5</v>
      </c>
      <c r="G105" s="26">
        <v>1</v>
      </c>
      <c r="H105" s="27">
        <v>13.5</v>
      </c>
      <c r="M105" s="27">
        <v>4.5</v>
      </c>
      <c r="N105" s="27">
        <v>4.4000000000000004</v>
      </c>
      <c r="O105" s="27">
        <v>5.6</v>
      </c>
      <c r="P105" s="26">
        <v>1</v>
      </c>
      <c r="Q105" s="26">
        <v>1</v>
      </c>
      <c r="R105" s="26">
        <v>0</v>
      </c>
      <c r="S105" s="27">
        <v>6.6</v>
      </c>
    </row>
    <row r="106" spans="1:19" x14ac:dyDescent="0.2">
      <c r="A106" s="26">
        <v>15</v>
      </c>
      <c r="B106" s="27">
        <v>6.5</v>
      </c>
      <c r="C106" s="28">
        <v>5.8</v>
      </c>
      <c r="D106" s="27">
        <v>8.6999999999999993</v>
      </c>
      <c r="E106" s="27">
        <v>5</v>
      </c>
      <c r="F106" s="27">
        <v>6.8</v>
      </c>
      <c r="G106" s="26">
        <v>1</v>
      </c>
      <c r="H106" s="27">
        <v>13.350000000000001</v>
      </c>
      <c r="M106" s="27">
        <v>5.6</v>
      </c>
      <c r="N106" s="27">
        <v>4.5999999999999996</v>
      </c>
      <c r="O106" s="27">
        <v>4.7</v>
      </c>
      <c r="P106" s="26">
        <v>0</v>
      </c>
      <c r="Q106" s="26">
        <v>0</v>
      </c>
      <c r="R106" s="26">
        <v>1</v>
      </c>
      <c r="S106" s="27">
        <v>6</v>
      </c>
    </row>
    <row r="107" spans="1:19" x14ac:dyDescent="0.2">
      <c r="A107" s="26">
        <v>13</v>
      </c>
      <c r="B107" s="27">
        <v>8.3000000000000007</v>
      </c>
      <c r="C107" s="28">
        <v>3.4</v>
      </c>
      <c r="D107" s="27">
        <v>9.1</v>
      </c>
      <c r="E107" s="27">
        <v>4.2</v>
      </c>
      <c r="F107" s="27">
        <v>5.9</v>
      </c>
      <c r="G107" s="26">
        <v>1</v>
      </c>
      <c r="H107" s="27">
        <v>11.25</v>
      </c>
      <c r="M107" s="27">
        <v>5.8</v>
      </c>
      <c r="N107" s="27">
        <v>3.9</v>
      </c>
      <c r="O107" s="27">
        <v>3.4</v>
      </c>
      <c r="P107" s="26">
        <v>0</v>
      </c>
      <c r="Q107" s="26">
        <v>1</v>
      </c>
      <c r="R107" s="26">
        <v>1</v>
      </c>
      <c r="S107" s="27">
        <v>5.2</v>
      </c>
    </row>
    <row r="108" spans="1:19" x14ac:dyDescent="0.2">
      <c r="A108" s="26">
        <v>15</v>
      </c>
      <c r="B108" s="27">
        <v>9.6</v>
      </c>
      <c r="C108" s="28">
        <v>5.6</v>
      </c>
      <c r="D108" s="27">
        <v>7.7</v>
      </c>
      <c r="E108" s="27">
        <v>4.4000000000000004</v>
      </c>
      <c r="F108" s="27">
        <v>6.5</v>
      </c>
      <c r="G108" s="26">
        <v>1</v>
      </c>
      <c r="H108" s="27">
        <v>13.950000000000001</v>
      </c>
      <c r="M108" s="27">
        <v>4.5999999999999996</v>
      </c>
      <c r="N108" s="27">
        <v>4.9000000000000004</v>
      </c>
      <c r="O108" s="27">
        <v>4.8</v>
      </c>
      <c r="P108" s="26">
        <v>1</v>
      </c>
      <c r="Q108" s="26">
        <v>0</v>
      </c>
      <c r="R108" s="26">
        <v>0</v>
      </c>
      <c r="S108" s="27">
        <v>5.5</v>
      </c>
    </row>
    <row r="109" spans="1:19" x14ac:dyDescent="0.2">
      <c r="A109" s="26">
        <v>1</v>
      </c>
      <c r="B109" s="27">
        <v>5.9</v>
      </c>
      <c r="C109" s="28">
        <v>5.5</v>
      </c>
      <c r="D109" s="27">
        <v>8.4</v>
      </c>
      <c r="E109" s="27">
        <v>5.8</v>
      </c>
      <c r="F109" s="27">
        <v>8.6999999999999993</v>
      </c>
      <c r="G109" s="26">
        <v>1</v>
      </c>
      <c r="H109" s="27">
        <v>12</v>
      </c>
      <c r="M109" s="27">
        <v>7.5</v>
      </c>
      <c r="N109" s="27">
        <v>5.4</v>
      </c>
      <c r="O109" s="27">
        <v>6</v>
      </c>
      <c r="P109" s="26">
        <v>0</v>
      </c>
      <c r="Q109" s="26">
        <v>1</v>
      </c>
      <c r="R109" s="26">
        <v>1</v>
      </c>
      <c r="S109" s="27">
        <v>6.2</v>
      </c>
    </row>
    <row r="110" spans="1:19" x14ac:dyDescent="0.2">
      <c r="A110" s="26">
        <v>7</v>
      </c>
      <c r="B110" s="27">
        <v>8.6999999999999993</v>
      </c>
      <c r="C110" s="28">
        <v>3.7</v>
      </c>
      <c r="D110" s="27">
        <v>3.8</v>
      </c>
      <c r="E110" s="27">
        <v>4.5999999999999996</v>
      </c>
      <c r="F110" s="27">
        <v>5.5</v>
      </c>
      <c r="G110" s="26">
        <v>1</v>
      </c>
      <c r="H110" s="27">
        <v>11.399999999999999</v>
      </c>
      <c r="M110" s="27">
        <v>3.5</v>
      </c>
      <c r="N110" s="27">
        <v>4.2</v>
      </c>
      <c r="O110" s="27">
        <v>4.5999999999999996</v>
      </c>
      <c r="P110" s="26">
        <v>1</v>
      </c>
      <c r="Q110" s="26">
        <v>0</v>
      </c>
      <c r="R110" s="26">
        <v>0</v>
      </c>
      <c r="S110" s="27">
        <v>4.8</v>
      </c>
    </row>
    <row r="111" spans="1:19" x14ac:dyDescent="0.2">
      <c r="A111" s="26">
        <v>2</v>
      </c>
      <c r="B111" s="27">
        <v>6.7</v>
      </c>
      <c r="C111" s="28">
        <v>3.2</v>
      </c>
      <c r="D111" s="27">
        <v>5</v>
      </c>
      <c r="E111" s="27">
        <v>3.8</v>
      </c>
      <c r="F111" s="27">
        <v>5.5</v>
      </c>
      <c r="G111" s="26">
        <v>0</v>
      </c>
      <c r="H111" s="27">
        <v>10.649999999999999</v>
      </c>
      <c r="M111" s="27">
        <v>2.6</v>
      </c>
      <c r="N111" s="27">
        <v>3.1</v>
      </c>
      <c r="O111" s="27">
        <v>2.2999999999999998</v>
      </c>
      <c r="P111" s="26">
        <v>0</v>
      </c>
      <c r="Q111" s="26">
        <v>1</v>
      </c>
      <c r="R111" s="26">
        <v>0</v>
      </c>
      <c r="S111" s="27">
        <v>4.5</v>
      </c>
    </row>
    <row r="112" spans="1:19" x14ac:dyDescent="0.2">
      <c r="A112" s="26">
        <v>7</v>
      </c>
      <c r="B112" s="27">
        <v>9.6999999999999993</v>
      </c>
      <c r="C112" s="28">
        <v>6.5</v>
      </c>
      <c r="D112" s="27">
        <v>6.7</v>
      </c>
      <c r="E112" s="27">
        <v>3.7</v>
      </c>
      <c r="F112" s="27">
        <v>7.1</v>
      </c>
      <c r="G112" s="26">
        <v>1</v>
      </c>
      <c r="H112" s="27">
        <v>12.149999999999999</v>
      </c>
      <c r="M112" s="27">
        <v>3.4</v>
      </c>
      <c r="N112" s="27">
        <v>4.0999999999999996</v>
      </c>
      <c r="O112" s="27">
        <v>3.4</v>
      </c>
      <c r="P112" s="26">
        <v>1</v>
      </c>
      <c r="Q112" s="26">
        <v>1</v>
      </c>
      <c r="R112" s="26">
        <v>0</v>
      </c>
      <c r="S112" s="27">
        <v>6.1</v>
      </c>
    </row>
    <row r="113" spans="1:19" x14ac:dyDescent="0.2">
      <c r="A113" s="26">
        <v>12</v>
      </c>
      <c r="B113" s="27">
        <v>8.8000000000000007</v>
      </c>
      <c r="C113" s="28">
        <v>5</v>
      </c>
      <c r="D113" s="27">
        <v>6.7</v>
      </c>
      <c r="E113" s="27">
        <v>4</v>
      </c>
      <c r="F113" s="27">
        <v>6.6</v>
      </c>
      <c r="G113" s="26">
        <v>0</v>
      </c>
      <c r="H113" s="27">
        <v>11.850000000000001</v>
      </c>
      <c r="M113" s="27">
        <v>2.2999999999999998</v>
      </c>
      <c r="N113" s="27">
        <v>3.9</v>
      </c>
      <c r="O113" s="27">
        <v>3.3</v>
      </c>
      <c r="P113" s="26">
        <v>1</v>
      </c>
      <c r="Q113" s="26">
        <v>1</v>
      </c>
      <c r="R113" s="26">
        <v>0</v>
      </c>
      <c r="S113" s="27">
        <v>4.5</v>
      </c>
    </row>
    <row r="114" spans="1:19" x14ac:dyDescent="0.2">
      <c r="A114" s="26">
        <v>7</v>
      </c>
      <c r="B114" s="27">
        <v>8.1999999999999993</v>
      </c>
      <c r="C114" s="28">
        <v>3.6</v>
      </c>
      <c r="D114" s="27">
        <v>9</v>
      </c>
      <c r="E114" s="27">
        <v>4.5</v>
      </c>
      <c r="F114" s="27">
        <v>5.2</v>
      </c>
      <c r="G114" s="26">
        <v>1</v>
      </c>
      <c r="H114" s="27">
        <v>10.8</v>
      </c>
      <c r="M114" s="27">
        <v>6.9</v>
      </c>
      <c r="N114" s="27">
        <v>4.5</v>
      </c>
      <c r="O114" s="27">
        <v>4.5</v>
      </c>
      <c r="P114" s="26">
        <v>0</v>
      </c>
      <c r="Q114" s="26">
        <v>1</v>
      </c>
      <c r="R114" s="26">
        <v>1</v>
      </c>
      <c r="S114" s="27">
        <v>5</v>
      </c>
    </row>
    <row r="115" spans="1:19" x14ac:dyDescent="0.2">
      <c r="A115" s="26">
        <v>14</v>
      </c>
      <c r="B115" s="27">
        <v>8.9</v>
      </c>
      <c r="C115" s="28">
        <v>5.8</v>
      </c>
      <c r="D115" s="27">
        <v>8.1999999999999993</v>
      </c>
      <c r="E115" s="27">
        <v>4.2</v>
      </c>
      <c r="F115" s="27">
        <v>5.6</v>
      </c>
      <c r="G115" s="26">
        <v>1</v>
      </c>
      <c r="H115" s="27">
        <v>11.55</v>
      </c>
      <c r="M115" s="27">
        <v>5.9</v>
      </c>
      <c r="N115" s="27">
        <v>4.2</v>
      </c>
      <c r="O115" s="27">
        <v>6.3</v>
      </c>
      <c r="P115" s="26">
        <v>1</v>
      </c>
      <c r="Q115" s="26">
        <v>0</v>
      </c>
      <c r="R115" s="26">
        <v>1</v>
      </c>
      <c r="S115" s="27">
        <v>6.9</v>
      </c>
    </row>
    <row r="116" spans="1:19" x14ac:dyDescent="0.2">
      <c r="A116" s="26">
        <v>14</v>
      </c>
      <c r="B116" s="27">
        <v>8.4</v>
      </c>
      <c r="C116" s="28">
        <v>5.3</v>
      </c>
      <c r="D116" s="27">
        <v>6.7</v>
      </c>
      <c r="E116" s="27">
        <v>4</v>
      </c>
      <c r="F116" s="27">
        <v>4.9000000000000004</v>
      </c>
      <c r="G116" s="26">
        <v>1</v>
      </c>
      <c r="H116" s="27">
        <v>11.850000000000001</v>
      </c>
      <c r="M116" s="27">
        <v>5</v>
      </c>
      <c r="N116" s="27">
        <v>3.6</v>
      </c>
      <c r="O116" s="27">
        <v>3.2</v>
      </c>
      <c r="P116" s="26">
        <v>1</v>
      </c>
      <c r="Q116" s="26">
        <v>0</v>
      </c>
      <c r="R116" s="26">
        <v>1</v>
      </c>
      <c r="S116" s="27">
        <v>5.9</v>
      </c>
    </row>
    <row r="117" spans="1:19" x14ac:dyDescent="0.2">
      <c r="A117" s="26">
        <v>11</v>
      </c>
      <c r="B117" s="27">
        <v>7.7</v>
      </c>
      <c r="C117" s="28">
        <v>4.7</v>
      </c>
      <c r="D117" s="27">
        <v>7.7</v>
      </c>
      <c r="E117" s="27">
        <v>5.0999999999999996</v>
      </c>
      <c r="F117" s="27">
        <v>5.4</v>
      </c>
      <c r="G117" s="26">
        <v>0</v>
      </c>
      <c r="H117" s="27">
        <v>10.350000000000001</v>
      </c>
      <c r="M117" s="27">
        <v>4.7</v>
      </c>
      <c r="N117" s="27">
        <v>3.7</v>
      </c>
      <c r="O117" s="27">
        <v>4.3</v>
      </c>
      <c r="P117" s="26">
        <v>1</v>
      </c>
      <c r="Q117" s="26">
        <v>1</v>
      </c>
      <c r="R117" s="26">
        <v>1</v>
      </c>
      <c r="S117" s="27">
        <v>7</v>
      </c>
    </row>
    <row r="118" spans="1:19" x14ac:dyDescent="0.2">
      <c r="A118" s="26">
        <v>10</v>
      </c>
      <c r="B118" s="27">
        <v>9.1999999999999993</v>
      </c>
      <c r="C118" s="28">
        <v>6.5</v>
      </c>
      <c r="D118" s="27">
        <v>7.3</v>
      </c>
      <c r="E118" s="27">
        <v>4.2</v>
      </c>
      <c r="F118" s="27">
        <v>7.7</v>
      </c>
      <c r="G118" s="26">
        <v>1</v>
      </c>
      <c r="H118" s="27">
        <v>14.25</v>
      </c>
      <c r="M118" s="27">
        <v>4.5999999999999996</v>
      </c>
      <c r="N118" s="27">
        <v>4.2</v>
      </c>
      <c r="O118" s="27">
        <v>4.9000000000000004</v>
      </c>
      <c r="P118" s="26">
        <v>1</v>
      </c>
      <c r="Q118" s="26">
        <v>0</v>
      </c>
      <c r="R118" s="26">
        <v>1</v>
      </c>
      <c r="S118" s="27">
        <v>6.2</v>
      </c>
    </row>
    <row r="119" spans="1:19" x14ac:dyDescent="0.2">
      <c r="A119" s="26">
        <v>5</v>
      </c>
      <c r="B119" s="27">
        <v>7.3</v>
      </c>
      <c r="C119" s="28">
        <v>3.6</v>
      </c>
      <c r="D119" s="27">
        <v>8</v>
      </c>
      <c r="E119" s="27">
        <v>2.8</v>
      </c>
      <c r="F119" s="27">
        <v>4.0999999999999996</v>
      </c>
      <c r="G119" s="26">
        <v>0</v>
      </c>
      <c r="H119" s="27">
        <v>11.25</v>
      </c>
      <c r="M119" s="27">
        <v>3.3</v>
      </c>
      <c r="N119" s="27">
        <v>2.9</v>
      </c>
      <c r="O119" s="27">
        <v>5.4</v>
      </c>
      <c r="P119" s="26">
        <v>0</v>
      </c>
      <c r="Q119" s="26">
        <v>1</v>
      </c>
      <c r="R119" s="26">
        <v>1</v>
      </c>
      <c r="S119" s="27">
        <v>6.1</v>
      </c>
    </row>
    <row r="120" spans="1:19" x14ac:dyDescent="0.2">
      <c r="A120" s="26">
        <v>11</v>
      </c>
      <c r="B120" s="27">
        <v>9</v>
      </c>
      <c r="C120" s="28">
        <v>5.6</v>
      </c>
      <c r="D120" s="27">
        <v>6</v>
      </c>
      <c r="E120" s="27">
        <v>3.3</v>
      </c>
      <c r="F120" s="27">
        <v>4.2</v>
      </c>
      <c r="G120" s="26">
        <v>1</v>
      </c>
      <c r="H120" s="27">
        <v>12</v>
      </c>
      <c r="M120" s="27">
        <v>3.9</v>
      </c>
      <c r="N120" s="27">
        <v>3.1</v>
      </c>
      <c r="O120" s="27">
        <v>3</v>
      </c>
      <c r="P120" s="26">
        <v>1</v>
      </c>
      <c r="Q120" s="26">
        <v>0</v>
      </c>
      <c r="R120" s="26">
        <v>0</v>
      </c>
      <c r="S120" s="27">
        <v>5</v>
      </c>
    </row>
    <row r="121" spans="1:19" x14ac:dyDescent="0.2">
      <c r="A121" s="26">
        <v>6</v>
      </c>
      <c r="B121" s="27">
        <v>8.1</v>
      </c>
      <c r="C121" s="28">
        <v>2.5</v>
      </c>
      <c r="D121" s="27">
        <v>6.6</v>
      </c>
      <c r="E121" s="27">
        <v>2.6</v>
      </c>
      <c r="F121" s="27">
        <v>3.9</v>
      </c>
      <c r="G121" s="26">
        <v>0</v>
      </c>
      <c r="H121" s="27">
        <v>10.649999999999999</v>
      </c>
      <c r="M121" s="27">
        <v>3.5</v>
      </c>
      <c r="N121" s="27">
        <v>3</v>
      </c>
      <c r="O121" s="27">
        <v>4.0999999999999996</v>
      </c>
      <c r="P121" s="26">
        <v>0</v>
      </c>
      <c r="Q121" s="26">
        <v>0</v>
      </c>
      <c r="R121" s="26">
        <v>1</v>
      </c>
      <c r="S121" s="27">
        <v>3.8</v>
      </c>
    </row>
    <row r="122" spans="1:19" x14ac:dyDescent="0.2">
      <c r="A122" s="26">
        <v>9</v>
      </c>
      <c r="B122" s="27">
        <v>7.4</v>
      </c>
      <c r="C122" s="28">
        <v>6.6</v>
      </c>
      <c r="D122" s="27">
        <v>9.6</v>
      </c>
      <c r="E122" s="27">
        <v>5.7</v>
      </c>
      <c r="F122" s="27">
        <v>7</v>
      </c>
      <c r="G122" s="26">
        <v>1</v>
      </c>
      <c r="H122" s="27">
        <v>13.200000000000001</v>
      </c>
      <c r="M122" s="27">
        <v>6.5</v>
      </c>
      <c r="N122" s="27">
        <v>5.5</v>
      </c>
      <c r="O122" s="27">
        <v>5</v>
      </c>
      <c r="P122" s="26">
        <v>1</v>
      </c>
      <c r="Q122" s="26">
        <v>0</v>
      </c>
      <c r="R122" s="26">
        <v>1</v>
      </c>
      <c r="S122" s="27">
        <v>6.9</v>
      </c>
    </row>
    <row r="123" spans="1:19" x14ac:dyDescent="0.2">
      <c r="A123" s="26">
        <v>9</v>
      </c>
      <c r="B123" s="27">
        <v>7.9</v>
      </c>
      <c r="C123" s="28">
        <v>4.5</v>
      </c>
      <c r="D123" s="27">
        <v>9.6999999999999993</v>
      </c>
      <c r="E123" s="27">
        <v>4.8</v>
      </c>
      <c r="F123" s="27">
        <v>6.2</v>
      </c>
      <c r="G123" s="26">
        <v>0</v>
      </c>
      <c r="H123" s="27">
        <v>12</v>
      </c>
      <c r="M123" s="27">
        <v>5.4</v>
      </c>
      <c r="N123" s="27">
        <v>3.5</v>
      </c>
      <c r="O123" s="27">
        <v>4.3</v>
      </c>
      <c r="P123" s="26">
        <v>0</v>
      </c>
      <c r="Q123" s="26">
        <v>1</v>
      </c>
      <c r="R123" s="26">
        <v>1</v>
      </c>
      <c r="S123" s="27">
        <v>4.8</v>
      </c>
    </row>
    <row r="124" spans="1:19" x14ac:dyDescent="0.2">
      <c r="A124" s="26">
        <v>10</v>
      </c>
      <c r="B124" s="27">
        <v>7.7</v>
      </c>
      <c r="C124" s="28">
        <v>2.2000000000000002</v>
      </c>
      <c r="D124" s="27">
        <v>6.2</v>
      </c>
      <c r="E124" s="27">
        <v>3.2</v>
      </c>
      <c r="F124" s="27">
        <v>3.4</v>
      </c>
      <c r="G124" s="26">
        <v>0</v>
      </c>
      <c r="H124" s="27">
        <v>11.55</v>
      </c>
      <c r="M124" s="27">
        <v>3.1</v>
      </c>
      <c r="N124" s="27">
        <v>2.6</v>
      </c>
      <c r="O124" s="27">
        <v>2.4</v>
      </c>
      <c r="P124" s="26">
        <v>0</v>
      </c>
      <c r="Q124" s="26">
        <v>0</v>
      </c>
      <c r="R124" s="26">
        <v>1</v>
      </c>
      <c r="S124" s="27">
        <v>3.4</v>
      </c>
    </row>
    <row r="125" spans="1:19" x14ac:dyDescent="0.2">
      <c r="A125" s="26">
        <v>5</v>
      </c>
      <c r="B125" s="27">
        <v>9.4</v>
      </c>
      <c r="C125" s="28">
        <v>4</v>
      </c>
      <c r="D125" s="27">
        <v>6.3</v>
      </c>
      <c r="E125" s="27">
        <v>5.8</v>
      </c>
      <c r="F125" s="27">
        <v>7</v>
      </c>
      <c r="G125" s="26">
        <v>1</v>
      </c>
      <c r="H125" s="27">
        <v>12.299999999999999</v>
      </c>
      <c r="M125" s="27">
        <v>4.5999999999999996</v>
      </c>
      <c r="N125" s="27">
        <v>4.5999999999999996</v>
      </c>
      <c r="O125" s="27">
        <v>3.2</v>
      </c>
      <c r="P125" s="26">
        <v>1</v>
      </c>
      <c r="Q125" s="26">
        <v>0</v>
      </c>
      <c r="R125" s="26">
        <v>1</v>
      </c>
      <c r="S125" s="27">
        <v>4.5999999999999996</v>
      </c>
    </row>
    <row r="126" spans="1:19" x14ac:dyDescent="0.2">
      <c r="A126" s="26">
        <v>7</v>
      </c>
      <c r="B126" s="27">
        <v>7.2</v>
      </c>
      <c r="C126" s="28">
        <v>4.3</v>
      </c>
      <c r="D126" s="27">
        <v>10</v>
      </c>
      <c r="E126" s="27">
        <v>3.2</v>
      </c>
      <c r="F126" s="27">
        <v>4.2</v>
      </c>
      <c r="G126" s="26">
        <v>0</v>
      </c>
      <c r="H126" s="27">
        <v>9.75</v>
      </c>
      <c r="M126" s="27">
        <v>4.0999999999999996</v>
      </c>
      <c r="N126" s="27">
        <v>2.5</v>
      </c>
      <c r="O126" s="27">
        <v>3.9</v>
      </c>
      <c r="P126" s="26">
        <v>0</v>
      </c>
      <c r="Q126" s="26">
        <v>1</v>
      </c>
      <c r="R126" s="26">
        <v>1</v>
      </c>
      <c r="S126" s="27">
        <v>4.7</v>
      </c>
    </row>
    <row r="127" spans="1:19" x14ac:dyDescent="0.2">
      <c r="A127" s="26">
        <v>15</v>
      </c>
      <c r="B127" s="27">
        <v>8.3000000000000007</v>
      </c>
      <c r="C127" s="28">
        <v>5.2</v>
      </c>
      <c r="D127" s="27">
        <v>5.3</v>
      </c>
      <c r="E127" s="27">
        <v>4.0999999999999996</v>
      </c>
      <c r="F127" s="27">
        <v>4</v>
      </c>
      <c r="G127" s="26">
        <v>1</v>
      </c>
      <c r="H127" s="27">
        <v>12.149999999999999</v>
      </c>
      <c r="M127" s="27">
        <v>2.9</v>
      </c>
      <c r="N127" s="27">
        <v>3.1</v>
      </c>
      <c r="O127" s="27">
        <v>5.3</v>
      </c>
      <c r="P127" s="26">
        <v>1</v>
      </c>
      <c r="Q127" s="26">
        <v>0</v>
      </c>
      <c r="R127" s="26">
        <v>0</v>
      </c>
      <c r="S127" s="27">
        <v>6.1</v>
      </c>
    </row>
    <row r="128" spans="1:19" x14ac:dyDescent="0.2">
      <c r="A128" s="26">
        <v>12</v>
      </c>
      <c r="B128" s="27">
        <v>7.9</v>
      </c>
      <c r="C128" s="28">
        <v>5.4</v>
      </c>
      <c r="D128" s="27">
        <v>4.7</v>
      </c>
      <c r="E128" s="27">
        <v>4.5999999999999996</v>
      </c>
      <c r="F128" s="27">
        <v>6.6</v>
      </c>
      <c r="G128" s="26">
        <v>0</v>
      </c>
      <c r="H128" s="27">
        <v>12.149999999999999</v>
      </c>
      <c r="M128" s="27">
        <v>4.2</v>
      </c>
      <c r="N128" s="27">
        <v>4.3</v>
      </c>
      <c r="O128" s="27">
        <v>4.9000000000000004</v>
      </c>
      <c r="P128" s="26">
        <v>0</v>
      </c>
      <c r="Q128" s="26">
        <v>1</v>
      </c>
      <c r="R128" s="26">
        <v>0</v>
      </c>
      <c r="S128" s="27">
        <v>5.8</v>
      </c>
    </row>
    <row r="129" spans="1:19" x14ac:dyDescent="0.2">
      <c r="A129" s="26">
        <v>7</v>
      </c>
      <c r="B129" s="27">
        <v>7.3</v>
      </c>
      <c r="C129" s="28">
        <v>3.6</v>
      </c>
      <c r="D129" s="27">
        <v>8</v>
      </c>
      <c r="E129" s="27">
        <v>3.3</v>
      </c>
      <c r="F129" s="27">
        <v>4</v>
      </c>
      <c r="G129" s="26">
        <v>0</v>
      </c>
      <c r="H129" s="27">
        <v>10.350000000000001</v>
      </c>
      <c r="M129" s="27">
        <v>3.3</v>
      </c>
      <c r="N129" s="27">
        <v>2.9</v>
      </c>
      <c r="O129" s="27">
        <v>3.6</v>
      </c>
      <c r="P129" s="26">
        <v>0</v>
      </c>
      <c r="Q129" s="26">
        <v>1</v>
      </c>
      <c r="R129" s="26">
        <v>1</v>
      </c>
      <c r="S129" s="27">
        <v>6.1</v>
      </c>
    </row>
    <row r="130" spans="1:19" x14ac:dyDescent="0.2">
      <c r="A130" s="26">
        <v>11</v>
      </c>
      <c r="B130" s="27">
        <v>9.6</v>
      </c>
      <c r="C130" s="28">
        <v>7.2</v>
      </c>
      <c r="D130" s="27">
        <v>4.5</v>
      </c>
      <c r="E130" s="27">
        <v>4.4000000000000004</v>
      </c>
      <c r="F130" s="27">
        <v>6.2</v>
      </c>
      <c r="G130" s="26">
        <v>1</v>
      </c>
      <c r="H130" s="27">
        <v>13.950000000000001</v>
      </c>
      <c r="M130" s="27">
        <v>3</v>
      </c>
      <c r="N130" s="27">
        <v>4.3</v>
      </c>
      <c r="O130" s="27">
        <v>5.6</v>
      </c>
      <c r="P130" s="26">
        <v>1</v>
      </c>
      <c r="Q130" s="26">
        <v>1</v>
      </c>
      <c r="R130" s="26">
        <v>1</v>
      </c>
      <c r="S130" s="27">
        <v>7.8</v>
      </c>
    </row>
    <row r="131" spans="1:19" x14ac:dyDescent="0.2">
      <c r="A131" s="26">
        <v>4</v>
      </c>
      <c r="B131" s="27">
        <v>8.3000000000000007</v>
      </c>
      <c r="C131" s="28">
        <v>2.8</v>
      </c>
      <c r="D131" s="27">
        <v>5.2</v>
      </c>
      <c r="E131" s="27">
        <v>1.2</v>
      </c>
      <c r="F131" s="27">
        <v>2.6</v>
      </c>
      <c r="G131" s="26">
        <v>0</v>
      </c>
      <c r="H131" s="27">
        <v>9.3000000000000007</v>
      </c>
      <c r="M131" s="27">
        <v>2.5</v>
      </c>
      <c r="N131" s="27">
        <v>2.1</v>
      </c>
      <c r="O131" s="27">
        <v>3</v>
      </c>
      <c r="P131" s="26">
        <v>0</v>
      </c>
      <c r="Q131" s="26">
        <v>0</v>
      </c>
      <c r="R131" s="26">
        <v>0</v>
      </c>
      <c r="S131" s="27">
        <v>2.5</v>
      </c>
    </row>
    <row r="132" spans="1:19" x14ac:dyDescent="0.2">
      <c r="A132" s="26">
        <v>9</v>
      </c>
      <c r="B132" s="27">
        <v>8.6</v>
      </c>
      <c r="C132" s="28">
        <v>5.0999999999999996</v>
      </c>
      <c r="D132" s="27">
        <v>3.7</v>
      </c>
      <c r="E132" s="27">
        <v>5</v>
      </c>
      <c r="F132" s="27">
        <v>6.1</v>
      </c>
      <c r="G132" s="26">
        <v>0</v>
      </c>
      <c r="H132" s="27">
        <v>12</v>
      </c>
      <c r="M132" s="27">
        <v>3.4</v>
      </c>
      <c r="N132" s="27">
        <v>4</v>
      </c>
      <c r="O132" s="27">
        <v>2.9</v>
      </c>
      <c r="P132" s="26">
        <v>1</v>
      </c>
      <c r="Q132" s="26">
        <v>0</v>
      </c>
      <c r="R132" s="26">
        <v>0</v>
      </c>
      <c r="S132" s="27">
        <v>4.7</v>
      </c>
    </row>
    <row r="133" spans="1:19" x14ac:dyDescent="0.2">
      <c r="A133" s="26">
        <v>9</v>
      </c>
      <c r="B133" s="27">
        <v>8</v>
      </c>
      <c r="C133" s="28">
        <v>2.5</v>
      </c>
      <c r="D133" s="27">
        <v>5.2</v>
      </c>
      <c r="E133" s="27">
        <v>4.5999999999999996</v>
      </c>
      <c r="F133" s="27">
        <v>6.9</v>
      </c>
      <c r="G133" s="26">
        <v>0</v>
      </c>
      <c r="H133" s="27">
        <v>10.649999999999999</v>
      </c>
      <c r="M133" s="27">
        <v>4.2</v>
      </c>
      <c r="N133" s="27">
        <v>4.7</v>
      </c>
      <c r="O133" s="27">
        <v>3.4</v>
      </c>
      <c r="P133" s="26">
        <v>0</v>
      </c>
      <c r="Q133" s="26">
        <v>1</v>
      </c>
      <c r="R133" s="26">
        <v>0</v>
      </c>
      <c r="S133" s="27">
        <v>3</v>
      </c>
    </row>
    <row r="134" spans="1:19" x14ac:dyDescent="0.2">
      <c r="A134" s="26">
        <v>2</v>
      </c>
      <c r="B134" s="27">
        <v>6.4</v>
      </c>
      <c r="C134" s="28">
        <v>3.2</v>
      </c>
      <c r="D134" s="27">
        <v>8.4</v>
      </c>
      <c r="E134" s="27">
        <v>2.4</v>
      </c>
      <c r="F134" s="27">
        <v>3.6</v>
      </c>
      <c r="G134" s="26">
        <v>0</v>
      </c>
      <c r="H134" s="27">
        <v>9.75</v>
      </c>
      <c r="M134" s="27">
        <v>3.7</v>
      </c>
      <c r="N134" s="27">
        <v>1.6</v>
      </c>
      <c r="O134" s="27">
        <v>2.2000000000000002</v>
      </c>
      <c r="P134" s="26">
        <v>0</v>
      </c>
      <c r="Q134" s="26">
        <v>1</v>
      </c>
      <c r="R134" s="26">
        <v>1</v>
      </c>
      <c r="S134" s="27">
        <v>5</v>
      </c>
    </row>
    <row r="135" spans="1:19" x14ac:dyDescent="0.2">
      <c r="A135" s="26">
        <v>10</v>
      </c>
      <c r="B135" s="27">
        <v>6.6</v>
      </c>
      <c r="C135" s="28">
        <v>3.8</v>
      </c>
      <c r="D135" s="27">
        <v>8.1999999999999993</v>
      </c>
      <c r="E135" s="27">
        <v>4.3</v>
      </c>
      <c r="F135" s="27">
        <v>6.3</v>
      </c>
      <c r="G135" s="26">
        <v>0</v>
      </c>
      <c r="H135" s="27">
        <v>10.649999999999999</v>
      </c>
      <c r="M135" s="27">
        <v>4.0999999999999996</v>
      </c>
      <c r="N135" s="27">
        <v>3.3</v>
      </c>
      <c r="O135" s="27">
        <v>3.2</v>
      </c>
      <c r="P135" s="26">
        <v>0</v>
      </c>
      <c r="Q135" s="26">
        <v>0</v>
      </c>
      <c r="R135" s="26">
        <v>1</v>
      </c>
      <c r="S135" s="27">
        <v>6.6</v>
      </c>
    </row>
    <row r="136" spans="1:19" x14ac:dyDescent="0.2">
      <c r="A136" s="26">
        <v>14</v>
      </c>
      <c r="B136" s="27">
        <v>7.6</v>
      </c>
      <c r="C136" s="28">
        <v>4</v>
      </c>
      <c r="D136" s="27">
        <v>5.8</v>
      </c>
      <c r="E136" s="27">
        <v>3.6</v>
      </c>
      <c r="F136" s="27">
        <v>6</v>
      </c>
      <c r="G136" s="26">
        <v>1</v>
      </c>
      <c r="H136" s="27">
        <v>12.299999999999999</v>
      </c>
      <c r="M136" s="27">
        <v>3.8</v>
      </c>
      <c r="N136" s="27">
        <v>4.2</v>
      </c>
      <c r="O136" s="27">
        <v>3.2</v>
      </c>
      <c r="P136" s="26">
        <v>1</v>
      </c>
      <c r="Q136" s="26">
        <v>0</v>
      </c>
      <c r="R136" s="26">
        <v>0</v>
      </c>
      <c r="S136" s="27">
        <v>4.2</v>
      </c>
    </row>
    <row r="137" spans="1:19" x14ac:dyDescent="0.2">
      <c r="A137" s="26">
        <v>1</v>
      </c>
      <c r="B137" s="27">
        <v>9.4</v>
      </c>
      <c r="C137" s="28">
        <v>4.0999999999999996</v>
      </c>
      <c r="D137" s="27">
        <v>7.6</v>
      </c>
      <c r="E137" s="27">
        <v>5.0999999999999996</v>
      </c>
      <c r="F137" s="27">
        <v>5.6</v>
      </c>
      <c r="G137" s="26">
        <v>1</v>
      </c>
      <c r="H137" s="27">
        <v>10.5</v>
      </c>
      <c r="M137" s="27">
        <v>3.7</v>
      </c>
      <c r="N137" s="27">
        <v>4.4000000000000004</v>
      </c>
      <c r="O137" s="27">
        <v>3.4</v>
      </c>
      <c r="P137" s="26">
        <v>1</v>
      </c>
      <c r="Q137" s="26">
        <v>1</v>
      </c>
      <c r="R137" s="26">
        <v>0</v>
      </c>
      <c r="S137" s="27">
        <v>4.7</v>
      </c>
    </row>
    <row r="138" spans="1:19" x14ac:dyDescent="0.2">
      <c r="A138" s="26">
        <v>4</v>
      </c>
      <c r="B138" s="27">
        <v>8.3000000000000007</v>
      </c>
      <c r="C138" s="28">
        <v>2.8</v>
      </c>
      <c r="D138" s="27">
        <v>5.2</v>
      </c>
      <c r="E138" s="27">
        <v>1.8</v>
      </c>
      <c r="F138" s="27">
        <v>3.1</v>
      </c>
      <c r="G138" s="26">
        <v>0</v>
      </c>
      <c r="H138" s="27">
        <v>10.050000000000001</v>
      </c>
      <c r="M138" s="27">
        <v>2.5</v>
      </c>
      <c r="N138" s="27">
        <v>2.1</v>
      </c>
      <c r="O138" s="27">
        <v>3</v>
      </c>
      <c r="P138" s="26">
        <v>0</v>
      </c>
      <c r="Q138" s="26">
        <v>0</v>
      </c>
      <c r="R138" s="26">
        <v>0</v>
      </c>
      <c r="S138" s="27">
        <v>2.5</v>
      </c>
    </row>
    <row r="139" spans="1:19" x14ac:dyDescent="0.2">
      <c r="A139" s="26">
        <v>13</v>
      </c>
      <c r="B139" s="27">
        <v>7.8</v>
      </c>
      <c r="C139" s="28">
        <v>4.9000000000000004</v>
      </c>
      <c r="D139" s="27">
        <v>7.9</v>
      </c>
      <c r="E139" s="27">
        <v>4.0999999999999996</v>
      </c>
      <c r="F139" s="27">
        <v>5.7</v>
      </c>
      <c r="G139" s="26">
        <v>0</v>
      </c>
      <c r="H139" s="27">
        <v>11.25</v>
      </c>
      <c r="M139" s="27">
        <v>4.9000000000000004</v>
      </c>
      <c r="N139" s="27">
        <v>3.9</v>
      </c>
      <c r="O139" s="27">
        <v>5.8</v>
      </c>
      <c r="P139" s="26">
        <v>1</v>
      </c>
      <c r="Q139" s="26">
        <v>1</v>
      </c>
      <c r="R139" s="26">
        <v>1</v>
      </c>
      <c r="S139" s="27">
        <v>7.1</v>
      </c>
    </row>
    <row r="140" spans="1:19" x14ac:dyDescent="0.2">
      <c r="A140" s="26">
        <v>13</v>
      </c>
      <c r="B140" s="27">
        <v>7.1</v>
      </c>
      <c r="C140" s="28">
        <v>4.2</v>
      </c>
      <c r="D140" s="27">
        <v>9.9</v>
      </c>
      <c r="E140" s="27">
        <v>2.8</v>
      </c>
      <c r="F140" s="27">
        <v>3.3</v>
      </c>
      <c r="G140" s="26">
        <v>0</v>
      </c>
      <c r="H140" s="27">
        <v>11.100000000000001</v>
      </c>
      <c r="M140" s="27">
        <v>4</v>
      </c>
      <c r="N140" s="27">
        <v>2.4</v>
      </c>
      <c r="O140" s="27">
        <v>2.8</v>
      </c>
      <c r="P140" s="26">
        <v>0</v>
      </c>
      <c r="Q140" s="26">
        <v>1</v>
      </c>
      <c r="R140" s="26">
        <v>1</v>
      </c>
      <c r="S140" s="27">
        <v>4.5</v>
      </c>
    </row>
    <row r="141" spans="1:19" x14ac:dyDescent="0.2">
      <c r="A141" s="26">
        <v>15</v>
      </c>
      <c r="B141" s="27">
        <v>7.6</v>
      </c>
      <c r="C141" s="28">
        <v>3.6</v>
      </c>
      <c r="D141" s="27">
        <v>7.4</v>
      </c>
      <c r="E141" s="27">
        <v>4.4000000000000004</v>
      </c>
      <c r="F141" s="27">
        <v>4.8</v>
      </c>
      <c r="G141" s="26">
        <v>0</v>
      </c>
      <c r="H141" s="27">
        <v>11.100000000000001</v>
      </c>
      <c r="M141" s="27">
        <v>5.8</v>
      </c>
      <c r="N141" s="27">
        <v>3.9</v>
      </c>
      <c r="O141" s="27">
        <v>2.2000000000000002</v>
      </c>
      <c r="P141" s="26">
        <v>1</v>
      </c>
      <c r="Q141" s="26">
        <v>0</v>
      </c>
      <c r="R141" s="26">
        <v>1</v>
      </c>
      <c r="S141" s="27">
        <v>5</v>
      </c>
    </row>
    <row r="142" spans="1:19" x14ac:dyDescent="0.2">
      <c r="A142" s="26">
        <v>12</v>
      </c>
      <c r="B142" s="27">
        <v>5.6</v>
      </c>
      <c r="C142" s="28">
        <v>4.9000000000000004</v>
      </c>
      <c r="D142" s="27">
        <v>9.1</v>
      </c>
      <c r="E142" s="27">
        <v>4.5</v>
      </c>
      <c r="F142" s="27">
        <v>6.3</v>
      </c>
      <c r="G142" s="26">
        <v>0</v>
      </c>
      <c r="H142" s="27">
        <v>11.850000000000001</v>
      </c>
      <c r="M142" s="27">
        <v>6</v>
      </c>
      <c r="N142" s="27">
        <v>4.5</v>
      </c>
      <c r="O142" s="27">
        <v>5.2</v>
      </c>
      <c r="P142" s="26">
        <v>0</v>
      </c>
      <c r="Q142" s="26">
        <v>1</v>
      </c>
      <c r="R142" s="26">
        <v>1</v>
      </c>
      <c r="S142" s="27">
        <v>5.6</v>
      </c>
    </row>
    <row r="143" spans="1:19" x14ac:dyDescent="0.2">
      <c r="A143" s="26">
        <v>3</v>
      </c>
      <c r="B143" s="27">
        <v>9.9</v>
      </c>
      <c r="C143" s="28">
        <v>4.3</v>
      </c>
      <c r="D143" s="27">
        <v>5.4</v>
      </c>
      <c r="E143" s="27">
        <v>4</v>
      </c>
      <c r="F143" s="27">
        <v>5.8</v>
      </c>
      <c r="G143" s="26">
        <v>1</v>
      </c>
      <c r="H143" s="27">
        <v>12</v>
      </c>
      <c r="M143" s="27">
        <v>4.9000000000000004</v>
      </c>
      <c r="N143" s="27">
        <v>4</v>
      </c>
      <c r="O143" s="27">
        <v>1.5</v>
      </c>
      <c r="P143" s="26">
        <v>0</v>
      </c>
      <c r="Q143" s="26">
        <v>1</v>
      </c>
      <c r="R143" s="26">
        <v>0</v>
      </c>
      <c r="S143" s="27">
        <v>3.5</v>
      </c>
    </row>
    <row r="144" spans="1:19" x14ac:dyDescent="0.2">
      <c r="A144" s="26">
        <v>3</v>
      </c>
      <c r="B144" s="27">
        <v>9.1999999999999993</v>
      </c>
      <c r="C144" s="28">
        <v>4.9000000000000004</v>
      </c>
      <c r="D144" s="27">
        <v>4.5</v>
      </c>
      <c r="E144" s="27">
        <v>4.2</v>
      </c>
      <c r="F144" s="27">
        <v>6.9</v>
      </c>
      <c r="G144" s="26">
        <v>1</v>
      </c>
      <c r="H144" s="27">
        <v>12</v>
      </c>
      <c r="M144" s="27">
        <v>4</v>
      </c>
      <c r="N144" s="27">
        <v>4.5</v>
      </c>
      <c r="O144" s="27">
        <v>4.9000000000000004</v>
      </c>
      <c r="P144" s="26">
        <v>1</v>
      </c>
      <c r="Q144" s="26">
        <v>0</v>
      </c>
      <c r="R144" s="26">
        <v>1</v>
      </c>
      <c r="S144" s="27">
        <v>5.8</v>
      </c>
    </row>
    <row r="145" spans="1:19" x14ac:dyDescent="0.2">
      <c r="A145" s="26">
        <v>7</v>
      </c>
      <c r="B145" s="27">
        <v>9.1</v>
      </c>
      <c r="C145" s="28">
        <v>5.3</v>
      </c>
      <c r="D145" s="27">
        <v>7.3</v>
      </c>
      <c r="E145" s="27">
        <v>4.5</v>
      </c>
      <c r="F145" s="27">
        <v>5.0999999999999996</v>
      </c>
      <c r="G145" s="26">
        <v>0</v>
      </c>
      <c r="H145" s="27">
        <v>12.600000000000001</v>
      </c>
      <c r="M145" s="27">
        <v>3.4</v>
      </c>
      <c r="N145" s="27">
        <v>4.2</v>
      </c>
      <c r="O145" s="27">
        <v>3.1</v>
      </c>
      <c r="P145" s="26">
        <v>0</v>
      </c>
      <c r="Q145" s="26">
        <v>1</v>
      </c>
      <c r="R145" s="26">
        <v>0</v>
      </c>
      <c r="S145" s="27">
        <v>4.5</v>
      </c>
    </row>
    <row r="146" spans="1:19" x14ac:dyDescent="0.2">
      <c r="A146" s="26">
        <v>7</v>
      </c>
      <c r="B146" s="27">
        <v>9.9</v>
      </c>
      <c r="C146" s="28">
        <v>5.7</v>
      </c>
      <c r="D146" s="27">
        <v>3.8</v>
      </c>
      <c r="E146" s="27">
        <v>3.8</v>
      </c>
      <c r="F146" s="27">
        <v>5.4</v>
      </c>
      <c r="G146" s="26">
        <v>1</v>
      </c>
      <c r="H146" s="27">
        <v>13.200000000000001</v>
      </c>
      <c r="M146" s="27">
        <v>4</v>
      </c>
      <c r="N146" s="27">
        <v>3.5</v>
      </c>
      <c r="O146" s="27">
        <v>3.4</v>
      </c>
      <c r="P146" s="26">
        <v>0</v>
      </c>
      <c r="Q146" s="26">
        <v>1</v>
      </c>
      <c r="R146" s="26">
        <v>0</v>
      </c>
      <c r="S146" s="27">
        <v>4.5</v>
      </c>
    </row>
    <row r="147" spans="1:19" x14ac:dyDescent="0.2">
      <c r="A147" s="26">
        <v>14</v>
      </c>
      <c r="B147" s="27">
        <v>9.9</v>
      </c>
      <c r="C147" s="28">
        <v>5.7</v>
      </c>
      <c r="D147" s="27">
        <v>3.8</v>
      </c>
      <c r="E147" s="27">
        <v>4.0999999999999996</v>
      </c>
      <c r="F147" s="27">
        <v>4.0999999999999996</v>
      </c>
      <c r="G147" s="26">
        <v>1</v>
      </c>
      <c r="H147" s="27">
        <v>11.850000000000001</v>
      </c>
      <c r="M147" s="27">
        <v>4</v>
      </c>
      <c r="N147" s="27">
        <v>3.5</v>
      </c>
      <c r="O147" s="27">
        <v>3.2</v>
      </c>
      <c r="P147" s="26">
        <v>1</v>
      </c>
      <c r="Q147" s="26">
        <v>1</v>
      </c>
      <c r="R147" s="26">
        <v>0</v>
      </c>
      <c r="S147" s="27">
        <v>4.5</v>
      </c>
    </row>
    <row r="148" spans="1:19" x14ac:dyDescent="0.2">
      <c r="A148" s="26">
        <v>5</v>
      </c>
      <c r="B148" s="27">
        <v>6.6</v>
      </c>
      <c r="C148" s="28">
        <v>3.8</v>
      </c>
      <c r="D148" s="27">
        <v>8.1999999999999993</v>
      </c>
      <c r="E148" s="27">
        <v>4.5999999999999996</v>
      </c>
      <c r="F148" s="27">
        <v>4.7</v>
      </c>
      <c r="G148" s="26">
        <v>0</v>
      </c>
      <c r="H148" s="27">
        <v>9</v>
      </c>
      <c r="M148" s="27">
        <v>4.0999999999999996</v>
      </c>
      <c r="N148" s="27">
        <v>3.3</v>
      </c>
      <c r="O148" s="27">
        <v>4.5</v>
      </c>
      <c r="P148" s="26">
        <v>0</v>
      </c>
      <c r="Q148" s="26">
        <v>0</v>
      </c>
      <c r="R148" s="26">
        <v>1</v>
      </c>
      <c r="S148" s="27">
        <v>6.6</v>
      </c>
    </row>
    <row r="149" spans="1:19" x14ac:dyDescent="0.2">
      <c r="A149" s="26">
        <v>15</v>
      </c>
      <c r="B149" s="27">
        <v>9.1</v>
      </c>
      <c r="C149" s="28">
        <v>5.2</v>
      </c>
      <c r="D149" s="27">
        <v>7.3</v>
      </c>
      <c r="E149" s="27">
        <v>3.7</v>
      </c>
      <c r="F149" s="27">
        <v>4.7</v>
      </c>
      <c r="G149" s="26">
        <v>0</v>
      </c>
      <c r="H149" s="27">
        <v>12.299999999999999</v>
      </c>
      <c r="M149" s="27">
        <v>3</v>
      </c>
      <c r="N149" s="27">
        <v>3.3</v>
      </c>
      <c r="O149" s="27">
        <v>4.0999999999999996</v>
      </c>
      <c r="P149" s="26">
        <v>0</v>
      </c>
      <c r="Q149" s="26">
        <v>1</v>
      </c>
      <c r="R149" s="26">
        <v>0</v>
      </c>
      <c r="S149" s="27">
        <v>5.4</v>
      </c>
    </row>
    <row r="150" spans="1:19" x14ac:dyDescent="0.2">
      <c r="A150" s="26">
        <v>7</v>
      </c>
      <c r="B150" s="27">
        <v>5.0999999999999996</v>
      </c>
      <c r="C150" s="28">
        <v>6.6</v>
      </c>
      <c r="D150" s="27">
        <v>5.9</v>
      </c>
      <c r="E150" s="27">
        <v>5.0999999999999996</v>
      </c>
      <c r="F150" s="27">
        <v>6.2</v>
      </c>
      <c r="G150" s="26">
        <v>1</v>
      </c>
      <c r="H150" s="27">
        <v>12.600000000000001</v>
      </c>
      <c r="M150" s="27">
        <v>6.3</v>
      </c>
      <c r="N150" s="27">
        <v>4.5</v>
      </c>
      <c r="O150" s="27">
        <v>5.8</v>
      </c>
      <c r="P150" s="26">
        <v>1</v>
      </c>
      <c r="Q150" s="26">
        <v>1</v>
      </c>
      <c r="R150" s="26">
        <v>1</v>
      </c>
      <c r="S150" s="27">
        <v>7.8</v>
      </c>
    </row>
    <row r="151" spans="1:19" x14ac:dyDescent="0.2">
      <c r="A151" s="26">
        <v>13</v>
      </c>
      <c r="B151" s="27">
        <v>6</v>
      </c>
      <c r="C151" s="28">
        <v>4.0999999999999996</v>
      </c>
      <c r="D151" s="27">
        <v>8</v>
      </c>
      <c r="E151" s="27">
        <v>4.3</v>
      </c>
      <c r="F151" s="27">
        <v>5.8</v>
      </c>
      <c r="G151" s="26">
        <v>0</v>
      </c>
      <c r="H151" s="27">
        <v>11.100000000000001</v>
      </c>
      <c r="M151" s="27">
        <v>5.3</v>
      </c>
      <c r="N151" s="27">
        <v>4</v>
      </c>
      <c r="O151" s="27">
        <v>4.8</v>
      </c>
      <c r="P151" s="26">
        <v>0</v>
      </c>
      <c r="Q151" s="26">
        <v>0</v>
      </c>
      <c r="R151" s="26">
        <v>1</v>
      </c>
      <c r="S151" s="27">
        <v>5.3</v>
      </c>
    </row>
    <row r="152" spans="1:19" x14ac:dyDescent="0.2">
      <c r="A152" s="26">
        <v>8</v>
      </c>
      <c r="B152" s="27">
        <v>8.9</v>
      </c>
      <c r="C152" s="28">
        <v>5.8</v>
      </c>
      <c r="D152" s="27">
        <v>8.1999999999999993</v>
      </c>
      <c r="E152" s="27">
        <v>5</v>
      </c>
      <c r="F152" s="27">
        <v>5.7</v>
      </c>
      <c r="G152" s="26">
        <v>0</v>
      </c>
      <c r="H152" s="27">
        <v>12</v>
      </c>
      <c r="M152" s="27">
        <v>5.9</v>
      </c>
      <c r="N152" s="27">
        <v>4.2</v>
      </c>
      <c r="O152" s="27">
        <v>4.3</v>
      </c>
      <c r="P152" s="26">
        <v>0</v>
      </c>
      <c r="Q152" s="26">
        <v>0</v>
      </c>
      <c r="R152" s="26">
        <v>1</v>
      </c>
      <c r="S152" s="27">
        <v>6.9</v>
      </c>
    </row>
    <row r="153" spans="1:19" x14ac:dyDescent="0.2">
      <c r="A153" s="26">
        <v>5</v>
      </c>
      <c r="B153" s="27">
        <v>6.2</v>
      </c>
      <c r="C153" s="28">
        <v>3.3</v>
      </c>
      <c r="D153" s="27">
        <v>6.9</v>
      </c>
      <c r="E153" s="27">
        <v>4</v>
      </c>
      <c r="F153" s="27">
        <v>5.4</v>
      </c>
      <c r="G153" s="26">
        <v>0</v>
      </c>
      <c r="H153" s="27">
        <v>9.8999999999999986</v>
      </c>
      <c r="M153" s="27">
        <v>6.3</v>
      </c>
      <c r="N153" s="27">
        <v>3.7</v>
      </c>
      <c r="O153" s="27">
        <v>4</v>
      </c>
      <c r="P153" s="26">
        <v>0</v>
      </c>
      <c r="Q153" s="26">
        <v>0</v>
      </c>
      <c r="R153" s="26">
        <v>1</v>
      </c>
      <c r="S153" s="27">
        <v>5.0999999999999996</v>
      </c>
    </row>
    <row r="154" spans="1:19" x14ac:dyDescent="0.2">
      <c r="A154" s="26">
        <v>9</v>
      </c>
      <c r="B154" s="27">
        <v>7.2</v>
      </c>
      <c r="C154" s="28">
        <v>4.3</v>
      </c>
      <c r="D154" s="27">
        <v>10</v>
      </c>
      <c r="E154" s="27">
        <v>3</v>
      </c>
      <c r="F154" s="27">
        <v>3.8</v>
      </c>
      <c r="G154" s="26">
        <v>0</v>
      </c>
      <c r="H154" s="27">
        <v>11.399999999999999</v>
      </c>
      <c r="M154" s="27">
        <v>4.0999999999999996</v>
      </c>
      <c r="N154" s="27">
        <v>2.5</v>
      </c>
      <c r="O154" s="27">
        <v>3.6</v>
      </c>
      <c r="P154" s="26">
        <v>0</v>
      </c>
      <c r="Q154" s="26">
        <v>1</v>
      </c>
      <c r="R154" s="26">
        <v>1</v>
      </c>
      <c r="S154" s="27">
        <v>4.7</v>
      </c>
    </row>
    <row r="155" spans="1:19" x14ac:dyDescent="0.2">
      <c r="A155" s="26">
        <v>6</v>
      </c>
      <c r="B155" s="27">
        <v>8.8000000000000007</v>
      </c>
      <c r="C155" s="28">
        <v>3.5</v>
      </c>
      <c r="D155" s="27">
        <v>6.7</v>
      </c>
      <c r="E155" s="27">
        <v>4.0999999999999996</v>
      </c>
      <c r="F155" s="27">
        <v>5.4</v>
      </c>
      <c r="G155" s="26">
        <v>0</v>
      </c>
      <c r="H155" s="27">
        <v>11.25</v>
      </c>
      <c r="M155" s="27">
        <v>2.2999999999999998</v>
      </c>
      <c r="N155" s="27">
        <v>3.9</v>
      </c>
      <c r="O155" s="27">
        <v>2.8</v>
      </c>
      <c r="P155" s="26">
        <v>1</v>
      </c>
      <c r="Q155" s="26">
        <v>1</v>
      </c>
      <c r="R155" s="26">
        <v>0</v>
      </c>
      <c r="S155" s="27">
        <v>4.5</v>
      </c>
    </row>
    <row r="156" spans="1:19" x14ac:dyDescent="0.2">
      <c r="A156" s="26">
        <v>3</v>
      </c>
      <c r="B156" s="27">
        <v>6.3</v>
      </c>
      <c r="C156" s="28">
        <v>5.0999999999999996</v>
      </c>
      <c r="D156" s="27">
        <v>8.4</v>
      </c>
      <c r="E156" s="27">
        <v>4.4000000000000004</v>
      </c>
      <c r="F156" s="27">
        <v>5.3</v>
      </c>
      <c r="G156" s="26">
        <v>0</v>
      </c>
      <c r="H156" s="27">
        <v>10.649999999999999</v>
      </c>
      <c r="M156" s="27">
        <v>5.0999999999999996</v>
      </c>
      <c r="N156" s="27">
        <v>3.4</v>
      </c>
      <c r="O156" s="27">
        <v>3.7</v>
      </c>
      <c r="P156" s="26">
        <v>0</v>
      </c>
      <c r="Q156" s="26">
        <v>0</v>
      </c>
      <c r="R156" s="26">
        <v>1</v>
      </c>
      <c r="S156" s="27">
        <v>6.6</v>
      </c>
    </row>
    <row r="157" spans="1:19" x14ac:dyDescent="0.2">
      <c r="A157" s="26">
        <v>2</v>
      </c>
      <c r="B157" s="27">
        <v>9.6999999999999993</v>
      </c>
      <c r="C157" s="28">
        <v>4.3</v>
      </c>
      <c r="D157" s="27">
        <v>4.8</v>
      </c>
      <c r="E157" s="27">
        <v>4</v>
      </c>
      <c r="F157" s="27">
        <v>5.8</v>
      </c>
      <c r="G157" s="26">
        <v>0</v>
      </c>
      <c r="H157" s="27">
        <v>11.850000000000001</v>
      </c>
      <c r="M157" s="27">
        <v>4.0999999999999996</v>
      </c>
      <c r="N157" s="27">
        <v>3.6</v>
      </c>
      <c r="O157" s="27">
        <v>3.7</v>
      </c>
      <c r="P157" s="26">
        <v>0</v>
      </c>
      <c r="Q157" s="26">
        <v>0</v>
      </c>
      <c r="R157" s="26">
        <v>0</v>
      </c>
      <c r="S157" s="27">
        <v>4.7</v>
      </c>
    </row>
    <row r="158" spans="1:19" x14ac:dyDescent="0.2">
      <c r="A158" s="26">
        <v>1</v>
      </c>
      <c r="B158" s="27">
        <v>5</v>
      </c>
      <c r="C158" s="28">
        <v>3.6</v>
      </c>
      <c r="D158" s="27">
        <v>8.1999999999999993</v>
      </c>
      <c r="E158" s="27">
        <v>3.7</v>
      </c>
      <c r="F158" s="27">
        <v>4.4000000000000004</v>
      </c>
      <c r="G158" s="26">
        <v>0</v>
      </c>
      <c r="H158" s="27">
        <v>11.399999999999999</v>
      </c>
      <c r="M158" s="27">
        <v>4.8</v>
      </c>
      <c r="N158" s="27">
        <v>3.1</v>
      </c>
      <c r="O158" s="27">
        <v>4.0999999999999996</v>
      </c>
      <c r="P158" s="26">
        <v>0</v>
      </c>
      <c r="Q158" s="26">
        <v>0</v>
      </c>
      <c r="R158" s="26">
        <v>1</v>
      </c>
      <c r="S158" s="27">
        <v>4.9000000000000004</v>
      </c>
    </row>
    <row r="159" spans="1:19" x14ac:dyDescent="0.2">
      <c r="A159" s="26">
        <v>10</v>
      </c>
      <c r="B159" s="27">
        <v>7.4</v>
      </c>
      <c r="C159" s="28">
        <v>3.4</v>
      </c>
      <c r="D159" s="27">
        <v>7.2</v>
      </c>
      <c r="E159" s="27">
        <v>4</v>
      </c>
      <c r="F159" s="27">
        <v>4.3</v>
      </c>
      <c r="G159" s="26">
        <v>0</v>
      </c>
      <c r="H159" s="27">
        <v>10.649999999999999</v>
      </c>
      <c r="M159" s="27">
        <v>5.6</v>
      </c>
      <c r="N159" s="27">
        <v>3.7</v>
      </c>
      <c r="O159" s="27">
        <v>5.8</v>
      </c>
      <c r="P159" s="26">
        <v>1</v>
      </c>
      <c r="Q159" s="26">
        <v>0</v>
      </c>
      <c r="R159" s="26">
        <v>1</v>
      </c>
      <c r="S159" s="27">
        <v>4.8</v>
      </c>
    </row>
    <row r="160" spans="1:19" x14ac:dyDescent="0.2">
      <c r="A160" s="26">
        <v>5</v>
      </c>
      <c r="B160" s="27">
        <v>5.5</v>
      </c>
      <c r="C160" s="28">
        <v>3.7</v>
      </c>
      <c r="D160" s="27">
        <v>6</v>
      </c>
      <c r="E160" s="27">
        <v>4.3</v>
      </c>
      <c r="F160" s="27">
        <v>5.7</v>
      </c>
      <c r="G160" s="26">
        <v>0</v>
      </c>
      <c r="H160" s="27">
        <v>11.399999999999999</v>
      </c>
      <c r="M160" s="27">
        <v>5.9</v>
      </c>
      <c r="N160" s="27">
        <v>4.3</v>
      </c>
      <c r="O160" s="27">
        <v>4.5</v>
      </c>
      <c r="P160" s="26">
        <v>1</v>
      </c>
      <c r="Q160" s="26">
        <v>1</v>
      </c>
      <c r="R160" s="26">
        <v>1</v>
      </c>
      <c r="S160" s="27">
        <v>4.9000000000000004</v>
      </c>
    </row>
    <row r="161" spans="1:19" x14ac:dyDescent="0.2">
      <c r="A161" s="26">
        <v>13</v>
      </c>
      <c r="B161" s="27">
        <v>9.1</v>
      </c>
      <c r="C161" s="28">
        <v>5.0999999999999996</v>
      </c>
      <c r="D161" s="27">
        <v>8.3000000000000007</v>
      </c>
      <c r="E161" s="27">
        <v>4.5999999999999996</v>
      </c>
      <c r="F161" s="27">
        <v>4.8</v>
      </c>
      <c r="G161" s="26">
        <v>1</v>
      </c>
      <c r="H161" s="27">
        <v>12.299999999999999</v>
      </c>
      <c r="M161" s="27">
        <v>4.3</v>
      </c>
      <c r="N161" s="27">
        <v>3.9</v>
      </c>
      <c r="O161" s="27">
        <v>3</v>
      </c>
      <c r="P161" s="26">
        <v>1</v>
      </c>
      <c r="Q161" s="26">
        <v>1</v>
      </c>
      <c r="R161" s="26">
        <v>0</v>
      </c>
      <c r="S161" s="27">
        <v>4.5999999999999996</v>
      </c>
    </row>
    <row r="162" spans="1:19" x14ac:dyDescent="0.2">
      <c r="A162" s="26">
        <v>5</v>
      </c>
      <c r="B162" s="27">
        <v>6.7</v>
      </c>
      <c r="C162" s="28">
        <v>3.7</v>
      </c>
      <c r="D162" s="27">
        <v>9.1999999999999993</v>
      </c>
      <c r="E162" s="27">
        <v>3.7</v>
      </c>
      <c r="F162" s="27">
        <v>4.9000000000000004</v>
      </c>
      <c r="G162" s="26">
        <v>0</v>
      </c>
      <c r="H162" s="27">
        <v>10.350000000000001</v>
      </c>
      <c r="M162" s="27">
        <v>4.5</v>
      </c>
      <c r="N162" s="27">
        <v>3.4</v>
      </c>
      <c r="O162" s="27">
        <v>5.0999999999999996</v>
      </c>
      <c r="P162" s="26">
        <v>0</v>
      </c>
      <c r="Q162" s="26">
        <v>1</v>
      </c>
      <c r="R162" s="26">
        <v>1</v>
      </c>
      <c r="S162" s="27">
        <v>4.9000000000000004</v>
      </c>
    </row>
    <row r="163" spans="1:19" x14ac:dyDescent="0.2">
      <c r="A163" s="26">
        <v>11</v>
      </c>
      <c r="B163" s="27">
        <v>6.3</v>
      </c>
      <c r="C163" s="28">
        <v>6</v>
      </c>
      <c r="D163" s="27">
        <v>8.8000000000000007</v>
      </c>
      <c r="E163" s="27">
        <v>6.4</v>
      </c>
      <c r="F163" s="27">
        <v>6.4</v>
      </c>
      <c r="G163" s="26">
        <v>1</v>
      </c>
      <c r="H163" s="27">
        <v>12.149999999999999</v>
      </c>
      <c r="M163" s="27">
        <v>6.2</v>
      </c>
      <c r="N163" s="27">
        <v>5.2</v>
      </c>
      <c r="O163" s="27">
        <v>4.9000000000000004</v>
      </c>
      <c r="P163" s="26">
        <v>1</v>
      </c>
      <c r="Q163" s="26">
        <v>0</v>
      </c>
      <c r="R163" s="26">
        <v>1</v>
      </c>
      <c r="S163" s="27">
        <v>5.9</v>
      </c>
    </row>
    <row r="164" spans="1:19" x14ac:dyDescent="0.2">
      <c r="A164" s="26">
        <v>13</v>
      </c>
      <c r="B164" s="27">
        <v>8.3000000000000007</v>
      </c>
      <c r="C164" s="28">
        <v>3.7</v>
      </c>
      <c r="D164" s="27">
        <v>5.3</v>
      </c>
      <c r="E164" s="27">
        <v>3.6</v>
      </c>
      <c r="F164" s="27">
        <v>4.9000000000000004</v>
      </c>
      <c r="G164" s="26">
        <v>1</v>
      </c>
      <c r="H164" s="27">
        <v>11.399999999999999</v>
      </c>
      <c r="M164" s="27">
        <v>2.9</v>
      </c>
      <c r="N164" s="27">
        <v>3.1</v>
      </c>
      <c r="O164" s="27">
        <v>5.7</v>
      </c>
      <c r="P164" s="26">
        <v>1</v>
      </c>
      <c r="Q164" s="26">
        <v>0</v>
      </c>
      <c r="R164" s="26">
        <v>0</v>
      </c>
      <c r="S164" s="27">
        <v>6.1</v>
      </c>
    </row>
    <row r="165" spans="1:19" x14ac:dyDescent="0.2">
      <c r="A165" s="26">
        <v>12</v>
      </c>
      <c r="B165" s="27">
        <v>8.1999999999999993</v>
      </c>
      <c r="C165" s="28">
        <v>5.0999999999999996</v>
      </c>
      <c r="D165" s="27">
        <v>5.2</v>
      </c>
      <c r="E165" s="27">
        <v>4.7</v>
      </c>
      <c r="F165" s="27">
        <v>4</v>
      </c>
      <c r="G165" s="26">
        <v>1</v>
      </c>
      <c r="H165" s="27">
        <v>12.600000000000001</v>
      </c>
      <c r="M165" s="27">
        <v>2.8</v>
      </c>
      <c r="N165" s="27">
        <v>3</v>
      </c>
      <c r="O165" s="27">
        <v>4.7</v>
      </c>
      <c r="P165" s="26">
        <v>1</v>
      </c>
      <c r="Q165" s="26">
        <v>0</v>
      </c>
      <c r="R165" s="26">
        <v>0</v>
      </c>
      <c r="S165" s="27">
        <v>6</v>
      </c>
    </row>
    <row r="166" spans="1:19" x14ac:dyDescent="0.2">
      <c r="A166" s="26">
        <v>11</v>
      </c>
      <c r="B166" s="27">
        <v>8.1999999999999993</v>
      </c>
      <c r="C166" s="28">
        <v>3.6</v>
      </c>
      <c r="D166" s="27">
        <v>5.2</v>
      </c>
      <c r="E166" s="27">
        <v>4</v>
      </c>
      <c r="F166" s="27">
        <v>4</v>
      </c>
      <c r="G166" s="26">
        <v>0</v>
      </c>
      <c r="H166" s="27">
        <v>11.100000000000001</v>
      </c>
      <c r="M166" s="27">
        <v>2.8</v>
      </c>
      <c r="N166" s="27">
        <v>3</v>
      </c>
      <c r="O166" s="27">
        <v>5.8</v>
      </c>
      <c r="P166" s="26">
        <v>1</v>
      </c>
      <c r="Q166" s="26">
        <v>0</v>
      </c>
      <c r="R166" s="26">
        <v>0</v>
      </c>
      <c r="S166" s="27">
        <v>6</v>
      </c>
    </row>
    <row r="167" spans="1:19" x14ac:dyDescent="0.2">
      <c r="A167" s="26">
        <v>10</v>
      </c>
      <c r="B167" s="27">
        <v>9</v>
      </c>
      <c r="C167" s="28">
        <v>5.6</v>
      </c>
      <c r="D167" s="27">
        <v>6</v>
      </c>
      <c r="E167" s="27">
        <v>4.3</v>
      </c>
      <c r="F167" s="27">
        <v>4.4000000000000004</v>
      </c>
      <c r="G167" s="26">
        <v>0</v>
      </c>
      <c r="H167" s="27">
        <v>11.850000000000001</v>
      </c>
      <c r="M167" s="27">
        <v>3.9</v>
      </c>
      <c r="N167" s="27">
        <v>3.1</v>
      </c>
      <c r="O167" s="27">
        <v>3.3</v>
      </c>
      <c r="P167" s="26">
        <v>1</v>
      </c>
      <c r="Q167" s="26">
        <v>0</v>
      </c>
      <c r="R167" s="26">
        <v>0</v>
      </c>
      <c r="S167" s="27">
        <v>5</v>
      </c>
    </row>
    <row r="168" spans="1:19" x14ac:dyDescent="0.2">
      <c r="A168" s="26">
        <v>1</v>
      </c>
      <c r="B168" s="27">
        <v>7.1</v>
      </c>
      <c r="C168" s="28">
        <v>3.4</v>
      </c>
      <c r="D168" s="27">
        <v>7.8</v>
      </c>
      <c r="E168" s="27">
        <v>3.6</v>
      </c>
      <c r="F168" s="27">
        <v>3.7</v>
      </c>
      <c r="G168" s="26">
        <v>0</v>
      </c>
      <c r="H168" s="27">
        <v>10.8</v>
      </c>
      <c r="M168" s="27">
        <v>3.1</v>
      </c>
      <c r="N168" s="27">
        <v>2.7</v>
      </c>
      <c r="O168" s="27">
        <v>3.8</v>
      </c>
      <c r="P168" s="26">
        <v>0</v>
      </c>
      <c r="Q168" s="26">
        <v>1</v>
      </c>
      <c r="R168" s="26">
        <v>1</v>
      </c>
      <c r="S168" s="27">
        <v>5.9</v>
      </c>
    </row>
    <row r="169" spans="1:19" x14ac:dyDescent="0.2">
      <c r="A169" s="26">
        <v>10</v>
      </c>
      <c r="B169" s="27">
        <v>6.9</v>
      </c>
      <c r="C169" s="28">
        <v>3.7</v>
      </c>
      <c r="D169" s="27">
        <v>8.9</v>
      </c>
      <c r="E169" s="27">
        <v>2.7</v>
      </c>
      <c r="F169" s="27">
        <v>3.4</v>
      </c>
      <c r="G169" s="26">
        <v>0</v>
      </c>
      <c r="H169" s="27">
        <v>11.399999999999999</v>
      </c>
      <c r="M169" s="27">
        <v>4.2</v>
      </c>
      <c r="N169" s="27">
        <v>2</v>
      </c>
      <c r="O169" s="27">
        <v>3.3</v>
      </c>
      <c r="P169" s="26">
        <v>0</v>
      </c>
      <c r="Q169" s="26">
        <v>1</v>
      </c>
      <c r="R169" s="26">
        <v>1</v>
      </c>
      <c r="S169" s="27">
        <v>5.4</v>
      </c>
    </row>
    <row r="170" spans="1:19" x14ac:dyDescent="0.2">
      <c r="A170" s="26">
        <v>12</v>
      </c>
      <c r="B170" s="27">
        <v>8.6</v>
      </c>
      <c r="C170" s="28">
        <v>2.9</v>
      </c>
      <c r="D170" s="27">
        <v>6.3</v>
      </c>
      <c r="E170" s="27">
        <v>4</v>
      </c>
      <c r="F170" s="27">
        <v>4</v>
      </c>
      <c r="G170" s="26">
        <v>0</v>
      </c>
      <c r="H170" s="27">
        <v>10.050000000000001</v>
      </c>
      <c r="M170" s="27">
        <v>3</v>
      </c>
      <c r="N170" s="27">
        <v>3</v>
      </c>
      <c r="O170" s="27">
        <v>2.8</v>
      </c>
      <c r="P170" s="26">
        <v>1</v>
      </c>
      <c r="Q170" s="26">
        <v>0</v>
      </c>
      <c r="R170" s="26">
        <v>0</v>
      </c>
      <c r="S170" s="27">
        <v>4</v>
      </c>
    </row>
    <row r="171" spans="1:19" x14ac:dyDescent="0.2">
      <c r="A171" s="26">
        <v>9</v>
      </c>
      <c r="B171" s="27">
        <v>6.7</v>
      </c>
      <c r="C171" s="28">
        <v>4</v>
      </c>
      <c r="D171" s="27">
        <v>8.4</v>
      </c>
      <c r="E171" s="27">
        <v>3.8</v>
      </c>
      <c r="F171" s="27">
        <v>4.3</v>
      </c>
      <c r="G171" s="26">
        <v>1</v>
      </c>
      <c r="H171" s="27">
        <v>11.100000000000001</v>
      </c>
      <c r="M171" s="27">
        <v>4.3</v>
      </c>
      <c r="N171" s="27">
        <v>3.5</v>
      </c>
      <c r="O171" s="27">
        <v>4.2</v>
      </c>
      <c r="P171" s="26">
        <v>0</v>
      </c>
      <c r="Q171" s="26">
        <v>0</v>
      </c>
      <c r="R171" s="26">
        <v>1</v>
      </c>
      <c r="S171" s="27">
        <v>6.8</v>
      </c>
    </row>
    <row r="172" spans="1:19" x14ac:dyDescent="0.2">
      <c r="A172" s="26">
        <v>8</v>
      </c>
      <c r="B172" s="27">
        <v>7</v>
      </c>
      <c r="C172" s="28">
        <v>3.3</v>
      </c>
      <c r="D172" s="27">
        <v>9</v>
      </c>
      <c r="E172" s="27">
        <v>3.3</v>
      </c>
      <c r="F172" s="27">
        <v>5.6</v>
      </c>
      <c r="G172" s="26">
        <v>1</v>
      </c>
      <c r="H172" s="27">
        <v>9.3000000000000007</v>
      </c>
      <c r="M172" s="27">
        <v>5.2</v>
      </c>
      <c r="N172" s="27">
        <v>3.7</v>
      </c>
      <c r="O172" s="27">
        <v>4</v>
      </c>
      <c r="P172" s="26">
        <v>0</v>
      </c>
      <c r="Q172" s="26">
        <v>1</v>
      </c>
      <c r="R172" s="26">
        <v>1</v>
      </c>
      <c r="S172" s="27">
        <v>4.2</v>
      </c>
    </row>
    <row r="173" spans="1:19" x14ac:dyDescent="0.2">
      <c r="A173" s="26">
        <v>1</v>
      </c>
      <c r="B173" s="27">
        <v>9.6999999999999993</v>
      </c>
      <c r="C173" s="28">
        <v>2.6</v>
      </c>
      <c r="D173" s="27">
        <v>5.2</v>
      </c>
      <c r="E173" s="27">
        <v>4.5</v>
      </c>
      <c r="F173" s="27">
        <v>5.8</v>
      </c>
      <c r="G173" s="26">
        <v>1</v>
      </c>
      <c r="H173" s="27">
        <v>11.25</v>
      </c>
      <c r="M173" s="27">
        <v>4.7</v>
      </c>
      <c r="N173" s="27">
        <v>3.8</v>
      </c>
      <c r="O173" s="27">
        <v>2.1</v>
      </c>
      <c r="P173" s="26">
        <v>0</v>
      </c>
      <c r="Q173" s="26">
        <v>1</v>
      </c>
      <c r="R173" s="26">
        <v>0</v>
      </c>
      <c r="S173" s="27">
        <v>3.3</v>
      </c>
    </row>
    <row r="174" spans="1:19" x14ac:dyDescent="0.2">
      <c r="A174" s="26">
        <v>4</v>
      </c>
      <c r="B174" s="27">
        <v>9.9</v>
      </c>
      <c r="C174" s="28">
        <v>3.7</v>
      </c>
      <c r="D174" s="27">
        <v>6.8</v>
      </c>
      <c r="E174" s="27">
        <v>5</v>
      </c>
      <c r="F174" s="27">
        <v>5.3</v>
      </c>
      <c r="G174" s="26">
        <v>1</v>
      </c>
      <c r="H174" s="27">
        <v>11.100000000000001</v>
      </c>
      <c r="M174" s="27">
        <v>3.4</v>
      </c>
      <c r="N174" s="27">
        <v>3.9</v>
      </c>
      <c r="O174" s="27">
        <v>4.5999999999999996</v>
      </c>
      <c r="P174" s="26">
        <v>1</v>
      </c>
      <c r="Q174" s="26">
        <v>0</v>
      </c>
      <c r="R174" s="26">
        <v>0</v>
      </c>
      <c r="S174" s="27">
        <v>6.7</v>
      </c>
    </row>
    <row r="175" spans="1:19" x14ac:dyDescent="0.2">
      <c r="A175" s="26">
        <v>1</v>
      </c>
      <c r="B175" s="27">
        <v>8.6</v>
      </c>
      <c r="C175" s="28">
        <v>6.3</v>
      </c>
      <c r="D175" s="27">
        <v>6.7</v>
      </c>
      <c r="E175" s="27">
        <v>4.8</v>
      </c>
      <c r="F175" s="27">
        <v>4.2</v>
      </c>
      <c r="G175" s="26">
        <v>0</v>
      </c>
      <c r="H175" s="27">
        <v>11.850000000000001</v>
      </c>
      <c r="M175" s="27">
        <v>3.6</v>
      </c>
      <c r="N175" s="27">
        <v>3.6</v>
      </c>
      <c r="O175" s="27">
        <v>3.3</v>
      </c>
      <c r="P175" s="26">
        <v>1</v>
      </c>
      <c r="Q175" s="26">
        <v>1</v>
      </c>
      <c r="R175" s="26">
        <v>0</v>
      </c>
      <c r="S175" s="27">
        <v>5.7</v>
      </c>
    </row>
    <row r="176" spans="1:19" x14ac:dyDescent="0.2">
      <c r="A176" s="26">
        <v>8</v>
      </c>
      <c r="B176" s="27">
        <v>6.3</v>
      </c>
      <c r="C176" s="28">
        <v>5.0999999999999996</v>
      </c>
      <c r="D176" s="27">
        <v>8.4</v>
      </c>
      <c r="E176" s="27">
        <v>2.8</v>
      </c>
      <c r="F176" s="27">
        <v>4.7</v>
      </c>
      <c r="G176" s="26">
        <v>0</v>
      </c>
      <c r="H176" s="27">
        <v>9.75</v>
      </c>
      <c r="M176" s="27">
        <v>5.0999999999999996</v>
      </c>
      <c r="N176" s="27">
        <v>3.4</v>
      </c>
      <c r="O176" s="27">
        <v>5.5</v>
      </c>
      <c r="P176" s="26">
        <v>0</v>
      </c>
      <c r="Q176" s="26">
        <v>0</v>
      </c>
      <c r="R176" s="26">
        <v>1</v>
      </c>
      <c r="S176" s="27">
        <v>6.6</v>
      </c>
    </row>
    <row r="177" spans="1:19" x14ac:dyDescent="0.2">
      <c r="A177" s="26">
        <v>11</v>
      </c>
      <c r="B177" s="27">
        <v>9.9</v>
      </c>
      <c r="C177" s="28">
        <v>5.2</v>
      </c>
      <c r="D177" s="27">
        <v>6.8</v>
      </c>
      <c r="E177" s="27">
        <v>4.3</v>
      </c>
      <c r="F177" s="27">
        <v>4.2</v>
      </c>
      <c r="G177" s="26">
        <v>1</v>
      </c>
      <c r="H177" s="27">
        <v>12.899999999999999</v>
      </c>
      <c r="M177" s="27">
        <v>3.4</v>
      </c>
      <c r="N177" s="27">
        <v>3.9</v>
      </c>
      <c r="O177" s="27">
        <v>6.1</v>
      </c>
      <c r="P177" s="26">
        <v>1</v>
      </c>
      <c r="Q177" s="26">
        <v>0</v>
      </c>
      <c r="R177" s="26">
        <v>1</v>
      </c>
      <c r="S177" s="27">
        <v>6.7</v>
      </c>
    </row>
    <row r="178" spans="1:19" x14ac:dyDescent="0.2">
      <c r="A178" s="26">
        <v>7</v>
      </c>
      <c r="B178" s="27">
        <v>9.3000000000000007</v>
      </c>
      <c r="C178" s="28">
        <v>3.9</v>
      </c>
      <c r="D178" s="27">
        <v>6.2</v>
      </c>
      <c r="E178" s="27">
        <v>4</v>
      </c>
      <c r="F178" s="27">
        <v>5.8</v>
      </c>
      <c r="G178" s="26">
        <v>1</v>
      </c>
      <c r="H178" s="27">
        <v>12.899999999999999</v>
      </c>
      <c r="M178" s="27">
        <v>4.4000000000000004</v>
      </c>
      <c r="N178" s="27">
        <v>4.5</v>
      </c>
      <c r="O178" s="27">
        <v>2.6</v>
      </c>
      <c r="P178" s="26">
        <v>1</v>
      </c>
      <c r="Q178" s="26">
        <v>0</v>
      </c>
      <c r="R178" s="26">
        <v>0</v>
      </c>
      <c r="S178" s="27">
        <v>4.5</v>
      </c>
    </row>
    <row r="179" spans="1:19" x14ac:dyDescent="0.2">
      <c r="A179" s="26">
        <v>12</v>
      </c>
      <c r="B179" s="27">
        <v>9.6999999999999993</v>
      </c>
      <c r="C179" s="28">
        <v>6.5</v>
      </c>
      <c r="D179" s="27">
        <v>6.7</v>
      </c>
      <c r="E179" s="27">
        <v>4.9000000000000004</v>
      </c>
      <c r="F179" s="27">
        <v>5.8</v>
      </c>
      <c r="G179" s="26">
        <v>1</v>
      </c>
      <c r="H179" s="27">
        <v>12</v>
      </c>
      <c r="M179" s="27">
        <v>3.4</v>
      </c>
      <c r="N179" s="27">
        <v>4.0999999999999996</v>
      </c>
      <c r="O179" s="27">
        <v>5.2</v>
      </c>
      <c r="P179" s="26">
        <v>1</v>
      </c>
      <c r="Q179" s="26">
        <v>1</v>
      </c>
      <c r="R179" s="26">
        <v>0</v>
      </c>
      <c r="S179" s="27">
        <v>6.1</v>
      </c>
    </row>
    <row r="180" spans="1:19" x14ac:dyDescent="0.2">
      <c r="A180" s="26">
        <v>14</v>
      </c>
      <c r="B180" s="27">
        <v>9.6999999999999993</v>
      </c>
      <c r="C180" s="28">
        <v>4.0999999999999996</v>
      </c>
      <c r="D180" s="27">
        <v>5.2</v>
      </c>
      <c r="E180" s="27">
        <v>4.5999999999999996</v>
      </c>
      <c r="F180" s="27">
        <v>5.3</v>
      </c>
      <c r="G180" s="26">
        <v>0</v>
      </c>
      <c r="H180" s="27">
        <v>12.149999999999999</v>
      </c>
      <c r="M180" s="27">
        <v>4.7</v>
      </c>
      <c r="N180" s="27">
        <v>3.8</v>
      </c>
      <c r="O180" s="27">
        <v>2.4</v>
      </c>
      <c r="P180" s="26">
        <v>0</v>
      </c>
      <c r="Q180" s="26">
        <v>1</v>
      </c>
      <c r="R180" s="26">
        <v>0</v>
      </c>
      <c r="S180" s="27">
        <v>3.3</v>
      </c>
    </row>
    <row r="181" spans="1:19" x14ac:dyDescent="0.2">
      <c r="A181" s="26">
        <v>5</v>
      </c>
      <c r="B181" s="27">
        <v>9.6</v>
      </c>
      <c r="C181" s="28">
        <v>7.2</v>
      </c>
      <c r="D181" s="27">
        <v>4.5</v>
      </c>
      <c r="E181" s="27">
        <v>4</v>
      </c>
      <c r="F181" s="27">
        <v>6.1</v>
      </c>
      <c r="G181" s="26">
        <v>1</v>
      </c>
      <c r="H181" s="27">
        <v>12.299999999999999</v>
      </c>
      <c r="M181" s="27">
        <v>3</v>
      </c>
      <c r="N181" s="27">
        <v>4.3</v>
      </c>
      <c r="O181" s="27">
        <v>6.9</v>
      </c>
      <c r="P181" s="26">
        <v>1</v>
      </c>
      <c r="Q181" s="26">
        <v>1</v>
      </c>
      <c r="R181" s="26">
        <v>0</v>
      </c>
      <c r="S181" s="27">
        <v>7.8</v>
      </c>
    </row>
    <row r="182" spans="1:19" x14ac:dyDescent="0.2">
      <c r="A182" s="26">
        <v>10</v>
      </c>
      <c r="B182" s="27">
        <v>7.6</v>
      </c>
      <c r="C182" s="28">
        <v>2.5</v>
      </c>
      <c r="D182" s="27">
        <v>5.8</v>
      </c>
      <c r="E182" s="27">
        <v>4.4000000000000004</v>
      </c>
      <c r="F182" s="27">
        <v>6.3</v>
      </c>
      <c r="G182" s="26">
        <v>1</v>
      </c>
      <c r="H182" s="27">
        <v>10.8</v>
      </c>
      <c r="M182" s="27">
        <v>3.8</v>
      </c>
      <c r="N182" s="27">
        <v>4.2</v>
      </c>
      <c r="O182" s="27">
        <v>3.8</v>
      </c>
      <c r="P182" s="26">
        <v>1</v>
      </c>
      <c r="Q182" s="26">
        <v>0</v>
      </c>
      <c r="R182" s="26">
        <v>0</v>
      </c>
      <c r="S182" s="27">
        <v>4.2</v>
      </c>
    </row>
    <row r="183" spans="1:19" x14ac:dyDescent="0.2">
      <c r="A183" s="26">
        <v>7</v>
      </c>
      <c r="B183" s="27">
        <v>9.4</v>
      </c>
      <c r="C183" s="28">
        <v>5.6</v>
      </c>
      <c r="D183" s="27">
        <v>7.6</v>
      </c>
      <c r="E183" s="27">
        <v>4.7</v>
      </c>
      <c r="F183" s="27">
        <v>6.4</v>
      </c>
      <c r="G183" s="26">
        <v>1</v>
      </c>
      <c r="H183" s="27">
        <v>12.600000000000001</v>
      </c>
      <c r="M183" s="27">
        <v>3.7</v>
      </c>
      <c r="N183" s="27">
        <v>4.4000000000000004</v>
      </c>
      <c r="O183" s="27">
        <v>4.8</v>
      </c>
      <c r="P183" s="26">
        <v>0</v>
      </c>
      <c r="Q183" s="26">
        <v>1</v>
      </c>
      <c r="R183" s="26">
        <v>0</v>
      </c>
      <c r="S183" s="27">
        <v>4.7</v>
      </c>
    </row>
    <row r="184" spans="1:19" x14ac:dyDescent="0.2">
      <c r="A184" s="26">
        <v>15</v>
      </c>
      <c r="B184" s="27">
        <v>9.6</v>
      </c>
      <c r="C184" s="28">
        <v>7.2</v>
      </c>
      <c r="D184" s="27">
        <v>4.5</v>
      </c>
      <c r="E184" s="27">
        <v>4.5999999999999996</v>
      </c>
      <c r="F184" s="27">
        <v>6.7</v>
      </c>
      <c r="G184" s="26">
        <v>1</v>
      </c>
      <c r="H184" s="27">
        <v>14.100000000000001</v>
      </c>
      <c r="M184" s="27">
        <v>3</v>
      </c>
      <c r="N184" s="27">
        <v>4.3</v>
      </c>
      <c r="O184" s="27">
        <v>5.0999999999999996</v>
      </c>
      <c r="P184" s="26">
        <v>1</v>
      </c>
      <c r="Q184" s="26">
        <v>1</v>
      </c>
      <c r="R184" s="26">
        <v>1</v>
      </c>
      <c r="S184" s="27">
        <v>7.8</v>
      </c>
    </row>
    <row r="185" spans="1:19" x14ac:dyDescent="0.2">
      <c r="A185" s="26">
        <v>14</v>
      </c>
      <c r="B185" s="27">
        <v>9.3000000000000007</v>
      </c>
      <c r="C185" s="28">
        <v>6.6</v>
      </c>
      <c r="D185" s="27">
        <v>7.4</v>
      </c>
      <c r="E185" s="27">
        <v>4.4000000000000004</v>
      </c>
      <c r="F185" s="27">
        <v>5.8</v>
      </c>
      <c r="G185" s="26">
        <v>1</v>
      </c>
      <c r="H185" s="27">
        <v>14.100000000000001</v>
      </c>
      <c r="M185" s="27">
        <v>4.5999999999999996</v>
      </c>
      <c r="N185" s="27">
        <v>4.3</v>
      </c>
      <c r="O185" s="27">
        <v>5.6</v>
      </c>
      <c r="P185" s="26">
        <v>1</v>
      </c>
      <c r="Q185" s="26">
        <v>0</v>
      </c>
      <c r="R185" s="26">
        <v>1</v>
      </c>
      <c r="S185" s="27">
        <v>6.3</v>
      </c>
    </row>
    <row r="186" spans="1:19" x14ac:dyDescent="0.2">
      <c r="A186" s="26">
        <v>4</v>
      </c>
      <c r="B186" s="27">
        <v>9.6999999999999993</v>
      </c>
      <c r="C186" s="28">
        <v>2.8</v>
      </c>
      <c r="D186" s="27">
        <v>4.8</v>
      </c>
      <c r="E186" s="27">
        <v>4.7</v>
      </c>
      <c r="F186" s="27">
        <v>5.0999999999999996</v>
      </c>
      <c r="G186" s="26">
        <v>0</v>
      </c>
      <c r="H186" s="27">
        <v>11.25</v>
      </c>
      <c r="M186" s="27">
        <v>4.0999999999999996</v>
      </c>
      <c r="N186" s="27">
        <v>3.6</v>
      </c>
      <c r="O186" s="27">
        <v>3.8</v>
      </c>
      <c r="P186" s="26">
        <v>0</v>
      </c>
      <c r="Q186" s="26">
        <v>0</v>
      </c>
      <c r="R186" s="26">
        <v>0</v>
      </c>
      <c r="S186" s="27">
        <v>4.7</v>
      </c>
    </row>
    <row r="187" spans="1:19" x14ac:dyDescent="0.2">
      <c r="A187" s="26">
        <v>1</v>
      </c>
      <c r="B187" s="27">
        <v>9.1</v>
      </c>
      <c r="C187" s="28">
        <v>3.8</v>
      </c>
      <c r="D187" s="27">
        <v>7.3</v>
      </c>
      <c r="E187" s="27">
        <v>6</v>
      </c>
      <c r="F187" s="27">
        <v>6.3</v>
      </c>
      <c r="G187" s="26">
        <v>0</v>
      </c>
      <c r="H187" s="27">
        <v>9.8999999999999986</v>
      </c>
      <c r="M187" s="27">
        <v>3.4</v>
      </c>
      <c r="N187" s="27">
        <v>4.2</v>
      </c>
      <c r="O187" s="27">
        <v>3</v>
      </c>
      <c r="P187" s="26">
        <v>1</v>
      </c>
      <c r="Q187" s="26">
        <v>1</v>
      </c>
      <c r="R187" s="26">
        <v>0</v>
      </c>
      <c r="S187" s="27">
        <v>4.5</v>
      </c>
    </row>
    <row r="188" spans="1:19" x14ac:dyDescent="0.2">
      <c r="A188" s="26">
        <v>2</v>
      </c>
      <c r="B188" s="27">
        <v>6.5</v>
      </c>
      <c r="C188" s="28">
        <v>2.8</v>
      </c>
      <c r="D188" s="27">
        <v>8.5</v>
      </c>
      <c r="E188" s="27">
        <v>4.3</v>
      </c>
      <c r="F188" s="27">
        <v>3.3</v>
      </c>
      <c r="G188" s="26">
        <v>0</v>
      </c>
      <c r="H188" s="27">
        <v>6.4499999999999993</v>
      </c>
      <c r="M188" s="27">
        <v>4.7</v>
      </c>
      <c r="N188" s="27">
        <v>3.3</v>
      </c>
      <c r="O188" s="27">
        <v>2.5</v>
      </c>
      <c r="P188" s="26">
        <v>0</v>
      </c>
      <c r="Q188" s="26">
        <v>1</v>
      </c>
      <c r="R188" s="26">
        <v>1</v>
      </c>
      <c r="S188" s="27">
        <v>3.7</v>
      </c>
    </row>
    <row r="189" spans="1:19" x14ac:dyDescent="0.2">
      <c r="A189" s="26">
        <v>2</v>
      </c>
      <c r="B189" s="27">
        <v>6.6</v>
      </c>
      <c r="C189" s="28">
        <v>3.6</v>
      </c>
      <c r="D189" s="27">
        <v>7.2</v>
      </c>
      <c r="E189" s="27">
        <v>3.2</v>
      </c>
      <c r="F189" s="27">
        <v>4</v>
      </c>
      <c r="G189" s="26">
        <v>1</v>
      </c>
      <c r="H189" s="27">
        <v>9.8999999999999986</v>
      </c>
      <c r="M189" s="27">
        <v>3.6</v>
      </c>
      <c r="N189" s="27">
        <v>2.8</v>
      </c>
      <c r="O189" s="27">
        <v>1.7</v>
      </c>
      <c r="P189" s="26">
        <v>0</v>
      </c>
      <c r="Q189" s="26">
        <v>0</v>
      </c>
      <c r="R189" s="26">
        <v>1</v>
      </c>
      <c r="S189" s="27">
        <v>4.8</v>
      </c>
    </row>
    <row r="190" spans="1:19" x14ac:dyDescent="0.2">
      <c r="A190" s="26">
        <v>13</v>
      </c>
      <c r="B190" s="27">
        <v>5.8</v>
      </c>
      <c r="C190" s="28">
        <v>3.6</v>
      </c>
      <c r="D190" s="27">
        <v>9.3000000000000007</v>
      </c>
      <c r="E190" s="27">
        <v>5.9</v>
      </c>
      <c r="F190" s="27">
        <v>6.6</v>
      </c>
      <c r="G190" s="26">
        <v>0</v>
      </c>
      <c r="H190" s="27">
        <v>11.100000000000001</v>
      </c>
      <c r="M190" s="27">
        <v>6.1</v>
      </c>
      <c r="N190" s="27">
        <v>4.5999999999999996</v>
      </c>
      <c r="O190" s="27">
        <v>5.0999999999999996</v>
      </c>
      <c r="P190" s="26">
        <v>0</v>
      </c>
      <c r="Q190" s="26">
        <v>1</v>
      </c>
      <c r="R190" s="26">
        <v>1</v>
      </c>
      <c r="S190" s="27">
        <v>5.8</v>
      </c>
    </row>
    <row r="191" spans="1:19" x14ac:dyDescent="0.2">
      <c r="A191" s="26">
        <v>11</v>
      </c>
      <c r="B191" s="27">
        <v>8.6999999999999993</v>
      </c>
      <c r="C191" s="28">
        <v>3.7</v>
      </c>
      <c r="D191" s="27">
        <v>3.8</v>
      </c>
      <c r="E191" s="27">
        <v>5.5</v>
      </c>
      <c r="F191" s="27">
        <v>5.6</v>
      </c>
      <c r="G191" s="26">
        <v>0</v>
      </c>
      <c r="H191" s="27">
        <v>10.649999999999999</v>
      </c>
      <c r="M191" s="27">
        <v>3.5</v>
      </c>
      <c r="N191" s="27">
        <v>4.2</v>
      </c>
      <c r="O191" s="27">
        <v>4.2</v>
      </c>
      <c r="P191" s="26">
        <v>1</v>
      </c>
      <c r="Q191" s="26">
        <v>0</v>
      </c>
      <c r="R191" s="26">
        <v>0</v>
      </c>
      <c r="S191" s="27">
        <v>4.8</v>
      </c>
    </row>
    <row r="192" spans="1:19" x14ac:dyDescent="0.2">
      <c r="A192" s="26">
        <v>2</v>
      </c>
      <c r="B192" s="27">
        <v>8.8000000000000007</v>
      </c>
      <c r="C192" s="28">
        <v>3.9</v>
      </c>
      <c r="D192" s="27">
        <v>5.8</v>
      </c>
      <c r="E192" s="27">
        <v>3.8</v>
      </c>
      <c r="F192" s="27">
        <v>4.2</v>
      </c>
      <c r="G192" s="26">
        <v>1</v>
      </c>
      <c r="H192" s="27">
        <v>10.050000000000001</v>
      </c>
      <c r="M192" s="27">
        <v>3.7</v>
      </c>
      <c r="N192" s="27">
        <v>2.9</v>
      </c>
      <c r="O192" s="27">
        <v>3.4</v>
      </c>
      <c r="P192" s="26">
        <v>1</v>
      </c>
      <c r="Q192" s="26">
        <v>0</v>
      </c>
      <c r="R192" s="26">
        <v>0</v>
      </c>
      <c r="S192" s="27">
        <v>4.8</v>
      </c>
    </row>
    <row r="193" spans="1:19" x14ac:dyDescent="0.2">
      <c r="A193" s="26">
        <v>8</v>
      </c>
      <c r="B193" s="27">
        <v>6.4</v>
      </c>
      <c r="C193" s="28">
        <v>4.5</v>
      </c>
      <c r="D193" s="27">
        <v>8.4</v>
      </c>
      <c r="E193" s="27">
        <v>4</v>
      </c>
      <c r="F193" s="27">
        <v>5.8</v>
      </c>
      <c r="G193" s="26">
        <v>0</v>
      </c>
      <c r="H193" s="27">
        <v>10.050000000000001</v>
      </c>
      <c r="M193" s="27">
        <v>5.8</v>
      </c>
      <c r="N193" s="27">
        <v>4.4000000000000004</v>
      </c>
      <c r="O193" s="27">
        <v>4</v>
      </c>
      <c r="P193" s="26">
        <v>0</v>
      </c>
      <c r="Q193" s="26">
        <v>0</v>
      </c>
      <c r="R193" s="26">
        <v>1</v>
      </c>
      <c r="S193" s="27">
        <v>5.7</v>
      </c>
    </row>
    <row r="194" spans="1:19" x14ac:dyDescent="0.2">
      <c r="A194" s="26">
        <v>13</v>
      </c>
      <c r="B194" s="27">
        <v>6.7</v>
      </c>
      <c r="C194" s="28">
        <v>3.6</v>
      </c>
      <c r="D194" s="27">
        <v>7.2</v>
      </c>
      <c r="E194" s="27">
        <v>2.9</v>
      </c>
      <c r="F194" s="27">
        <v>3.2</v>
      </c>
      <c r="G194" s="26">
        <v>0</v>
      </c>
      <c r="H194" s="27">
        <v>10.8</v>
      </c>
      <c r="M194" s="27">
        <v>3.6</v>
      </c>
      <c r="N194" s="27">
        <v>2.8</v>
      </c>
      <c r="O194" s="27">
        <v>3.3</v>
      </c>
      <c r="P194" s="26">
        <v>0</v>
      </c>
      <c r="Q194" s="26">
        <v>0</v>
      </c>
      <c r="R194" s="26">
        <v>1</v>
      </c>
      <c r="S194" s="27">
        <v>4.8</v>
      </c>
    </row>
    <row r="195" spans="1:19" x14ac:dyDescent="0.2">
      <c r="A195" s="26">
        <v>1</v>
      </c>
      <c r="B195" s="27">
        <v>5.2</v>
      </c>
      <c r="C195" s="28">
        <v>3.8</v>
      </c>
      <c r="D195" s="27">
        <v>8.4</v>
      </c>
      <c r="E195" s="27">
        <v>4.3</v>
      </c>
      <c r="F195" s="27">
        <v>4.7</v>
      </c>
      <c r="G195" s="26">
        <v>0</v>
      </c>
      <c r="H195" s="27">
        <v>10.649999999999999</v>
      </c>
      <c r="M195" s="27">
        <v>4.9000000000000004</v>
      </c>
      <c r="N195" s="27">
        <v>3.3</v>
      </c>
      <c r="O195" s="27">
        <v>3.3</v>
      </c>
      <c r="P195" s="26">
        <v>0</v>
      </c>
      <c r="Q195" s="26">
        <v>0</v>
      </c>
      <c r="R195" s="26">
        <v>1</v>
      </c>
      <c r="S195" s="27">
        <v>5</v>
      </c>
    </row>
    <row r="196" spans="1:19" x14ac:dyDescent="0.2">
      <c r="A196" s="26">
        <v>3</v>
      </c>
      <c r="B196" s="27">
        <v>6.4</v>
      </c>
      <c r="C196" s="28">
        <v>3.3</v>
      </c>
      <c r="D196" s="27">
        <v>8.8000000000000007</v>
      </c>
      <c r="E196" s="27">
        <v>3.6</v>
      </c>
      <c r="F196" s="27">
        <v>4</v>
      </c>
      <c r="G196" s="26">
        <v>0</v>
      </c>
      <c r="H196" s="27">
        <v>9</v>
      </c>
      <c r="M196" s="27">
        <v>4.0999999999999996</v>
      </c>
      <c r="N196" s="27">
        <v>3</v>
      </c>
      <c r="O196" s="27">
        <v>5.3</v>
      </c>
      <c r="P196" s="26">
        <v>0</v>
      </c>
      <c r="Q196" s="26">
        <v>1</v>
      </c>
      <c r="R196" s="26">
        <v>1</v>
      </c>
      <c r="S196" s="27">
        <v>4.5</v>
      </c>
    </row>
    <row r="197" spans="1:19" x14ac:dyDescent="0.2">
      <c r="A197" s="26">
        <v>10</v>
      </c>
      <c r="B197" s="27">
        <v>7.6</v>
      </c>
      <c r="C197" s="28">
        <v>5.0999999999999996</v>
      </c>
      <c r="D197" s="27">
        <v>4.4000000000000004</v>
      </c>
      <c r="E197" s="27">
        <v>4.4000000000000004</v>
      </c>
      <c r="F197" s="27">
        <v>5.2</v>
      </c>
      <c r="G197" s="26">
        <v>0</v>
      </c>
      <c r="H197" s="27">
        <v>12.600000000000001</v>
      </c>
      <c r="M197" s="27">
        <v>3.9</v>
      </c>
      <c r="N197" s="27">
        <v>4</v>
      </c>
      <c r="O197" s="27">
        <v>4.8</v>
      </c>
      <c r="P197" s="26">
        <v>0</v>
      </c>
      <c r="Q197" s="26">
        <v>1</v>
      </c>
      <c r="R197" s="26">
        <v>0</v>
      </c>
      <c r="S197" s="27">
        <v>5.4</v>
      </c>
    </row>
    <row r="198" spans="1:19" x14ac:dyDescent="0.2">
      <c r="A198" s="26">
        <v>8</v>
      </c>
      <c r="B198" s="27">
        <v>5.9</v>
      </c>
      <c r="C198" s="28">
        <v>5.5</v>
      </c>
      <c r="D198" s="27">
        <v>8.4</v>
      </c>
      <c r="E198" s="27">
        <v>6</v>
      </c>
      <c r="F198" s="27">
        <v>6</v>
      </c>
      <c r="G198" s="26">
        <v>1</v>
      </c>
      <c r="H198" s="27">
        <v>12.899999999999999</v>
      </c>
      <c r="M198" s="27">
        <v>7.5</v>
      </c>
      <c r="N198" s="27">
        <v>5.4</v>
      </c>
      <c r="O198" s="27">
        <v>3.3</v>
      </c>
      <c r="P198" s="26">
        <v>0</v>
      </c>
      <c r="Q198" s="26">
        <v>1</v>
      </c>
      <c r="R198" s="26">
        <v>1</v>
      </c>
      <c r="S198" s="27">
        <v>6.2</v>
      </c>
    </row>
    <row r="199" spans="1:19" x14ac:dyDescent="0.2">
      <c r="A199" s="26">
        <v>9</v>
      </c>
      <c r="B199" s="27">
        <v>9.6999999999999993</v>
      </c>
      <c r="C199" s="28">
        <v>6.5</v>
      </c>
      <c r="D199" s="27">
        <v>6.8</v>
      </c>
      <c r="E199" s="27">
        <v>4.4000000000000004</v>
      </c>
      <c r="F199" s="27">
        <v>6.3</v>
      </c>
      <c r="G199" s="26">
        <v>1</v>
      </c>
      <c r="H199" s="27">
        <v>11.850000000000001</v>
      </c>
      <c r="M199" s="27">
        <v>3.5</v>
      </c>
      <c r="N199" s="27">
        <v>4.2</v>
      </c>
      <c r="O199" s="27">
        <v>5.3</v>
      </c>
      <c r="P199" s="26">
        <v>1</v>
      </c>
      <c r="Q199" s="26">
        <v>1</v>
      </c>
      <c r="R199" s="26">
        <v>1</v>
      </c>
      <c r="S199" s="27">
        <v>6.1</v>
      </c>
    </row>
    <row r="200" spans="1:19" x14ac:dyDescent="0.2">
      <c r="A200" s="26">
        <v>6</v>
      </c>
      <c r="B200" s="27">
        <v>5.5</v>
      </c>
      <c r="C200" s="28">
        <v>5.5</v>
      </c>
      <c r="D200" s="27">
        <v>6.3</v>
      </c>
      <c r="E200" s="27">
        <v>5.9</v>
      </c>
      <c r="F200" s="27">
        <v>6.6</v>
      </c>
      <c r="G200" s="26">
        <v>1</v>
      </c>
      <c r="H200" s="27">
        <v>11.399999999999999</v>
      </c>
      <c r="M200" s="27">
        <v>6.7</v>
      </c>
      <c r="N200" s="27">
        <v>4.9000000000000004</v>
      </c>
      <c r="O200" s="27">
        <v>6.5</v>
      </c>
      <c r="P200" s="26">
        <v>1</v>
      </c>
      <c r="Q200" s="26">
        <v>1</v>
      </c>
      <c r="R200" s="26">
        <v>1</v>
      </c>
      <c r="S200" s="27">
        <v>8.1999999999999993</v>
      </c>
    </row>
    <row r="201" spans="1:19" x14ac:dyDescent="0.2">
      <c r="A201" s="26">
        <v>4</v>
      </c>
      <c r="B201" s="27">
        <v>9.6999999999999993</v>
      </c>
      <c r="C201" s="28">
        <v>6.5</v>
      </c>
      <c r="D201" s="27">
        <v>6.8</v>
      </c>
      <c r="E201" s="27">
        <v>4.3</v>
      </c>
      <c r="F201" s="27">
        <v>5.9</v>
      </c>
      <c r="G201" s="26">
        <v>1</v>
      </c>
      <c r="H201" s="27">
        <v>12.75</v>
      </c>
      <c r="M201" s="27">
        <v>3.5</v>
      </c>
      <c r="N201" s="27">
        <v>4.2</v>
      </c>
      <c r="O201" s="27">
        <v>5.3</v>
      </c>
      <c r="P201" s="26">
        <v>1</v>
      </c>
      <c r="Q201" s="26">
        <v>1</v>
      </c>
      <c r="R201" s="26">
        <v>1</v>
      </c>
      <c r="S201" s="27">
        <v>6.1</v>
      </c>
    </row>
    <row r="202" spans="1:19" x14ac:dyDescent="0.2">
      <c r="A202" s="29"/>
      <c r="G202" s="29"/>
    </row>
    <row r="203" spans="1:19" x14ac:dyDescent="0.2">
      <c r="A203" s="29"/>
      <c r="G203" s="29"/>
    </row>
    <row r="204" spans="1:19" x14ac:dyDescent="0.2">
      <c r="A204" s="29"/>
      <c r="G204" s="29"/>
    </row>
    <row r="205" spans="1:19" x14ac:dyDescent="0.2">
      <c r="A205" s="29"/>
      <c r="G205" s="29"/>
    </row>
    <row r="206" spans="1:19" x14ac:dyDescent="0.2">
      <c r="A206" s="29"/>
      <c r="G206" s="29"/>
    </row>
    <row r="207" spans="1:19" x14ac:dyDescent="0.2">
      <c r="G207" s="29"/>
    </row>
    <row r="208" spans="1:19" x14ac:dyDescent="0.2">
      <c r="G208" s="29"/>
    </row>
    <row r="209" spans="7:7" x14ac:dyDescent="0.2">
      <c r="G209" s="29"/>
    </row>
    <row r="210" spans="7:7" x14ac:dyDescent="0.2">
      <c r="G210" s="29"/>
    </row>
    <row r="211" spans="7:7" x14ac:dyDescent="0.2">
      <c r="G211" s="29"/>
    </row>
    <row r="212" spans="7:7" x14ac:dyDescent="0.2">
      <c r="G212" s="29"/>
    </row>
    <row r="213" spans="7:7" x14ac:dyDescent="0.2">
      <c r="G213" s="29"/>
    </row>
    <row r="214" spans="7:7" x14ac:dyDescent="0.2">
      <c r="G214" s="29"/>
    </row>
    <row r="215" spans="7:7" x14ac:dyDescent="0.2">
      <c r="G215" s="29"/>
    </row>
    <row r="216" spans="7:7" x14ac:dyDescent="0.2">
      <c r="G216" s="29"/>
    </row>
    <row r="217" spans="7:7" x14ac:dyDescent="0.2">
      <c r="G217" s="29"/>
    </row>
    <row r="218" spans="7:7" x14ac:dyDescent="0.2">
      <c r="G218" s="29"/>
    </row>
    <row r="219" spans="7:7" x14ac:dyDescent="0.2">
      <c r="G219" s="29"/>
    </row>
    <row r="220" spans="7:7" x14ac:dyDescent="0.2">
      <c r="G220" s="29"/>
    </row>
    <row r="221" spans="7:7" x14ac:dyDescent="0.2">
      <c r="G221" s="29"/>
    </row>
    <row r="222" spans="7:7" x14ac:dyDescent="0.2">
      <c r="G222" s="29"/>
    </row>
    <row r="223" spans="7:7" x14ac:dyDescent="0.2">
      <c r="G223" s="29"/>
    </row>
    <row r="224" spans="7:7" x14ac:dyDescent="0.2">
      <c r="G224" s="29"/>
    </row>
    <row r="225" spans="7:7" x14ac:dyDescent="0.2">
      <c r="G225" s="29"/>
    </row>
    <row r="226" spans="7:7" x14ac:dyDescent="0.2">
      <c r="G226" s="29"/>
    </row>
    <row r="227" spans="7:7" x14ac:dyDescent="0.2">
      <c r="G227" s="29"/>
    </row>
    <row r="228" spans="7:7" x14ac:dyDescent="0.2">
      <c r="G228" s="29"/>
    </row>
    <row r="229" spans="7:7" x14ac:dyDescent="0.2">
      <c r="G229" s="29"/>
    </row>
    <row r="230" spans="7:7" x14ac:dyDescent="0.2">
      <c r="G230" s="29"/>
    </row>
    <row r="231" spans="7:7" x14ac:dyDescent="0.2">
      <c r="G231" s="29"/>
    </row>
    <row r="232" spans="7:7" x14ac:dyDescent="0.2">
      <c r="G232" s="29"/>
    </row>
    <row r="233" spans="7:7" x14ac:dyDescent="0.2">
      <c r="G233" s="29"/>
    </row>
    <row r="234" spans="7:7" x14ac:dyDescent="0.2">
      <c r="G234" s="29"/>
    </row>
    <row r="235" spans="7:7" x14ac:dyDescent="0.2">
      <c r="G235" s="29"/>
    </row>
    <row r="236" spans="7:7" x14ac:dyDescent="0.2">
      <c r="G236" s="29"/>
    </row>
    <row r="237" spans="7:7" x14ac:dyDescent="0.2">
      <c r="G237" s="29"/>
    </row>
    <row r="238" spans="7:7" x14ac:dyDescent="0.2">
      <c r="G238" s="29"/>
    </row>
    <row r="239" spans="7:7" x14ac:dyDescent="0.2">
      <c r="G239" s="29"/>
    </row>
    <row r="240" spans="7:7" x14ac:dyDescent="0.2">
      <c r="G240" s="29"/>
    </row>
    <row r="241" spans="7:7" x14ac:dyDescent="0.2">
      <c r="G241" s="29"/>
    </row>
    <row r="242" spans="7:7" x14ac:dyDescent="0.2">
      <c r="G242" s="29"/>
    </row>
    <row r="243" spans="7:7" x14ac:dyDescent="0.2">
      <c r="G243" s="29"/>
    </row>
    <row r="244" spans="7:7" x14ac:dyDescent="0.2">
      <c r="G244" s="29"/>
    </row>
    <row r="245" spans="7:7" x14ac:dyDescent="0.2">
      <c r="G245"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11"/>
  <sheetViews>
    <sheetView topLeftCell="A181" zoomScale="120" zoomScaleNormal="120" workbookViewId="0">
      <selection activeCell="I213" sqref="I213"/>
    </sheetView>
  </sheetViews>
  <sheetFormatPr defaultColWidth="8.85546875" defaultRowHeight="12.75" x14ac:dyDescent="0.2"/>
  <cols>
    <col min="1" max="1" width="15.42578125" bestFit="1" customWidth="1"/>
    <col min="2" max="7" width="13.28515625" bestFit="1" customWidth="1"/>
    <col min="8" max="8" width="12.5703125" bestFit="1" customWidth="1"/>
    <col min="9" max="9" width="12.7109375" bestFit="1" customWidth="1"/>
    <col min="10" max="10" width="13.28515625" bestFit="1" customWidth="1"/>
    <col min="11" max="11" width="16" bestFit="1" customWidth="1"/>
    <col min="12" max="12" width="13.28515625" bestFit="1" customWidth="1"/>
    <col min="13" max="13" width="15.28515625" bestFit="1" customWidth="1"/>
    <col min="14" max="14" width="13.7109375" bestFit="1" customWidth="1"/>
    <col min="15" max="15" width="12" bestFit="1" customWidth="1"/>
    <col min="16" max="16" width="10.28515625" bestFit="1" customWidth="1"/>
  </cols>
  <sheetData>
    <row r="1" spans="1:5" x14ac:dyDescent="0.2">
      <c r="A1" s="42"/>
      <c r="B1" s="42"/>
      <c r="C1" s="42"/>
      <c r="D1" s="42"/>
      <c r="E1" s="42"/>
    </row>
    <row r="2" spans="1:5" x14ac:dyDescent="0.2">
      <c r="A2" s="42"/>
      <c r="B2" s="42"/>
      <c r="C2" s="42"/>
      <c r="D2" s="42"/>
      <c r="E2" s="42"/>
    </row>
    <row r="16" spans="1:5" s="12" customFormat="1" x14ac:dyDescent="0.2"/>
    <row r="17" s="12" customFormat="1" x14ac:dyDescent="0.2"/>
    <row r="18" s="12" customFormat="1" x14ac:dyDescent="0.2"/>
    <row r="19" s="12" customFormat="1" x14ac:dyDescent="0.2"/>
    <row r="20" s="12" customFormat="1" x14ac:dyDescent="0.2"/>
    <row r="21" s="12" customFormat="1" x14ac:dyDescent="0.2"/>
    <row r="22" s="12" customFormat="1" x14ac:dyDescent="0.2"/>
    <row r="23" s="12" customFormat="1" x14ac:dyDescent="0.2"/>
    <row r="24" s="12" customFormat="1" x14ac:dyDescent="0.2"/>
    <row r="25" s="12" customFormat="1" x14ac:dyDescent="0.2"/>
    <row r="43" s="12" customFormat="1" x14ac:dyDescent="0.2"/>
    <row r="44" s="12" customFormat="1" x14ac:dyDescent="0.2"/>
    <row r="45" s="12" customFormat="1" x14ac:dyDescent="0.2"/>
    <row r="46" s="12" customFormat="1" x14ac:dyDescent="0.2"/>
    <row r="47" s="12" customFormat="1" x14ac:dyDescent="0.2"/>
    <row r="48" s="12" customFormat="1" x14ac:dyDescent="0.2"/>
    <row r="49" s="12" customFormat="1" x14ac:dyDescent="0.2"/>
    <row r="50" s="12" customFormat="1" x14ac:dyDescent="0.2"/>
    <row r="51" s="12" customFormat="1" x14ac:dyDescent="0.2"/>
    <row r="52" s="12" customFormat="1" x14ac:dyDescent="0.2"/>
    <row r="70" s="12" customFormat="1" x14ac:dyDescent="0.2"/>
    <row r="71" s="12" customFormat="1" x14ac:dyDescent="0.2"/>
    <row r="72" s="12" customFormat="1" x14ac:dyDescent="0.2"/>
    <row r="73" s="12" customFormat="1" x14ac:dyDescent="0.2"/>
    <row r="74" s="12" customFormat="1" x14ac:dyDescent="0.2"/>
    <row r="75" s="12" customFormat="1" x14ac:dyDescent="0.2"/>
    <row r="76" s="12" customFormat="1" x14ac:dyDescent="0.2"/>
    <row r="77" s="12" customFormat="1" x14ac:dyDescent="0.2"/>
    <row r="78" s="12" customFormat="1" x14ac:dyDescent="0.2"/>
    <row r="79" s="12" customFormat="1" x14ac:dyDescent="0.2"/>
    <row r="80" s="12" customFormat="1" x14ac:dyDescent="0.2"/>
    <row r="81" s="12" customFormat="1" x14ac:dyDescent="0.2"/>
    <row r="82" s="12" customFormat="1" x14ac:dyDescent="0.2"/>
    <row r="83" s="12" customFormat="1" x14ac:dyDescent="0.2"/>
    <row r="84" s="12" customFormat="1" x14ac:dyDescent="0.2"/>
    <row r="85" s="12" customFormat="1" x14ac:dyDescent="0.2"/>
    <row r="86" s="12" customFormat="1" x14ac:dyDescent="0.2"/>
    <row r="87" s="12" customFormat="1" x14ac:dyDescent="0.2"/>
    <row r="88" s="12" customFormat="1" x14ac:dyDescent="0.2"/>
    <row r="89" s="12" customFormat="1" x14ac:dyDescent="0.2"/>
    <row r="118" s="12" customFormat="1" x14ac:dyDescent="0.2"/>
    <row r="119" s="12" customFormat="1" x14ac:dyDescent="0.2"/>
    <row r="120" s="12" customFormat="1" x14ac:dyDescent="0.2"/>
    <row r="121" s="12" customFormat="1" x14ac:dyDescent="0.2"/>
    <row r="122" s="12" customFormat="1" x14ac:dyDescent="0.2"/>
    <row r="123" s="12" customFormat="1" x14ac:dyDescent="0.2"/>
    <row r="124" s="12" customFormat="1" x14ac:dyDescent="0.2"/>
    <row r="125" s="12" customFormat="1" x14ac:dyDescent="0.2"/>
    <row r="126" s="12" customFormat="1" x14ac:dyDescent="0.2"/>
    <row r="127" s="12" customFormat="1" x14ac:dyDescent="0.2"/>
    <row r="150" s="12" customFormat="1" x14ac:dyDescent="0.2"/>
    <row r="151" s="12" customFormat="1" x14ac:dyDescent="0.2"/>
    <row r="152" s="12" customFormat="1" x14ac:dyDescent="0.2"/>
    <row r="153" s="12" customFormat="1" x14ac:dyDescent="0.2"/>
    <row r="154" s="12" customFormat="1" x14ac:dyDescent="0.2"/>
    <row r="155" s="12" customFormat="1" x14ac:dyDescent="0.2"/>
    <row r="156" s="12" customFormat="1" x14ac:dyDescent="0.2"/>
    <row r="157" s="12" customFormat="1" x14ac:dyDescent="0.2"/>
    <row r="158" s="12" customFormat="1" x14ac:dyDescent="0.2"/>
    <row r="159" s="12" customFormat="1" x14ac:dyDescent="0.2"/>
    <row r="162" s="12" customFormat="1" x14ac:dyDescent="0.2"/>
    <row r="163" s="12" customFormat="1" x14ac:dyDescent="0.2"/>
    <row r="164" s="12" customFormat="1" x14ac:dyDescent="0.2"/>
    <row r="165" s="12" customFormat="1" x14ac:dyDescent="0.2"/>
    <row r="166" s="12" customFormat="1" x14ac:dyDescent="0.2"/>
    <row r="167" s="12" customFormat="1" x14ac:dyDescent="0.2"/>
    <row r="168" s="12" customFormat="1" x14ac:dyDescent="0.2"/>
    <row r="169" s="12" customFormat="1" x14ac:dyDescent="0.2"/>
    <row r="170" s="12" customFormat="1" x14ac:dyDescent="0.2"/>
    <row r="171" s="12" customFormat="1" x14ac:dyDescent="0.2"/>
    <row r="189" spans="1:16" ht="13.5" thickBot="1" x14ac:dyDescent="0.25"/>
    <row r="190" spans="1:16" x14ac:dyDescent="0.2">
      <c r="A190" s="229"/>
      <c r="B190" s="43" t="s">
        <v>260</v>
      </c>
      <c r="C190" s="43" t="s">
        <v>42</v>
      </c>
      <c r="D190" s="43" t="s">
        <v>3</v>
      </c>
      <c r="E190" s="43" t="s">
        <v>44</v>
      </c>
      <c r="F190" s="43" t="s">
        <v>46</v>
      </c>
      <c r="G190" s="43" t="s">
        <v>49</v>
      </c>
      <c r="H190" s="43" t="s">
        <v>8</v>
      </c>
      <c r="I190" s="43" t="s">
        <v>52</v>
      </c>
      <c r="J190" s="43" t="s">
        <v>54</v>
      </c>
      <c r="K190" s="43" t="s">
        <v>261</v>
      </c>
      <c r="L190" s="43" t="s">
        <v>55</v>
      </c>
      <c r="M190" s="43" t="s">
        <v>265</v>
      </c>
      <c r="N190" s="43" t="s">
        <v>266</v>
      </c>
      <c r="O190" s="43" t="s">
        <v>41</v>
      </c>
      <c r="P190" s="211" t="s">
        <v>276</v>
      </c>
    </row>
    <row r="191" spans="1:16" x14ac:dyDescent="0.2">
      <c r="A191" s="227" t="s">
        <v>260</v>
      </c>
      <c r="B191" s="44">
        <v>1</v>
      </c>
      <c r="C191" s="44"/>
      <c r="D191" s="44"/>
      <c r="E191" s="44"/>
      <c r="F191" s="44"/>
      <c r="G191" s="44"/>
      <c r="H191" s="44"/>
      <c r="I191" s="44"/>
      <c r="J191" s="44"/>
      <c r="K191" s="44"/>
      <c r="L191" s="44"/>
      <c r="M191" s="44"/>
      <c r="N191" s="44"/>
      <c r="O191" s="44"/>
      <c r="P191" s="148"/>
    </row>
    <row r="192" spans="1:16" x14ac:dyDescent="0.2">
      <c r="A192" s="227" t="s">
        <v>42</v>
      </c>
      <c r="B192" s="44">
        <v>-5.0620783122198983E-2</v>
      </c>
      <c r="C192" s="44">
        <v>1</v>
      </c>
      <c r="D192" s="44"/>
      <c r="E192" s="44"/>
      <c r="F192" s="44"/>
      <c r="G192" s="44"/>
      <c r="H192" s="44"/>
      <c r="I192" s="44"/>
      <c r="J192" s="44"/>
      <c r="K192" s="44"/>
      <c r="L192" s="44"/>
      <c r="M192" s="44"/>
      <c r="N192" s="44"/>
      <c r="O192" s="44"/>
      <c r="P192" s="148"/>
    </row>
    <row r="193" spans="1:16" x14ac:dyDescent="0.2">
      <c r="A193" s="227" t="s">
        <v>3</v>
      </c>
      <c r="B193" s="44">
        <v>7.1938469689458648E-2</v>
      </c>
      <c r="C193" s="44">
        <v>-3.0556616567607039E-2</v>
      </c>
      <c r="D193" s="44">
        <v>1</v>
      </c>
      <c r="E193" s="44"/>
      <c r="F193" s="44"/>
      <c r="G193" s="44"/>
      <c r="H193" s="44"/>
      <c r="I193" s="44"/>
      <c r="J193" s="44"/>
      <c r="K193" s="44"/>
      <c r="L193" s="44"/>
      <c r="M193" s="44"/>
      <c r="N193" s="44"/>
      <c r="O193" s="44"/>
      <c r="P193" s="148"/>
    </row>
    <row r="194" spans="1:16" x14ac:dyDescent="0.2">
      <c r="A194" s="227" t="s">
        <v>44</v>
      </c>
      <c r="B194" s="44">
        <v>0.22344762586797343</v>
      </c>
      <c r="C194" s="44">
        <v>-0.14045016193339743</v>
      </c>
      <c r="D194" s="44">
        <v>-0.26036202586680002</v>
      </c>
      <c r="E194" s="44">
        <v>1</v>
      </c>
      <c r="F194" s="44"/>
      <c r="G194" s="44"/>
      <c r="H194" s="44"/>
      <c r="I194" s="44"/>
      <c r="J194" s="44"/>
      <c r="K194" s="44"/>
      <c r="L194" s="44"/>
      <c r="M194" s="44"/>
      <c r="N194" s="44"/>
      <c r="O194" s="44"/>
      <c r="P194" s="148"/>
    </row>
    <row r="195" spans="1:16" x14ac:dyDescent="0.2">
      <c r="A195" s="227" t="s">
        <v>46</v>
      </c>
      <c r="B195" s="44">
        <v>8.4010954071201127E-2</v>
      </c>
      <c r="C195" s="44">
        <v>-4.9291360536159956E-2</v>
      </c>
      <c r="D195" s="44">
        <v>-0.54404006595038612</v>
      </c>
      <c r="E195" s="44">
        <v>0.38216010748078655</v>
      </c>
      <c r="F195" s="44">
        <v>1</v>
      </c>
      <c r="G195" s="44"/>
      <c r="H195" s="44"/>
      <c r="I195" s="44"/>
      <c r="J195" s="44"/>
      <c r="K195" s="44"/>
      <c r="L195" s="44"/>
      <c r="M195" s="44"/>
      <c r="N195" s="44"/>
      <c r="O195" s="44"/>
      <c r="P195" s="148"/>
    </row>
    <row r="196" spans="1:16" x14ac:dyDescent="0.2">
      <c r="A196" s="227" t="s">
        <v>49</v>
      </c>
      <c r="B196" s="44">
        <v>0.31150628660692975</v>
      </c>
      <c r="C196" s="44">
        <v>7.048810190672411E-2</v>
      </c>
      <c r="D196" s="44">
        <v>2.4818346202132108E-2</v>
      </c>
      <c r="E196" s="44">
        <v>0.40944714624745304</v>
      </c>
      <c r="F196" s="44">
        <v>0.24008303587735025</v>
      </c>
      <c r="G196" s="44">
        <v>1</v>
      </c>
      <c r="H196" s="44"/>
      <c r="I196" s="44"/>
      <c r="J196" s="44"/>
      <c r="K196" s="44"/>
      <c r="L196" s="44"/>
      <c r="M196" s="44"/>
      <c r="N196" s="44"/>
      <c r="O196" s="44"/>
      <c r="P196" s="148"/>
    </row>
    <row r="197" spans="1:16" x14ac:dyDescent="0.2">
      <c r="A197" s="227" t="s">
        <v>8</v>
      </c>
      <c r="B197" s="44">
        <v>0.25882412347017725</v>
      </c>
      <c r="C197" s="44">
        <v>5.6808812020891879E-3</v>
      </c>
      <c r="D197" s="44">
        <v>0.22327488102127249</v>
      </c>
      <c r="E197" s="44">
        <v>0.16695872526547734</v>
      </c>
      <c r="F197" s="44">
        <v>-5.3901000870002803E-2</v>
      </c>
      <c r="G197" s="44">
        <v>0.40378099452801069</v>
      </c>
      <c r="H197" s="44">
        <v>1</v>
      </c>
      <c r="I197" s="44"/>
      <c r="J197" s="44"/>
      <c r="K197" s="44"/>
      <c r="L197" s="44"/>
      <c r="M197" s="44"/>
      <c r="N197" s="44"/>
      <c r="O197" s="44"/>
      <c r="P197" s="148"/>
    </row>
    <row r="198" spans="1:16" x14ac:dyDescent="0.2">
      <c r="A198" s="227" t="s">
        <v>52</v>
      </c>
      <c r="B198" s="44">
        <v>0.2584721662844337</v>
      </c>
      <c r="C198" s="44">
        <v>5.3298160257430477E-3</v>
      </c>
      <c r="D198" s="44">
        <v>0.37899597934034429</v>
      </c>
      <c r="E198" s="44">
        <v>0.29037523455308084</v>
      </c>
      <c r="F198" s="44">
        <v>-0.11610408266796415</v>
      </c>
      <c r="G198" s="44">
        <v>0.66812277795998143</v>
      </c>
      <c r="H198" s="44">
        <v>0.62675411687401783</v>
      </c>
      <c r="I198" s="44">
        <v>1</v>
      </c>
      <c r="J198" s="44"/>
      <c r="K198" s="44"/>
      <c r="L198" s="44"/>
      <c r="M198" s="44"/>
      <c r="N198" s="44"/>
      <c r="O198" s="44"/>
      <c r="P198" s="148"/>
    </row>
    <row r="199" spans="1:16" x14ac:dyDescent="0.2">
      <c r="A199" s="227" t="s">
        <v>54</v>
      </c>
      <c r="B199" s="44">
        <v>7.5602924212676823E-2</v>
      </c>
      <c r="C199" s="44">
        <v>0.1489892660654861</v>
      </c>
      <c r="D199" s="44">
        <v>0.58926244153105511</v>
      </c>
      <c r="E199" s="44">
        <v>-0.33157800460067532</v>
      </c>
      <c r="F199" s="44">
        <v>-0.44811201416139135</v>
      </c>
      <c r="G199" s="44">
        <v>2.6482510498173129E-3</v>
      </c>
      <c r="H199" s="44">
        <v>9.917505859352424E-2</v>
      </c>
      <c r="I199" s="44">
        <v>0.19998110994560406</v>
      </c>
      <c r="J199" s="44">
        <v>1</v>
      </c>
      <c r="K199" s="44"/>
      <c r="L199" s="44"/>
      <c r="M199" s="44"/>
      <c r="N199" s="44"/>
      <c r="O199" s="44"/>
      <c r="P199" s="148"/>
    </row>
    <row r="200" spans="1:16" x14ac:dyDescent="0.2">
      <c r="A200" s="227" t="s">
        <v>261</v>
      </c>
      <c r="B200" s="44">
        <v>0.1386998773503294</v>
      </c>
      <c r="C200" s="44">
        <v>-8.7947354639767543E-3</v>
      </c>
      <c r="D200" s="44">
        <v>4.5013507697200554E-3</v>
      </c>
      <c r="E200" s="44">
        <v>0.26288171491565648</v>
      </c>
      <c r="F200" s="44">
        <v>8.303682622807175E-2</v>
      </c>
      <c r="G200" s="44">
        <v>0.36420547315613921</v>
      </c>
      <c r="H200" s="44">
        <v>0.23012907303143582</v>
      </c>
      <c r="I200" s="44">
        <v>0.28367167827287876</v>
      </c>
      <c r="J200" s="44">
        <v>-6.048526213717316E-2</v>
      </c>
      <c r="K200" s="44">
        <v>1</v>
      </c>
      <c r="L200" s="44"/>
      <c r="M200" s="44"/>
      <c r="N200" s="44"/>
      <c r="O200" s="44"/>
      <c r="P200" s="148"/>
    </row>
    <row r="201" spans="1:16" x14ac:dyDescent="0.2">
      <c r="A201" s="227" t="s">
        <v>55</v>
      </c>
      <c r="B201" s="44">
        <v>5.7807803695791374E-2</v>
      </c>
      <c r="C201" s="44">
        <v>4.0347475851030379E-2</v>
      </c>
      <c r="D201" s="44">
        <v>0.57520810929599575</v>
      </c>
      <c r="E201" s="44">
        <v>-0.21662053998458405</v>
      </c>
      <c r="F201" s="44">
        <v>-0.48721258910472259</v>
      </c>
      <c r="G201" s="44">
        <v>0.14530966434092674</v>
      </c>
      <c r="H201" s="44">
        <v>0.26007458906201325</v>
      </c>
      <c r="I201" s="44">
        <v>0.27218675859299546</v>
      </c>
      <c r="J201" s="44">
        <v>0.46974578272245188</v>
      </c>
      <c r="K201" s="44">
        <v>0.41926459785297532</v>
      </c>
      <c r="L201" s="44">
        <v>1</v>
      </c>
      <c r="M201" s="44"/>
      <c r="N201" s="44"/>
      <c r="O201" s="44"/>
      <c r="P201" s="148"/>
    </row>
    <row r="202" spans="1:16" x14ac:dyDescent="0.2">
      <c r="A202" s="227" t="s">
        <v>265</v>
      </c>
      <c r="B202" s="44">
        <v>0.19597125096323062</v>
      </c>
      <c r="C202" s="44">
        <v>1.6053687684703302E-2</v>
      </c>
      <c r="D202" s="44">
        <v>1.3571783154480108E-2</v>
      </c>
      <c r="E202" s="44">
        <v>0.25403438193711042</v>
      </c>
      <c r="F202" s="44">
        <v>6.6617281568383452E-2</v>
      </c>
      <c r="G202" s="44">
        <v>0.41334613198610742</v>
      </c>
      <c r="H202" s="44">
        <v>0.32307395472715289</v>
      </c>
      <c r="I202" s="44">
        <v>0.29867737025659047</v>
      </c>
      <c r="J202" s="44">
        <v>-5.5161301508333212E-2</v>
      </c>
      <c r="K202" s="44">
        <v>0.77297159626649903</v>
      </c>
      <c r="L202" s="44">
        <v>0.51298082235073983</v>
      </c>
      <c r="M202" s="44">
        <v>1</v>
      </c>
      <c r="N202" s="44"/>
      <c r="O202" s="44"/>
      <c r="P202" s="148"/>
    </row>
    <row r="203" spans="1:16" x14ac:dyDescent="0.2">
      <c r="A203" s="227" t="s">
        <v>266</v>
      </c>
      <c r="B203" s="44">
        <v>0.17450983034678064</v>
      </c>
      <c r="C203" s="44">
        <v>1.6452516960993698E-2</v>
      </c>
      <c r="D203" s="44">
        <v>1.7746054121384129E-3</v>
      </c>
      <c r="E203" s="44">
        <v>0.23989568595000757</v>
      </c>
      <c r="F203" s="44">
        <v>0.14092171384459601</v>
      </c>
      <c r="G203" s="44">
        <v>0.41924186212617121</v>
      </c>
      <c r="H203" s="44">
        <v>0.24668087584748452</v>
      </c>
      <c r="I203" s="44">
        <v>0.29634197572513515</v>
      </c>
      <c r="J203" s="44">
        <v>-9.4274238873546884E-2</v>
      </c>
      <c r="K203" s="44">
        <v>0.69608476670485087</v>
      </c>
      <c r="L203" s="44">
        <v>0.35830118588849025</v>
      </c>
      <c r="M203" s="46">
        <v>0.8398519975698362</v>
      </c>
      <c r="N203" s="44">
        <v>1</v>
      </c>
      <c r="O203" s="44"/>
      <c r="P203" s="148"/>
    </row>
    <row r="204" spans="1:16" x14ac:dyDescent="0.2">
      <c r="A204" s="227" t="s">
        <v>41</v>
      </c>
      <c r="B204" s="44">
        <v>0.1728424589990932</v>
      </c>
      <c r="C204" s="44">
        <v>-1.0000500037503114E-2</v>
      </c>
      <c r="D204" s="44">
        <v>-0.10379583086259984</v>
      </c>
      <c r="E204" s="44">
        <v>0.43220682345936934</v>
      </c>
      <c r="F204" s="44">
        <v>0.3610482738744355</v>
      </c>
      <c r="G204" s="44">
        <v>0.46385230821110623</v>
      </c>
      <c r="H204" s="44">
        <v>0.18868897904067533</v>
      </c>
      <c r="I204" s="44">
        <v>0.30960672760540298</v>
      </c>
      <c r="J204" s="44">
        <v>-0.13042601900582568</v>
      </c>
      <c r="K204" s="44">
        <v>0.31506516481039765</v>
      </c>
      <c r="L204" s="44">
        <v>5.8305017928520143E-2</v>
      </c>
      <c r="M204" s="44">
        <v>0.39579670405019174</v>
      </c>
      <c r="N204" s="44">
        <v>0.37769695864491848</v>
      </c>
      <c r="O204" s="44">
        <v>1</v>
      </c>
      <c r="P204" s="148"/>
    </row>
    <row r="205" spans="1:16" ht="13.5" thickBot="1" x14ac:dyDescent="0.25">
      <c r="A205" s="228" t="s">
        <v>276</v>
      </c>
      <c r="B205" s="47">
        <v>0.40513553089359511</v>
      </c>
      <c r="C205" s="49">
        <v>-4.8260563966092525E-2</v>
      </c>
      <c r="D205" s="49">
        <v>-0.12271848800459795</v>
      </c>
      <c r="E205" s="47">
        <v>0.399936556368298</v>
      </c>
      <c r="F205" s="47">
        <v>0.43337152682552693</v>
      </c>
      <c r="G205" s="47">
        <v>0.66922489563277299</v>
      </c>
      <c r="H205" s="49">
        <v>0.23703778509769427</v>
      </c>
      <c r="I205" s="49">
        <v>0.33800492996689019</v>
      </c>
      <c r="J205" s="49">
        <v>-0.21771221938500498</v>
      </c>
      <c r="K205" s="49">
        <v>0.31459065307077172</v>
      </c>
      <c r="L205" s="49">
        <v>-2.8396549113027755E-3</v>
      </c>
      <c r="M205" s="45">
        <v>0.42508199546192704</v>
      </c>
      <c r="N205" s="48">
        <v>0.50441271527576892</v>
      </c>
      <c r="O205" s="47">
        <v>0.51108248038988624</v>
      </c>
      <c r="P205" s="149">
        <v>1</v>
      </c>
    </row>
    <row r="206" spans="1:16" ht="13.5" thickBot="1" x14ac:dyDescent="0.25"/>
    <row r="207" spans="1:16" x14ac:dyDescent="0.2">
      <c r="A207" s="267" t="s">
        <v>410</v>
      </c>
      <c r="B207" s="268"/>
      <c r="C207" s="268"/>
      <c r="D207" s="268"/>
      <c r="E207" s="268"/>
      <c r="F207" s="268"/>
      <c r="G207" s="268"/>
      <c r="H207" s="268"/>
      <c r="I207" s="268"/>
      <c r="J207" s="268"/>
      <c r="K207" s="268"/>
      <c r="L207" s="268"/>
      <c r="M207" s="268"/>
      <c r="N207" s="268"/>
      <c r="O207" s="268"/>
      <c r="P207" s="269"/>
    </row>
    <row r="208" spans="1:16" x14ac:dyDescent="0.2">
      <c r="A208" s="270"/>
      <c r="B208" s="271"/>
      <c r="C208" s="271"/>
      <c r="D208" s="271"/>
      <c r="E208" s="271"/>
      <c r="F208" s="271"/>
      <c r="G208" s="271"/>
      <c r="H208" s="271"/>
      <c r="I208" s="271"/>
      <c r="J208" s="271"/>
      <c r="K208" s="271"/>
      <c r="L208" s="271"/>
      <c r="M208" s="271"/>
      <c r="N208" s="271"/>
      <c r="O208" s="271"/>
      <c r="P208" s="272"/>
    </row>
    <row r="209" spans="1:16" x14ac:dyDescent="0.2">
      <c r="A209" s="270"/>
      <c r="B209" s="271"/>
      <c r="C209" s="271"/>
      <c r="D209" s="271"/>
      <c r="E209" s="271"/>
      <c r="F209" s="271"/>
      <c r="G209" s="271"/>
      <c r="H209" s="271"/>
      <c r="I209" s="271"/>
      <c r="J209" s="271"/>
      <c r="K209" s="271"/>
      <c r="L209" s="271"/>
      <c r="M209" s="271"/>
      <c r="N209" s="271"/>
      <c r="O209" s="271"/>
      <c r="P209" s="272"/>
    </row>
    <row r="210" spans="1:16" x14ac:dyDescent="0.2">
      <c r="A210" s="270"/>
      <c r="B210" s="271"/>
      <c r="C210" s="271"/>
      <c r="D210" s="271"/>
      <c r="E210" s="271"/>
      <c r="F210" s="271"/>
      <c r="G210" s="271"/>
      <c r="H210" s="271"/>
      <c r="I210" s="271"/>
      <c r="J210" s="271"/>
      <c r="K210" s="271"/>
      <c r="L210" s="271"/>
      <c r="M210" s="271"/>
      <c r="N210" s="271"/>
      <c r="O210" s="271"/>
      <c r="P210" s="272"/>
    </row>
    <row r="211" spans="1:16" ht="13.5" thickBot="1" x14ac:dyDescent="0.25">
      <c r="A211" s="273"/>
      <c r="B211" s="274"/>
      <c r="C211" s="274"/>
      <c r="D211" s="274"/>
      <c r="E211" s="274"/>
      <c r="F211" s="274"/>
      <c r="G211" s="274"/>
      <c r="H211" s="274"/>
      <c r="I211" s="274"/>
      <c r="J211" s="274"/>
      <c r="K211" s="274"/>
      <c r="L211" s="274"/>
      <c r="M211" s="274"/>
      <c r="N211" s="274"/>
      <c r="O211" s="274"/>
      <c r="P211" s="275"/>
    </row>
  </sheetData>
  <mergeCells count="1">
    <mergeCell ref="A207:P21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00D04-1866-47C6-B9A5-7607766C3256}">
  <dimension ref="A1:S103"/>
  <sheetViews>
    <sheetView zoomScale="106" zoomScaleNormal="106" workbookViewId="0">
      <selection activeCell="J8" sqref="J8"/>
    </sheetView>
  </sheetViews>
  <sheetFormatPr defaultRowHeight="12.75" x14ac:dyDescent="0.2"/>
  <cols>
    <col min="1" max="1" width="18.7109375" bestFit="1" customWidth="1"/>
    <col min="2" max="2" width="12.5703125" bestFit="1" customWidth="1"/>
    <col min="3" max="3" width="13.7109375" bestFit="1" customWidth="1"/>
    <col min="4" max="4" width="12.5703125" bestFit="1" customWidth="1"/>
    <col min="5" max="5" width="12.42578125" bestFit="1" customWidth="1"/>
    <col min="6" max="6" width="13.5703125" bestFit="1" customWidth="1"/>
    <col min="7" max="9" width="12.5703125" bestFit="1" customWidth="1"/>
    <col min="11" max="11" width="18.7109375" bestFit="1" customWidth="1"/>
    <col min="12" max="12" width="11.42578125" bestFit="1" customWidth="1"/>
    <col min="14" max="14" width="14" customWidth="1"/>
    <col min="15" max="15" width="11.7109375" customWidth="1"/>
  </cols>
  <sheetData>
    <row r="1" spans="1:19" ht="12.75" customHeight="1" x14ac:dyDescent="0.2">
      <c r="A1" s="276" t="s">
        <v>319</v>
      </c>
      <c r="B1" s="277"/>
      <c r="C1" s="277"/>
      <c r="D1" s="277"/>
      <c r="E1" s="277"/>
      <c r="F1" s="277"/>
      <c r="G1" s="277"/>
      <c r="H1" s="277"/>
      <c r="I1" s="278"/>
      <c r="K1" s="276" t="s">
        <v>320</v>
      </c>
      <c r="L1" s="277"/>
      <c r="M1" s="277"/>
      <c r="N1" s="277"/>
      <c r="O1" s="277"/>
      <c r="P1" s="277"/>
      <c r="Q1" s="277"/>
      <c r="R1" s="277"/>
      <c r="S1" s="278"/>
    </row>
    <row r="2" spans="1:19" ht="12.75" customHeight="1" x14ac:dyDescent="0.2">
      <c r="A2" s="279"/>
      <c r="B2" s="280"/>
      <c r="C2" s="280"/>
      <c r="D2" s="280"/>
      <c r="E2" s="280"/>
      <c r="F2" s="280"/>
      <c r="G2" s="280"/>
      <c r="H2" s="280"/>
      <c r="I2" s="281"/>
      <c r="K2" s="279"/>
      <c r="L2" s="280"/>
      <c r="M2" s="280"/>
      <c r="N2" s="280"/>
      <c r="O2" s="280"/>
      <c r="P2" s="280"/>
      <c r="Q2" s="280"/>
      <c r="R2" s="280"/>
      <c r="S2" s="281"/>
    </row>
    <row r="3" spans="1:19" ht="13.5" customHeight="1" thickBot="1" x14ac:dyDescent="0.25">
      <c r="A3" s="282"/>
      <c r="B3" s="283"/>
      <c r="C3" s="283"/>
      <c r="D3" s="283"/>
      <c r="E3" s="283"/>
      <c r="F3" s="283"/>
      <c r="G3" s="283"/>
      <c r="H3" s="283"/>
      <c r="I3" s="284"/>
      <c r="K3" s="282"/>
      <c r="L3" s="283"/>
      <c r="M3" s="283"/>
      <c r="N3" s="283"/>
      <c r="O3" s="283"/>
      <c r="P3" s="283"/>
      <c r="Q3" s="283"/>
      <c r="R3" s="283"/>
      <c r="S3" s="284"/>
    </row>
    <row r="4" spans="1:19" s="123" customFormat="1" x14ac:dyDescent="0.2">
      <c r="A4" s="230" t="s">
        <v>295</v>
      </c>
      <c r="B4" s="138"/>
      <c r="C4" s="138"/>
      <c r="D4" s="138"/>
      <c r="E4" s="138"/>
      <c r="F4" s="138"/>
      <c r="G4" s="138"/>
      <c r="H4" s="138"/>
      <c r="I4" s="142"/>
      <c r="K4" s="230" t="s">
        <v>295</v>
      </c>
      <c r="L4" s="138"/>
      <c r="M4" s="138"/>
      <c r="N4" s="138"/>
      <c r="O4" s="138"/>
      <c r="P4" s="138"/>
      <c r="Q4" s="138"/>
      <c r="R4" s="138"/>
      <c r="S4" s="142"/>
    </row>
    <row r="5" spans="1:19" s="123" customFormat="1" ht="13.5" thickBot="1" x14ac:dyDescent="0.25">
      <c r="A5" s="230"/>
      <c r="B5" s="138"/>
      <c r="C5" s="138"/>
      <c r="D5" s="138"/>
      <c r="E5" s="138"/>
      <c r="F5" s="138"/>
      <c r="G5" s="138"/>
      <c r="H5" s="138"/>
      <c r="I5" s="142"/>
      <c r="K5" s="230"/>
      <c r="L5" s="138"/>
      <c r="M5" s="138"/>
      <c r="N5" s="138"/>
      <c r="O5" s="138"/>
      <c r="P5" s="138"/>
      <c r="Q5" s="138"/>
      <c r="R5" s="138"/>
      <c r="S5" s="142"/>
    </row>
    <row r="6" spans="1:19" s="123" customFormat="1" x14ac:dyDescent="0.2">
      <c r="A6" s="231" t="s">
        <v>296</v>
      </c>
      <c r="B6" s="55"/>
      <c r="C6" s="138"/>
      <c r="D6" s="138"/>
      <c r="E6" s="138"/>
      <c r="F6" s="138"/>
      <c r="G6" s="138"/>
      <c r="H6" s="138"/>
      <c r="I6" s="142"/>
      <c r="K6" s="231" t="s">
        <v>296</v>
      </c>
      <c r="L6" s="55"/>
      <c r="M6" s="138"/>
      <c r="N6" s="138"/>
      <c r="O6" s="138"/>
      <c r="P6" s="138"/>
      <c r="Q6" s="138"/>
      <c r="R6" s="138"/>
      <c r="S6" s="142"/>
    </row>
    <row r="7" spans="1:19" s="123" customFormat="1" x14ac:dyDescent="0.2">
      <c r="A7" s="141" t="s">
        <v>297</v>
      </c>
      <c r="B7" s="44">
        <v>0.81248504787151932</v>
      </c>
      <c r="C7" s="138"/>
      <c r="D7" s="138"/>
      <c r="E7" s="138"/>
      <c r="F7" s="138"/>
      <c r="G7" s="138"/>
      <c r="H7" s="138"/>
      <c r="I7" s="142"/>
      <c r="K7" s="141" t="s">
        <v>297</v>
      </c>
      <c r="L7" s="44">
        <v>0.8124701296761252</v>
      </c>
      <c r="M7" s="138"/>
      <c r="N7" s="138"/>
      <c r="O7" s="138"/>
      <c r="P7" s="138"/>
      <c r="Q7" s="138"/>
      <c r="R7" s="138"/>
      <c r="S7" s="142"/>
    </row>
    <row r="8" spans="1:19" s="123" customFormat="1" x14ac:dyDescent="0.2">
      <c r="A8" s="141" t="s">
        <v>298</v>
      </c>
      <c r="B8" s="44">
        <v>0.660131953014785</v>
      </c>
      <c r="C8" s="138"/>
      <c r="D8" s="138"/>
      <c r="E8" s="138"/>
      <c r="F8" s="138"/>
      <c r="G8" s="138"/>
      <c r="H8" s="138"/>
      <c r="I8" s="142"/>
      <c r="K8" s="141" t="s">
        <v>298</v>
      </c>
      <c r="L8" s="44">
        <v>0.66010771161593973</v>
      </c>
      <c r="M8" s="138"/>
      <c r="N8" s="138"/>
      <c r="O8" s="138"/>
      <c r="P8" s="138"/>
      <c r="Q8" s="138"/>
      <c r="R8" s="138"/>
      <c r="S8" s="142"/>
    </row>
    <row r="9" spans="1:19" s="123" customFormat="1" x14ac:dyDescent="0.2">
      <c r="A9" s="141" t="s">
        <v>299</v>
      </c>
      <c r="B9" s="44">
        <v>0.63832223876974448</v>
      </c>
      <c r="C9" s="138"/>
      <c r="D9" s="138"/>
      <c r="E9" s="138"/>
      <c r="F9" s="138"/>
      <c r="G9" s="138"/>
      <c r="H9" s="138"/>
      <c r="I9" s="142"/>
      <c r="K9" s="141" t="s">
        <v>299</v>
      </c>
      <c r="L9" s="44">
        <v>0.64022039687006382</v>
      </c>
      <c r="M9" s="138"/>
      <c r="N9" s="138"/>
      <c r="O9" s="138"/>
      <c r="P9" s="138"/>
      <c r="Q9" s="138"/>
      <c r="R9" s="138"/>
      <c r="S9" s="142"/>
    </row>
    <row r="10" spans="1:19" s="123" customFormat="1" x14ac:dyDescent="0.2">
      <c r="A10" s="141" t="s">
        <v>300</v>
      </c>
      <c r="B10" s="44">
        <v>0.80578037244062872</v>
      </c>
      <c r="C10" s="138"/>
      <c r="D10" s="138"/>
      <c r="E10" s="138"/>
      <c r="F10" s="138"/>
      <c r="G10" s="138"/>
      <c r="H10" s="138"/>
      <c r="I10" s="142"/>
      <c r="K10" s="141" t="s">
        <v>300</v>
      </c>
      <c r="L10" s="44">
        <v>0.80366314162357355</v>
      </c>
      <c r="M10" s="138"/>
      <c r="N10" s="138"/>
      <c r="O10" s="138"/>
      <c r="P10" s="138"/>
      <c r="Q10" s="138"/>
      <c r="R10" s="138"/>
      <c r="S10" s="142"/>
    </row>
    <row r="11" spans="1:19" s="123" customFormat="1" ht="13.5" thickBot="1" x14ac:dyDescent="0.25">
      <c r="A11" s="143" t="s">
        <v>301</v>
      </c>
      <c r="B11" s="45">
        <v>200</v>
      </c>
      <c r="C11" s="138"/>
      <c r="D11" s="138"/>
      <c r="E11" s="138"/>
      <c r="F11" s="138"/>
      <c r="G11" s="138"/>
      <c r="H11" s="138"/>
      <c r="I11" s="142"/>
      <c r="K11" s="143" t="s">
        <v>301</v>
      </c>
      <c r="L11" s="45">
        <v>200</v>
      </c>
      <c r="M11" s="138"/>
      <c r="N11" s="138"/>
      <c r="O11" s="138"/>
      <c r="P11" s="138"/>
      <c r="Q11" s="138"/>
      <c r="R11" s="138"/>
      <c r="S11" s="142"/>
    </row>
    <row r="12" spans="1:19" s="123" customFormat="1" x14ac:dyDescent="0.2">
      <c r="A12" s="230"/>
      <c r="B12" s="138"/>
      <c r="C12" s="138"/>
      <c r="D12" s="138"/>
      <c r="E12" s="138"/>
      <c r="F12" s="138"/>
      <c r="G12" s="138"/>
      <c r="H12" s="138"/>
      <c r="I12" s="142"/>
      <c r="K12" s="230"/>
      <c r="L12" s="138"/>
      <c r="M12" s="138"/>
      <c r="N12" s="138"/>
      <c r="O12" s="138"/>
      <c r="P12" s="138"/>
      <c r="Q12" s="138"/>
      <c r="R12" s="138"/>
      <c r="S12" s="142"/>
    </row>
    <row r="13" spans="1:19" s="123" customFormat="1" ht="13.5" thickBot="1" x14ac:dyDescent="0.25">
      <c r="A13" s="230" t="s">
        <v>302</v>
      </c>
      <c r="B13" s="138"/>
      <c r="C13" s="138"/>
      <c r="D13" s="138"/>
      <c r="E13" s="138"/>
      <c r="F13" s="138"/>
      <c r="G13" s="138"/>
      <c r="H13" s="138"/>
      <c r="I13" s="142"/>
      <c r="K13" s="230" t="s">
        <v>302</v>
      </c>
      <c r="L13" s="138"/>
      <c r="M13" s="138"/>
      <c r="N13" s="138"/>
      <c r="O13" s="138"/>
      <c r="P13" s="138"/>
      <c r="Q13" s="138"/>
      <c r="R13" s="138"/>
      <c r="S13" s="142"/>
    </row>
    <row r="14" spans="1:19" s="123" customFormat="1" x14ac:dyDescent="0.2">
      <c r="A14" s="232"/>
      <c r="B14" s="52" t="s">
        <v>307</v>
      </c>
      <c r="C14" s="52" t="s">
        <v>308</v>
      </c>
      <c r="D14" s="52" t="s">
        <v>309</v>
      </c>
      <c r="E14" s="52" t="s">
        <v>310</v>
      </c>
      <c r="F14" s="52" t="s">
        <v>311</v>
      </c>
      <c r="G14" s="138"/>
      <c r="H14" s="138"/>
      <c r="I14" s="142"/>
      <c r="K14" s="232"/>
      <c r="L14" s="52" t="s">
        <v>307</v>
      </c>
      <c r="M14" s="52" t="s">
        <v>308</v>
      </c>
      <c r="N14" s="52" t="s">
        <v>309</v>
      </c>
      <c r="O14" s="52" t="s">
        <v>310</v>
      </c>
      <c r="P14" s="52" t="s">
        <v>311</v>
      </c>
      <c r="Q14" s="138"/>
      <c r="R14" s="138"/>
      <c r="S14" s="142"/>
    </row>
    <row r="15" spans="1:19" s="123" customFormat="1" x14ac:dyDescent="0.2">
      <c r="A15" s="141" t="s">
        <v>303</v>
      </c>
      <c r="B15" s="44">
        <v>12</v>
      </c>
      <c r="C15" s="44">
        <v>235.82801438982563</v>
      </c>
      <c r="D15" s="44">
        <v>19.652334532485469</v>
      </c>
      <c r="E15" s="44">
        <v>30.26779468992342</v>
      </c>
      <c r="F15" s="44">
        <v>1.3515022542772963E-37</v>
      </c>
      <c r="G15" s="138"/>
      <c r="H15" s="138"/>
      <c r="I15" s="142"/>
      <c r="K15" s="141" t="s">
        <v>303</v>
      </c>
      <c r="L15" s="44">
        <v>11</v>
      </c>
      <c r="M15" s="44">
        <v>235.81935430159689</v>
      </c>
      <c r="N15" s="44">
        <v>21.438123118326988</v>
      </c>
      <c r="O15" s="44">
        <v>33.192400283845743</v>
      </c>
      <c r="P15" s="44">
        <v>2.2983549356561435E-38</v>
      </c>
      <c r="Q15" s="138"/>
      <c r="R15" s="138"/>
      <c r="S15" s="142"/>
    </row>
    <row r="16" spans="1:19" s="123" customFormat="1" x14ac:dyDescent="0.2">
      <c r="A16" s="141" t="s">
        <v>304</v>
      </c>
      <c r="B16" s="44">
        <v>187</v>
      </c>
      <c r="C16" s="44">
        <v>121.41573561017439</v>
      </c>
      <c r="D16" s="44">
        <v>0.64928200861055829</v>
      </c>
      <c r="E16" s="44"/>
      <c r="F16" s="44"/>
      <c r="G16" s="138"/>
      <c r="H16" s="138"/>
      <c r="I16" s="142"/>
      <c r="K16" s="141" t="s">
        <v>304</v>
      </c>
      <c r="L16" s="44">
        <v>188</v>
      </c>
      <c r="M16" s="44">
        <v>121.42439569840313</v>
      </c>
      <c r="N16" s="44">
        <v>0.64587444520427195</v>
      </c>
      <c r="O16" s="44"/>
      <c r="P16" s="44"/>
      <c r="Q16" s="138"/>
      <c r="R16" s="138"/>
      <c r="S16" s="142"/>
    </row>
    <row r="17" spans="1:19" s="123" customFormat="1" ht="13.5" thickBot="1" x14ac:dyDescent="0.25">
      <c r="A17" s="143" t="s">
        <v>305</v>
      </c>
      <c r="B17" s="45">
        <v>199</v>
      </c>
      <c r="C17" s="45">
        <v>357.24375000000003</v>
      </c>
      <c r="D17" s="45"/>
      <c r="E17" s="45"/>
      <c r="F17" s="45"/>
      <c r="G17" s="138"/>
      <c r="H17" s="138"/>
      <c r="I17" s="142"/>
      <c r="K17" s="143" t="s">
        <v>305</v>
      </c>
      <c r="L17" s="45">
        <v>199</v>
      </c>
      <c r="M17" s="45">
        <v>357.24375000000003</v>
      </c>
      <c r="N17" s="45"/>
      <c r="O17" s="45"/>
      <c r="P17" s="45"/>
      <c r="Q17" s="138"/>
      <c r="R17" s="138"/>
      <c r="S17" s="142"/>
    </row>
    <row r="18" spans="1:19" s="123" customFormat="1" ht="13.5" thickBot="1" x14ac:dyDescent="0.25">
      <c r="A18" s="230"/>
      <c r="B18" s="138"/>
      <c r="C18" s="138"/>
      <c r="D18" s="138"/>
      <c r="E18" s="138"/>
      <c r="F18" s="138"/>
      <c r="G18" s="138"/>
      <c r="H18" s="138"/>
      <c r="I18" s="142"/>
      <c r="K18" s="230"/>
      <c r="L18" s="138"/>
      <c r="M18" s="138"/>
      <c r="N18" s="138"/>
      <c r="O18" s="138"/>
      <c r="P18" s="138"/>
      <c r="Q18" s="138"/>
      <c r="R18" s="138"/>
      <c r="S18" s="142"/>
    </row>
    <row r="19" spans="1:19" s="123" customFormat="1" x14ac:dyDescent="0.2">
      <c r="A19" s="232"/>
      <c r="B19" s="52" t="s">
        <v>312</v>
      </c>
      <c r="C19" s="52" t="s">
        <v>300</v>
      </c>
      <c r="D19" s="52" t="s">
        <v>313</v>
      </c>
      <c r="E19" s="52" t="s">
        <v>314</v>
      </c>
      <c r="F19" s="52" t="s">
        <v>315</v>
      </c>
      <c r="G19" s="52" t="s">
        <v>316</v>
      </c>
      <c r="H19" s="52" t="s">
        <v>317</v>
      </c>
      <c r="I19" s="233" t="s">
        <v>318</v>
      </c>
      <c r="K19" s="232"/>
      <c r="L19" s="52" t="s">
        <v>312</v>
      </c>
      <c r="M19" s="52" t="s">
        <v>300</v>
      </c>
      <c r="N19" s="52" t="s">
        <v>313</v>
      </c>
      <c r="O19" s="52" t="s">
        <v>314</v>
      </c>
      <c r="P19" s="52" t="s">
        <v>315</v>
      </c>
      <c r="Q19" s="52" t="s">
        <v>316</v>
      </c>
      <c r="R19" s="52" t="s">
        <v>317</v>
      </c>
      <c r="S19" s="233" t="s">
        <v>318</v>
      </c>
    </row>
    <row r="20" spans="1:19" s="123" customFormat="1" x14ac:dyDescent="0.2">
      <c r="A20" s="141" t="s">
        <v>306</v>
      </c>
      <c r="B20" s="44">
        <v>7.2435410282368498</v>
      </c>
      <c r="C20" s="44">
        <v>0.69251556384559876</v>
      </c>
      <c r="D20" s="44">
        <v>10.459751962848085</v>
      </c>
      <c r="E20" s="44">
        <v>1.8780963344610866E-20</v>
      </c>
      <c r="F20" s="44">
        <v>5.877394084319965</v>
      </c>
      <c r="G20" s="44">
        <v>8.6096879721537345</v>
      </c>
      <c r="H20" s="44">
        <v>5.877394084319965</v>
      </c>
      <c r="I20" s="148">
        <v>8.6096879721537345</v>
      </c>
      <c r="K20" s="141" t="s">
        <v>306</v>
      </c>
      <c r="L20" s="44">
        <v>7.2418312416588142</v>
      </c>
      <c r="M20" s="44">
        <v>0.69053809316527115</v>
      </c>
      <c r="N20" s="44">
        <v>10.487229181613849</v>
      </c>
      <c r="O20" s="44">
        <v>1.4923549281378547E-20</v>
      </c>
      <c r="P20" s="44">
        <v>5.8796325076035574</v>
      </c>
      <c r="Q20" s="44">
        <v>8.6040299757140701</v>
      </c>
      <c r="R20" s="44">
        <v>5.8796325076035574</v>
      </c>
      <c r="S20" s="148">
        <v>8.6040299757140701</v>
      </c>
    </row>
    <row r="21" spans="1:19" s="123" customFormat="1" x14ac:dyDescent="0.2">
      <c r="A21" s="141" t="s">
        <v>260</v>
      </c>
      <c r="B21" s="44">
        <v>6.8242033762933682E-2</v>
      </c>
      <c r="C21" s="44">
        <v>1.490059944688431E-2</v>
      </c>
      <c r="D21" s="44">
        <v>4.5798180137781621</v>
      </c>
      <c r="E21" s="44">
        <v>8.4777543279747464E-6</v>
      </c>
      <c r="F21" s="44">
        <v>3.8847158817669307E-2</v>
      </c>
      <c r="G21" s="44">
        <v>9.763690870819805E-2</v>
      </c>
      <c r="H21" s="44">
        <v>3.8847158817669307E-2</v>
      </c>
      <c r="I21" s="148">
        <v>9.763690870819805E-2</v>
      </c>
      <c r="K21" s="141" t="s">
        <v>260</v>
      </c>
      <c r="L21" s="44">
        <v>6.7998191276928063E-2</v>
      </c>
      <c r="M21" s="44">
        <v>1.4711496114472887E-2</v>
      </c>
      <c r="N21" s="44">
        <v>4.6221125810605184</v>
      </c>
      <c r="O21" s="44">
        <v>7.0428509830886341E-6</v>
      </c>
      <c r="P21" s="44">
        <v>3.8977371742794864E-2</v>
      </c>
      <c r="Q21" s="44">
        <v>9.7019010811061263E-2</v>
      </c>
      <c r="R21" s="44">
        <v>3.8977371742794864E-2</v>
      </c>
      <c r="S21" s="148">
        <v>9.7019010811061263E-2</v>
      </c>
    </row>
    <row r="22" spans="1:19" s="123" customFormat="1" x14ac:dyDescent="0.2">
      <c r="A22" s="141" t="s">
        <v>42</v>
      </c>
      <c r="B22" s="44">
        <v>-0.12625828876110096</v>
      </c>
      <c r="C22" s="44">
        <v>0.11888126916395345</v>
      </c>
      <c r="D22" s="44">
        <v>-1.0620536746371172</v>
      </c>
      <c r="E22" s="53">
        <v>0.28958097677841238</v>
      </c>
      <c r="F22" s="44">
        <v>-0.36077905773187008</v>
      </c>
      <c r="G22" s="44">
        <v>0.10826248020966817</v>
      </c>
      <c r="H22" s="44">
        <v>-0.36077905773187008</v>
      </c>
      <c r="I22" s="148">
        <v>0.10826248020966817</v>
      </c>
      <c r="K22" s="141" t="s">
        <v>42</v>
      </c>
      <c r="L22" s="44">
        <v>-0.12647096085089779</v>
      </c>
      <c r="M22" s="44">
        <v>0.11855467665421998</v>
      </c>
      <c r="N22" s="44">
        <v>-1.0667732764331741</v>
      </c>
      <c r="O22" s="53">
        <v>0.28744223257265467</v>
      </c>
      <c r="P22" s="44">
        <v>-0.36033934849400651</v>
      </c>
      <c r="Q22" s="44">
        <v>0.1073974267922109</v>
      </c>
      <c r="R22" s="44">
        <v>-0.36033934849400651</v>
      </c>
      <c r="S22" s="148">
        <v>0.1073974267922109</v>
      </c>
    </row>
    <row r="23" spans="1:19" s="123" customFormat="1" x14ac:dyDescent="0.2">
      <c r="A23" s="141" t="s">
        <v>3</v>
      </c>
      <c r="B23" s="44">
        <v>0.25510981220629186</v>
      </c>
      <c r="C23" s="44">
        <v>0.17172923377187604</v>
      </c>
      <c r="D23" s="44">
        <v>1.4855351450829741</v>
      </c>
      <c r="E23" s="53">
        <v>0.13908599615958231</v>
      </c>
      <c r="F23" s="44">
        <v>-8.3665776599022135E-2</v>
      </c>
      <c r="G23" s="44">
        <v>0.59388540101160592</v>
      </c>
      <c r="H23" s="44">
        <v>-8.3665776599022135E-2</v>
      </c>
      <c r="I23" s="148">
        <v>0.59388540101160592</v>
      </c>
      <c r="K23" s="141" t="s">
        <v>3</v>
      </c>
      <c r="L23" s="44">
        <v>0.25538765513859463</v>
      </c>
      <c r="M23" s="44">
        <v>0.17126119814055718</v>
      </c>
      <c r="N23" s="44">
        <v>1.4912172629377107</v>
      </c>
      <c r="O23" s="53">
        <v>0.13758045745074568</v>
      </c>
      <c r="P23" s="44">
        <v>-8.2452921085805153E-2</v>
      </c>
      <c r="Q23" s="44">
        <v>0.59322823136299441</v>
      </c>
      <c r="R23" s="44">
        <v>-8.2452921085805153E-2</v>
      </c>
      <c r="S23" s="148">
        <v>0.59322823136299441</v>
      </c>
    </row>
    <row r="24" spans="1:19" s="123" customFormat="1" x14ac:dyDescent="0.2">
      <c r="A24" s="141" t="s">
        <v>44</v>
      </c>
      <c r="B24" s="44">
        <v>-3.9646585110664052E-2</v>
      </c>
      <c r="C24" s="44">
        <v>0.14795676704190822</v>
      </c>
      <c r="D24" s="44">
        <v>-0.26796060702944596</v>
      </c>
      <c r="E24" s="53">
        <v>0.78902498250671771</v>
      </c>
      <c r="F24" s="44">
        <v>-0.33152549105708956</v>
      </c>
      <c r="G24" s="44">
        <v>0.25223232083576147</v>
      </c>
      <c r="H24" s="44">
        <v>-0.33152549105708956</v>
      </c>
      <c r="I24" s="148">
        <v>0.25223232083576147</v>
      </c>
      <c r="K24" s="141" t="s">
        <v>44</v>
      </c>
      <c r="L24" s="44">
        <v>-3.868440446207573E-2</v>
      </c>
      <c r="M24" s="44">
        <v>0.14733387037586754</v>
      </c>
      <c r="N24" s="44">
        <v>-0.26256287412654583</v>
      </c>
      <c r="O24" s="53">
        <v>0.79317501493425391</v>
      </c>
      <c r="P24" s="44">
        <v>-0.32932443387669286</v>
      </c>
      <c r="Q24" s="44">
        <v>0.25195562495254142</v>
      </c>
      <c r="R24" s="44">
        <v>-0.32932443387669286</v>
      </c>
      <c r="S24" s="148">
        <v>0.25195562495254142</v>
      </c>
    </row>
    <row r="25" spans="1:19" s="123" customFormat="1" x14ac:dyDescent="0.2">
      <c r="A25" s="141" t="s">
        <v>46</v>
      </c>
      <c r="B25" s="44">
        <v>0.18163342937936958</v>
      </c>
      <c r="C25" s="44">
        <v>5.6134789798383065E-2</v>
      </c>
      <c r="D25" s="44">
        <v>3.2356659752665795</v>
      </c>
      <c r="E25" s="44">
        <v>1.4353011904977226E-3</v>
      </c>
      <c r="F25" s="44">
        <v>7.0894587490213198E-2</v>
      </c>
      <c r="G25" s="44">
        <v>0.29237227126852594</v>
      </c>
      <c r="H25" s="44">
        <v>7.0894587490213198E-2</v>
      </c>
      <c r="I25" s="148">
        <v>0.29237227126852594</v>
      </c>
      <c r="K25" s="141" t="s">
        <v>46</v>
      </c>
      <c r="L25" s="44">
        <v>0.18144468344566228</v>
      </c>
      <c r="M25" s="44">
        <v>5.5963559598457606E-2</v>
      </c>
      <c r="N25" s="44">
        <v>3.2421933977670538</v>
      </c>
      <c r="O25" s="44">
        <v>1.4033326588887927E-3</v>
      </c>
      <c r="P25" s="44">
        <v>7.1047457292927246E-2</v>
      </c>
      <c r="Q25" s="44">
        <v>0.29184190959839729</v>
      </c>
      <c r="R25" s="44">
        <v>7.1047457292927246E-2</v>
      </c>
      <c r="S25" s="148">
        <v>0.29184190959839729</v>
      </c>
    </row>
    <row r="26" spans="1:19" s="123" customFormat="1" x14ac:dyDescent="0.2">
      <c r="A26" s="141" t="s">
        <v>49</v>
      </c>
      <c r="B26" s="44">
        <v>0.60174577603964097</v>
      </c>
      <c r="C26" s="44">
        <v>8.0261999874948947E-2</v>
      </c>
      <c r="D26" s="44">
        <v>7.4972686573619187</v>
      </c>
      <c r="E26" s="44">
        <v>2.536735611102267E-12</v>
      </c>
      <c r="F26" s="44">
        <v>0.44341043808286684</v>
      </c>
      <c r="G26" s="44">
        <v>0.76008111399641509</v>
      </c>
      <c r="H26" s="44">
        <v>0.44341043808286684</v>
      </c>
      <c r="I26" s="148">
        <v>0.76008111399641509</v>
      </c>
      <c r="K26" s="141" t="s">
        <v>49</v>
      </c>
      <c r="L26" s="44">
        <v>0.60243310497184843</v>
      </c>
      <c r="M26" s="44">
        <v>7.9830735463375518E-2</v>
      </c>
      <c r="N26" s="44">
        <v>7.5463804946182753</v>
      </c>
      <c r="O26" s="44">
        <v>1.8696066955241906E-12</v>
      </c>
      <c r="P26" s="44">
        <v>0.44495399141788627</v>
      </c>
      <c r="Q26" s="44">
        <v>0.75991221852581059</v>
      </c>
      <c r="R26" s="44">
        <v>0.44495399141788627</v>
      </c>
      <c r="S26" s="148">
        <v>0.75991221852581059</v>
      </c>
    </row>
    <row r="27" spans="1:19" s="123" customFormat="1" x14ac:dyDescent="0.2">
      <c r="A27" s="141" t="s">
        <v>8</v>
      </c>
      <c r="B27" s="44">
        <v>-7.5098217996170478E-3</v>
      </c>
      <c r="C27" s="44">
        <v>6.5025718241917524E-2</v>
      </c>
      <c r="D27" s="44">
        <v>-0.11549002460346515</v>
      </c>
      <c r="E27" s="53">
        <v>0.90818064808382348</v>
      </c>
      <c r="F27" s="44">
        <v>-0.13578807414515187</v>
      </c>
      <c r="G27" s="44">
        <v>0.12076843054591778</v>
      </c>
      <c r="H27" s="44">
        <v>-0.13578807414515187</v>
      </c>
      <c r="I27" s="148">
        <v>0.12076843054591778</v>
      </c>
      <c r="K27" s="141" t="s">
        <v>52</v>
      </c>
      <c r="L27" s="44">
        <v>-0.16168026781624997</v>
      </c>
      <c r="M27" s="44">
        <v>8.113864883500696E-2</v>
      </c>
      <c r="N27" s="44">
        <v>-1.9926418561026571</v>
      </c>
      <c r="O27" s="53">
        <v>4.7747410064909381E-2</v>
      </c>
      <c r="P27" s="44">
        <v>-0.32173945328329612</v>
      </c>
      <c r="Q27" s="44">
        <v>-1.6210823492038562E-3</v>
      </c>
      <c r="R27" s="44">
        <v>-0.32173945328329612</v>
      </c>
      <c r="S27" s="148">
        <v>-1.6210823492038562E-3</v>
      </c>
    </row>
    <row r="28" spans="1:19" s="123" customFormat="1" x14ac:dyDescent="0.2">
      <c r="A28" s="141" t="s">
        <v>52</v>
      </c>
      <c r="B28" s="44">
        <v>-0.15655738837519015</v>
      </c>
      <c r="C28" s="44">
        <v>9.2659729285462913E-2</v>
      </c>
      <c r="D28" s="44">
        <v>-1.689594709400386</v>
      </c>
      <c r="E28" s="53">
        <v>9.2771991632369363E-2</v>
      </c>
      <c r="F28" s="44">
        <v>-0.33935011188389164</v>
      </c>
      <c r="G28" s="44">
        <v>2.6235335133511312E-2</v>
      </c>
      <c r="H28" s="44">
        <v>-0.33935011188389164</v>
      </c>
      <c r="I28" s="148">
        <v>2.6235335133511312E-2</v>
      </c>
      <c r="K28" s="141" t="s">
        <v>54</v>
      </c>
      <c r="L28" s="44">
        <v>-0.11793377152062898</v>
      </c>
      <c r="M28" s="44">
        <v>4.7712556817431646E-2</v>
      </c>
      <c r="N28" s="44">
        <v>-2.471755432681868</v>
      </c>
      <c r="O28" s="44">
        <v>1.4334495661248821E-2</v>
      </c>
      <c r="P28" s="44">
        <v>-0.2120545523124997</v>
      </c>
      <c r="Q28" s="44">
        <v>-2.3812990728758254E-2</v>
      </c>
      <c r="R28" s="44">
        <v>-0.2120545523124997</v>
      </c>
      <c r="S28" s="148">
        <v>-2.3812990728758254E-2</v>
      </c>
    </row>
    <row r="29" spans="1:19" s="123" customFormat="1" x14ac:dyDescent="0.2">
      <c r="A29" s="141" t="s">
        <v>54</v>
      </c>
      <c r="B29" s="44">
        <v>-0.11813346123574874</v>
      </c>
      <c r="C29" s="44">
        <v>4.7869491811503524E-2</v>
      </c>
      <c r="D29" s="44">
        <v>-2.467823592130971</v>
      </c>
      <c r="E29" s="44">
        <v>1.4492615097216902E-2</v>
      </c>
      <c r="F29" s="44">
        <v>-0.21256709328581563</v>
      </c>
      <c r="G29" s="44">
        <v>-2.369982918568185E-2</v>
      </c>
      <c r="H29" s="44">
        <v>-0.21256709328581563</v>
      </c>
      <c r="I29" s="148">
        <v>-2.369982918568185E-2</v>
      </c>
      <c r="K29" s="141" t="s">
        <v>261</v>
      </c>
      <c r="L29" s="44">
        <v>-0.20114583278831663</v>
      </c>
      <c r="M29" s="44">
        <v>8.8489201267487161E-2</v>
      </c>
      <c r="N29" s="44">
        <v>-2.2731116329131331</v>
      </c>
      <c r="O29" s="44">
        <v>2.4150421700783135E-2</v>
      </c>
      <c r="P29" s="44">
        <v>-0.37570517880730908</v>
      </c>
      <c r="Q29" s="44">
        <v>-2.658648676932418E-2</v>
      </c>
      <c r="R29" s="44">
        <v>-0.37570517880730908</v>
      </c>
      <c r="S29" s="148">
        <v>-2.658648676932418E-2</v>
      </c>
    </row>
    <row r="30" spans="1:19" s="123" customFormat="1" x14ac:dyDescent="0.2">
      <c r="A30" s="141" t="s">
        <v>261</v>
      </c>
      <c r="B30" s="44">
        <v>-0.20080609426173762</v>
      </c>
      <c r="C30" s="44">
        <v>8.8771078814365426E-2</v>
      </c>
      <c r="D30" s="44">
        <v>-2.2620666206125013</v>
      </c>
      <c r="E30" s="44">
        <v>2.4843828394442064E-2</v>
      </c>
      <c r="F30" s="44">
        <v>-0.37592755630802488</v>
      </c>
      <c r="G30" s="44">
        <v>-2.5684632215450365E-2</v>
      </c>
      <c r="H30" s="44">
        <v>-0.37592755630802488</v>
      </c>
      <c r="I30" s="148">
        <v>-2.5684632215450365E-2</v>
      </c>
      <c r="K30" s="141" t="s">
        <v>266</v>
      </c>
      <c r="L30" s="44">
        <v>0.33729828125283839</v>
      </c>
      <c r="M30" s="44">
        <v>7.0320717388532822E-2</v>
      </c>
      <c r="N30" s="44">
        <v>4.7965705382272095</v>
      </c>
      <c r="O30" s="44">
        <v>3.2764298350553917E-6</v>
      </c>
      <c r="P30" s="44">
        <v>0.19857922555899035</v>
      </c>
      <c r="Q30" s="44">
        <v>0.47601733694668646</v>
      </c>
      <c r="R30" s="44">
        <v>0.19857922555899035</v>
      </c>
      <c r="S30" s="148">
        <v>0.47601733694668646</v>
      </c>
    </row>
    <row r="31" spans="1:19" s="123" customFormat="1" ht="13.5" thickBot="1" x14ac:dyDescent="0.25">
      <c r="A31" s="141" t="s">
        <v>266</v>
      </c>
      <c r="B31" s="44">
        <v>0.3376932910282523</v>
      </c>
      <c r="C31" s="44">
        <v>7.0588887238205458E-2</v>
      </c>
      <c r="D31" s="44">
        <v>4.7839441056591623</v>
      </c>
      <c r="E31" s="44">
        <v>3.4774351681845982E-6</v>
      </c>
      <c r="F31" s="44">
        <v>0.19844040255964196</v>
      </c>
      <c r="G31" s="44">
        <v>0.47694617949686263</v>
      </c>
      <c r="H31" s="44">
        <v>0.19844040255964196</v>
      </c>
      <c r="I31" s="148">
        <v>0.47694617949686263</v>
      </c>
      <c r="K31" s="143" t="s">
        <v>41</v>
      </c>
      <c r="L31" s="45">
        <v>0.36456023051377373</v>
      </c>
      <c r="M31" s="45">
        <v>0.14181288522729318</v>
      </c>
      <c r="N31" s="45">
        <v>2.5707130203963353</v>
      </c>
      <c r="O31" s="45">
        <v>1.0922614807841489E-2</v>
      </c>
      <c r="P31" s="45">
        <v>8.48112425269405E-2</v>
      </c>
      <c r="Q31" s="45">
        <v>0.64430921850060696</v>
      </c>
      <c r="R31" s="45">
        <v>8.48112425269405E-2</v>
      </c>
      <c r="S31" s="149">
        <v>0.64430921850060696</v>
      </c>
    </row>
    <row r="32" spans="1:19" s="123" customFormat="1" ht="13.5" thickBot="1" x14ac:dyDescent="0.25">
      <c r="A32" s="143" t="s">
        <v>41</v>
      </c>
      <c r="B32" s="45">
        <v>0.36418466641889047</v>
      </c>
      <c r="C32" s="45">
        <v>0.14222366990618571</v>
      </c>
      <c r="D32" s="45">
        <v>2.5606473708568749</v>
      </c>
      <c r="E32" s="45">
        <v>1.123717200135041E-2</v>
      </c>
      <c r="F32" s="45">
        <v>8.3615619109652484E-2</v>
      </c>
      <c r="G32" s="45">
        <v>0.64475371372812851</v>
      </c>
      <c r="H32" s="45">
        <v>8.3615619109652484E-2</v>
      </c>
      <c r="I32" s="149">
        <v>0.64475371372812851</v>
      </c>
      <c r="K32" s="51"/>
      <c r="L32" s="51"/>
      <c r="M32" s="51"/>
      <c r="N32" s="51"/>
      <c r="O32" s="51"/>
      <c r="P32" s="51"/>
      <c r="Q32" s="51"/>
      <c r="R32" s="51"/>
      <c r="S32" s="51"/>
    </row>
    <row r="33" spans="1:19" s="123" customFormat="1" x14ac:dyDescent="0.2">
      <c r="A33" s="51"/>
      <c r="B33" s="51"/>
      <c r="C33" s="51"/>
      <c r="D33" s="51"/>
      <c r="E33" s="51"/>
      <c r="F33" s="51"/>
      <c r="G33" s="51"/>
      <c r="H33" s="51"/>
      <c r="I33" s="51"/>
      <c r="K33" s="51"/>
      <c r="L33" s="51"/>
      <c r="M33" s="51"/>
      <c r="N33" s="51"/>
      <c r="O33" s="51"/>
      <c r="P33" s="51"/>
      <c r="Q33" s="51"/>
      <c r="R33" s="51"/>
      <c r="S33" s="51"/>
    </row>
    <row r="34" spans="1:19" s="123" customFormat="1" x14ac:dyDescent="0.2">
      <c r="A34" s="51"/>
      <c r="B34" s="51"/>
      <c r="C34" s="51"/>
      <c r="D34" s="51"/>
      <c r="E34" s="51"/>
      <c r="F34" s="51"/>
      <c r="G34" s="51"/>
      <c r="H34" s="51"/>
      <c r="I34" s="51"/>
      <c r="K34" s="51"/>
      <c r="L34" s="51"/>
      <c r="M34" s="51"/>
      <c r="N34" s="51"/>
      <c r="O34" s="51"/>
      <c r="P34" s="51"/>
      <c r="Q34" s="51"/>
      <c r="R34" s="51"/>
      <c r="S34" s="51"/>
    </row>
    <row r="35" spans="1:19" s="123" customFormat="1" x14ac:dyDescent="0.2">
      <c r="A35" s="51"/>
      <c r="B35" s="51"/>
      <c r="C35" s="51"/>
      <c r="D35" s="51"/>
      <c r="E35" s="51"/>
      <c r="F35" s="51"/>
      <c r="G35" s="51"/>
      <c r="H35" s="51"/>
      <c r="I35" s="51"/>
    </row>
    <row r="37" spans="1:19" ht="13.5" thickBot="1" x14ac:dyDescent="0.25"/>
    <row r="38" spans="1:19" x14ac:dyDescent="0.2">
      <c r="A38" s="276" t="s">
        <v>321</v>
      </c>
      <c r="B38" s="277"/>
      <c r="C38" s="277"/>
      <c r="D38" s="277"/>
      <c r="E38" s="277"/>
      <c r="F38" s="277"/>
      <c r="G38" s="277"/>
      <c r="H38" s="277"/>
      <c r="I38" s="278"/>
      <c r="K38" s="276" t="s">
        <v>375</v>
      </c>
      <c r="L38" s="277"/>
      <c r="M38" s="277"/>
      <c r="N38" s="277"/>
      <c r="O38" s="277"/>
      <c r="P38" s="277"/>
      <c r="Q38" s="277"/>
      <c r="R38" s="277"/>
      <c r="S38" s="278"/>
    </row>
    <row r="39" spans="1:19" x14ac:dyDescent="0.2">
      <c r="A39" s="279"/>
      <c r="B39" s="280"/>
      <c r="C39" s="280"/>
      <c r="D39" s="280"/>
      <c r="E39" s="280"/>
      <c r="F39" s="280"/>
      <c r="G39" s="280"/>
      <c r="H39" s="280"/>
      <c r="I39" s="281"/>
      <c r="K39" s="279"/>
      <c r="L39" s="280"/>
      <c r="M39" s="280"/>
      <c r="N39" s="280"/>
      <c r="O39" s="280"/>
      <c r="P39" s="280"/>
      <c r="Q39" s="280"/>
      <c r="R39" s="280"/>
      <c r="S39" s="281"/>
    </row>
    <row r="40" spans="1:19" ht="13.5" thickBot="1" x14ac:dyDescent="0.25">
      <c r="A40" s="282"/>
      <c r="B40" s="283"/>
      <c r="C40" s="283"/>
      <c r="D40" s="283"/>
      <c r="E40" s="283"/>
      <c r="F40" s="283"/>
      <c r="G40" s="283"/>
      <c r="H40" s="283"/>
      <c r="I40" s="284"/>
      <c r="K40" s="282"/>
      <c r="L40" s="283"/>
      <c r="M40" s="283"/>
      <c r="N40" s="283"/>
      <c r="O40" s="283"/>
      <c r="P40" s="283"/>
      <c r="Q40" s="283"/>
      <c r="R40" s="283"/>
      <c r="S40" s="284"/>
    </row>
    <row r="41" spans="1:19" s="123" customFormat="1" x14ac:dyDescent="0.2">
      <c r="A41" s="230" t="s">
        <v>295</v>
      </c>
      <c r="B41" s="138"/>
      <c r="C41" s="138"/>
      <c r="D41" s="138"/>
      <c r="E41" s="138"/>
      <c r="F41" s="138"/>
      <c r="G41" s="138"/>
      <c r="H41" s="138"/>
      <c r="I41" s="142"/>
      <c r="K41" s="230" t="s">
        <v>295</v>
      </c>
      <c r="L41" s="138"/>
      <c r="M41" s="138"/>
      <c r="N41" s="138"/>
      <c r="O41" s="138"/>
      <c r="P41" s="138"/>
      <c r="Q41" s="138"/>
      <c r="R41" s="138"/>
      <c r="S41" s="142"/>
    </row>
    <row r="42" spans="1:19" s="123" customFormat="1" ht="13.5" thickBot="1" x14ac:dyDescent="0.25">
      <c r="A42" s="230"/>
      <c r="B42" s="138"/>
      <c r="C42" s="138"/>
      <c r="D42" s="138"/>
      <c r="E42" s="138"/>
      <c r="F42" s="138"/>
      <c r="G42" s="138"/>
      <c r="H42" s="138"/>
      <c r="I42" s="142"/>
      <c r="K42" s="230"/>
      <c r="L42" s="138"/>
      <c r="M42" s="138"/>
      <c r="N42" s="138"/>
      <c r="O42" s="138"/>
      <c r="P42" s="138"/>
      <c r="Q42" s="138"/>
      <c r="R42" s="138"/>
      <c r="S42" s="142"/>
    </row>
    <row r="43" spans="1:19" s="123" customFormat="1" x14ac:dyDescent="0.2">
      <c r="A43" s="231" t="s">
        <v>296</v>
      </c>
      <c r="B43" s="55"/>
      <c r="C43" s="138"/>
      <c r="D43" s="138"/>
      <c r="E43" s="138"/>
      <c r="F43" s="138"/>
      <c r="G43" s="138"/>
      <c r="H43" s="138"/>
      <c r="I43" s="142"/>
      <c r="K43" s="231" t="s">
        <v>296</v>
      </c>
      <c r="L43" s="55"/>
      <c r="M43" s="138"/>
      <c r="N43" s="138"/>
      <c r="O43" s="138"/>
      <c r="P43" s="138"/>
      <c r="Q43" s="138"/>
      <c r="R43" s="138"/>
      <c r="S43" s="142"/>
    </row>
    <row r="44" spans="1:19" s="123" customFormat="1" x14ac:dyDescent="0.2">
      <c r="A44" s="141" t="s">
        <v>297</v>
      </c>
      <c r="B44" s="44">
        <v>0.81239342299362594</v>
      </c>
      <c r="C44" s="138"/>
      <c r="D44" s="138"/>
      <c r="E44" s="138"/>
      <c r="F44" s="138"/>
      <c r="G44" s="138"/>
      <c r="H44" s="138"/>
      <c r="I44" s="142"/>
      <c r="K44" s="141" t="s">
        <v>297</v>
      </c>
      <c r="L44" s="44">
        <v>0.81118679794831994</v>
      </c>
      <c r="M44" s="138"/>
      <c r="N44" s="138"/>
      <c r="O44" s="138"/>
      <c r="P44" s="138"/>
      <c r="Q44" s="138"/>
      <c r="R44" s="138"/>
      <c r="S44" s="142"/>
    </row>
    <row r="45" spans="1:19" s="123" customFormat="1" x14ac:dyDescent="0.2">
      <c r="A45" s="141" t="s">
        <v>298</v>
      </c>
      <c r="B45" s="44">
        <v>0.65998307372330045</v>
      </c>
      <c r="C45" s="138"/>
      <c r="D45" s="138"/>
      <c r="E45" s="138"/>
      <c r="F45" s="138"/>
      <c r="G45" s="138"/>
      <c r="H45" s="138"/>
      <c r="I45" s="142"/>
      <c r="K45" s="141" t="s">
        <v>298</v>
      </c>
      <c r="L45" s="44">
        <v>0.65802402116564851</v>
      </c>
      <c r="M45" s="138"/>
      <c r="N45" s="138"/>
      <c r="O45" s="138"/>
      <c r="P45" s="138"/>
      <c r="Q45" s="138"/>
      <c r="R45" s="138"/>
      <c r="S45" s="142"/>
    </row>
    <row r="46" spans="1:19" s="123" customFormat="1" x14ac:dyDescent="0.2">
      <c r="A46" s="141" t="s">
        <v>299</v>
      </c>
      <c r="B46" s="44">
        <v>0.64199276016368667</v>
      </c>
      <c r="C46" s="138"/>
      <c r="D46" s="138"/>
      <c r="E46" s="138"/>
      <c r="F46" s="138"/>
      <c r="G46" s="138"/>
      <c r="H46" s="138"/>
      <c r="I46" s="142"/>
      <c r="K46" s="141" t="s">
        <v>299</v>
      </c>
      <c r="L46" s="44">
        <v>0.6418251590103371</v>
      </c>
      <c r="M46" s="138"/>
      <c r="N46" s="138"/>
      <c r="O46" s="138"/>
      <c r="P46" s="138"/>
      <c r="Q46" s="138"/>
      <c r="R46" s="138"/>
      <c r="S46" s="142"/>
    </row>
    <row r="47" spans="1:19" s="123" customFormat="1" x14ac:dyDescent="0.2">
      <c r="A47" s="141" t="s">
        <v>300</v>
      </c>
      <c r="B47" s="44">
        <v>0.80168117601152755</v>
      </c>
      <c r="C47" s="138"/>
      <c r="D47" s="138"/>
      <c r="E47" s="138"/>
      <c r="F47" s="138"/>
      <c r="G47" s="138"/>
      <c r="H47" s="138"/>
      <c r="I47" s="142"/>
      <c r="K47" s="141" t="s">
        <v>300</v>
      </c>
      <c r="L47" s="44">
        <v>0.801868807647106</v>
      </c>
      <c r="M47" s="138"/>
      <c r="N47" s="138"/>
      <c r="O47" s="138"/>
      <c r="P47" s="138"/>
      <c r="Q47" s="138"/>
      <c r="R47" s="138"/>
      <c r="S47" s="142"/>
    </row>
    <row r="48" spans="1:19" s="123" customFormat="1" ht="13.5" thickBot="1" x14ac:dyDescent="0.25">
      <c r="A48" s="143" t="s">
        <v>301</v>
      </c>
      <c r="B48" s="45">
        <v>200</v>
      </c>
      <c r="C48" s="138"/>
      <c r="D48" s="138"/>
      <c r="E48" s="138"/>
      <c r="F48" s="138"/>
      <c r="G48" s="138"/>
      <c r="H48" s="138"/>
      <c r="I48" s="142"/>
      <c r="J48" s="209"/>
      <c r="K48" s="143" t="s">
        <v>301</v>
      </c>
      <c r="L48" s="45">
        <v>200</v>
      </c>
      <c r="M48" s="138"/>
      <c r="N48" s="138"/>
      <c r="O48" s="138"/>
      <c r="P48" s="138"/>
      <c r="Q48" s="138"/>
      <c r="R48" s="138"/>
      <c r="S48" s="142"/>
    </row>
    <row r="49" spans="1:19" s="123" customFormat="1" x14ac:dyDescent="0.2">
      <c r="A49" s="230"/>
      <c r="B49" s="138"/>
      <c r="C49" s="138"/>
      <c r="D49" s="138"/>
      <c r="E49" s="138"/>
      <c r="F49" s="138"/>
      <c r="G49" s="138"/>
      <c r="H49" s="138"/>
      <c r="I49" s="142"/>
      <c r="J49" s="209"/>
      <c r="K49" s="230"/>
      <c r="L49" s="138"/>
      <c r="M49" s="138"/>
      <c r="N49" s="138"/>
      <c r="O49" s="138"/>
      <c r="P49" s="138"/>
      <c r="Q49" s="138"/>
      <c r="R49" s="138"/>
      <c r="S49" s="142"/>
    </row>
    <row r="50" spans="1:19" s="123" customFormat="1" ht="13.5" thickBot="1" x14ac:dyDescent="0.25">
      <c r="A50" s="230" t="s">
        <v>302</v>
      </c>
      <c r="B50" s="138"/>
      <c r="C50" s="138"/>
      <c r="D50" s="138"/>
      <c r="E50" s="138"/>
      <c r="F50" s="138"/>
      <c r="G50" s="138"/>
      <c r="H50" s="138"/>
      <c r="I50" s="142"/>
      <c r="J50" s="209"/>
      <c r="K50" s="230" t="s">
        <v>302</v>
      </c>
      <c r="L50" s="138"/>
      <c r="M50" s="138"/>
      <c r="N50" s="138"/>
      <c r="O50" s="138"/>
      <c r="P50" s="138"/>
      <c r="Q50" s="138"/>
      <c r="R50" s="138"/>
      <c r="S50" s="142"/>
    </row>
    <row r="51" spans="1:19" s="123" customFormat="1" x14ac:dyDescent="0.2">
      <c r="A51" s="232"/>
      <c r="B51" s="52" t="s">
        <v>307</v>
      </c>
      <c r="C51" s="52" t="s">
        <v>308</v>
      </c>
      <c r="D51" s="52" t="s">
        <v>309</v>
      </c>
      <c r="E51" s="52" t="s">
        <v>310</v>
      </c>
      <c r="F51" s="52" t="s">
        <v>311</v>
      </c>
      <c r="G51" s="138"/>
      <c r="H51" s="138"/>
      <c r="I51" s="142"/>
      <c r="J51" s="209"/>
      <c r="K51" s="232"/>
      <c r="L51" s="52" t="s">
        <v>307</v>
      </c>
      <c r="M51" s="52" t="s">
        <v>308</v>
      </c>
      <c r="N51" s="52" t="s">
        <v>309</v>
      </c>
      <c r="O51" s="52" t="s">
        <v>310</v>
      </c>
      <c r="P51" s="52" t="s">
        <v>311</v>
      </c>
      <c r="Q51" s="138"/>
      <c r="R51" s="138"/>
      <c r="S51" s="142"/>
    </row>
    <row r="52" spans="1:19" s="123" customFormat="1" x14ac:dyDescent="0.2">
      <c r="A52" s="141" t="s">
        <v>303</v>
      </c>
      <c r="B52" s="44">
        <v>10</v>
      </c>
      <c r="C52" s="44">
        <v>235.77482819343834</v>
      </c>
      <c r="D52" s="44">
        <v>23.577482819343835</v>
      </c>
      <c r="E52" s="44">
        <v>36.685468073490924</v>
      </c>
      <c r="F52" s="44">
        <v>3.8116455034240123E-39</v>
      </c>
      <c r="G52" s="138"/>
      <c r="H52" s="138"/>
      <c r="I52" s="142"/>
      <c r="J52" s="209"/>
      <c r="K52" s="141" t="s">
        <v>303</v>
      </c>
      <c r="L52" s="44">
        <v>9</v>
      </c>
      <c r="M52" s="44">
        <v>235.07496891129568</v>
      </c>
      <c r="N52" s="44">
        <v>26.119440990143964</v>
      </c>
      <c r="O52" s="44">
        <v>40.621619892597913</v>
      </c>
      <c r="P52" s="44">
        <v>9.853331240328605E-40</v>
      </c>
      <c r="Q52" s="138"/>
      <c r="R52" s="138"/>
      <c r="S52" s="142"/>
    </row>
    <row r="53" spans="1:19" s="123" customFormat="1" x14ac:dyDescent="0.2">
      <c r="A53" s="141" t="s">
        <v>304</v>
      </c>
      <c r="B53" s="44">
        <v>189</v>
      </c>
      <c r="C53" s="44">
        <v>121.4689218065617</v>
      </c>
      <c r="D53" s="44">
        <v>0.64269270797122591</v>
      </c>
      <c r="E53" s="44"/>
      <c r="F53" s="44"/>
      <c r="G53" s="138"/>
      <c r="H53" s="138"/>
      <c r="I53" s="142"/>
      <c r="J53" s="209"/>
      <c r="K53" s="141" t="s">
        <v>304</v>
      </c>
      <c r="L53" s="44">
        <v>190</v>
      </c>
      <c r="M53" s="44">
        <v>122.16878108870436</v>
      </c>
      <c r="N53" s="44">
        <v>0.64299358467739143</v>
      </c>
      <c r="O53" s="44"/>
      <c r="P53" s="44"/>
      <c r="Q53" s="138"/>
      <c r="R53" s="138"/>
      <c r="S53" s="142"/>
    </row>
    <row r="54" spans="1:19" s="123" customFormat="1" ht="13.5" thickBot="1" x14ac:dyDescent="0.25">
      <c r="A54" s="143" t="s">
        <v>305</v>
      </c>
      <c r="B54" s="45">
        <v>199</v>
      </c>
      <c r="C54" s="45">
        <v>357.24375000000003</v>
      </c>
      <c r="D54" s="45"/>
      <c r="E54" s="45"/>
      <c r="F54" s="45"/>
      <c r="G54" s="138"/>
      <c r="H54" s="138"/>
      <c r="I54" s="142"/>
      <c r="J54" s="209"/>
      <c r="K54" s="143" t="s">
        <v>305</v>
      </c>
      <c r="L54" s="45">
        <v>199</v>
      </c>
      <c r="M54" s="45">
        <v>357.24375000000003</v>
      </c>
      <c r="N54" s="45"/>
      <c r="O54" s="45"/>
      <c r="P54" s="45"/>
      <c r="Q54" s="138"/>
      <c r="R54" s="138"/>
      <c r="S54" s="142"/>
    </row>
    <row r="55" spans="1:19" s="123" customFormat="1" ht="13.5" thickBot="1" x14ac:dyDescent="0.25">
      <c r="A55" s="230"/>
      <c r="B55" s="138"/>
      <c r="C55" s="138"/>
      <c r="D55" s="138"/>
      <c r="E55" s="138"/>
      <c r="F55" s="138"/>
      <c r="G55" s="138"/>
      <c r="H55" s="138"/>
      <c r="I55" s="142"/>
      <c r="J55" s="209"/>
      <c r="K55" s="230"/>
      <c r="L55" s="138"/>
      <c r="M55" s="138"/>
      <c r="N55" s="138"/>
      <c r="O55" s="138"/>
      <c r="P55" s="138"/>
      <c r="Q55" s="138"/>
      <c r="R55" s="138"/>
      <c r="S55" s="142"/>
    </row>
    <row r="56" spans="1:19" s="123" customFormat="1" x14ac:dyDescent="0.2">
      <c r="A56" s="232"/>
      <c r="B56" s="52" t="s">
        <v>312</v>
      </c>
      <c r="C56" s="52" t="s">
        <v>300</v>
      </c>
      <c r="D56" s="52" t="s">
        <v>313</v>
      </c>
      <c r="E56" s="52" t="s">
        <v>314</v>
      </c>
      <c r="F56" s="52" t="s">
        <v>315</v>
      </c>
      <c r="G56" s="52" t="s">
        <v>316</v>
      </c>
      <c r="H56" s="52" t="s">
        <v>317</v>
      </c>
      <c r="I56" s="233" t="s">
        <v>318</v>
      </c>
      <c r="J56" s="209"/>
      <c r="K56" s="232"/>
      <c r="L56" s="52" t="s">
        <v>312</v>
      </c>
      <c r="M56" s="52" t="s">
        <v>300</v>
      </c>
      <c r="N56" s="52" t="s">
        <v>313</v>
      </c>
      <c r="O56" s="52" t="s">
        <v>314</v>
      </c>
      <c r="P56" s="52" t="s">
        <v>315</v>
      </c>
      <c r="Q56" s="52" t="s">
        <v>316</v>
      </c>
      <c r="R56" s="52" t="s">
        <v>317</v>
      </c>
      <c r="S56" s="233" t="s">
        <v>318</v>
      </c>
    </row>
    <row r="57" spans="1:19" s="123" customFormat="1" x14ac:dyDescent="0.2">
      <c r="A57" s="141" t="s">
        <v>306</v>
      </c>
      <c r="B57" s="44">
        <v>7.2562851490883844</v>
      </c>
      <c r="C57" s="44">
        <v>0.6866427844109132</v>
      </c>
      <c r="D57" s="44">
        <v>10.567773103905433</v>
      </c>
      <c r="E57" s="44">
        <v>8.3079207273347016E-21</v>
      </c>
      <c r="F57" s="44">
        <v>5.9018169714601276</v>
      </c>
      <c r="G57" s="44">
        <v>8.6107533267166421</v>
      </c>
      <c r="H57" s="44">
        <v>5.9018169714601276</v>
      </c>
      <c r="I57" s="148">
        <v>8.6107533267166421</v>
      </c>
      <c r="J57" s="209"/>
      <c r="K57" s="141" t="s">
        <v>306</v>
      </c>
      <c r="L57" s="44">
        <v>7.2283931588053463</v>
      </c>
      <c r="M57" s="44">
        <v>0.68628294805465528</v>
      </c>
      <c r="N57" s="44">
        <v>10.532671953011544</v>
      </c>
      <c r="O57" s="44">
        <v>1.0029652525478591E-20</v>
      </c>
      <c r="P57" s="44">
        <v>5.8746807029405961</v>
      </c>
      <c r="Q57" s="44">
        <v>8.5821056146700965</v>
      </c>
      <c r="R57" s="44">
        <v>5.8746807029405961</v>
      </c>
      <c r="S57" s="148">
        <v>8.5821056146700965</v>
      </c>
    </row>
    <row r="58" spans="1:19" s="123" customFormat="1" x14ac:dyDescent="0.2">
      <c r="A58" s="141" t="s">
        <v>260</v>
      </c>
      <c r="B58" s="44">
        <v>6.7512801601331163E-2</v>
      </c>
      <c r="C58" s="44">
        <v>1.4558888304654268E-2</v>
      </c>
      <c r="D58" s="44">
        <v>4.6372223063039977</v>
      </c>
      <c r="E58" s="44">
        <v>6.5761981365391693E-6</v>
      </c>
      <c r="F58" s="44">
        <v>3.8794010174408547E-2</v>
      </c>
      <c r="G58" s="44">
        <v>9.6231593028253778E-2</v>
      </c>
      <c r="H58" s="44">
        <v>3.8794010174408547E-2</v>
      </c>
      <c r="I58" s="148">
        <v>9.6231593028253778E-2</v>
      </c>
      <c r="J58" s="209"/>
      <c r="K58" s="141" t="s">
        <v>260</v>
      </c>
      <c r="L58" s="44">
        <v>6.8736729201729824E-2</v>
      </c>
      <c r="M58" s="44">
        <v>1.4514963883676629E-2</v>
      </c>
      <c r="N58" s="44">
        <v>4.7355770053985742</v>
      </c>
      <c r="O58" s="44">
        <v>4.2630914601699799E-6</v>
      </c>
      <c r="P58" s="44">
        <v>4.0105553880446454E-2</v>
      </c>
      <c r="Q58" s="44">
        <v>9.7367904523013193E-2</v>
      </c>
      <c r="R58" s="44">
        <v>4.0105553880446454E-2</v>
      </c>
      <c r="S58" s="148">
        <v>9.7367904523013193E-2</v>
      </c>
    </row>
    <row r="59" spans="1:19" s="123" customFormat="1" x14ac:dyDescent="0.2">
      <c r="A59" s="141" t="s">
        <v>42</v>
      </c>
      <c r="B59" s="44">
        <v>-0.12229355869933363</v>
      </c>
      <c r="C59" s="44">
        <v>0.11719252342438276</v>
      </c>
      <c r="D59" s="44">
        <v>-1.0435269684950701</v>
      </c>
      <c r="E59" s="53">
        <v>0.29803719464587447</v>
      </c>
      <c r="F59" s="44">
        <v>-0.35346695371354281</v>
      </c>
      <c r="G59" s="44">
        <v>0.10887983631487556</v>
      </c>
      <c r="H59" s="44">
        <v>-0.35346695371354281</v>
      </c>
      <c r="I59" s="148">
        <v>0.10887983631487556</v>
      </c>
      <c r="J59" s="209"/>
      <c r="K59" s="141" t="s">
        <v>3</v>
      </c>
      <c r="L59" s="44">
        <v>0.28611199107932545</v>
      </c>
      <c r="M59" s="44">
        <v>0.16753896541588276</v>
      </c>
      <c r="N59" s="44">
        <v>1.7077340209730214</v>
      </c>
      <c r="O59" s="53">
        <v>8.9319050943444542E-2</v>
      </c>
      <c r="P59" s="44">
        <v>-4.436333978684659E-2</v>
      </c>
      <c r="Q59" s="44">
        <v>0.61658732194549748</v>
      </c>
      <c r="R59" s="44">
        <v>-4.436333978684659E-2</v>
      </c>
      <c r="S59" s="148">
        <v>0.61658732194549748</v>
      </c>
    </row>
    <row r="60" spans="1:19" s="123" customFormat="1" x14ac:dyDescent="0.2">
      <c r="A60" s="141" t="s">
        <v>3</v>
      </c>
      <c r="B60" s="44">
        <v>0.26175308551997956</v>
      </c>
      <c r="C60" s="44">
        <v>0.16911847804782579</v>
      </c>
      <c r="D60" s="44">
        <v>1.5477497701106155</v>
      </c>
      <c r="E60" s="53">
        <v>0.12335537220552101</v>
      </c>
      <c r="F60" s="44">
        <v>-7.1849192061985645E-2</v>
      </c>
      <c r="G60" s="44">
        <v>0.59535536310194481</v>
      </c>
      <c r="H60" s="44">
        <v>-7.1849192061985645E-2</v>
      </c>
      <c r="I60" s="148">
        <v>0.59535536310194481</v>
      </c>
      <c r="J60" s="209"/>
      <c r="K60" s="141" t="s">
        <v>46</v>
      </c>
      <c r="L60" s="44">
        <v>0.18341100141886421</v>
      </c>
      <c r="M60" s="44">
        <v>5.5297030294929335E-2</v>
      </c>
      <c r="N60" s="44">
        <v>3.3168327564904105</v>
      </c>
      <c r="O60" s="44">
        <v>1.0908225137017981E-3</v>
      </c>
      <c r="P60" s="44">
        <v>7.433605078113574E-2</v>
      </c>
      <c r="Q60" s="44">
        <v>0.29248595205659267</v>
      </c>
      <c r="R60" s="44">
        <v>7.433605078113574E-2</v>
      </c>
      <c r="S60" s="148">
        <v>0.29248595205659267</v>
      </c>
    </row>
    <row r="61" spans="1:19" s="123" customFormat="1" x14ac:dyDescent="0.2">
      <c r="A61" s="141" t="s">
        <v>46</v>
      </c>
      <c r="B61" s="44">
        <v>0.17963844666777345</v>
      </c>
      <c r="C61" s="44">
        <v>5.5402169464380667E-2</v>
      </c>
      <c r="D61" s="44">
        <v>3.2424442653507848</v>
      </c>
      <c r="E61" s="44">
        <v>1.4009591972017823E-3</v>
      </c>
      <c r="F61" s="44">
        <v>7.0352399810890642E-2</v>
      </c>
      <c r="G61" s="44">
        <v>0.28892449352465627</v>
      </c>
      <c r="H61" s="44">
        <v>7.0352399810890642E-2</v>
      </c>
      <c r="I61" s="148">
        <v>0.28892449352465627</v>
      </c>
      <c r="J61" s="209"/>
      <c r="K61" s="141" t="s">
        <v>49</v>
      </c>
      <c r="L61" s="44">
        <v>0.5919170237690734</v>
      </c>
      <c r="M61" s="44">
        <v>7.8968002999611556E-2</v>
      </c>
      <c r="N61" s="44">
        <v>7.4956564847155249</v>
      </c>
      <c r="O61" s="44">
        <v>2.4391283742168217E-12</v>
      </c>
      <c r="P61" s="44">
        <v>0.4361504123759754</v>
      </c>
      <c r="Q61" s="44">
        <v>0.7476836351621714</v>
      </c>
      <c r="R61" s="44">
        <v>0.4361504123759754</v>
      </c>
      <c r="S61" s="148">
        <v>0.7476836351621714</v>
      </c>
    </row>
    <row r="62" spans="1:19" s="123" customFormat="1" x14ac:dyDescent="0.2">
      <c r="A62" s="141" t="s">
        <v>49</v>
      </c>
      <c r="B62" s="44">
        <v>0.60088232019862597</v>
      </c>
      <c r="C62" s="44">
        <v>7.9415607103256597E-2</v>
      </c>
      <c r="D62" s="44">
        <v>7.5663001532854315</v>
      </c>
      <c r="E62" s="44">
        <v>1.6349241873645095E-12</v>
      </c>
      <c r="F62" s="44">
        <v>0.44422748442302995</v>
      </c>
      <c r="G62" s="44">
        <v>0.757537155974222</v>
      </c>
      <c r="H62" s="44">
        <v>0.44422748442302995</v>
      </c>
      <c r="I62" s="148">
        <v>0.757537155974222</v>
      </c>
      <c r="J62" s="209"/>
      <c r="K62" s="141" t="s">
        <v>52</v>
      </c>
      <c r="L62" s="44">
        <v>-0.16219776632107774</v>
      </c>
      <c r="M62" s="44">
        <v>7.926619655698218E-2</v>
      </c>
      <c r="N62" s="44">
        <v>-2.046241315545883</v>
      </c>
      <c r="O62" s="44">
        <v>4.211020942904907E-2</v>
      </c>
      <c r="P62" s="44">
        <v>-0.31855257290978051</v>
      </c>
      <c r="Q62" s="44">
        <v>-5.8429597323749749E-3</v>
      </c>
      <c r="R62" s="44">
        <v>-0.31855257290978051</v>
      </c>
      <c r="S62" s="148">
        <v>-5.8429597323749749E-3</v>
      </c>
    </row>
    <row r="63" spans="1:19" s="123" customFormat="1" x14ac:dyDescent="0.2">
      <c r="A63" s="141" t="s">
        <v>52</v>
      </c>
      <c r="B63" s="44">
        <v>-0.16590975984318876</v>
      </c>
      <c r="C63" s="44">
        <v>7.9327443168090608E-2</v>
      </c>
      <c r="D63" s="44">
        <v>-2.0914547755136246</v>
      </c>
      <c r="E63" s="53">
        <v>3.7823761435876659E-2</v>
      </c>
      <c r="F63" s="44">
        <v>-0.32239068387412229</v>
      </c>
      <c r="G63" s="44">
        <v>-9.4288358122552041E-3</v>
      </c>
      <c r="H63" s="44">
        <v>-0.32239068387412229</v>
      </c>
      <c r="I63" s="148">
        <v>-9.4288358122552041E-3</v>
      </c>
      <c r="J63" s="209"/>
      <c r="K63" s="141" t="s">
        <v>54</v>
      </c>
      <c r="L63" s="44">
        <v>-0.12509177590452933</v>
      </c>
      <c r="M63" s="44">
        <v>4.584215859089627E-2</v>
      </c>
      <c r="N63" s="44">
        <v>-2.7287496869611005</v>
      </c>
      <c r="O63" s="44">
        <v>6.9542830654856034E-3</v>
      </c>
      <c r="P63" s="44">
        <v>-0.21551672564884583</v>
      </c>
      <c r="Q63" s="44">
        <v>-3.4666826160212841E-2</v>
      </c>
      <c r="R63" s="44">
        <v>-0.21551672564884583</v>
      </c>
      <c r="S63" s="148">
        <v>-3.4666826160212841E-2</v>
      </c>
    </row>
    <row r="64" spans="1:19" s="123" customFormat="1" x14ac:dyDescent="0.2">
      <c r="A64" s="141" t="s">
        <v>54</v>
      </c>
      <c r="B64" s="44">
        <v>-0.11556015130441112</v>
      </c>
      <c r="C64" s="44">
        <v>4.6732761141546265E-2</v>
      </c>
      <c r="D64" s="44">
        <v>-2.4727867235235128</v>
      </c>
      <c r="E64" s="44">
        <v>1.4289776348413628E-2</v>
      </c>
      <c r="F64" s="44">
        <v>-0.20774496596496517</v>
      </c>
      <c r="G64" s="44">
        <v>-2.3375336643857089E-2</v>
      </c>
      <c r="H64" s="44">
        <v>-0.20774496596496517</v>
      </c>
      <c r="I64" s="148">
        <v>-2.3375336643857089E-2</v>
      </c>
      <c r="J64" s="209"/>
      <c r="K64" s="141" t="s">
        <v>261</v>
      </c>
      <c r="L64" s="44">
        <v>-0.2000842393776931</v>
      </c>
      <c r="M64" s="44">
        <v>8.7741749805695657E-2</v>
      </c>
      <c r="N64" s="44">
        <v>-2.2803766715478115</v>
      </c>
      <c r="O64" s="44">
        <v>2.3695593045571239E-2</v>
      </c>
      <c r="P64" s="44">
        <v>-0.37315731360753601</v>
      </c>
      <c r="Q64" s="44">
        <v>-2.7011165147850208E-2</v>
      </c>
      <c r="R64" s="44">
        <v>-0.37315731360753601</v>
      </c>
      <c r="S64" s="148">
        <v>-2.7011165147850208E-2</v>
      </c>
    </row>
    <row r="65" spans="1:19" s="123" customFormat="1" x14ac:dyDescent="0.2">
      <c r="A65" s="141" t="s">
        <v>261</v>
      </c>
      <c r="B65" s="44">
        <v>-0.20358007673303247</v>
      </c>
      <c r="C65" s="44">
        <v>8.7785163205021444E-2</v>
      </c>
      <c r="D65" s="44">
        <v>-2.3190715754275364</v>
      </c>
      <c r="E65" s="44">
        <v>2.1460313495324672E-2</v>
      </c>
      <c r="F65" s="44">
        <v>-0.37674465768921839</v>
      </c>
      <c r="G65" s="44">
        <v>-3.0415495776846518E-2</v>
      </c>
      <c r="H65" s="44">
        <v>-0.37674465768921839</v>
      </c>
      <c r="I65" s="148">
        <v>-3.0415495776846518E-2</v>
      </c>
      <c r="J65" s="209"/>
      <c r="K65" s="141" t="s">
        <v>266</v>
      </c>
      <c r="L65" s="44">
        <v>0.33559185635035721</v>
      </c>
      <c r="M65" s="44">
        <v>6.9930965764323005E-2</v>
      </c>
      <c r="N65" s="44">
        <v>4.7989020698119349</v>
      </c>
      <c r="O65" s="44">
        <v>3.2202603652405362E-6</v>
      </c>
      <c r="P65" s="44">
        <v>0.19765105558566112</v>
      </c>
      <c r="Q65" s="44">
        <v>0.47353265711505332</v>
      </c>
      <c r="R65" s="44">
        <v>0.19765105558566112</v>
      </c>
      <c r="S65" s="148">
        <v>0.47353265711505332</v>
      </c>
    </row>
    <row r="66" spans="1:19" s="123" customFormat="1" ht="13.5" thickBot="1" x14ac:dyDescent="0.25">
      <c r="A66" s="141" t="s">
        <v>266</v>
      </c>
      <c r="B66" s="44">
        <v>0.33859589814923763</v>
      </c>
      <c r="C66" s="44">
        <v>6.9973843461757848E-2</v>
      </c>
      <c r="D66" s="44">
        <v>4.8388923831844011</v>
      </c>
      <c r="E66" s="44">
        <v>2.7033406111589792E-6</v>
      </c>
      <c r="F66" s="44">
        <v>0.20056583887088411</v>
      </c>
      <c r="G66" s="44">
        <v>0.47662595742759117</v>
      </c>
      <c r="H66" s="44">
        <v>0.20056583887088411</v>
      </c>
      <c r="I66" s="148">
        <v>0.47662595742759117</v>
      </c>
      <c r="J66" s="209"/>
      <c r="K66" s="143" t="s">
        <v>41</v>
      </c>
      <c r="L66" s="45">
        <v>0.35881734387963693</v>
      </c>
      <c r="M66" s="45">
        <v>0.13845022575593172</v>
      </c>
      <c r="N66" s="45">
        <v>2.5916703416011866</v>
      </c>
      <c r="O66" s="45">
        <v>1.0293058647284435E-2</v>
      </c>
      <c r="P66" s="45">
        <v>8.5720371771617621E-2</v>
      </c>
      <c r="Q66" s="45">
        <v>0.63191431598765624</v>
      </c>
      <c r="R66" s="45">
        <v>8.5720371771617621E-2</v>
      </c>
      <c r="S66" s="149">
        <v>0.63191431598765624</v>
      </c>
    </row>
    <row r="67" spans="1:19" s="123" customFormat="1" ht="13.5" thickBot="1" x14ac:dyDescent="0.25">
      <c r="A67" s="143" t="s">
        <v>41</v>
      </c>
      <c r="B67" s="45">
        <v>0.35689122122254063</v>
      </c>
      <c r="C67" s="45">
        <v>0.13843013544587521</v>
      </c>
      <c r="D67" s="45">
        <v>2.5781324281235101</v>
      </c>
      <c r="E67" s="45">
        <v>1.0694723979048939E-2</v>
      </c>
      <c r="F67" s="45">
        <v>8.3824617242907629E-2</v>
      </c>
      <c r="G67" s="45">
        <v>0.62995782520217358</v>
      </c>
      <c r="H67" s="45">
        <v>8.3824617242907629E-2</v>
      </c>
      <c r="I67" s="149">
        <v>0.62995782520217358</v>
      </c>
      <c r="J67" s="209"/>
      <c r="K67" s="234"/>
      <c r="L67" s="235"/>
      <c r="M67" s="235"/>
      <c r="N67" s="235"/>
      <c r="O67" s="235"/>
      <c r="P67" s="235"/>
      <c r="Q67" s="235"/>
      <c r="R67" s="235"/>
      <c r="S67" s="144"/>
    </row>
    <row r="68" spans="1:19" s="123" customFormat="1" x14ac:dyDescent="0.2">
      <c r="A68" s="51"/>
      <c r="B68" s="51"/>
      <c r="C68" s="51"/>
      <c r="D68" s="51"/>
      <c r="E68" s="51"/>
      <c r="F68" s="51"/>
      <c r="G68" s="51"/>
      <c r="H68" s="51"/>
      <c r="I68" s="51"/>
      <c r="J68" s="209"/>
      <c r="K68" s="51"/>
      <c r="L68" s="51"/>
      <c r="M68" s="51"/>
      <c r="N68" s="51"/>
      <c r="O68" s="51"/>
      <c r="P68" s="51"/>
      <c r="Q68" s="51"/>
      <c r="R68" s="51"/>
      <c r="S68" s="51"/>
    </row>
    <row r="69" spans="1:19" x14ac:dyDescent="0.2">
      <c r="A69" s="51"/>
      <c r="B69" s="51"/>
      <c r="C69" s="51"/>
      <c r="D69" s="51"/>
      <c r="E69" s="51"/>
      <c r="F69" s="51"/>
      <c r="G69" s="51"/>
      <c r="H69" s="51"/>
      <c r="I69" s="51"/>
      <c r="J69" s="209"/>
      <c r="K69" s="51"/>
      <c r="L69" s="51"/>
      <c r="M69" s="51"/>
      <c r="N69" s="51"/>
      <c r="O69" s="51"/>
      <c r="P69" s="51"/>
      <c r="Q69" s="51"/>
      <c r="R69" s="51"/>
      <c r="S69" s="51"/>
    </row>
    <row r="70" spans="1:19" x14ac:dyDescent="0.2">
      <c r="A70" s="51"/>
      <c r="B70" s="51"/>
      <c r="C70" s="51"/>
      <c r="D70" s="51"/>
      <c r="E70" s="51"/>
      <c r="F70" s="51"/>
      <c r="G70" s="51"/>
      <c r="H70" s="51"/>
      <c r="I70" s="51"/>
      <c r="J70" s="209"/>
      <c r="K70" s="51"/>
      <c r="L70" s="51"/>
      <c r="M70" s="51"/>
      <c r="N70" s="51"/>
      <c r="O70" s="51"/>
      <c r="P70" s="51"/>
      <c r="Q70" s="51"/>
      <c r="R70" s="51"/>
      <c r="S70" s="51"/>
    </row>
    <row r="71" spans="1:19" x14ac:dyDescent="0.2">
      <c r="A71" s="51"/>
      <c r="B71" s="51"/>
      <c r="C71" s="51"/>
      <c r="D71" s="51"/>
      <c r="E71" s="51"/>
      <c r="F71" s="51"/>
      <c r="G71" s="51"/>
      <c r="H71" s="51"/>
      <c r="I71" s="51"/>
      <c r="J71" s="209"/>
    </row>
    <row r="72" spans="1:19" ht="13.5" customHeight="1" thickBot="1" x14ac:dyDescent="0.25">
      <c r="J72" s="209"/>
    </row>
    <row r="73" spans="1:19" ht="12.75" customHeight="1" x14ac:dyDescent="0.2">
      <c r="A73" s="276" t="s">
        <v>376</v>
      </c>
      <c r="B73" s="277"/>
      <c r="C73" s="277"/>
      <c r="D73" s="277"/>
      <c r="E73" s="277"/>
      <c r="F73" s="277"/>
      <c r="G73" s="277"/>
      <c r="H73" s="277"/>
      <c r="I73" s="278"/>
      <c r="J73" s="209"/>
      <c r="K73" s="122"/>
      <c r="L73" s="122"/>
      <c r="M73" s="122"/>
      <c r="N73" s="122"/>
      <c r="O73" s="122"/>
      <c r="P73" s="122"/>
      <c r="Q73" s="122"/>
      <c r="R73" s="122"/>
      <c r="S73" s="122"/>
    </row>
    <row r="74" spans="1:19" ht="13.5" customHeight="1" x14ac:dyDescent="0.2">
      <c r="A74" s="279"/>
      <c r="B74" s="280"/>
      <c r="C74" s="280"/>
      <c r="D74" s="280"/>
      <c r="E74" s="280"/>
      <c r="F74" s="280"/>
      <c r="G74" s="280"/>
      <c r="H74" s="280"/>
      <c r="I74" s="281"/>
      <c r="J74" s="209"/>
      <c r="K74" s="122"/>
      <c r="L74" s="122"/>
      <c r="M74" s="122"/>
      <c r="N74" s="122"/>
      <c r="O74" s="122"/>
      <c r="P74" s="122"/>
      <c r="Q74" s="122"/>
      <c r="R74" s="122"/>
      <c r="S74" s="122"/>
    </row>
    <row r="75" spans="1:19" ht="13.5" customHeight="1" thickBot="1" x14ac:dyDescent="0.25">
      <c r="A75" s="282"/>
      <c r="B75" s="283"/>
      <c r="C75" s="283"/>
      <c r="D75" s="283"/>
      <c r="E75" s="283"/>
      <c r="F75" s="283"/>
      <c r="G75" s="283"/>
      <c r="H75" s="283"/>
      <c r="I75" s="284"/>
      <c r="J75" s="209"/>
      <c r="K75" s="122"/>
      <c r="L75" s="122"/>
      <c r="M75" s="122"/>
      <c r="N75" s="122"/>
      <c r="O75" s="122"/>
      <c r="P75" s="122"/>
      <c r="Q75" s="122"/>
      <c r="R75" s="122"/>
      <c r="S75" s="122"/>
    </row>
    <row r="76" spans="1:19" x14ac:dyDescent="0.2">
      <c r="A76" s="230" t="s">
        <v>295</v>
      </c>
      <c r="B76" s="138"/>
      <c r="C76" s="138"/>
      <c r="D76" s="138"/>
      <c r="E76" s="138"/>
      <c r="F76" s="138"/>
      <c r="G76" s="138"/>
      <c r="H76" s="138"/>
      <c r="I76" s="142"/>
      <c r="J76" s="209"/>
      <c r="K76" s="51"/>
      <c r="L76" s="51"/>
      <c r="M76" s="51"/>
      <c r="N76" s="51"/>
      <c r="O76" s="51"/>
      <c r="P76" s="51"/>
      <c r="Q76" s="51"/>
      <c r="R76" s="51"/>
      <c r="S76" s="51"/>
    </row>
    <row r="77" spans="1:19" ht="13.5" thickBot="1" x14ac:dyDescent="0.25">
      <c r="A77" s="230"/>
      <c r="B77" s="138"/>
      <c r="C77" s="138"/>
      <c r="D77" s="138"/>
      <c r="E77" s="138"/>
      <c r="F77" s="138"/>
      <c r="G77" s="138"/>
      <c r="H77" s="138"/>
      <c r="I77" s="142"/>
      <c r="J77" s="209"/>
    </row>
    <row r="78" spans="1:19" x14ac:dyDescent="0.2">
      <c r="A78" s="231" t="s">
        <v>296</v>
      </c>
      <c r="B78" s="55"/>
      <c r="C78" s="138"/>
      <c r="D78" s="138"/>
      <c r="E78" s="138"/>
      <c r="F78" s="138"/>
      <c r="G78" s="138"/>
      <c r="H78" s="138"/>
      <c r="I78" s="142"/>
      <c r="J78" s="209"/>
    </row>
    <row r="79" spans="1:19" x14ac:dyDescent="0.2">
      <c r="A79" s="141" t="s">
        <v>297</v>
      </c>
      <c r="B79" s="44">
        <v>0.80794489292078009</v>
      </c>
      <c r="C79" s="138"/>
      <c r="D79" s="138"/>
      <c r="E79" s="138"/>
      <c r="F79" s="138"/>
      <c r="G79" s="138"/>
      <c r="H79" s="138"/>
      <c r="I79" s="142"/>
      <c r="J79" s="209"/>
    </row>
    <row r="80" spans="1:19" x14ac:dyDescent="0.2">
      <c r="A80" s="141" t="s">
        <v>298</v>
      </c>
      <c r="B80" s="44">
        <v>0.65277494999677088</v>
      </c>
      <c r="C80" s="138"/>
      <c r="D80" s="138"/>
      <c r="E80" s="138"/>
      <c r="F80" s="138"/>
      <c r="G80" s="138"/>
      <c r="H80" s="138"/>
      <c r="I80" s="142"/>
      <c r="J80" s="209"/>
    </row>
    <row r="81" spans="1:10" x14ac:dyDescent="0.2">
      <c r="A81" s="141" t="s">
        <v>299</v>
      </c>
      <c r="B81" s="44">
        <v>0.63823149240501265</v>
      </c>
      <c r="C81" s="138"/>
      <c r="D81" s="138"/>
      <c r="E81" s="138"/>
      <c r="F81" s="138"/>
      <c r="G81" s="138"/>
      <c r="H81" s="138"/>
      <c r="I81" s="142"/>
      <c r="J81" s="209"/>
    </row>
    <row r="82" spans="1:10" x14ac:dyDescent="0.2">
      <c r="A82" s="141" t="s">
        <v>300</v>
      </c>
      <c r="B82" s="44">
        <v>0.80588145282399481</v>
      </c>
      <c r="C82" s="138"/>
      <c r="D82" s="138"/>
      <c r="E82" s="138"/>
      <c r="F82" s="138"/>
      <c r="G82" s="138"/>
      <c r="H82" s="138"/>
      <c r="I82" s="142"/>
      <c r="J82" s="209"/>
    </row>
    <row r="83" spans="1:10" ht="13.5" thickBot="1" x14ac:dyDescent="0.25">
      <c r="A83" s="143" t="s">
        <v>301</v>
      </c>
      <c r="B83" s="45">
        <v>200</v>
      </c>
      <c r="C83" s="138"/>
      <c r="D83" s="138"/>
      <c r="E83" s="138"/>
      <c r="F83" s="138"/>
      <c r="G83" s="138"/>
      <c r="H83" s="138"/>
      <c r="I83" s="142"/>
      <c r="J83" s="209"/>
    </row>
    <row r="84" spans="1:10" x14ac:dyDescent="0.2">
      <c r="A84" s="230"/>
      <c r="B84" s="138"/>
      <c r="C84" s="138"/>
      <c r="D84" s="138"/>
      <c r="E84" s="138"/>
      <c r="F84" s="138"/>
      <c r="G84" s="138"/>
      <c r="H84" s="138"/>
      <c r="I84" s="142"/>
      <c r="J84" s="209"/>
    </row>
    <row r="85" spans="1:10" ht="13.5" thickBot="1" x14ac:dyDescent="0.25">
      <c r="A85" s="230" t="s">
        <v>302</v>
      </c>
      <c r="B85" s="138"/>
      <c r="C85" s="138"/>
      <c r="D85" s="138"/>
      <c r="E85" s="138"/>
      <c r="F85" s="138"/>
      <c r="G85" s="138"/>
      <c r="H85" s="138"/>
      <c r="I85" s="142"/>
      <c r="J85" s="209"/>
    </row>
    <row r="86" spans="1:10" x14ac:dyDescent="0.2">
      <c r="A86" s="232"/>
      <c r="B86" s="52" t="s">
        <v>307</v>
      </c>
      <c r="C86" s="52" t="s">
        <v>308</v>
      </c>
      <c r="D86" s="52" t="s">
        <v>309</v>
      </c>
      <c r="E86" s="52" t="s">
        <v>310</v>
      </c>
      <c r="F86" s="52" t="s">
        <v>311</v>
      </c>
      <c r="G86" s="138"/>
      <c r="H86" s="138"/>
      <c r="I86" s="142"/>
      <c r="J86" s="209"/>
    </row>
    <row r="87" spans="1:10" x14ac:dyDescent="0.2">
      <c r="A87" s="141" t="s">
        <v>303</v>
      </c>
      <c r="B87" s="44">
        <v>8</v>
      </c>
      <c r="C87" s="44">
        <v>233.19977104290894</v>
      </c>
      <c r="D87" s="44">
        <v>29.149971380363617</v>
      </c>
      <c r="E87" s="44">
        <v>44.884440022481002</v>
      </c>
      <c r="F87" s="44">
        <v>5.8703362713832939E-40</v>
      </c>
      <c r="G87" s="138"/>
      <c r="H87" s="138"/>
      <c r="I87" s="142"/>
      <c r="J87" s="209"/>
    </row>
    <row r="88" spans="1:10" x14ac:dyDescent="0.2">
      <c r="A88" s="141" t="s">
        <v>304</v>
      </c>
      <c r="B88" s="44">
        <v>191</v>
      </c>
      <c r="C88" s="44">
        <v>124.0439789570911</v>
      </c>
      <c r="D88" s="44">
        <v>0.64944491600571252</v>
      </c>
      <c r="E88" s="44"/>
      <c r="F88" s="44"/>
      <c r="G88" s="138"/>
      <c r="H88" s="138"/>
      <c r="I88" s="142"/>
      <c r="J88" s="209"/>
    </row>
    <row r="89" spans="1:10" ht="13.5" thickBot="1" x14ac:dyDescent="0.25">
      <c r="A89" s="143" t="s">
        <v>305</v>
      </c>
      <c r="B89" s="45">
        <v>199</v>
      </c>
      <c r="C89" s="45">
        <v>357.24375000000003</v>
      </c>
      <c r="D89" s="45"/>
      <c r="E89" s="45"/>
      <c r="F89" s="45"/>
      <c r="G89" s="138"/>
      <c r="H89" s="138"/>
      <c r="I89" s="142"/>
      <c r="J89" s="209"/>
    </row>
    <row r="90" spans="1:10" ht="13.5" thickBot="1" x14ac:dyDescent="0.25">
      <c r="A90" s="230"/>
      <c r="B90" s="138"/>
      <c r="C90" s="138"/>
      <c r="D90" s="138"/>
      <c r="E90" s="138"/>
      <c r="F90" s="138"/>
      <c r="G90" s="138"/>
      <c r="H90" s="138"/>
      <c r="I90" s="142"/>
      <c r="J90" s="209"/>
    </row>
    <row r="91" spans="1:10" x14ac:dyDescent="0.2">
      <c r="A91" s="232"/>
      <c r="B91" s="52" t="s">
        <v>312</v>
      </c>
      <c r="C91" s="52" t="s">
        <v>300</v>
      </c>
      <c r="D91" s="52" t="s">
        <v>313</v>
      </c>
      <c r="E91" s="52" t="s">
        <v>314</v>
      </c>
      <c r="F91" s="52" t="s">
        <v>315</v>
      </c>
      <c r="G91" s="52" t="s">
        <v>316</v>
      </c>
      <c r="H91" s="52" t="s">
        <v>317</v>
      </c>
      <c r="I91" s="233" t="s">
        <v>318</v>
      </c>
    </row>
    <row r="92" spans="1:10" x14ac:dyDescent="0.2">
      <c r="A92" s="141" t="s">
        <v>306</v>
      </c>
      <c r="B92" s="44">
        <v>7.2279099592665803</v>
      </c>
      <c r="C92" s="44">
        <v>0.68971712946878416</v>
      </c>
      <c r="D92" s="44">
        <v>10.47952798393375</v>
      </c>
      <c r="E92" s="44">
        <v>1.3682423660160447E-20</v>
      </c>
      <c r="F92" s="44">
        <v>5.8674691376980519</v>
      </c>
      <c r="G92" s="44">
        <v>8.5883507808351087</v>
      </c>
      <c r="H92" s="44">
        <v>5.8674691376980519</v>
      </c>
      <c r="I92" s="148">
        <v>8.5883507808351087</v>
      </c>
    </row>
    <row r="93" spans="1:10" x14ac:dyDescent="0.2">
      <c r="A93" s="141" t="s">
        <v>260</v>
      </c>
      <c r="B93" s="44">
        <v>6.9394694359023207E-2</v>
      </c>
      <c r="C93" s="44">
        <v>1.4582458451083916E-2</v>
      </c>
      <c r="D93" s="44">
        <v>4.7587788157808939</v>
      </c>
      <c r="E93" s="44">
        <v>3.8351378227047773E-6</v>
      </c>
      <c r="F93" s="44">
        <v>4.0631349346900505E-2</v>
      </c>
      <c r="G93" s="44">
        <v>9.8158039371145908E-2</v>
      </c>
      <c r="H93" s="44">
        <v>4.0631349346900505E-2</v>
      </c>
      <c r="I93" s="148">
        <v>9.8158039371145908E-2</v>
      </c>
    </row>
    <row r="94" spans="1:10" x14ac:dyDescent="0.2">
      <c r="A94" s="141" t="s">
        <v>46</v>
      </c>
      <c r="B94" s="44">
        <v>0.1532967709008296</v>
      </c>
      <c r="C94" s="44">
        <v>5.2672212987907939E-2</v>
      </c>
      <c r="D94" s="44">
        <v>2.9103916886124046</v>
      </c>
      <c r="E94" s="44">
        <v>4.0386733636974727E-3</v>
      </c>
      <c r="F94" s="44">
        <v>4.9402832865258248E-2</v>
      </c>
      <c r="G94" s="44">
        <v>0.25719070893640095</v>
      </c>
      <c r="H94" s="44">
        <v>4.9402832865258248E-2</v>
      </c>
      <c r="I94" s="148">
        <v>0.25719070893640095</v>
      </c>
    </row>
    <row r="95" spans="1:10" x14ac:dyDescent="0.2">
      <c r="A95" s="141" t="s">
        <v>49</v>
      </c>
      <c r="B95" s="44">
        <v>0.57092590324263548</v>
      </c>
      <c r="C95" s="44">
        <v>7.8395843384808372E-2</v>
      </c>
      <c r="D95" s="44">
        <v>7.2826042630886487</v>
      </c>
      <c r="E95" s="44">
        <v>8.3429440327758204E-12</v>
      </c>
      <c r="F95" s="44">
        <v>0.41629308201035753</v>
      </c>
      <c r="G95" s="44">
        <v>0.72555872447491343</v>
      </c>
      <c r="H95" s="44">
        <v>0.41629308201035753</v>
      </c>
      <c r="I95" s="148">
        <v>0.72555872447491343</v>
      </c>
    </row>
    <row r="96" spans="1:10" x14ac:dyDescent="0.2">
      <c r="A96" s="141" t="s">
        <v>52</v>
      </c>
      <c r="B96" s="44">
        <v>-0.11632722699444972</v>
      </c>
      <c r="C96" s="44">
        <v>7.4949626770654185E-2</v>
      </c>
      <c r="D96" s="44">
        <v>-1.5520721317320361</v>
      </c>
      <c r="E96" s="53">
        <v>0.12230035301247791</v>
      </c>
      <c r="F96" s="44">
        <v>-0.26416251694680426</v>
      </c>
      <c r="G96" s="44">
        <v>3.1508062957904842E-2</v>
      </c>
      <c r="H96" s="44">
        <v>-0.26416251694680426</v>
      </c>
      <c r="I96" s="148">
        <v>3.1508062957904842E-2</v>
      </c>
    </row>
    <row r="97" spans="1:9" x14ac:dyDescent="0.2">
      <c r="A97" s="141" t="s">
        <v>54</v>
      </c>
      <c r="B97" s="44">
        <v>-9.0682814832936789E-2</v>
      </c>
      <c r="C97" s="44">
        <v>4.1382810769034904E-2</v>
      </c>
      <c r="D97" s="44">
        <v>-2.1913159871873926</v>
      </c>
      <c r="E97" s="44">
        <v>2.9638735228512184E-2</v>
      </c>
      <c r="F97" s="44">
        <v>-0.17230883610458744</v>
      </c>
      <c r="G97" s="44">
        <v>-9.0567935612861361E-3</v>
      </c>
      <c r="H97" s="44">
        <v>-0.17230883610458744</v>
      </c>
      <c r="I97" s="148">
        <v>-9.0567935612861361E-3</v>
      </c>
    </row>
    <row r="98" spans="1:9" x14ac:dyDescent="0.2">
      <c r="A98" s="141" t="s">
        <v>261</v>
      </c>
      <c r="B98" s="44">
        <v>-0.20598815762843037</v>
      </c>
      <c r="C98" s="44">
        <v>8.8112343449215522E-2</v>
      </c>
      <c r="D98" s="44">
        <v>-2.3377900253799719</v>
      </c>
      <c r="E98" s="44">
        <v>2.0433469550599756E-2</v>
      </c>
      <c r="F98" s="44">
        <v>-0.37978640591132207</v>
      </c>
      <c r="G98" s="44">
        <v>-3.2189909345538642E-2</v>
      </c>
      <c r="H98" s="44">
        <v>-0.37978640591132207</v>
      </c>
      <c r="I98" s="148">
        <v>-3.2189909345538642E-2</v>
      </c>
    </row>
    <row r="99" spans="1:9" x14ac:dyDescent="0.2">
      <c r="A99" s="141" t="s">
        <v>266</v>
      </c>
      <c r="B99" s="44">
        <v>0.34327892783915087</v>
      </c>
      <c r="C99" s="44">
        <v>7.0135161276141972E-2</v>
      </c>
      <c r="D99" s="44">
        <v>4.8945339483510217</v>
      </c>
      <c r="E99" s="44">
        <v>2.0899421559045776E-6</v>
      </c>
      <c r="F99" s="44">
        <v>0.20493998807576747</v>
      </c>
      <c r="G99" s="44">
        <v>0.48161786760253428</v>
      </c>
      <c r="H99" s="44">
        <v>0.20493998807576747</v>
      </c>
      <c r="I99" s="148">
        <v>0.48161786760253428</v>
      </c>
    </row>
    <row r="100" spans="1:9" ht="13.5" thickBot="1" x14ac:dyDescent="0.25">
      <c r="A100" s="143" t="s">
        <v>41</v>
      </c>
      <c r="B100" s="45">
        <v>0.35977784711288779</v>
      </c>
      <c r="C100" s="45">
        <v>0.13914189869548674</v>
      </c>
      <c r="D100" s="45">
        <v>2.5856902233328349</v>
      </c>
      <c r="E100" s="45">
        <v>1.0463047786976076E-2</v>
      </c>
      <c r="F100" s="45">
        <v>8.5325740752000001E-2</v>
      </c>
      <c r="G100" s="45">
        <v>0.63422995347377564</v>
      </c>
      <c r="H100" s="45">
        <v>8.5325740752000001E-2</v>
      </c>
      <c r="I100" s="149">
        <v>0.63422995347377564</v>
      </c>
    </row>
    <row r="101" spans="1:9" x14ac:dyDescent="0.2">
      <c r="A101" s="51"/>
      <c r="B101" s="51"/>
      <c r="C101" s="51"/>
      <c r="D101" s="51"/>
      <c r="E101" s="51"/>
      <c r="F101" s="51"/>
      <c r="G101" s="51"/>
      <c r="H101" s="51"/>
      <c r="I101" s="51"/>
    </row>
    <row r="102" spans="1:9" x14ac:dyDescent="0.2">
      <c r="A102" s="51"/>
      <c r="B102" s="51"/>
      <c r="C102" s="51"/>
      <c r="D102" s="51"/>
      <c r="E102" s="51"/>
      <c r="F102" s="51"/>
      <c r="G102" s="51"/>
      <c r="H102" s="51"/>
      <c r="I102" s="51"/>
    </row>
    <row r="103" spans="1:9" x14ac:dyDescent="0.2">
      <c r="A103" s="51"/>
      <c r="B103" s="51"/>
      <c r="C103" s="51"/>
      <c r="D103" s="51"/>
      <c r="E103" s="51"/>
      <c r="F103" s="51"/>
      <c r="G103" s="51"/>
      <c r="H103" s="51"/>
      <c r="I103" s="51"/>
    </row>
  </sheetData>
  <mergeCells count="5">
    <mergeCell ref="K38:S40"/>
    <mergeCell ref="A73:I75"/>
    <mergeCell ref="A1:I3"/>
    <mergeCell ref="A38:I40"/>
    <mergeCell ref="K1:S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12243-A866-41CD-AB9F-DAC51E1D1956}">
  <dimension ref="A1:O236"/>
  <sheetViews>
    <sheetView topLeftCell="A202" workbookViewId="0">
      <selection activeCell="E244" sqref="E244"/>
    </sheetView>
  </sheetViews>
  <sheetFormatPr defaultRowHeight="12.75" x14ac:dyDescent="0.2"/>
  <cols>
    <col min="1" max="2" width="18.7109375" bestFit="1" customWidth="1"/>
    <col min="3" max="3" width="13.7109375" bestFit="1" customWidth="1"/>
    <col min="4" max="4" width="18" bestFit="1" customWidth="1"/>
    <col min="5" max="5" width="12.42578125" bestFit="1" customWidth="1"/>
    <col min="6" max="6" width="21.140625" bestFit="1" customWidth="1"/>
    <col min="7" max="9" width="12.5703125" bestFit="1" customWidth="1"/>
    <col min="10" max="10" width="12.5703125" style="12" customWidth="1"/>
    <col min="11" max="15" width="12.5703125" style="80" customWidth="1"/>
  </cols>
  <sheetData>
    <row r="1" spans="1:15" s="12" customFormat="1" ht="13.5" customHeight="1" x14ac:dyDescent="0.2">
      <c r="A1" s="276" t="s">
        <v>431</v>
      </c>
      <c r="B1" s="277"/>
      <c r="C1" s="277"/>
      <c r="D1" s="277"/>
      <c r="E1" s="277"/>
      <c r="F1" s="277"/>
      <c r="G1" s="277"/>
      <c r="H1" s="277"/>
      <c r="I1" s="278"/>
      <c r="K1" s="267" t="s">
        <v>432</v>
      </c>
      <c r="L1" s="268"/>
      <c r="M1" s="268"/>
      <c r="N1" s="268"/>
      <c r="O1" s="269"/>
    </row>
    <row r="2" spans="1:15" s="12" customFormat="1" ht="12.75" customHeight="1" x14ac:dyDescent="0.2">
      <c r="A2" s="279"/>
      <c r="B2" s="280"/>
      <c r="C2" s="280"/>
      <c r="D2" s="280"/>
      <c r="E2" s="280"/>
      <c r="F2" s="280"/>
      <c r="G2" s="280"/>
      <c r="H2" s="280"/>
      <c r="I2" s="281"/>
      <c r="K2" s="270"/>
      <c r="L2" s="271"/>
      <c r="M2" s="271"/>
      <c r="N2" s="271"/>
      <c r="O2" s="272"/>
    </row>
    <row r="3" spans="1:15" s="12" customFormat="1" ht="13.5" customHeight="1" thickBot="1" x14ac:dyDescent="0.25">
      <c r="A3" s="282"/>
      <c r="B3" s="283"/>
      <c r="C3" s="283"/>
      <c r="D3" s="283"/>
      <c r="E3" s="283"/>
      <c r="F3" s="283"/>
      <c r="G3" s="283"/>
      <c r="H3" s="283"/>
      <c r="I3" s="284"/>
      <c r="K3" s="270"/>
      <c r="L3" s="271"/>
      <c r="M3" s="271"/>
      <c r="N3" s="271"/>
      <c r="O3" s="272"/>
    </row>
    <row r="4" spans="1:15" s="12" customFormat="1" x14ac:dyDescent="0.2">
      <c r="A4" s="150"/>
      <c r="B4" s="80"/>
      <c r="C4" s="80"/>
      <c r="D4" s="80"/>
      <c r="E4" s="80"/>
      <c r="F4" s="80"/>
      <c r="G4" s="80"/>
      <c r="H4" s="80"/>
      <c r="I4" s="200"/>
      <c r="K4" s="270"/>
      <c r="L4" s="271"/>
      <c r="M4" s="271"/>
      <c r="N4" s="271"/>
      <c r="O4" s="272"/>
    </row>
    <row r="5" spans="1:15" s="12" customFormat="1" x14ac:dyDescent="0.2">
      <c r="A5" s="150"/>
      <c r="B5" s="80"/>
      <c r="C5" s="80"/>
      <c r="D5" s="80"/>
      <c r="E5" s="80"/>
      <c r="F5" s="80"/>
      <c r="G5" s="80"/>
      <c r="H5" s="80"/>
      <c r="I5" s="200"/>
      <c r="K5" s="270"/>
      <c r="L5" s="271"/>
      <c r="M5" s="271"/>
      <c r="N5" s="271"/>
      <c r="O5" s="272"/>
    </row>
    <row r="6" spans="1:15" s="12" customFormat="1" x14ac:dyDescent="0.2">
      <c r="A6" s="150"/>
      <c r="B6" s="80"/>
      <c r="C6" s="80"/>
      <c r="D6" s="80"/>
      <c r="E6" s="80"/>
      <c r="F6" s="80"/>
      <c r="G6" s="80"/>
      <c r="H6" s="80"/>
      <c r="I6" s="200"/>
      <c r="K6" s="270"/>
      <c r="L6" s="271"/>
      <c r="M6" s="271"/>
      <c r="N6" s="271"/>
      <c r="O6" s="272"/>
    </row>
    <row r="7" spans="1:15" x14ac:dyDescent="0.2">
      <c r="A7" s="150" t="s">
        <v>295</v>
      </c>
      <c r="B7" s="80"/>
      <c r="C7" s="80"/>
      <c r="D7" s="80"/>
      <c r="E7" s="80"/>
      <c r="F7" s="80"/>
      <c r="G7" s="80"/>
      <c r="H7" s="80"/>
      <c r="I7" s="200"/>
      <c r="K7" s="270"/>
      <c r="L7" s="271"/>
      <c r="M7" s="271"/>
      <c r="N7" s="271"/>
      <c r="O7" s="272"/>
    </row>
    <row r="8" spans="1:15" ht="13.5" thickBot="1" x14ac:dyDescent="0.25">
      <c r="A8" s="150"/>
      <c r="B8" s="80"/>
      <c r="C8" s="80"/>
      <c r="D8" s="80"/>
      <c r="E8" s="80"/>
      <c r="F8" s="80"/>
      <c r="G8" s="80"/>
      <c r="H8" s="80"/>
      <c r="I8" s="200"/>
      <c r="K8" s="270"/>
      <c r="L8" s="271"/>
      <c r="M8" s="271"/>
      <c r="N8" s="271"/>
      <c r="O8" s="272"/>
    </row>
    <row r="9" spans="1:15" x14ac:dyDescent="0.2">
      <c r="A9" s="231" t="s">
        <v>296</v>
      </c>
      <c r="B9" s="55"/>
      <c r="C9" s="138"/>
      <c r="D9" s="138"/>
      <c r="E9" s="138"/>
      <c r="F9" s="138"/>
      <c r="G9" s="138"/>
      <c r="H9" s="138"/>
      <c r="I9" s="142"/>
      <c r="J9" s="51"/>
      <c r="K9" s="270"/>
      <c r="L9" s="271"/>
      <c r="M9" s="271"/>
      <c r="N9" s="271"/>
      <c r="O9" s="272"/>
    </row>
    <row r="10" spans="1:15" x14ac:dyDescent="0.2">
      <c r="A10" s="141" t="s">
        <v>297</v>
      </c>
      <c r="B10" s="44">
        <v>0.8052302045990003</v>
      </c>
      <c r="C10" s="138"/>
      <c r="D10" s="138"/>
      <c r="E10" s="138"/>
      <c r="F10" s="138"/>
      <c r="G10" s="138"/>
      <c r="H10" s="138"/>
      <c r="I10" s="142"/>
      <c r="J10" s="51"/>
      <c r="K10" s="270"/>
      <c r="L10" s="271"/>
      <c r="M10" s="271"/>
      <c r="N10" s="271"/>
      <c r="O10" s="272"/>
    </row>
    <row r="11" spans="1:15" x14ac:dyDescent="0.2">
      <c r="A11" s="141" t="s">
        <v>298</v>
      </c>
      <c r="B11" s="196">
        <v>0.64839568239854795</v>
      </c>
      <c r="C11" s="138"/>
      <c r="D11" s="138"/>
      <c r="E11" s="138"/>
      <c r="F11" s="138"/>
      <c r="G11" s="138"/>
      <c r="H11" s="138"/>
      <c r="I11" s="142"/>
      <c r="J11" s="51"/>
      <c r="K11" s="270"/>
      <c r="L11" s="271"/>
      <c r="M11" s="271"/>
      <c r="N11" s="271"/>
      <c r="O11" s="272"/>
    </row>
    <row r="12" spans="1:15" x14ac:dyDescent="0.2">
      <c r="A12" s="141" t="s">
        <v>299</v>
      </c>
      <c r="B12" s="44">
        <v>0.63557677498599496</v>
      </c>
      <c r="C12" s="138"/>
      <c r="D12" s="138"/>
      <c r="E12" s="138"/>
      <c r="F12" s="138"/>
      <c r="G12" s="138"/>
      <c r="H12" s="138"/>
      <c r="I12" s="142"/>
      <c r="J12" s="51"/>
      <c r="K12" s="270"/>
      <c r="L12" s="271"/>
      <c r="M12" s="271"/>
      <c r="N12" s="271"/>
      <c r="O12" s="272"/>
    </row>
    <row r="13" spans="1:15" x14ac:dyDescent="0.2">
      <c r="A13" s="141" t="s">
        <v>300</v>
      </c>
      <c r="B13" s="196">
        <v>0.808832894180887</v>
      </c>
      <c r="C13" s="138"/>
      <c r="D13" s="138"/>
      <c r="E13" s="138"/>
      <c r="F13" s="138"/>
      <c r="G13" s="138"/>
      <c r="H13" s="138"/>
      <c r="I13" s="142"/>
      <c r="J13" s="51"/>
      <c r="K13" s="270"/>
      <c r="L13" s="271"/>
      <c r="M13" s="271"/>
      <c r="N13" s="271"/>
      <c r="O13" s="272"/>
    </row>
    <row r="14" spans="1:15" ht="13.5" thickBot="1" x14ac:dyDescent="0.25">
      <c r="A14" s="143" t="s">
        <v>301</v>
      </c>
      <c r="B14" s="45">
        <v>200</v>
      </c>
      <c r="C14" s="138"/>
      <c r="D14" s="138"/>
      <c r="E14" s="138"/>
      <c r="F14" s="138"/>
      <c r="G14" s="138"/>
      <c r="H14" s="138"/>
      <c r="I14" s="142"/>
      <c r="J14" s="51"/>
      <c r="K14" s="270"/>
      <c r="L14" s="271"/>
      <c r="M14" s="271"/>
      <c r="N14" s="271"/>
      <c r="O14" s="272"/>
    </row>
    <row r="15" spans="1:15" x14ac:dyDescent="0.2">
      <c r="A15" s="230"/>
      <c r="B15" s="138"/>
      <c r="C15" s="138"/>
      <c r="D15" s="138"/>
      <c r="E15" s="138"/>
      <c r="F15" s="138"/>
      <c r="G15" s="138"/>
      <c r="H15" s="138"/>
      <c r="I15" s="142"/>
      <c r="J15" s="51"/>
      <c r="K15" s="270"/>
      <c r="L15" s="271"/>
      <c r="M15" s="271"/>
      <c r="N15" s="271"/>
      <c r="O15" s="272"/>
    </row>
    <row r="16" spans="1:15" ht="13.5" thickBot="1" x14ac:dyDescent="0.25">
      <c r="A16" s="230" t="s">
        <v>302</v>
      </c>
      <c r="B16" s="138"/>
      <c r="C16" s="138"/>
      <c r="D16" s="138"/>
      <c r="E16" s="138"/>
      <c r="F16" s="138"/>
      <c r="G16" s="138"/>
      <c r="H16" s="138"/>
      <c r="I16" s="142"/>
      <c r="J16" s="51"/>
      <c r="K16" s="270"/>
      <c r="L16" s="271"/>
      <c r="M16" s="271"/>
      <c r="N16" s="271"/>
      <c r="O16" s="272"/>
    </row>
    <row r="17" spans="1:15" x14ac:dyDescent="0.2">
      <c r="A17" s="232"/>
      <c r="B17" s="52" t="s">
        <v>307</v>
      </c>
      <c r="C17" s="52" t="s">
        <v>308</v>
      </c>
      <c r="D17" s="52" t="s">
        <v>309</v>
      </c>
      <c r="E17" s="52" t="s">
        <v>310</v>
      </c>
      <c r="F17" s="52" t="s">
        <v>311</v>
      </c>
      <c r="G17" s="138"/>
      <c r="H17" s="138"/>
      <c r="I17" s="142"/>
      <c r="J17" s="51"/>
      <c r="K17" s="270"/>
      <c r="L17" s="271"/>
      <c r="M17" s="271"/>
      <c r="N17" s="271"/>
      <c r="O17" s="272"/>
    </row>
    <row r="18" spans="1:15" x14ac:dyDescent="0.2">
      <c r="A18" s="141" t="s">
        <v>303</v>
      </c>
      <c r="B18" s="44">
        <v>7</v>
      </c>
      <c r="C18" s="44">
        <v>231.63530506386627</v>
      </c>
      <c r="D18" s="44">
        <v>33.090757866266607</v>
      </c>
      <c r="E18" s="44">
        <v>50.581197096689003</v>
      </c>
      <c r="F18" s="44">
        <v>2.5737820494882836E-40</v>
      </c>
      <c r="G18" s="138"/>
      <c r="H18" s="138"/>
      <c r="I18" s="142"/>
      <c r="J18" s="51"/>
      <c r="K18" s="270"/>
      <c r="L18" s="271"/>
      <c r="M18" s="271"/>
      <c r="N18" s="271"/>
      <c r="O18" s="272"/>
    </row>
    <row r="19" spans="1:15" x14ac:dyDescent="0.2">
      <c r="A19" s="141" t="s">
        <v>304</v>
      </c>
      <c r="B19" s="44">
        <v>192</v>
      </c>
      <c r="C19" s="44">
        <v>125.60844493613375</v>
      </c>
      <c r="D19" s="44">
        <v>0.65421065070902995</v>
      </c>
      <c r="E19" s="44"/>
      <c r="F19" s="44"/>
      <c r="G19" s="138"/>
      <c r="H19" s="138"/>
      <c r="I19" s="142"/>
      <c r="J19" s="51"/>
      <c r="K19" s="270"/>
      <c r="L19" s="271"/>
      <c r="M19" s="271"/>
      <c r="N19" s="271"/>
      <c r="O19" s="272"/>
    </row>
    <row r="20" spans="1:15" ht="13.5" thickBot="1" x14ac:dyDescent="0.25">
      <c r="A20" s="143" t="s">
        <v>305</v>
      </c>
      <c r="B20" s="45">
        <v>199</v>
      </c>
      <c r="C20" s="45">
        <v>357.24375000000003</v>
      </c>
      <c r="D20" s="45"/>
      <c r="E20" s="45"/>
      <c r="F20" s="45"/>
      <c r="G20" s="138"/>
      <c r="H20" s="138"/>
      <c r="I20" s="142"/>
      <c r="J20" s="51"/>
      <c r="K20" s="270"/>
      <c r="L20" s="271"/>
      <c r="M20" s="271"/>
      <c r="N20" s="271"/>
      <c r="O20" s="272"/>
    </row>
    <row r="21" spans="1:15" ht="13.5" thickBot="1" x14ac:dyDescent="0.25">
      <c r="A21" s="230"/>
      <c r="B21" s="138"/>
      <c r="C21" s="138"/>
      <c r="D21" s="138"/>
      <c r="E21" s="138"/>
      <c r="F21" s="138"/>
      <c r="G21" s="138"/>
      <c r="H21" s="138"/>
      <c r="I21" s="142"/>
      <c r="J21" s="51"/>
      <c r="K21" s="270"/>
      <c r="L21" s="271"/>
      <c r="M21" s="271"/>
      <c r="N21" s="271"/>
      <c r="O21" s="272"/>
    </row>
    <row r="22" spans="1:15" x14ac:dyDescent="0.2">
      <c r="A22" s="232"/>
      <c r="B22" s="52" t="s">
        <v>312</v>
      </c>
      <c r="C22" s="52" t="s">
        <v>300</v>
      </c>
      <c r="D22" s="52" t="s">
        <v>313</v>
      </c>
      <c r="E22" s="52" t="s">
        <v>314</v>
      </c>
      <c r="F22" s="52" t="s">
        <v>315</v>
      </c>
      <c r="G22" s="52" t="s">
        <v>316</v>
      </c>
      <c r="H22" s="52" t="s">
        <v>317</v>
      </c>
      <c r="I22" s="233" t="s">
        <v>318</v>
      </c>
      <c r="J22" s="195"/>
      <c r="K22" s="270"/>
      <c r="L22" s="271"/>
      <c r="M22" s="271"/>
      <c r="N22" s="271"/>
      <c r="O22" s="272"/>
    </row>
    <row r="23" spans="1:15" x14ac:dyDescent="0.2">
      <c r="A23" s="141" t="s">
        <v>306</v>
      </c>
      <c r="B23" s="44">
        <v>6.8424931514419169</v>
      </c>
      <c r="C23" s="44">
        <v>0.64581980818777118</v>
      </c>
      <c r="D23" s="44">
        <v>10.595049988699746</v>
      </c>
      <c r="E23" s="44">
        <v>6.0058691342906481E-21</v>
      </c>
      <c r="F23" s="44">
        <v>5.5686804277502544</v>
      </c>
      <c r="G23" s="44">
        <v>8.1163058751335786</v>
      </c>
      <c r="H23" s="44">
        <v>5.5686804277502544</v>
      </c>
      <c r="I23" s="148">
        <v>8.1163058751335786</v>
      </c>
      <c r="J23" s="44"/>
      <c r="K23" s="270"/>
      <c r="L23" s="271"/>
      <c r="M23" s="271"/>
      <c r="N23" s="271"/>
      <c r="O23" s="272"/>
    </row>
    <row r="24" spans="1:15" x14ac:dyDescent="0.2">
      <c r="A24" s="141" t="s">
        <v>260</v>
      </c>
      <c r="B24" s="196">
        <v>6.7882933349657268E-2</v>
      </c>
      <c r="C24" s="44">
        <v>1.4603179445995221E-2</v>
      </c>
      <c r="D24" s="44">
        <v>4.6485036769354702</v>
      </c>
      <c r="E24" s="44">
        <v>6.2046594571551356E-6</v>
      </c>
      <c r="F24" s="44">
        <v>3.9079673448324463E-2</v>
      </c>
      <c r="G24" s="44">
        <v>9.6686193250990066E-2</v>
      </c>
      <c r="H24" s="196">
        <v>3.9079673448324463E-2</v>
      </c>
      <c r="I24" s="216">
        <v>9.6686193250990066E-2</v>
      </c>
      <c r="J24" s="44"/>
      <c r="K24" s="270"/>
      <c r="L24" s="271"/>
      <c r="M24" s="271"/>
      <c r="N24" s="271"/>
      <c r="O24" s="272"/>
    </row>
    <row r="25" spans="1:15" x14ac:dyDescent="0.2">
      <c r="A25" s="141" t="s">
        <v>46</v>
      </c>
      <c r="B25" s="196">
        <v>0.17975633617492184</v>
      </c>
      <c r="C25" s="44">
        <v>5.0019568909115679E-2</v>
      </c>
      <c r="D25" s="44">
        <v>3.5937202198110638</v>
      </c>
      <c r="E25" s="44">
        <v>4.1427489197827728E-4</v>
      </c>
      <c r="F25" s="44">
        <v>8.1097913961464083E-2</v>
      </c>
      <c r="G25" s="44">
        <v>0.27841475838837959</v>
      </c>
      <c r="H25" s="196">
        <v>8.1097913961464083E-2</v>
      </c>
      <c r="I25" s="216">
        <v>0.27841475838837959</v>
      </c>
      <c r="J25" s="44"/>
      <c r="K25" s="270"/>
      <c r="L25" s="271"/>
      <c r="M25" s="271"/>
      <c r="N25" s="271"/>
      <c r="O25" s="272"/>
    </row>
    <row r="26" spans="1:15" x14ac:dyDescent="0.2">
      <c r="A26" s="141" t="s">
        <v>49</v>
      </c>
      <c r="B26" s="196">
        <v>0.49519550398887763</v>
      </c>
      <c r="C26" s="44">
        <v>6.1585482172077557E-2</v>
      </c>
      <c r="D26" s="44">
        <v>8.0407830956854305</v>
      </c>
      <c r="E26" s="44">
        <v>8.9569757362780902E-14</v>
      </c>
      <c r="F26" s="44">
        <v>0.37372451503669352</v>
      </c>
      <c r="G26" s="44">
        <v>0.61666649294106179</v>
      </c>
      <c r="H26" s="196">
        <v>0.37372451503669352</v>
      </c>
      <c r="I26" s="216">
        <v>0.61666649294106179</v>
      </c>
      <c r="J26" s="44"/>
      <c r="K26" s="270"/>
      <c r="L26" s="271"/>
      <c r="M26" s="271"/>
      <c r="N26" s="271"/>
      <c r="O26" s="272"/>
    </row>
    <row r="27" spans="1:15" x14ac:dyDescent="0.2">
      <c r="A27" s="141" t="s">
        <v>54</v>
      </c>
      <c r="B27" s="196">
        <v>-9.7643461849012222E-2</v>
      </c>
      <c r="C27" s="44">
        <v>4.1289749124654093E-2</v>
      </c>
      <c r="D27" s="44">
        <v>-2.364835435406154</v>
      </c>
      <c r="E27" s="44">
        <v>1.9035564348460023E-2</v>
      </c>
      <c r="F27" s="44">
        <v>-0.17908321814978059</v>
      </c>
      <c r="G27" s="44">
        <v>-1.6203705548243852E-2</v>
      </c>
      <c r="H27" s="196">
        <v>-0.17908321814978059</v>
      </c>
      <c r="I27" s="216">
        <v>-1.6203705548243852E-2</v>
      </c>
      <c r="J27" s="44"/>
      <c r="K27" s="270"/>
      <c r="L27" s="271"/>
      <c r="M27" s="271"/>
      <c r="N27" s="271"/>
      <c r="O27" s="272"/>
    </row>
    <row r="28" spans="1:15" x14ac:dyDescent="0.2">
      <c r="A28" s="141" t="s">
        <v>261</v>
      </c>
      <c r="B28" s="196">
        <v>-0.21126439962030835</v>
      </c>
      <c r="C28" s="44">
        <v>8.8369201244320253E-2</v>
      </c>
      <c r="D28" s="44">
        <v>-2.3907016997495711</v>
      </c>
      <c r="E28" s="44">
        <v>1.7782752761802668E-2</v>
      </c>
      <c r="F28" s="44">
        <v>-0.38556350209496626</v>
      </c>
      <c r="G28" s="44">
        <v>-3.6965297145650472E-2</v>
      </c>
      <c r="H28" s="196">
        <v>-0.38556350209496626</v>
      </c>
      <c r="I28" s="216">
        <v>-3.6965297145650472E-2</v>
      </c>
      <c r="J28" s="44"/>
      <c r="K28" s="270"/>
      <c r="L28" s="271"/>
      <c r="M28" s="271"/>
      <c r="N28" s="271"/>
      <c r="O28" s="272"/>
    </row>
    <row r="29" spans="1:15" x14ac:dyDescent="0.2">
      <c r="A29" s="141" t="s">
        <v>266</v>
      </c>
      <c r="B29" s="196">
        <v>0.343808716599588</v>
      </c>
      <c r="C29" s="44">
        <v>7.0391188955150619E-2</v>
      </c>
      <c r="D29" s="44">
        <v>4.8842578411148017</v>
      </c>
      <c r="E29" s="44">
        <v>2.1812841260552405E-6</v>
      </c>
      <c r="F29" s="44">
        <v>0.20496938248491675</v>
      </c>
      <c r="G29" s="44">
        <v>0.48264805071425926</v>
      </c>
      <c r="H29" s="196">
        <v>0.20496938248491675</v>
      </c>
      <c r="I29" s="216">
        <v>0.48264805071425926</v>
      </c>
      <c r="J29" s="44"/>
      <c r="K29" s="270"/>
      <c r="L29" s="271"/>
      <c r="M29" s="271"/>
      <c r="N29" s="271"/>
      <c r="O29" s="272"/>
    </row>
    <row r="30" spans="1:15" ht="13.5" thickBot="1" x14ac:dyDescent="0.25">
      <c r="A30" s="143" t="s">
        <v>41</v>
      </c>
      <c r="B30" s="193">
        <v>0.33491627686391351</v>
      </c>
      <c r="C30" s="45">
        <v>0.13872299457343792</v>
      </c>
      <c r="D30" s="45">
        <v>2.4142809048619096</v>
      </c>
      <c r="E30" s="45">
        <v>1.6704744301968347E-2</v>
      </c>
      <c r="F30" s="45">
        <v>6.1299529102473937E-2</v>
      </c>
      <c r="G30" s="45">
        <v>0.60853302462535308</v>
      </c>
      <c r="H30" s="193">
        <v>6.1299529102473937E-2</v>
      </c>
      <c r="I30" s="236">
        <v>0.60853302462535308</v>
      </c>
      <c r="J30" s="44"/>
      <c r="K30" s="273"/>
      <c r="L30" s="274"/>
      <c r="M30" s="274"/>
      <c r="N30" s="274"/>
      <c r="O30" s="275"/>
    </row>
    <row r="31" spans="1:15" x14ac:dyDescent="0.2">
      <c r="K31" s="194"/>
      <c r="L31" s="194"/>
      <c r="M31" s="194"/>
      <c r="N31" s="194"/>
      <c r="O31" s="194"/>
    </row>
    <row r="32" spans="1:15" x14ac:dyDescent="0.2">
      <c r="K32" s="194"/>
      <c r="L32" s="194"/>
      <c r="M32" s="194"/>
      <c r="N32" s="194"/>
      <c r="O32" s="194"/>
    </row>
    <row r="33" spans="1:15" x14ac:dyDescent="0.2">
      <c r="K33" s="194"/>
      <c r="L33" s="194"/>
      <c r="M33" s="194"/>
      <c r="N33" s="194"/>
      <c r="O33" s="194"/>
    </row>
    <row r="34" spans="1:15" x14ac:dyDescent="0.2">
      <c r="A34" t="s">
        <v>322</v>
      </c>
      <c r="F34" t="s">
        <v>327</v>
      </c>
      <c r="K34" s="194"/>
      <c r="L34" s="194"/>
      <c r="M34" s="194"/>
      <c r="N34" s="194"/>
      <c r="O34" s="194"/>
    </row>
    <row r="35" spans="1:15" ht="13.5" thickBot="1" x14ac:dyDescent="0.25">
      <c r="K35" s="194"/>
      <c r="L35" s="194"/>
      <c r="M35" s="194"/>
      <c r="N35" s="194"/>
      <c r="O35" s="194"/>
    </row>
    <row r="36" spans="1:15" x14ac:dyDescent="0.2">
      <c r="A36" s="210" t="s">
        <v>323</v>
      </c>
      <c r="B36" s="43" t="s">
        <v>324</v>
      </c>
      <c r="C36" s="43" t="s">
        <v>325</v>
      </c>
      <c r="D36" s="211" t="s">
        <v>326</v>
      </c>
      <c r="F36" s="210" t="s">
        <v>328</v>
      </c>
      <c r="G36" s="211" t="s">
        <v>276</v>
      </c>
      <c r="K36" s="194"/>
      <c r="L36" s="194"/>
      <c r="M36" s="194"/>
      <c r="N36" s="194"/>
      <c r="O36" s="194"/>
    </row>
    <row r="37" spans="1:15" x14ac:dyDescent="0.2">
      <c r="A37" s="212">
        <v>22</v>
      </c>
      <c r="B37" s="44">
        <v>14.582567705629833</v>
      </c>
      <c r="C37" s="44">
        <v>0.26743229437016858</v>
      </c>
      <c r="D37" s="148">
        <v>0.3366130655453522</v>
      </c>
      <c r="F37" s="212">
        <v>0.25</v>
      </c>
      <c r="G37" s="213">
        <v>6.4499999999999993</v>
      </c>
      <c r="K37" s="194"/>
      <c r="L37" s="194"/>
      <c r="M37" s="194"/>
      <c r="N37" s="194"/>
      <c r="O37" s="194"/>
    </row>
    <row r="38" spans="1:15" x14ac:dyDescent="0.2">
      <c r="A38" s="212">
        <v>183</v>
      </c>
      <c r="B38" s="44">
        <v>14.379028469193122</v>
      </c>
      <c r="C38" s="44">
        <v>-0.27902846919312019</v>
      </c>
      <c r="D38" s="148">
        <v>-0.35120899893831264</v>
      </c>
      <c r="F38" s="212">
        <v>0.75</v>
      </c>
      <c r="G38" s="213">
        <v>8.25</v>
      </c>
      <c r="K38" s="194"/>
      <c r="L38" s="194"/>
      <c r="M38" s="194"/>
      <c r="N38" s="194"/>
      <c r="O38" s="194"/>
    </row>
    <row r="39" spans="1:15" x14ac:dyDescent="0.2">
      <c r="A39" s="212">
        <v>129</v>
      </c>
      <c r="B39" s="44">
        <v>13.977845257418762</v>
      </c>
      <c r="C39" s="44">
        <v>-2.7845257418761094E-2</v>
      </c>
      <c r="D39" s="148">
        <v>-3.5048412842971055E-2</v>
      </c>
      <c r="F39" s="212">
        <v>1.25</v>
      </c>
      <c r="G39" s="213">
        <v>8.3999999999999986</v>
      </c>
      <c r="K39" s="194"/>
      <c r="L39" s="194"/>
      <c r="M39" s="194"/>
      <c r="N39" s="194"/>
      <c r="O39" s="194"/>
    </row>
    <row r="40" spans="1:15" x14ac:dyDescent="0.2">
      <c r="A40" s="212">
        <v>117</v>
      </c>
      <c r="B40" s="44">
        <v>13.77598719845313</v>
      </c>
      <c r="C40" s="44">
        <v>0.47401280154686987</v>
      </c>
      <c r="D40" s="148">
        <v>0.59663288838100381</v>
      </c>
      <c r="F40" s="212">
        <v>1.75</v>
      </c>
      <c r="G40" s="213">
        <v>8.6999999999999993</v>
      </c>
      <c r="K40" s="194"/>
      <c r="L40" s="194"/>
      <c r="M40" s="194"/>
      <c r="N40" s="194"/>
      <c r="O40" s="194"/>
    </row>
    <row r="41" spans="1:15" x14ac:dyDescent="0.2">
      <c r="A41" s="212">
        <v>180</v>
      </c>
      <c r="B41" s="44">
        <v>13.620672545508983</v>
      </c>
      <c r="C41" s="44">
        <v>-1.3206725455089838</v>
      </c>
      <c r="D41" s="148">
        <v>-1.6623109605081106</v>
      </c>
      <c r="F41" s="212">
        <v>2.25</v>
      </c>
      <c r="G41" s="213">
        <v>8.6999999999999993</v>
      </c>
      <c r="K41" s="194"/>
      <c r="L41" s="194"/>
      <c r="M41" s="194"/>
      <c r="N41" s="194"/>
      <c r="O41" s="194"/>
    </row>
    <row r="42" spans="1:15" x14ac:dyDescent="0.2">
      <c r="A42" s="212">
        <v>111</v>
      </c>
      <c r="B42" s="44">
        <v>13.62014961345143</v>
      </c>
      <c r="C42" s="44">
        <v>-1.4701496134514311</v>
      </c>
      <c r="D42" s="148">
        <v>-1.8504555306593613</v>
      </c>
      <c r="F42" s="212">
        <v>2.75</v>
      </c>
      <c r="G42" s="213">
        <v>9</v>
      </c>
      <c r="K42" s="194"/>
      <c r="L42" s="194"/>
      <c r="M42" s="194"/>
      <c r="N42" s="194"/>
      <c r="O42" s="194"/>
    </row>
    <row r="43" spans="1:15" x14ac:dyDescent="0.2">
      <c r="A43" s="212">
        <v>74</v>
      </c>
      <c r="B43" s="44">
        <v>13.565161511215241</v>
      </c>
      <c r="C43" s="44">
        <v>1.1348384887847605</v>
      </c>
      <c r="D43" s="148">
        <v>1.4284043873921322</v>
      </c>
      <c r="F43" s="212">
        <v>3.25</v>
      </c>
      <c r="G43" s="213">
        <v>9</v>
      </c>
      <c r="K43" s="194"/>
      <c r="L43" s="194"/>
      <c r="M43" s="194"/>
      <c r="N43" s="194"/>
      <c r="O43" s="194"/>
    </row>
    <row r="44" spans="1:15" x14ac:dyDescent="0.2">
      <c r="A44" s="212">
        <v>184</v>
      </c>
      <c r="B44" s="44">
        <v>13.40976032821996</v>
      </c>
      <c r="C44" s="44">
        <v>0.69023967178004142</v>
      </c>
      <c r="D44" s="148">
        <v>0.86879444543558781</v>
      </c>
      <c r="F44" s="212">
        <v>3.75</v>
      </c>
      <c r="G44" s="213">
        <v>9</v>
      </c>
      <c r="K44" s="194"/>
      <c r="L44" s="194"/>
      <c r="M44" s="194"/>
      <c r="N44" s="194"/>
      <c r="O44" s="194"/>
    </row>
    <row r="45" spans="1:15" x14ac:dyDescent="0.2">
      <c r="A45" s="212">
        <v>198</v>
      </c>
      <c r="B45" s="44">
        <v>13.323219080951956</v>
      </c>
      <c r="C45" s="44">
        <v>-1.4732190809519548</v>
      </c>
      <c r="D45" s="148">
        <v>-1.8543190239123972</v>
      </c>
      <c r="F45" s="212">
        <v>4.25</v>
      </c>
      <c r="G45" s="213">
        <v>9.1499999999999986</v>
      </c>
      <c r="K45" s="194"/>
      <c r="L45" s="194"/>
      <c r="M45" s="194"/>
      <c r="N45" s="194"/>
      <c r="O45" s="194"/>
    </row>
    <row r="46" spans="1:15" x14ac:dyDescent="0.2">
      <c r="A46" s="212">
        <v>38</v>
      </c>
      <c r="B46" s="44">
        <v>13.289415481613032</v>
      </c>
      <c r="C46" s="44">
        <v>1.5605845183869693</v>
      </c>
      <c r="D46" s="148">
        <v>1.9642846052456864</v>
      </c>
      <c r="F46" s="212">
        <v>4.75</v>
      </c>
      <c r="G46" s="213">
        <v>9.1499999999999986</v>
      </c>
      <c r="K46" s="194"/>
      <c r="L46" s="194"/>
      <c r="M46" s="194"/>
      <c r="N46" s="194"/>
      <c r="O46" s="194"/>
    </row>
    <row r="47" spans="1:15" x14ac:dyDescent="0.2">
      <c r="A47" s="212">
        <v>178</v>
      </c>
      <c r="B47" s="44">
        <v>13.259095669075881</v>
      </c>
      <c r="C47" s="44">
        <v>-1.2590956690758812</v>
      </c>
      <c r="D47" s="148">
        <v>-1.5848050587183897</v>
      </c>
      <c r="F47" s="212">
        <v>5.25</v>
      </c>
      <c r="G47" s="213">
        <v>9.3000000000000007</v>
      </c>
      <c r="K47" s="194"/>
      <c r="L47" s="194"/>
      <c r="M47" s="194"/>
      <c r="N47" s="194"/>
      <c r="O47" s="194"/>
    </row>
    <row r="48" spans="1:15" x14ac:dyDescent="0.2">
      <c r="A48" s="212">
        <v>107</v>
      </c>
      <c r="B48" s="44">
        <v>13.247747721498222</v>
      </c>
      <c r="C48" s="44">
        <v>0.70225227850177951</v>
      </c>
      <c r="D48" s="148">
        <v>0.8839145354879806</v>
      </c>
      <c r="F48" s="212">
        <v>5.75</v>
      </c>
      <c r="G48" s="213">
        <v>9.3000000000000007</v>
      </c>
      <c r="K48" s="194"/>
      <c r="L48" s="194"/>
      <c r="M48" s="194"/>
      <c r="N48" s="194"/>
      <c r="O48" s="194"/>
    </row>
    <row r="49" spans="1:15" x14ac:dyDescent="0.2">
      <c r="A49" s="212">
        <v>187</v>
      </c>
      <c r="B49" s="44">
        <v>8.9293850351417916</v>
      </c>
      <c r="C49" s="44">
        <v>-2.4793850351417923</v>
      </c>
      <c r="D49" s="216">
        <v>-3.1207651989521517</v>
      </c>
      <c r="F49" s="212">
        <v>6.25</v>
      </c>
      <c r="G49" s="213">
        <v>9.3000000000000007</v>
      </c>
      <c r="K49" s="194"/>
      <c r="L49" s="194"/>
      <c r="M49" s="194"/>
      <c r="N49" s="194"/>
      <c r="O49" s="194"/>
    </row>
    <row r="50" spans="1:15" x14ac:dyDescent="0.2">
      <c r="A50" s="212">
        <v>57</v>
      </c>
      <c r="B50" s="44">
        <v>13.232000515452597</v>
      </c>
      <c r="C50" s="44">
        <v>-3.200051545259619E-2</v>
      </c>
      <c r="D50" s="148">
        <v>-4.0278574548741501E-2</v>
      </c>
      <c r="F50" s="212">
        <v>6.75</v>
      </c>
      <c r="G50" s="213">
        <v>9.3000000000000007</v>
      </c>
      <c r="K50" s="194"/>
      <c r="L50" s="194"/>
      <c r="M50" s="194"/>
      <c r="N50" s="194"/>
      <c r="O50" s="194"/>
    </row>
    <row r="51" spans="1:15" x14ac:dyDescent="0.2">
      <c r="A51" s="212">
        <v>90</v>
      </c>
      <c r="B51" s="44">
        <v>13.212351880721886</v>
      </c>
      <c r="C51" s="44">
        <v>0.73764811927811458</v>
      </c>
      <c r="D51" s="148">
        <v>0.92846675570258741</v>
      </c>
      <c r="F51" s="212">
        <v>7.25</v>
      </c>
      <c r="G51" s="213">
        <v>9.3000000000000007</v>
      </c>
      <c r="K51" s="194"/>
      <c r="L51" s="194"/>
      <c r="M51" s="194"/>
      <c r="N51" s="194"/>
      <c r="O51" s="194"/>
    </row>
    <row r="52" spans="1:15" x14ac:dyDescent="0.2">
      <c r="A52" s="212">
        <v>104</v>
      </c>
      <c r="B52" s="44">
        <v>13.181354893856021</v>
      </c>
      <c r="C52" s="44">
        <v>0.31864510614397901</v>
      </c>
      <c r="D52" s="148">
        <v>0.40107387274509176</v>
      </c>
      <c r="F52" s="212">
        <v>7.75</v>
      </c>
      <c r="G52" s="213">
        <v>9.75</v>
      </c>
      <c r="K52" s="194"/>
      <c r="L52" s="194"/>
      <c r="M52" s="194"/>
      <c r="N52" s="194"/>
      <c r="O52" s="194"/>
    </row>
    <row r="53" spans="1:15" x14ac:dyDescent="0.2">
      <c r="A53" s="212">
        <v>44</v>
      </c>
      <c r="B53" s="44">
        <v>13.141689230857855</v>
      </c>
      <c r="C53" s="44">
        <v>-0.54168923085785359</v>
      </c>
      <c r="D53" s="148">
        <v>-0.68181620698201528</v>
      </c>
      <c r="F53" s="212">
        <v>8.25</v>
      </c>
      <c r="G53" s="213">
        <v>9.75</v>
      </c>
      <c r="K53" s="194"/>
      <c r="L53" s="194"/>
      <c r="M53" s="194"/>
      <c r="N53" s="194"/>
      <c r="O53" s="194"/>
    </row>
    <row r="54" spans="1:15" x14ac:dyDescent="0.2">
      <c r="A54" s="212">
        <v>79</v>
      </c>
      <c r="B54" s="44">
        <v>13.069161651799371</v>
      </c>
      <c r="C54" s="44">
        <v>-0.91916165179937259</v>
      </c>
      <c r="D54" s="148">
        <v>-1.1569351490349755</v>
      </c>
      <c r="F54" s="212">
        <v>8.75</v>
      </c>
      <c r="G54" s="213">
        <v>9.75</v>
      </c>
      <c r="K54" s="194"/>
      <c r="L54" s="194"/>
      <c r="M54" s="194"/>
      <c r="N54" s="194"/>
      <c r="O54" s="194"/>
    </row>
    <row r="55" spans="1:15" x14ac:dyDescent="0.2">
      <c r="A55" s="212">
        <v>94</v>
      </c>
      <c r="B55" s="44">
        <v>13.015265115037401</v>
      </c>
      <c r="C55" s="44">
        <v>0.33473488496260018</v>
      </c>
      <c r="D55" s="148">
        <v>0.42132583889165637</v>
      </c>
      <c r="F55" s="212">
        <v>9.25</v>
      </c>
      <c r="G55" s="213">
        <v>9.75</v>
      </c>
      <c r="K55" s="194"/>
      <c r="L55" s="194"/>
      <c r="M55" s="194"/>
      <c r="N55" s="194"/>
      <c r="O55" s="194"/>
    </row>
    <row r="56" spans="1:15" x14ac:dyDescent="0.2">
      <c r="A56" s="212">
        <v>20</v>
      </c>
      <c r="B56" s="44">
        <v>12.958800666750866</v>
      </c>
      <c r="C56" s="44">
        <v>0.2411993332491349</v>
      </c>
      <c r="D56" s="148">
        <v>0.30359402615790793</v>
      </c>
      <c r="F56" s="212">
        <v>9.75</v>
      </c>
      <c r="G56" s="213">
        <v>9.75</v>
      </c>
      <c r="K56" s="194"/>
      <c r="L56" s="194"/>
      <c r="M56" s="194"/>
      <c r="N56" s="194"/>
      <c r="O56" s="194"/>
    </row>
    <row r="57" spans="1:15" x14ac:dyDescent="0.2">
      <c r="A57" s="212">
        <v>145</v>
      </c>
      <c r="B57" s="44">
        <v>12.937509258676116</v>
      </c>
      <c r="C57" s="44">
        <v>0.2624907413238855</v>
      </c>
      <c r="D57" s="148">
        <v>0.33039320596039901</v>
      </c>
      <c r="F57" s="212">
        <v>10.25</v>
      </c>
      <c r="G57" s="213">
        <v>9.75</v>
      </c>
      <c r="K57" s="194"/>
      <c r="L57" s="194"/>
      <c r="M57" s="194"/>
      <c r="N57" s="194"/>
      <c r="O57" s="194"/>
    </row>
    <row r="58" spans="1:15" x14ac:dyDescent="0.2">
      <c r="A58" s="212">
        <v>146</v>
      </c>
      <c r="B58" s="44">
        <v>12.902359140658158</v>
      </c>
      <c r="C58" s="44">
        <v>-1.0523591406581563</v>
      </c>
      <c r="D58" s="148">
        <v>-1.324588854258915</v>
      </c>
      <c r="F58" s="212">
        <v>10.75</v>
      </c>
      <c r="G58" s="213">
        <v>9.8999999999999986</v>
      </c>
      <c r="K58" s="194"/>
      <c r="L58" s="194"/>
      <c r="M58" s="194"/>
      <c r="N58" s="194"/>
      <c r="O58" s="194"/>
    </row>
    <row r="59" spans="1:15" x14ac:dyDescent="0.2">
      <c r="A59" s="212">
        <v>49</v>
      </c>
      <c r="B59" s="44">
        <v>12.89705974311808</v>
      </c>
      <c r="C59" s="44">
        <v>-0.14705974311807957</v>
      </c>
      <c r="D59" s="148">
        <v>-0.18510191921986005</v>
      </c>
      <c r="F59" s="212">
        <v>11.25</v>
      </c>
      <c r="G59" s="213">
        <v>9.8999999999999986</v>
      </c>
      <c r="K59" s="194"/>
      <c r="L59" s="194"/>
      <c r="M59" s="194"/>
      <c r="N59" s="194"/>
      <c r="O59" s="194"/>
    </row>
    <row r="60" spans="1:15" x14ac:dyDescent="0.2">
      <c r="A60" s="212">
        <v>200</v>
      </c>
      <c r="B60" s="44">
        <v>12.867407367525868</v>
      </c>
      <c r="C60" s="44">
        <v>-0.11740736752586756</v>
      </c>
      <c r="D60" s="148">
        <v>-0.14777891351367237</v>
      </c>
      <c r="F60" s="212">
        <v>11.75</v>
      </c>
      <c r="G60" s="213">
        <v>9.8999999999999986</v>
      </c>
      <c r="K60" s="194"/>
      <c r="L60" s="194"/>
      <c r="M60" s="194"/>
      <c r="N60" s="194"/>
      <c r="O60" s="194"/>
    </row>
    <row r="61" spans="1:15" x14ac:dyDescent="0.2">
      <c r="A61" s="212">
        <v>40</v>
      </c>
      <c r="B61" s="44">
        <v>10.875326826026093</v>
      </c>
      <c r="C61" s="44">
        <v>-2.1753268260260938</v>
      </c>
      <c r="D61" s="216">
        <v>-2.7380516373170094</v>
      </c>
      <c r="F61" s="212">
        <v>12.25</v>
      </c>
      <c r="G61" s="213">
        <v>9.8999999999999986</v>
      </c>
      <c r="K61" s="194"/>
      <c r="L61" s="194"/>
      <c r="M61" s="194"/>
      <c r="N61" s="194"/>
      <c r="O61" s="194"/>
    </row>
    <row r="62" spans="1:15" x14ac:dyDescent="0.2">
      <c r="A62" s="212">
        <v>47</v>
      </c>
      <c r="B62" s="44">
        <v>12.857266208038785</v>
      </c>
      <c r="C62" s="44">
        <v>-0.85726620803878539</v>
      </c>
      <c r="D62" s="148">
        <v>-1.0790282712713553</v>
      </c>
      <c r="F62" s="212">
        <v>12.75</v>
      </c>
      <c r="G62" s="213">
        <v>10.050000000000001</v>
      </c>
      <c r="K62" s="194"/>
      <c r="L62" s="194"/>
      <c r="M62" s="194"/>
      <c r="N62" s="194"/>
      <c r="O62" s="194"/>
    </row>
    <row r="63" spans="1:15" x14ac:dyDescent="0.2">
      <c r="A63" s="212">
        <v>114</v>
      </c>
      <c r="B63" s="44">
        <v>12.837077757683822</v>
      </c>
      <c r="C63" s="44">
        <v>-1.2870777576838215</v>
      </c>
      <c r="D63" s="148">
        <v>-1.6200256989513262</v>
      </c>
      <c r="F63" s="212">
        <v>13.25</v>
      </c>
      <c r="G63" s="213">
        <v>10.050000000000001</v>
      </c>
      <c r="K63" s="194"/>
      <c r="L63" s="194"/>
      <c r="M63" s="194"/>
      <c r="N63" s="194"/>
      <c r="O63" s="194"/>
    </row>
    <row r="64" spans="1:15" x14ac:dyDescent="0.2">
      <c r="A64" s="212">
        <v>13</v>
      </c>
      <c r="B64" s="44">
        <v>13.836202230255251</v>
      </c>
      <c r="C64" s="44">
        <v>-1.98620223025525</v>
      </c>
      <c r="D64" s="216">
        <v>-2.5000033114692295</v>
      </c>
      <c r="F64" s="212">
        <v>13.75</v>
      </c>
      <c r="G64" s="213">
        <v>10.050000000000001</v>
      </c>
      <c r="K64" s="194"/>
      <c r="L64" s="194"/>
      <c r="M64" s="194"/>
      <c r="N64" s="194"/>
      <c r="O64" s="194"/>
    </row>
    <row r="65" spans="1:15" x14ac:dyDescent="0.2">
      <c r="A65" s="212">
        <v>96</v>
      </c>
      <c r="B65" s="44">
        <v>12.790420240185897</v>
      </c>
      <c r="C65" s="44">
        <v>-0.64042024018589849</v>
      </c>
      <c r="D65" s="148">
        <v>-0.80608746521793584</v>
      </c>
      <c r="F65" s="212">
        <v>14.25</v>
      </c>
      <c r="G65" s="213">
        <v>10.050000000000001</v>
      </c>
      <c r="K65" s="194"/>
      <c r="L65" s="194"/>
      <c r="M65" s="194"/>
      <c r="N65" s="194"/>
      <c r="O65" s="194"/>
    </row>
    <row r="66" spans="1:15" x14ac:dyDescent="0.2">
      <c r="A66" s="212">
        <v>71</v>
      </c>
      <c r="B66" s="44">
        <v>12.734281835432629</v>
      </c>
      <c r="C66" s="44">
        <v>-1.1842818354326283</v>
      </c>
      <c r="D66" s="148">
        <v>-1.4906379950615314</v>
      </c>
      <c r="F66" s="212">
        <v>14.75</v>
      </c>
      <c r="G66" s="213">
        <v>10.050000000000001</v>
      </c>
      <c r="K66" s="194"/>
      <c r="L66" s="194"/>
      <c r="M66" s="194"/>
      <c r="N66" s="194"/>
      <c r="O66" s="194"/>
    </row>
    <row r="67" spans="1:15" x14ac:dyDescent="0.2">
      <c r="A67" s="212">
        <v>43</v>
      </c>
      <c r="B67" s="44">
        <v>12.69699117551354</v>
      </c>
      <c r="C67" s="44">
        <v>-1.2969911755135417</v>
      </c>
      <c r="D67" s="148">
        <v>-1.6325035710555649</v>
      </c>
      <c r="F67" s="212">
        <v>15.25</v>
      </c>
      <c r="G67" s="213">
        <v>10.050000000000001</v>
      </c>
      <c r="K67" s="194"/>
      <c r="L67" s="194"/>
      <c r="M67" s="194"/>
      <c r="N67" s="194"/>
      <c r="O67" s="194"/>
    </row>
    <row r="68" spans="1:15" x14ac:dyDescent="0.2">
      <c r="A68" s="212">
        <v>62</v>
      </c>
      <c r="B68" s="44">
        <v>12.688795466496495</v>
      </c>
      <c r="C68" s="44">
        <v>0.51120453350350559</v>
      </c>
      <c r="D68" s="148">
        <v>0.64344557020893445</v>
      </c>
      <c r="F68" s="212">
        <v>15.75</v>
      </c>
      <c r="G68" s="213">
        <v>10.350000000000001</v>
      </c>
      <c r="K68" s="194"/>
      <c r="L68" s="194"/>
      <c r="M68" s="194"/>
      <c r="N68" s="194"/>
      <c r="O68" s="194"/>
    </row>
    <row r="69" spans="1:15" x14ac:dyDescent="0.2">
      <c r="A69" s="212">
        <v>105</v>
      </c>
      <c r="B69" s="44">
        <v>12.66828269351242</v>
      </c>
      <c r="C69" s="44">
        <v>0.681717306487581</v>
      </c>
      <c r="D69" s="148">
        <v>0.85806747054443411</v>
      </c>
      <c r="F69" s="212">
        <v>16.25</v>
      </c>
      <c r="G69" s="213">
        <v>10.350000000000001</v>
      </c>
      <c r="K69" s="194"/>
      <c r="L69" s="194"/>
      <c r="M69" s="194"/>
      <c r="N69" s="194"/>
      <c r="O69" s="194"/>
    </row>
    <row r="70" spans="1:15" x14ac:dyDescent="0.2">
      <c r="A70" s="212">
        <v>25</v>
      </c>
      <c r="B70" s="44">
        <v>10.132557996604648</v>
      </c>
      <c r="C70" s="44">
        <v>-1.882557996604648</v>
      </c>
      <c r="D70" s="216">
        <v>-2.3695478505930745</v>
      </c>
      <c r="F70" s="212">
        <v>16.75</v>
      </c>
      <c r="G70" s="213">
        <v>10.350000000000001</v>
      </c>
      <c r="K70" s="194"/>
      <c r="L70" s="194"/>
      <c r="M70" s="194"/>
      <c r="N70" s="194"/>
      <c r="O70" s="194"/>
    </row>
    <row r="71" spans="1:15" x14ac:dyDescent="0.2">
      <c r="A71" s="212">
        <v>93</v>
      </c>
      <c r="B71" s="44">
        <v>12.654938770070725</v>
      </c>
      <c r="C71" s="44">
        <v>0.24506122992927359</v>
      </c>
      <c r="D71" s="148">
        <v>0.30845493827543086</v>
      </c>
      <c r="F71" s="212">
        <v>17.25</v>
      </c>
      <c r="G71" s="213">
        <v>10.5</v>
      </c>
      <c r="K71" s="194"/>
      <c r="L71" s="194"/>
      <c r="M71" s="194"/>
      <c r="N71" s="194"/>
      <c r="O71" s="194"/>
    </row>
    <row r="72" spans="1:15" x14ac:dyDescent="0.2">
      <c r="A72" s="212">
        <v>121</v>
      </c>
      <c r="B72" s="44">
        <v>12.651919747084602</v>
      </c>
      <c r="C72" s="44">
        <v>0.54808025291539941</v>
      </c>
      <c r="D72" s="148">
        <v>0.68986049173014186</v>
      </c>
      <c r="F72" s="212">
        <v>17.75</v>
      </c>
      <c r="G72" s="213">
        <v>10.5</v>
      </c>
      <c r="K72" s="194"/>
      <c r="L72" s="194"/>
      <c r="M72" s="194"/>
      <c r="N72" s="194"/>
      <c r="O72" s="194"/>
    </row>
    <row r="73" spans="1:15" x14ac:dyDescent="0.2">
      <c r="A73" s="212">
        <v>56</v>
      </c>
      <c r="B73" s="44">
        <v>12.591355821211582</v>
      </c>
      <c r="C73" s="44">
        <v>0.75864417878841905</v>
      </c>
      <c r="D73" s="148">
        <v>0.95489418464411102</v>
      </c>
      <c r="F73" s="212">
        <v>18.25</v>
      </c>
      <c r="G73" s="213">
        <v>10.5</v>
      </c>
      <c r="K73" s="194"/>
      <c r="L73" s="194"/>
      <c r="M73" s="194"/>
      <c r="N73" s="194"/>
      <c r="O73" s="194"/>
    </row>
    <row r="74" spans="1:15" x14ac:dyDescent="0.2">
      <c r="A74" s="212">
        <v>127</v>
      </c>
      <c r="B74" s="44">
        <v>12.589616149573132</v>
      </c>
      <c r="C74" s="44">
        <v>-0.43961614957313344</v>
      </c>
      <c r="D74" s="148">
        <v>-0.55333833230413099</v>
      </c>
      <c r="F74" s="212">
        <v>18.75</v>
      </c>
      <c r="G74" s="213">
        <v>10.5</v>
      </c>
      <c r="K74" s="194"/>
      <c r="L74" s="194"/>
      <c r="M74" s="194"/>
      <c r="N74" s="194"/>
      <c r="O74" s="194"/>
    </row>
    <row r="75" spans="1:15" x14ac:dyDescent="0.2">
      <c r="A75" s="212">
        <v>182</v>
      </c>
      <c r="B75" s="44">
        <v>12.580737142104832</v>
      </c>
      <c r="C75" s="44">
        <v>1.9262857895169461E-2</v>
      </c>
      <c r="D75" s="148">
        <v>2.4245873754806972E-2</v>
      </c>
      <c r="F75" s="212">
        <v>19.25</v>
      </c>
      <c r="G75" s="213">
        <v>10.5</v>
      </c>
      <c r="K75" s="194"/>
      <c r="L75" s="194"/>
      <c r="M75" s="194"/>
      <c r="N75" s="194"/>
      <c r="O75" s="194"/>
    </row>
    <row r="76" spans="1:15" x14ac:dyDescent="0.2">
      <c r="A76" s="212">
        <v>28</v>
      </c>
      <c r="B76" s="44">
        <v>10.110184267517594</v>
      </c>
      <c r="C76" s="44">
        <v>-1.7101842675175956</v>
      </c>
      <c r="D76" s="216">
        <v>-2.1525835923903482</v>
      </c>
      <c r="F76" s="212">
        <v>19.75</v>
      </c>
      <c r="G76" s="213">
        <v>10.5</v>
      </c>
      <c r="K76" s="194"/>
      <c r="L76" s="194"/>
      <c r="M76" s="194"/>
      <c r="N76" s="194"/>
      <c r="O76" s="194"/>
    </row>
    <row r="77" spans="1:15" x14ac:dyDescent="0.2">
      <c r="A77" s="212">
        <v>143</v>
      </c>
      <c r="B77" s="44">
        <v>12.50684857852089</v>
      </c>
      <c r="C77" s="44">
        <v>-0.5068485785208896</v>
      </c>
      <c r="D77" s="148">
        <v>-0.63796279422808611</v>
      </c>
      <c r="F77" s="212">
        <v>20.25</v>
      </c>
      <c r="G77" s="213">
        <v>10.5</v>
      </c>
      <c r="K77" s="194"/>
      <c r="L77" s="194"/>
      <c r="M77" s="194"/>
      <c r="N77" s="194"/>
      <c r="O77" s="194"/>
    </row>
    <row r="78" spans="1:15" x14ac:dyDescent="0.2">
      <c r="A78" s="212">
        <v>112</v>
      </c>
      <c r="B78" s="44">
        <v>12.484790366609168</v>
      </c>
      <c r="C78" s="44">
        <v>-0.63479036660916677</v>
      </c>
      <c r="D78" s="148">
        <v>-0.79900122678229901</v>
      </c>
      <c r="F78" s="212">
        <v>20.75</v>
      </c>
      <c r="G78" s="213">
        <v>10.649999999999999</v>
      </c>
      <c r="K78" s="194"/>
      <c r="L78" s="194"/>
      <c r="M78" s="194"/>
      <c r="N78" s="194"/>
      <c r="O78" s="194"/>
    </row>
    <row r="79" spans="1:15" x14ac:dyDescent="0.2">
      <c r="A79" s="212">
        <v>119</v>
      </c>
      <c r="B79" s="44">
        <v>12.47598686294125</v>
      </c>
      <c r="C79" s="44">
        <v>-0.47598686294124981</v>
      </c>
      <c r="D79" s="148">
        <v>-0.59911761020228538</v>
      </c>
      <c r="F79" s="212">
        <v>21.25</v>
      </c>
      <c r="G79" s="213">
        <v>10.649999999999999</v>
      </c>
      <c r="K79" s="194"/>
      <c r="L79" s="194"/>
      <c r="M79" s="194"/>
      <c r="N79" s="194"/>
      <c r="O79" s="194"/>
    </row>
    <row r="80" spans="1:15" x14ac:dyDescent="0.2">
      <c r="A80" s="212">
        <v>115</v>
      </c>
      <c r="B80" s="44">
        <v>12.447653808679794</v>
      </c>
      <c r="C80" s="44">
        <v>-0.59765380867979268</v>
      </c>
      <c r="D80" s="148">
        <v>-0.7522579916847969</v>
      </c>
      <c r="F80" s="212">
        <v>21.75</v>
      </c>
      <c r="G80" s="213">
        <v>10.649999999999999</v>
      </c>
      <c r="K80" s="194"/>
      <c r="L80" s="194"/>
      <c r="M80" s="194"/>
      <c r="N80" s="194"/>
      <c r="O80" s="194"/>
    </row>
    <row r="81" spans="1:15" x14ac:dyDescent="0.2">
      <c r="A81" s="212">
        <v>3</v>
      </c>
      <c r="B81" s="44">
        <v>12.417326367543971</v>
      </c>
      <c r="C81" s="44">
        <v>1.0826736324560287</v>
      </c>
      <c r="D81" s="148">
        <v>1.3627452558205266</v>
      </c>
      <c r="F81" s="212">
        <v>22.25</v>
      </c>
      <c r="G81" s="213">
        <v>10.649999999999999</v>
      </c>
      <c r="K81" s="194"/>
      <c r="L81" s="194"/>
      <c r="M81" s="194"/>
      <c r="N81" s="194"/>
      <c r="O81" s="194"/>
    </row>
    <row r="82" spans="1:15" x14ac:dyDescent="0.2">
      <c r="A82" s="212">
        <v>75</v>
      </c>
      <c r="B82" s="44">
        <v>12.355632383224272</v>
      </c>
      <c r="C82" s="44">
        <v>0.2443676167757296</v>
      </c>
      <c r="D82" s="148">
        <v>0.30758189767849436</v>
      </c>
      <c r="F82" s="212">
        <v>22.75</v>
      </c>
      <c r="G82" s="213">
        <v>10.649999999999999</v>
      </c>
      <c r="K82" s="194"/>
      <c r="L82" s="194"/>
      <c r="M82" s="194"/>
      <c r="N82" s="194"/>
      <c r="O82" s="194"/>
    </row>
    <row r="83" spans="1:15" x14ac:dyDescent="0.2">
      <c r="A83" s="212">
        <v>149</v>
      </c>
      <c r="B83" s="44">
        <v>12.315706782516825</v>
      </c>
      <c r="C83" s="44">
        <v>0.28429321748317626</v>
      </c>
      <c r="D83" s="148">
        <v>0.35783565958681102</v>
      </c>
      <c r="F83" s="212">
        <v>23.25</v>
      </c>
      <c r="G83" s="213">
        <v>10.649999999999999</v>
      </c>
      <c r="K83" s="194"/>
      <c r="L83" s="194"/>
      <c r="M83" s="194"/>
      <c r="N83" s="194"/>
      <c r="O83" s="194"/>
    </row>
    <row r="84" spans="1:15" x14ac:dyDescent="0.2">
      <c r="A84" s="212">
        <v>52</v>
      </c>
      <c r="B84" s="44">
        <v>12.282397391886876</v>
      </c>
      <c r="C84" s="44">
        <v>1.7602608113122642E-2</v>
      </c>
      <c r="D84" s="148">
        <v>2.2156141959243685E-2</v>
      </c>
      <c r="F84" s="212">
        <v>23.75</v>
      </c>
      <c r="G84" s="213">
        <v>10.649999999999999</v>
      </c>
      <c r="K84" s="194"/>
      <c r="L84" s="194"/>
      <c r="M84" s="194"/>
      <c r="N84" s="194"/>
      <c r="O84" s="194"/>
    </row>
    <row r="85" spans="1:15" x14ac:dyDescent="0.2">
      <c r="A85" s="212">
        <v>5</v>
      </c>
      <c r="B85" s="44">
        <v>12.255319352381118</v>
      </c>
      <c r="C85" s="44">
        <v>1.2446806476188819</v>
      </c>
      <c r="D85" s="148">
        <v>1.5666610848427953</v>
      </c>
      <c r="F85" s="212">
        <v>24.25</v>
      </c>
      <c r="G85" s="213">
        <v>10.649999999999999</v>
      </c>
      <c r="K85" s="194"/>
      <c r="L85" s="194"/>
      <c r="M85" s="194"/>
      <c r="N85" s="194"/>
      <c r="O85" s="194"/>
    </row>
    <row r="86" spans="1:15" x14ac:dyDescent="0.2">
      <c r="A86" s="212">
        <v>126</v>
      </c>
      <c r="B86" s="44">
        <v>12.254188119700023</v>
      </c>
      <c r="C86" s="44">
        <v>-0.10418811970002473</v>
      </c>
      <c r="D86" s="148">
        <v>-0.1311400421861075</v>
      </c>
      <c r="F86" s="212">
        <v>24.75</v>
      </c>
      <c r="G86" s="213">
        <v>10.649999999999999</v>
      </c>
      <c r="K86" s="194"/>
      <c r="L86" s="194"/>
      <c r="M86" s="194"/>
      <c r="N86" s="194"/>
      <c r="O86" s="194"/>
    </row>
    <row r="87" spans="1:15" x14ac:dyDescent="0.2">
      <c r="A87" s="212">
        <v>78</v>
      </c>
      <c r="B87" s="44">
        <v>12.224277525072951</v>
      </c>
      <c r="C87" s="44">
        <v>-0.22427752507295118</v>
      </c>
      <c r="D87" s="148">
        <v>-0.28229479698975329</v>
      </c>
      <c r="F87" s="212">
        <v>25.25</v>
      </c>
      <c r="G87" s="213">
        <v>10.649999999999999</v>
      </c>
      <c r="K87" s="194"/>
      <c r="L87" s="194"/>
      <c r="M87" s="194"/>
      <c r="N87" s="194"/>
      <c r="O87" s="194"/>
    </row>
    <row r="88" spans="1:15" x14ac:dyDescent="0.2">
      <c r="A88" s="212">
        <v>81</v>
      </c>
      <c r="B88" s="44">
        <v>12.224223189017639</v>
      </c>
      <c r="C88" s="44">
        <v>0.97577681098236191</v>
      </c>
      <c r="D88" s="148">
        <v>1.228195810855218</v>
      </c>
      <c r="F88" s="212">
        <v>25.75</v>
      </c>
      <c r="G88" s="213">
        <v>10.649999999999999</v>
      </c>
      <c r="K88" s="194"/>
      <c r="L88" s="194"/>
      <c r="M88" s="194"/>
      <c r="N88" s="194"/>
      <c r="O88" s="194"/>
    </row>
    <row r="89" spans="1:15" x14ac:dyDescent="0.2">
      <c r="A89" s="212">
        <v>101</v>
      </c>
      <c r="B89" s="44">
        <v>10.812297003806169</v>
      </c>
      <c r="C89" s="44">
        <v>-1.6622970038061702</v>
      </c>
      <c r="D89" s="216">
        <v>-2.0923086032517153</v>
      </c>
      <c r="F89" s="212">
        <v>26.25</v>
      </c>
      <c r="G89" s="213">
        <v>10.649999999999999</v>
      </c>
      <c r="K89" s="194"/>
      <c r="L89" s="194"/>
      <c r="M89" s="194"/>
      <c r="N89" s="194"/>
      <c r="O89" s="194"/>
    </row>
    <row r="90" spans="1:15" x14ac:dyDescent="0.2">
      <c r="A90" s="212">
        <v>73</v>
      </c>
      <c r="B90" s="44">
        <v>12.213344566477399</v>
      </c>
      <c r="C90" s="44">
        <v>-0.36334456647739799</v>
      </c>
      <c r="D90" s="148">
        <v>-0.45733642101545291</v>
      </c>
      <c r="F90" s="212">
        <v>26.75</v>
      </c>
      <c r="G90" s="213">
        <v>10.649999999999999</v>
      </c>
      <c r="K90" s="194"/>
      <c r="L90" s="194"/>
      <c r="M90" s="194"/>
      <c r="N90" s="194"/>
      <c r="O90" s="194"/>
    </row>
    <row r="91" spans="1:15" x14ac:dyDescent="0.2">
      <c r="A91" s="212">
        <v>135</v>
      </c>
      <c r="B91" s="44">
        <v>12.210669048326096</v>
      </c>
      <c r="C91" s="44">
        <v>8.9330951673902703E-2</v>
      </c>
      <c r="D91" s="148">
        <v>0.11243954497662319</v>
      </c>
      <c r="F91" s="212">
        <v>27.25</v>
      </c>
      <c r="G91" s="213">
        <v>10.649999999999999</v>
      </c>
      <c r="K91" s="194"/>
      <c r="L91" s="194"/>
      <c r="M91" s="194"/>
      <c r="N91" s="194"/>
      <c r="O91" s="194"/>
    </row>
    <row r="92" spans="1:15" x14ac:dyDescent="0.2">
      <c r="A92" s="212">
        <v>131</v>
      </c>
      <c r="B92" s="44">
        <v>12.204471477351035</v>
      </c>
      <c r="C92" s="44">
        <v>-0.20447147735103499</v>
      </c>
      <c r="D92" s="148">
        <v>-0.25736521825015801</v>
      </c>
      <c r="F92" s="212">
        <v>27.75</v>
      </c>
      <c r="G92" s="213">
        <v>10.8</v>
      </c>
      <c r="K92" s="194"/>
      <c r="L92" s="194"/>
      <c r="M92" s="194"/>
      <c r="N92" s="194"/>
      <c r="O92" s="194"/>
    </row>
    <row r="93" spans="1:15" x14ac:dyDescent="0.2">
      <c r="A93" s="212">
        <v>148</v>
      </c>
      <c r="B93" s="44">
        <v>12.19296184954586</v>
      </c>
      <c r="C93" s="44">
        <v>0.10703815045413911</v>
      </c>
      <c r="D93" s="148">
        <v>0.13472733365851686</v>
      </c>
      <c r="F93" s="212">
        <v>28.25</v>
      </c>
      <c r="G93" s="213">
        <v>10.8</v>
      </c>
      <c r="K93" s="194"/>
      <c r="L93" s="194"/>
      <c r="M93" s="194"/>
      <c r="N93" s="194"/>
      <c r="O93" s="194"/>
    </row>
    <row r="94" spans="1:15" x14ac:dyDescent="0.2">
      <c r="A94" s="212">
        <v>91</v>
      </c>
      <c r="B94" s="44">
        <v>12.173707816715803</v>
      </c>
      <c r="C94" s="44">
        <v>-0.3237078167158014</v>
      </c>
      <c r="D94" s="148">
        <v>-0.40744623151187237</v>
      </c>
      <c r="F94" s="212">
        <v>28.75</v>
      </c>
      <c r="G94" s="213">
        <v>10.8</v>
      </c>
      <c r="K94" s="194"/>
      <c r="L94" s="194"/>
      <c r="M94" s="194"/>
      <c r="N94" s="194"/>
      <c r="O94" s="194"/>
    </row>
    <row r="95" spans="1:15" x14ac:dyDescent="0.2">
      <c r="A95" s="212">
        <v>60</v>
      </c>
      <c r="B95" s="44">
        <v>12.155560236366439</v>
      </c>
      <c r="C95" s="44">
        <v>0.59443976363356121</v>
      </c>
      <c r="D95" s="148">
        <v>0.7482125208176349</v>
      </c>
      <c r="F95" s="212">
        <v>29.25</v>
      </c>
      <c r="G95" s="213">
        <v>10.8</v>
      </c>
      <c r="K95" s="194"/>
      <c r="L95" s="194"/>
      <c r="M95" s="194"/>
      <c r="N95" s="194"/>
      <c r="O95" s="194"/>
    </row>
    <row r="96" spans="1:15" x14ac:dyDescent="0.2">
      <c r="A96" s="212">
        <v>176</v>
      </c>
      <c r="B96" s="44">
        <v>12.150310194803611</v>
      </c>
      <c r="C96" s="44">
        <v>0.74968980519638784</v>
      </c>
      <c r="D96" s="148">
        <v>0.94362344730870196</v>
      </c>
      <c r="F96" s="212">
        <v>29.75</v>
      </c>
      <c r="G96" s="213">
        <v>10.8</v>
      </c>
      <c r="K96" s="194"/>
      <c r="L96" s="194"/>
      <c r="M96" s="194"/>
      <c r="N96" s="194"/>
      <c r="O96" s="194"/>
    </row>
    <row r="97" spans="1:15" x14ac:dyDescent="0.2">
      <c r="A97" s="212">
        <v>95</v>
      </c>
      <c r="B97" s="44">
        <v>12.115149632713218</v>
      </c>
      <c r="C97" s="44">
        <v>0.48485036728678388</v>
      </c>
      <c r="D97" s="148">
        <v>0.61027397176382159</v>
      </c>
      <c r="F97" s="212">
        <v>30.25</v>
      </c>
      <c r="G97" s="213">
        <v>10.8</v>
      </c>
      <c r="K97" s="194"/>
      <c r="L97" s="194"/>
      <c r="M97" s="194"/>
      <c r="N97" s="194"/>
      <c r="O97" s="194"/>
    </row>
    <row r="98" spans="1:15" x14ac:dyDescent="0.2">
      <c r="A98" s="212">
        <v>160</v>
      </c>
      <c r="B98" s="44">
        <v>12.089192159464242</v>
      </c>
      <c r="C98" s="44">
        <v>0.21080784053575741</v>
      </c>
      <c r="D98" s="148">
        <v>0.26534070468511284</v>
      </c>
      <c r="F98" s="212">
        <v>30.75</v>
      </c>
      <c r="G98" s="213">
        <v>10.8</v>
      </c>
      <c r="K98" s="194"/>
      <c r="L98" s="194"/>
      <c r="M98" s="194"/>
      <c r="N98" s="194"/>
      <c r="O98" s="194"/>
    </row>
    <row r="99" spans="1:15" x14ac:dyDescent="0.2">
      <c r="A99" s="212">
        <v>15</v>
      </c>
      <c r="B99" s="44">
        <v>12.055446676491016</v>
      </c>
      <c r="C99" s="44">
        <v>-0.6554466764910174</v>
      </c>
      <c r="D99" s="148">
        <v>-0.82500101790161751</v>
      </c>
      <c r="F99" s="212">
        <v>31.25</v>
      </c>
      <c r="G99" s="213">
        <v>10.8</v>
      </c>
      <c r="K99" s="194"/>
      <c r="L99" s="194"/>
      <c r="M99" s="194"/>
      <c r="N99" s="194"/>
      <c r="O99" s="194"/>
    </row>
    <row r="100" spans="1:15" x14ac:dyDescent="0.2">
      <c r="A100" s="212">
        <v>55</v>
      </c>
      <c r="B100" s="44">
        <v>12.052156483798711</v>
      </c>
      <c r="C100" s="44">
        <v>9.7843516201287173E-2</v>
      </c>
      <c r="D100" s="148">
        <v>0.12315418379002425</v>
      </c>
      <c r="F100" s="212">
        <v>31.75</v>
      </c>
      <c r="G100" s="213">
        <v>10.8</v>
      </c>
      <c r="K100" s="194"/>
      <c r="L100" s="194"/>
      <c r="M100" s="194"/>
      <c r="N100" s="194"/>
      <c r="O100" s="194"/>
    </row>
    <row r="101" spans="1:15" x14ac:dyDescent="0.2">
      <c r="A101" s="212">
        <v>162</v>
      </c>
      <c r="B101" s="44">
        <v>12.016780801383417</v>
      </c>
      <c r="C101" s="44">
        <v>0.13321919861658138</v>
      </c>
      <c r="D101" s="148">
        <v>0.16768103097433831</v>
      </c>
      <c r="F101" s="212">
        <v>32.25</v>
      </c>
      <c r="G101" s="213">
        <v>10.8</v>
      </c>
      <c r="K101" s="194"/>
      <c r="L101" s="194"/>
      <c r="M101" s="194"/>
      <c r="N101" s="194"/>
      <c r="O101" s="194"/>
    </row>
    <row r="102" spans="1:15" x14ac:dyDescent="0.2">
      <c r="A102" s="212">
        <v>171</v>
      </c>
      <c r="B102" s="44">
        <v>10.962277549060403</v>
      </c>
      <c r="C102" s="44">
        <v>-1.662277549060402</v>
      </c>
      <c r="D102" s="216">
        <v>-2.0922841158515384</v>
      </c>
      <c r="F102" s="212">
        <v>32.75</v>
      </c>
      <c r="G102" s="213">
        <v>10.8</v>
      </c>
      <c r="K102" s="194"/>
      <c r="L102" s="194"/>
      <c r="M102" s="194"/>
      <c r="N102" s="194"/>
      <c r="O102" s="194"/>
    </row>
    <row r="103" spans="1:15" x14ac:dyDescent="0.2">
      <c r="A103" s="212">
        <v>88</v>
      </c>
      <c r="B103" s="44">
        <v>11.988520588297851</v>
      </c>
      <c r="C103" s="44">
        <v>0.31147941170214821</v>
      </c>
      <c r="D103" s="148">
        <v>0.39205451934760244</v>
      </c>
      <c r="F103" s="212">
        <v>33.25</v>
      </c>
      <c r="G103" s="213">
        <v>10.8</v>
      </c>
      <c r="K103" s="194"/>
      <c r="L103" s="194"/>
      <c r="M103" s="194"/>
      <c r="N103" s="194"/>
      <c r="O103" s="194"/>
    </row>
    <row r="104" spans="1:15" x14ac:dyDescent="0.2">
      <c r="A104" s="212">
        <v>108</v>
      </c>
      <c r="B104" s="44">
        <v>11.975027254113277</v>
      </c>
      <c r="C104" s="44">
        <v>2.4972745886723047E-2</v>
      </c>
      <c r="D104" s="148">
        <v>3.1432825148556984E-2</v>
      </c>
      <c r="F104" s="212">
        <v>33.75</v>
      </c>
      <c r="G104" s="213">
        <v>10.8</v>
      </c>
      <c r="K104" s="194"/>
      <c r="L104" s="194"/>
      <c r="M104" s="194"/>
      <c r="N104" s="194"/>
      <c r="O104" s="194"/>
    </row>
    <row r="105" spans="1:15" x14ac:dyDescent="0.2">
      <c r="A105" s="212">
        <v>151</v>
      </c>
      <c r="B105" s="44">
        <v>11.960233232685679</v>
      </c>
      <c r="C105" s="44">
        <v>3.9766767314320717E-2</v>
      </c>
      <c r="D105" s="148">
        <v>5.0053840670318782E-2</v>
      </c>
      <c r="F105" s="212">
        <v>34.25</v>
      </c>
      <c r="G105" s="213">
        <v>10.8</v>
      </c>
      <c r="K105" s="194"/>
      <c r="L105" s="194"/>
      <c r="M105" s="194"/>
      <c r="N105" s="194"/>
      <c r="O105" s="194"/>
    </row>
    <row r="106" spans="1:15" x14ac:dyDescent="0.2">
      <c r="A106" s="212">
        <v>11</v>
      </c>
      <c r="B106" s="44">
        <v>11.931039335819516</v>
      </c>
      <c r="C106" s="44">
        <v>0.66896066418048505</v>
      </c>
      <c r="D106" s="148">
        <v>0.84201087392744722</v>
      </c>
      <c r="F106" s="212">
        <v>34.75</v>
      </c>
      <c r="G106" s="213">
        <v>11.100000000000001</v>
      </c>
      <c r="K106" s="194"/>
      <c r="L106" s="194"/>
      <c r="M106" s="194"/>
      <c r="N106" s="194"/>
      <c r="O106" s="194"/>
    </row>
    <row r="107" spans="1:15" x14ac:dyDescent="0.2">
      <c r="A107" s="212">
        <v>166</v>
      </c>
      <c r="B107" s="44">
        <v>11.930684996427289</v>
      </c>
      <c r="C107" s="44">
        <v>-8.0684996427287103E-2</v>
      </c>
      <c r="D107" s="148">
        <v>-0.1015570092417922</v>
      </c>
      <c r="F107" s="212">
        <v>35.25</v>
      </c>
      <c r="G107" s="213">
        <v>11.100000000000001</v>
      </c>
      <c r="K107" s="194"/>
      <c r="L107" s="194"/>
      <c r="M107" s="194"/>
      <c r="N107" s="194"/>
      <c r="O107" s="194"/>
    </row>
    <row r="108" spans="1:15" x14ac:dyDescent="0.2">
      <c r="A108" s="212">
        <v>24</v>
      </c>
      <c r="B108" s="44">
        <v>11.91379697238289</v>
      </c>
      <c r="C108" s="44">
        <v>8.620302761710974E-2</v>
      </c>
      <c r="D108" s="148">
        <v>0.10850247332254406</v>
      </c>
      <c r="F108" s="212">
        <v>35.75</v>
      </c>
      <c r="G108" s="213">
        <v>11.100000000000001</v>
      </c>
      <c r="K108" s="194"/>
      <c r="L108" s="194"/>
      <c r="M108" s="194"/>
      <c r="N108" s="194"/>
      <c r="O108" s="194"/>
    </row>
    <row r="109" spans="1:15" x14ac:dyDescent="0.2">
      <c r="A109" s="212">
        <v>142</v>
      </c>
      <c r="B109" s="44">
        <v>11.911744887450414</v>
      </c>
      <c r="C109" s="44">
        <v>8.8255112549585846E-2</v>
      </c>
      <c r="D109" s="148">
        <v>0.11108540221490922</v>
      </c>
      <c r="F109" s="212">
        <v>36.25</v>
      </c>
      <c r="G109" s="213">
        <v>11.100000000000001</v>
      </c>
      <c r="K109" s="194"/>
      <c r="L109" s="194"/>
      <c r="M109" s="194"/>
      <c r="N109" s="194"/>
      <c r="O109" s="194"/>
    </row>
    <row r="110" spans="1:15" x14ac:dyDescent="0.2">
      <c r="A110" s="212">
        <v>76</v>
      </c>
      <c r="B110" s="44">
        <v>11.911312162086016</v>
      </c>
      <c r="C110" s="44">
        <v>1.4386878379139851</v>
      </c>
      <c r="D110" s="148">
        <v>1.8108550600576296</v>
      </c>
      <c r="F110" s="212">
        <v>36.75</v>
      </c>
      <c r="G110" s="213">
        <v>11.100000000000001</v>
      </c>
      <c r="K110" s="194"/>
      <c r="L110" s="194"/>
      <c r="M110" s="194"/>
      <c r="N110" s="194"/>
      <c r="O110" s="194"/>
    </row>
    <row r="111" spans="1:15" x14ac:dyDescent="0.2">
      <c r="A111" s="212">
        <v>179</v>
      </c>
      <c r="B111" s="44">
        <v>11.909416203697793</v>
      </c>
      <c r="C111" s="44">
        <v>0.2405837963022055</v>
      </c>
      <c r="D111" s="148">
        <v>0.30281925892513861</v>
      </c>
      <c r="F111" s="212">
        <v>37.25</v>
      </c>
      <c r="G111" s="213">
        <v>11.100000000000001</v>
      </c>
      <c r="K111" s="194"/>
      <c r="L111" s="194"/>
      <c r="M111" s="194"/>
      <c r="N111" s="194"/>
      <c r="O111" s="194"/>
    </row>
    <row r="112" spans="1:15" x14ac:dyDescent="0.2">
      <c r="A112" s="212">
        <v>14</v>
      </c>
      <c r="B112" s="44">
        <v>11.892477263117099</v>
      </c>
      <c r="C112" s="44">
        <v>0.40752273688289975</v>
      </c>
      <c r="D112" s="148">
        <v>0.51294282937912328</v>
      </c>
      <c r="F112" s="212">
        <v>37.75</v>
      </c>
      <c r="G112" s="213">
        <v>11.100000000000001</v>
      </c>
      <c r="K112" s="194"/>
      <c r="L112" s="194"/>
      <c r="M112" s="194"/>
      <c r="N112" s="194"/>
      <c r="O112" s="194"/>
    </row>
    <row r="113" spans="1:15" x14ac:dyDescent="0.2">
      <c r="A113" s="212">
        <v>1</v>
      </c>
      <c r="B113" s="44">
        <v>11.891216696644323</v>
      </c>
      <c r="C113" s="44">
        <v>0.70878330335567874</v>
      </c>
      <c r="D113" s="148">
        <v>0.89213503968101915</v>
      </c>
      <c r="F113" s="212">
        <v>38.25</v>
      </c>
      <c r="G113" s="213">
        <v>11.100000000000001</v>
      </c>
      <c r="K113" s="194"/>
      <c r="L113" s="194"/>
      <c r="M113" s="194"/>
      <c r="N113" s="194"/>
      <c r="O113" s="194"/>
    </row>
    <row r="114" spans="1:15" x14ac:dyDescent="0.2">
      <c r="A114" s="212">
        <v>138</v>
      </c>
      <c r="B114" s="44">
        <v>11.875670974264542</v>
      </c>
      <c r="C114" s="44">
        <v>-0.62567097426454232</v>
      </c>
      <c r="D114" s="148">
        <v>-0.78752278278859833</v>
      </c>
      <c r="F114" s="212">
        <v>38.75</v>
      </c>
      <c r="G114" s="213">
        <v>11.100000000000001</v>
      </c>
      <c r="K114" s="194"/>
      <c r="L114" s="194"/>
      <c r="M114" s="194"/>
      <c r="N114" s="194"/>
      <c r="O114" s="194"/>
    </row>
    <row r="115" spans="1:15" x14ac:dyDescent="0.2">
      <c r="A115" s="212">
        <v>164</v>
      </c>
      <c r="B115" s="44">
        <v>11.86604984204739</v>
      </c>
      <c r="C115" s="44">
        <v>0.73395015795261109</v>
      </c>
      <c r="D115" s="148">
        <v>0.92381218658640241</v>
      </c>
      <c r="F115" s="212">
        <v>39.25</v>
      </c>
      <c r="G115" s="213">
        <v>11.25</v>
      </c>
      <c r="K115" s="194"/>
      <c r="L115" s="194"/>
      <c r="M115" s="194"/>
      <c r="N115" s="194"/>
      <c r="O115" s="194"/>
    </row>
    <row r="116" spans="1:15" x14ac:dyDescent="0.2">
      <c r="A116" s="212">
        <v>103</v>
      </c>
      <c r="B116" s="44">
        <v>11.85830186579509</v>
      </c>
      <c r="C116" s="44">
        <v>-0.45830186579509125</v>
      </c>
      <c r="D116" s="148">
        <v>-0.57685776638817465</v>
      </c>
      <c r="F116" s="212">
        <v>39.75</v>
      </c>
      <c r="G116" s="213">
        <v>11.25</v>
      </c>
      <c r="K116" s="194"/>
      <c r="L116" s="194"/>
      <c r="M116" s="194"/>
      <c r="N116" s="194"/>
      <c r="O116" s="194"/>
    </row>
    <row r="117" spans="1:15" x14ac:dyDescent="0.2">
      <c r="A117" s="212">
        <v>196</v>
      </c>
      <c r="B117" s="44">
        <v>11.84157844606402</v>
      </c>
      <c r="C117" s="44">
        <v>0.75842155393598176</v>
      </c>
      <c r="D117" s="148">
        <v>0.95461397004167492</v>
      </c>
      <c r="F117" s="212">
        <v>40.25</v>
      </c>
      <c r="G117" s="213">
        <v>11.25</v>
      </c>
      <c r="K117" s="194"/>
      <c r="L117" s="194"/>
      <c r="M117" s="194"/>
      <c r="N117" s="194"/>
      <c r="O117" s="194"/>
    </row>
    <row r="118" spans="1:15" x14ac:dyDescent="0.2">
      <c r="A118" s="212">
        <v>23</v>
      </c>
      <c r="B118" s="44">
        <v>11.830534317441478</v>
      </c>
      <c r="C118" s="44">
        <v>0.31946568255852092</v>
      </c>
      <c r="D118" s="148">
        <v>0.40210672011703574</v>
      </c>
      <c r="F118" s="212">
        <v>40.75</v>
      </c>
      <c r="G118" s="213">
        <v>11.25</v>
      </c>
      <c r="K118" s="194"/>
      <c r="L118" s="194"/>
      <c r="M118" s="194"/>
      <c r="N118" s="194"/>
      <c r="O118" s="194"/>
    </row>
    <row r="119" spans="1:15" x14ac:dyDescent="0.2">
      <c r="A119" s="212">
        <v>102</v>
      </c>
      <c r="B119" s="44">
        <v>12.255065924711198</v>
      </c>
      <c r="C119" s="44">
        <v>-1.6050659247111998</v>
      </c>
      <c r="D119" s="216">
        <v>-2.0202726921662681</v>
      </c>
      <c r="F119" s="212">
        <v>41.25</v>
      </c>
      <c r="G119" s="213">
        <v>11.25</v>
      </c>
      <c r="K119" s="194"/>
      <c r="L119" s="194"/>
      <c r="M119" s="194"/>
      <c r="N119" s="194"/>
      <c r="O119" s="194"/>
    </row>
    <row r="120" spans="1:15" x14ac:dyDescent="0.2">
      <c r="A120" s="212">
        <v>177</v>
      </c>
      <c r="B120" s="44">
        <v>11.799229848069329</v>
      </c>
      <c r="C120" s="44">
        <v>1.1007701519306696</v>
      </c>
      <c r="D120" s="148">
        <v>1.3855230766906883</v>
      </c>
      <c r="F120" s="212">
        <v>41.75</v>
      </c>
      <c r="G120" s="213">
        <v>11.25</v>
      </c>
      <c r="K120" s="194"/>
      <c r="L120" s="194"/>
      <c r="M120" s="194"/>
      <c r="N120" s="194"/>
      <c r="O120" s="194"/>
    </row>
    <row r="121" spans="1:15" x14ac:dyDescent="0.2">
      <c r="A121" s="212">
        <v>163</v>
      </c>
      <c r="B121" s="44">
        <v>11.790689041767179</v>
      </c>
      <c r="C121" s="44">
        <v>-0.39068904176718</v>
      </c>
      <c r="D121" s="148">
        <v>-0.49175450681432864</v>
      </c>
      <c r="F121" s="212">
        <v>42.25</v>
      </c>
      <c r="G121" s="213">
        <v>11.25</v>
      </c>
      <c r="K121" s="194"/>
      <c r="L121" s="194"/>
      <c r="M121" s="194"/>
      <c r="N121" s="194"/>
      <c r="O121" s="194"/>
    </row>
    <row r="122" spans="1:15" x14ac:dyDescent="0.2">
      <c r="A122" s="212">
        <v>42</v>
      </c>
      <c r="B122" s="44">
        <v>11.787834631668368</v>
      </c>
      <c r="C122" s="44">
        <v>6.2165368331633886E-2</v>
      </c>
      <c r="D122" s="148">
        <v>7.8246627820882375E-2</v>
      </c>
      <c r="F122" s="212">
        <v>42.75</v>
      </c>
      <c r="G122" s="213">
        <v>11.25</v>
      </c>
      <c r="K122" s="194"/>
      <c r="L122" s="194"/>
      <c r="M122" s="194"/>
      <c r="N122" s="194"/>
      <c r="O122" s="194"/>
    </row>
    <row r="123" spans="1:15" x14ac:dyDescent="0.2">
      <c r="A123" s="212">
        <v>124</v>
      </c>
      <c r="B123" s="44">
        <v>11.753489359804442</v>
      </c>
      <c r="C123" s="44">
        <v>0.54651064019555662</v>
      </c>
      <c r="D123" s="148">
        <v>0.68788484346152279</v>
      </c>
      <c r="F123" s="212">
        <v>43.25</v>
      </c>
      <c r="G123" s="213">
        <v>11.25</v>
      </c>
      <c r="K123" s="194"/>
      <c r="L123" s="194"/>
      <c r="M123" s="194"/>
      <c r="N123" s="194"/>
      <c r="O123" s="194"/>
    </row>
    <row r="124" spans="1:15" x14ac:dyDescent="0.2">
      <c r="A124" s="212">
        <v>98</v>
      </c>
      <c r="B124" s="44">
        <v>11.713885556562861</v>
      </c>
      <c r="C124" s="44">
        <v>-0.1638855565628603</v>
      </c>
      <c r="D124" s="148">
        <v>-0.20628032124225104</v>
      </c>
      <c r="F124" s="212">
        <v>43.75</v>
      </c>
      <c r="G124" s="213">
        <v>11.399999999999999</v>
      </c>
      <c r="K124" s="194"/>
      <c r="L124" s="194"/>
      <c r="M124" s="194"/>
      <c r="N124" s="194"/>
      <c r="O124" s="194"/>
    </row>
    <row r="125" spans="1:15" x14ac:dyDescent="0.2">
      <c r="A125" s="212">
        <v>199</v>
      </c>
      <c r="B125" s="44">
        <v>11.704465911453354</v>
      </c>
      <c r="C125" s="44">
        <v>-0.30446591145335589</v>
      </c>
      <c r="D125" s="148">
        <v>-0.38322673052535455</v>
      </c>
      <c r="F125" s="212">
        <v>44.25</v>
      </c>
      <c r="G125" s="213">
        <v>11.399999999999999</v>
      </c>
      <c r="K125" s="194"/>
      <c r="L125" s="194"/>
      <c r="M125" s="194"/>
      <c r="N125" s="194"/>
      <c r="O125" s="194"/>
    </row>
    <row r="126" spans="1:15" x14ac:dyDescent="0.2">
      <c r="A126" s="212">
        <v>9</v>
      </c>
      <c r="B126" s="44">
        <v>11.686544629603322</v>
      </c>
      <c r="C126" s="44">
        <v>0.61345537039667697</v>
      </c>
      <c r="D126" s="148">
        <v>0.77214718323681697</v>
      </c>
      <c r="F126" s="212">
        <v>44.75</v>
      </c>
      <c r="G126" s="213">
        <v>11.399999999999999</v>
      </c>
      <c r="K126" s="194"/>
      <c r="L126" s="194"/>
      <c r="M126" s="194"/>
      <c r="N126" s="194"/>
      <c r="O126" s="194"/>
    </row>
    <row r="127" spans="1:15" x14ac:dyDescent="0.2">
      <c r="A127" s="212">
        <v>19</v>
      </c>
      <c r="B127" s="44">
        <v>11.680596365936593</v>
      </c>
      <c r="C127" s="44">
        <v>0.16940363406340886</v>
      </c>
      <c r="D127" s="148">
        <v>0.21322584361362731</v>
      </c>
      <c r="F127" s="212">
        <v>45.25</v>
      </c>
      <c r="G127" s="213">
        <v>11.399999999999999</v>
      </c>
      <c r="K127" s="194"/>
      <c r="L127" s="194"/>
      <c r="M127" s="194"/>
      <c r="N127" s="194"/>
      <c r="O127" s="194"/>
    </row>
    <row r="128" spans="1:15" x14ac:dyDescent="0.2">
      <c r="A128" s="212">
        <v>18</v>
      </c>
      <c r="B128" s="44">
        <v>11.670224426158502</v>
      </c>
      <c r="C128" s="44">
        <v>0.6297755738414974</v>
      </c>
      <c r="D128" s="148">
        <v>0.7926891814454583</v>
      </c>
      <c r="F128" s="212">
        <v>45.75</v>
      </c>
      <c r="G128" s="213">
        <v>11.399999999999999</v>
      </c>
      <c r="K128" s="194"/>
      <c r="L128" s="194"/>
      <c r="M128" s="194"/>
      <c r="N128" s="194"/>
      <c r="O128" s="194"/>
    </row>
    <row r="129" spans="1:15" x14ac:dyDescent="0.2">
      <c r="A129" s="212">
        <v>2</v>
      </c>
      <c r="B129" s="44">
        <v>11.669982355589855</v>
      </c>
      <c r="C129" s="44">
        <v>-0.41998235558985542</v>
      </c>
      <c r="D129" s="148">
        <v>-0.52862556679253869</v>
      </c>
      <c r="F129" s="212">
        <v>46.25</v>
      </c>
      <c r="G129" s="213">
        <v>11.399999999999999</v>
      </c>
      <c r="K129" s="194"/>
      <c r="L129" s="194"/>
      <c r="M129" s="194"/>
      <c r="N129" s="194"/>
      <c r="O129" s="194"/>
    </row>
    <row r="130" spans="1:15" x14ac:dyDescent="0.2">
      <c r="A130" s="212">
        <v>144</v>
      </c>
      <c r="B130" s="44">
        <v>11.667929900091082</v>
      </c>
      <c r="C130" s="44">
        <v>0.93207009990891976</v>
      </c>
      <c r="D130" s="148">
        <v>1.1731828213657276</v>
      </c>
      <c r="F130" s="212">
        <v>46.75</v>
      </c>
      <c r="G130" s="213">
        <v>11.399999999999999</v>
      </c>
      <c r="K130" s="194"/>
      <c r="L130" s="194"/>
      <c r="M130" s="194"/>
      <c r="N130" s="194"/>
      <c r="O130" s="194"/>
    </row>
    <row r="131" spans="1:15" x14ac:dyDescent="0.2">
      <c r="A131" s="212">
        <v>109</v>
      </c>
      <c r="B131" s="44">
        <v>11.596779999252167</v>
      </c>
      <c r="C131" s="44">
        <v>-0.19677999925216838</v>
      </c>
      <c r="D131" s="148">
        <v>-0.24768406875573395</v>
      </c>
      <c r="F131" s="212">
        <v>47.25</v>
      </c>
      <c r="G131" s="213">
        <v>11.399999999999999</v>
      </c>
      <c r="K131" s="194"/>
      <c r="L131" s="194"/>
      <c r="M131" s="194"/>
      <c r="N131" s="194"/>
      <c r="O131" s="194"/>
    </row>
    <row r="132" spans="1:15" x14ac:dyDescent="0.2">
      <c r="A132" s="212">
        <v>85</v>
      </c>
      <c r="B132" s="44">
        <v>11.563464943038413</v>
      </c>
      <c r="C132" s="44">
        <v>-1.3464943038412613E-2</v>
      </c>
      <c r="D132" s="148">
        <v>-1.6948124250394218E-2</v>
      </c>
      <c r="F132" s="212">
        <v>47.75</v>
      </c>
      <c r="G132" s="213">
        <v>11.399999999999999</v>
      </c>
      <c r="K132" s="194"/>
      <c r="L132" s="194"/>
      <c r="M132" s="194"/>
      <c r="N132" s="194"/>
      <c r="O132" s="194"/>
    </row>
    <row r="133" spans="1:15" x14ac:dyDescent="0.2">
      <c r="A133" s="212">
        <v>41</v>
      </c>
      <c r="B133" s="44">
        <v>11.533718788419431</v>
      </c>
      <c r="C133" s="44">
        <v>1.06628121158057</v>
      </c>
      <c r="D133" s="148">
        <v>1.3421123586022119</v>
      </c>
      <c r="F133" s="212">
        <v>48.25</v>
      </c>
      <c r="G133" s="213">
        <v>11.399999999999999</v>
      </c>
      <c r="K133" s="194"/>
      <c r="L133" s="194"/>
      <c r="M133" s="194"/>
      <c r="N133" s="194"/>
      <c r="O133" s="194"/>
    </row>
    <row r="134" spans="1:15" x14ac:dyDescent="0.2">
      <c r="A134" s="212">
        <v>156</v>
      </c>
      <c r="B134" s="44">
        <v>11.531580487111265</v>
      </c>
      <c r="C134" s="44">
        <v>0.31841951288873638</v>
      </c>
      <c r="D134" s="148">
        <v>0.40078992185803675</v>
      </c>
      <c r="F134" s="212">
        <v>48.75</v>
      </c>
      <c r="G134" s="213">
        <v>11.399999999999999</v>
      </c>
      <c r="K134" s="194"/>
      <c r="L134" s="194"/>
      <c r="M134" s="194"/>
      <c r="N134" s="194"/>
      <c r="O134" s="194"/>
    </row>
    <row r="135" spans="1:15" x14ac:dyDescent="0.2">
      <c r="A135" s="212">
        <v>63</v>
      </c>
      <c r="B135" s="44">
        <v>11.491699515624752</v>
      </c>
      <c r="C135" s="44">
        <v>0.50830048437524766</v>
      </c>
      <c r="D135" s="148">
        <v>0.63979028660954929</v>
      </c>
      <c r="F135" s="212">
        <v>49.25</v>
      </c>
      <c r="G135" s="213">
        <v>11.399999999999999</v>
      </c>
      <c r="K135" s="194"/>
      <c r="L135" s="194"/>
      <c r="M135" s="194"/>
      <c r="N135" s="194"/>
      <c r="O135" s="194"/>
    </row>
    <row r="136" spans="1:15" x14ac:dyDescent="0.2">
      <c r="A136" s="212">
        <v>106</v>
      </c>
      <c r="B136" s="44">
        <v>11.488135312371673</v>
      </c>
      <c r="C136" s="44">
        <v>-0.23813531237167318</v>
      </c>
      <c r="D136" s="148">
        <v>-0.29973738848860032</v>
      </c>
      <c r="F136" s="212">
        <v>49.75</v>
      </c>
      <c r="G136" s="213">
        <v>11.399999999999999</v>
      </c>
      <c r="K136" s="194"/>
      <c r="L136" s="194"/>
      <c r="M136" s="194"/>
      <c r="N136" s="194"/>
      <c r="O136" s="194"/>
    </row>
    <row r="137" spans="1:15" x14ac:dyDescent="0.2">
      <c r="A137" s="212">
        <v>53</v>
      </c>
      <c r="B137" s="44">
        <v>11.880101154496122</v>
      </c>
      <c r="C137" s="44">
        <v>1.6198988455038776</v>
      </c>
      <c r="D137" s="216">
        <v>2.0389426697423634</v>
      </c>
      <c r="F137" s="212">
        <v>50.25</v>
      </c>
      <c r="G137" s="213">
        <v>11.399999999999999</v>
      </c>
      <c r="K137" s="194"/>
      <c r="L137" s="194"/>
      <c r="M137" s="194"/>
      <c r="N137" s="194"/>
      <c r="O137" s="194"/>
    </row>
    <row r="138" spans="1:15" x14ac:dyDescent="0.2">
      <c r="A138" s="212">
        <v>83</v>
      </c>
      <c r="B138" s="44">
        <v>11.129841766310033</v>
      </c>
      <c r="C138" s="44">
        <v>1.6201582336899669</v>
      </c>
      <c r="D138" s="216">
        <v>2.0392691578080302</v>
      </c>
      <c r="F138" s="212">
        <v>50.75</v>
      </c>
      <c r="G138" s="213">
        <v>11.55</v>
      </c>
      <c r="K138" s="194"/>
      <c r="L138" s="194"/>
      <c r="M138" s="194"/>
      <c r="N138" s="194"/>
      <c r="O138" s="194"/>
    </row>
    <row r="139" spans="1:15" x14ac:dyDescent="0.2">
      <c r="A139" s="212">
        <v>197</v>
      </c>
      <c r="B139" s="44">
        <v>11.479671372817929</v>
      </c>
      <c r="C139" s="44">
        <v>1.4203286271820694</v>
      </c>
      <c r="D139" s="148">
        <v>1.7877465935950518</v>
      </c>
      <c r="F139" s="212">
        <v>51.25</v>
      </c>
      <c r="G139" s="213">
        <v>11.55</v>
      </c>
      <c r="K139" s="194"/>
      <c r="L139" s="194"/>
      <c r="M139" s="194"/>
      <c r="N139" s="194"/>
      <c r="O139" s="194"/>
    </row>
    <row r="140" spans="1:15" x14ac:dyDescent="0.2">
      <c r="A140" s="212">
        <v>46</v>
      </c>
      <c r="B140" s="44">
        <v>11.460172771204133</v>
      </c>
      <c r="C140" s="44">
        <v>8.9827228795867242E-2</v>
      </c>
      <c r="D140" s="148">
        <v>0.11306420163515403</v>
      </c>
      <c r="F140" s="212">
        <v>51.75</v>
      </c>
      <c r="G140" s="213">
        <v>11.55</v>
      </c>
      <c r="K140" s="194"/>
      <c r="L140" s="194"/>
      <c r="M140" s="194"/>
      <c r="N140" s="194"/>
      <c r="O140" s="194"/>
    </row>
    <row r="141" spans="1:15" x14ac:dyDescent="0.2">
      <c r="A141" s="212">
        <v>141</v>
      </c>
      <c r="B141" s="44">
        <v>11.416931417222873</v>
      </c>
      <c r="C141" s="44">
        <v>0.43306858277712834</v>
      </c>
      <c r="D141" s="148">
        <v>0.54509700701371733</v>
      </c>
      <c r="F141" s="212">
        <v>52.25</v>
      </c>
      <c r="G141" s="213">
        <v>11.55</v>
      </c>
      <c r="K141" s="194"/>
      <c r="L141" s="194"/>
      <c r="M141" s="194"/>
      <c r="N141" s="194"/>
      <c r="O141" s="194"/>
    </row>
    <row r="142" spans="1:15" x14ac:dyDescent="0.2">
      <c r="A142" s="212">
        <v>50</v>
      </c>
      <c r="B142" s="44">
        <v>11.401377996837297</v>
      </c>
      <c r="C142" s="44">
        <v>-1.3779968372986673E-3</v>
      </c>
      <c r="D142" s="148">
        <v>-1.7344641970309697E-3</v>
      </c>
      <c r="F142" s="212">
        <v>52.75</v>
      </c>
      <c r="G142" s="213">
        <v>11.55</v>
      </c>
      <c r="K142" s="194"/>
      <c r="L142" s="194"/>
      <c r="M142" s="194"/>
      <c r="N142" s="194"/>
      <c r="O142" s="194"/>
    </row>
    <row r="143" spans="1:15" x14ac:dyDescent="0.2">
      <c r="A143" s="212">
        <v>190</v>
      </c>
      <c r="B143" s="44">
        <v>11.377638367788565</v>
      </c>
      <c r="C143" s="44">
        <v>-0.7276383677885665</v>
      </c>
      <c r="D143" s="148">
        <v>-0.91586762984839976</v>
      </c>
      <c r="F143" s="212">
        <v>53.25</v>
      </c>
      <c r="G143" s="213">
        <v>11.55</v>
      </c>
      <c r="K143" s="194"/>
      <c r="L143" s="194"/>
      <c r="M143" s="194"/>
      <c r="N143" s="194"/>
      <c r="O143" s="194"/>
    </row>
    <row r="144" spans="1:15" x14ac:dyDescent="0.2">
      <c r="A144" s="212">
        <v>174</v>
      </c>
      <c r="B144" s="44">
        <v>11.351728548178238</v>
      </c>
      <c r="C144" s="44">
        <v>0.49827145182176302</v>
      </c>
      <c r="D144" s="148">
        <v>0.62716689196593234</v>
      </c>
      <c r="F144" s="212">
        <v>53.75</v>
      </c>
      <c r="G144" s="213">
        <v>11.55</v>
      </c>
      <c r="K144" s="194"/>
      <c r="L144" s="194"/>
      <c r="M144" s="194"/>
      <c r="N144" s="194"/>
      <c r="O144" s="194"/>
    </row>
    <row r="145" spans="1:15" x14ac:dyDescent="0.2">
      <c r="A145" s="212">
        <v>116</v>
      </c>
      <c r="B145" s="44">
        <v>11.328012050919577</v>
      </c>
      <c r="C145" s="44">
        <v>-0.97801205091957577</v>
      </c>
      <c r="D145" s="148">
        <v>-1.2310092742376675</v>
      </c>
      <c r="F145" s="212">
        <v>54.25</v>
      </c>
      <c r="G145" s="213">
        <v>11.850000000000001</v>
      </c>
      <c r="K145" s="194"/>
      <c r="L145" s="194"/>
      <c r="M145" s="194"/>
      <c r="N145" s="194"/>
      <c r="O145" s="194"/>
    </row>
    <row r="146" spans="1:15" x14ac:dyDescent="0.2">
      <c r="A146" s="212">
        <v>82</v>
      </c>
      <c r="B146" s="44">
        <v>11.316724540872064</v>
      </c>
      <c r="C146" s="44">
        <v>0.68327545912793575</v>
      </c>
      <c r="D146" s="148">
        <v>0.86002869418084138</v>
      </c>
      <c r="F146" s="212">
        <v>54.75</v>
      </c>
      <c r="G146" s="213">
        <v>11.850000000000001</v>
      </c>
      <c r="K146" s="194"/>
      <c r="L146" s="194"/>
      <c r="M146" s="194"/>
      <c r="N146" s="194"/>
      <c r="O146" s="194"/>
    </row>
    <row r="147" spans="1:15" x14ac:dyDescent="0.2">
      <c r="A147" s="212">
        <v>122</v>
      </c>
      <c r="B147" s="44">
        <v>11.272297720125213</v>
      </c>
      <c r="C147" s="44">
        <v>0.72770227987478719</v>
      </c>
      <c r="D147" s="148">
        <v>0.915948075044141</v>
      </c>
      <c r="F147" s="212">
        <v>55.25</v>
      </c>
      <c r="G147" s="213">
        <v>11.850000000000001</v>
      </c>
      <c r="K147" s="194"/>
      <c r="L147" s="194"/>
      <c r="M147" s="194"/>
      <c r="N147" s="194"/>
      <c r="O147" s="194"/>
    </row>
    <row r="148" spans="1:15" x14ac:dyDescent="0.2">
      <c r="A148" s="212">
        <v>70</v>
      </c>
      <c r="B148" s="44">
        <v>11.265352114085989</v>
      </c>
      <c r="C148" s="44">
        <v>0.73464788591401131</v>
      </c>
      <c r="D148" s="148">
        <v>0.92469040643100564</v>
      </c>
      <c r="F148" s="212">
        <v>55.75</v>
      </c>
      <c r="G148" s="213">
        <v>11.850000000000001</v>
      </c>
      <c r="K148" s="194"/>
      <c r="L148" s="194"/>
      <c r="M148" s="194"/>
      <c r="N148" s="194"/>
      <c r="O148" s="194"/>
    </row>
    <row r="149" spans="1:15" x14ac:dyDescent="0.2">
      <c r="A149" s="212">
        <v>175</v>
      </c>
      <c r="B149" s="44">
        <v>11.247674176033955</v>
      </c>
      <c r="C149" s="44">
        <v>-1.4976741760339554</v>
      </c>
      <c r="D149" s="148">
        <v>-1.8851002896646964</v>
      </c>
      <c r="F149" s="212">
        <v>56.25</v>
      </c>
      <c r="G149" s="213">
        <v>11.850000000000001</v>
      </c>
      <c r="K149" s="194"/>
      <c r="L149" s="194"/>
      <c r="M149" s="194"/>
      <c r="N149" s="194"/>
      <c r="O149" s="194"/>
    </row>
    <row r="150" spans="1:15" x14ac:dyDescent="0.2">
      <c r="A150" s="212">
        <v>10</v>
      </c>
      <c r="B150" s="44">
        <v>11.243103924340801</v>
      </c>
      <c r="C150" s="44">
        <v>-1.1931039243408001</v>
      </c>
      <c r="D150" s="148">
        <v>-1.5017422276258412</v>
      </c>
      <c r="F150" s="212">
        <v>56.75</v>
      </c>
      <c r="G150" s="213">
        <v>11.850000000000001</v>
      </c>
      <c r="K150" s="194"/>
      <c r="L150" s="194"/>
      <c r="M150" s="194"/>
      <c r="N150" s="194"/>
      <c r="O150" s="194"/>
    </row>
    <row r="151" spans="1:15" x14ac:dyDescent="0.2">
      <c r="A151" s="212">
        <v>99</v>
      </c>
      <c r="B151" s="44">
        <v>11.216215684368672</v>
      </c>
      <c r="C151" s="44">
        <v>-0.11621568436867058</v>
      </c>
      <c r="D151" s="148">
        <v>-0.14627895958459453</v>
      </c>
      <c r="F151" s="212">
        <v>57.25</v>
      </c>
      <c r="G151" s="213">
        <v>11.850000000000001</v>
      </c>
      <c r="K151" s="194"/>
      <c r="L151" s="194"/>
      <c r="M151" s="194"/>
      <c r="N151" s="194"/>
      <c r="O151" s="194"/>
    </row>
    <row r="152" spans="1:15" x14ac:dyDescent="0.2">
      <c r="A152" s="212">
        <v>27</v>
      </c>
      <c r="B152" s="44">
        <v>11.207571819320933</v>
      </c>
      <c r="C152" s="44">
        <v>-0.7075718193209326</v>
      </c>
      <c r="D152" s="148">
        <v>-0.8906101626808216</v>
      </c>
      <c r="F152" s="212">
        <v>57.75</v>
      </c>
      <c r="G152" s="213">
        <v>11.850000000000001</v>
      </c>
      <c r="K152" s="194"/>
      <c r="L152" s="194"/>
      <c r="M152" s="194"/>
      <c r="N152" s="194"/>
      <c r="O152" s="194"/>
    </row>
    <row r="153" spans="1:15" x14ac:dyDescent="0.2">
      <c r="A153" s="212">
        <v>68</v>
      </c>
      <c r="B153" s="44">
        <v>11.201366654846066</v>
      </c>
      <c r="C153" s="44">
        <v>1.0986333451539334</v>
      </c>
      <c r="D153" s="148">
        <v>1.3828335096685407</v>
      </c>
      <c r="F153" s="212">
        <v>58.25</v>
      </c>
      <c r="G153" s="213">
        <v>11.850000000000001</v>
      </c>
      <c r="K153" s="194"/>
      <c r="L153" s="194"/>
      <c r="M153" s="194"/>
      <c r="N153" s="194"/>
      <c r="O153" s="194"/>
    </row>
    <row r="154" spans="1:15" x14ac:dyDescent="0.2">
      <c r="A154" s="212">
        <v>37</v>
      </c>
      <c r="B154" s="44">
        <v>11.183440964854846</v>
      </c>
      <c r="C154" s="44">
        <v>-0.38344096485484513</v>
      </c>
      <c r="D154" s="148">
        <v>-0.48263145982213379</v>
      </c>
      <c r="F154" s="212">
        <v>58.75</v>
      </c>
      <c r="G154" s="213">
        <v>11.850000000000001</v>
      </c>
      <c r="K154" s="194"/>
      <c r="L154" s="194"/>
      <c r="M154" s="194"/>
      <c r="N154" s="194"/>
      <c r="O154" s="194"/>
    </row>
    <row r="155" spans="1:15" x14ac:dyDescent="0.2">
      <c r="A155" s="212">
        <v>54</v>
      </c>
      <c r="B155" s="44">
        <v>11.177071400959541</v>
      </c>
      <c r="C155" s="44">
        <v>-0.37707140095954017</v>
      </c>
      <c r="D155" s="148">
        <v>-0.47461418414480722</v>
      </c>
      <c r="F155" s="212">
        <v>59.25</v>
      </c>
      <c r="G155" s="213">
        <v>11.850000000000001</v>
      </c>
      <c r="K155" s="194"/>
      <c r="L155" s="194"/>
      <c r="M155" s="194"/>
      <c r="N155" s="194"/>
      <c r="O155" s="194"/>
    </row>
    <row r="156" spans="1:15" x14ac:dyDescent="0.2">
      <c r="A156" s="212">
        <v>39</v>
      </c>
      <c r="B156" s="44">
        <v>11.173674330693007</v>
      </c>
      <c r="C156" s="44">
        <v>0.22632566930699127</v>
      </c>
      <c r="D156" s="148">
        <v>0.28487276578339865</v>
      </c>
      <c r="F156" s="212">
        <v>59.75</v>
      </c>
      <c r="G156" s="213">
        <v>11.850000000000001</v>
      </c>
      <c r="K156" s="194"/>
      <c r="L156" s="194"/>
      <c r="M156" s="194"/>
      <c r="N156" s="194"/>
      <c r="O156" s="194"/>
    </row>
    <row r="157" spans="1:15" x14ac:dyDescent="0.2">
      <c r="A157" s="212">
        <v>173</v>
      </c>
      <c r="B157" s="44">
        <v>11.162640913898025</v>
      </c>
      <c r="C157" s="44">
        <v>-6.2640913898023953E-2</v>
      </c>
      <c r="D157" s="148">
        <v>-7.8845189977655758E-2</v>
      </c>
      <c r="F157" s="212">
        <v>60.25</v>
      </c>
      <c r="G157" s="213">
        <v>11.850000000000001</v>
      </c>
      <c r="K157" s="194"/>
      <c r="L157" s="194"/>
      <c r="M157" s="194"/>
      <c r="N157" s="194"/>
      <c r="O157" s="194"/>
    </row>
    <row r="158" spans="1:15" x14ac:dyDescent="0.2">
      <c r="A158" s="212">
        <v>150</v>
      </c>
      <c r="B158" s="44">
        <v>11.138316811509577</v>
      </c>
      <c r="C158" s="44">
        <v>-3.8316811509575999E-2</v>
      </c>
      <c r="D158" s="148">
        <v>-4.8228802787403921E-2</v>
      </c>
      <c r="F158" s="212">
        <v>60.75</v>
      </c>
      <c r="G158" s="213">
        <v>12</v>
      </c>
      <c r="K158" s="194"/>
      <c r="L158" s="194"/>
      <c r="M158" s="194"/>
      <c r="N158" s="194"/>
      <c r="O158" s="194"/>
    </row>
    <row r="159" spans="1:15" x14ac:dyDescent="0.2">
      <c r="A159" s="212">
        <v>123</v>
      </c>
      <c r="B159" s="44">
        <v>9.8823904764506558</v>
      </c>
      <c r="C159" s="44">
        <v>1.6676095235493449</v>
      </c>
      <c r="D159" s="216">
        <v>2.0989953931202754</v>
      </c>
      <c r="F159" s="212">
        <v>61.25</v>
      </c>
      <c r="G159" s="213">
        <v>12</v>
      </c>
      <c r="K159" s="194"/>
      <c r="L159" s="194"/>
      <c r="M159" s="194"/>
      <c r="N159" s="194"/>
      <c r="O159" s="194"/>
    </row>
    <row r="160" spans="1:15" x14ac:dyDescent="0.2">
      <c r="A160" s="212">
        <v>181</v>
      </c>
      <c r="B160" s="44">
        <v>11.13047515422778</v>
      </c>
      <c r="C160" s="44">
        <v>-0.33047515422777884</v>
      </c>
      <c r="D160" s="148">
        <v>-0.4159641789454524</v>
      </c>
      <c r="F160" s="212">
        <v>61.75</v>
      </c>
      <c r="G160" s="213">
        <v>12</v>
      </c>
      <c r="K160" s="194"/>
      <c r="L160" s="194"/>
      <c r="M160" s="194"/>
      <c r="N160" s="194"/>
      <c r="O160" s="194"/>
    </row>
    <row r="161" spans="1:15" x14ac:dyDescent="0.2">
      <c r="A161" s="212">
        <v>29</v>
      </c>
      <c r="B161" s="44">
        <v>11.128443259327442</v>
      </c>
      <c r="C161" s="44">
        <v>-0.32844325932744134</v>
      </c>
      <c r="D161" s="148">
        <v>-0.41340666294732142</v>
      </c>
      <c r="F161" s="212">
        <v>62.25</v>
      </c>
      <c r="G161" s="213">
        <v>12</v>
      </c>
      <c r="K161" s="194"/>
      <c r="L161" s="194"/>
      <c r="M161" s="194"/>
      <c r="N161" s="194"/>
      <c r="O161" s="194"/>
    </row>
    <row r="162" spans="1:15" x14ac:dyDescent="0.2">
      <c r="A162" s="212">
        <v>192</v>
      </c>
      <c r="B162" s="44">
        <v>11.093204815973298</v>
      </c>
      <c r="C162" s="44">
        <v>-1.0432048159732972</v>
      </c>
      <c r="D162" s="148">
        <v>-1.3130664414462625</v>
      </c>
      <c r="F162" s="212">
        <v>62.75</v>
      </c>
      <c r="G162" s="213">
        <v>12</v>
      </c>
      <c r="K162" s="194"/>
      <c r="L162" s="194"/>
      <c r="M162" s="194"/>
      <c r="N162" s="194"/>
      <c r="O162" s="194"/>
    </row>
    <row r="163" spans="1:15" x14ac:dyDescent="0.2">
      <c r="A163" s="212">
        <v>33</v>
      </c>
      <c r="B163" s="44">
        <v>11.081768919113424</v>
      </c>
      <c r="C163" s="44">
        <v>0.3182310808865747</v>
      </c>
      <c r="D163" s="148">
        <v>0.40055274528950047</v>
      </c>
      <c r="F163" s="212">
        <v>63.25</v>
      </c>
      <c r="G163" s="213">
        <v>12</v>
      </c>
      <c r="K163" s="194"/>
      <c r="L163" s="194"/>
      <c r="M163" s="194"/>
      <c r="N163" s="194"/>
      <c r="O163" s="194"/>
    </row>
    <row r="164" spans="1:15" x14ac:dyDescent="0.2">
      <c r="A164" s="212">
        <v>136</v>
      </c>
      <c r="B164" s="44">
        <v>11.071093552895778</v>
      </c>
      <c r="C164" s="44">
        <v>-0.57109355289577834</v>
      </c>
      <c r="D164" s="148">
        <v>-0.71882699135560468</v>
      </c>
      <c r="F164" s="212">
        <v>63.75</v>
      </c>
      <c r="G164" s="213">
        <v>12</v>
      </c>
      <c r="K164" s="194"/>
      <c r="L164" s="194"/>
      <c r="M164" s="194"/>
      <c r="N164" s="194"/>
      <c r="O164" s="194"/>
    </row>
    <row r="165" spans="1:15" x14ac:dyDescent="0.2">
      <c r="A165" s="212">
        <v>64</v>
      </c>
      <c r="B165" s="44">
        <v>11.050129814081146</v>
      </c>
      <c r="C165" s="44">
        <v>1.0998701859188529</v>
      </c>
      <c r="D165" s="148">
        <v>1.3843903028092177</v>
      </c>
      <c r="F165" s="212">
        <v>64.25</v>
      </c>
      <c r="G165" s="213">
        <v>12</v>
      </c>
      <c r="K165" s="194"/>
      <c r="L165" s="194"/>
      <c r="M165" s="194"/>
      <c r="N165" s="194"/>
      <c r="O165" s="194"/>
    </row>
    <row r="166" spans="1:15" x14ac:dyDescent="0.2">
      <c r="A166" s="212">
        <v>134</v>
      </c>
      <c r="B166" s="44">
        <v>11.046338827898889</v>
      </c>
      <c r="C166" s="44">
        <v>-0.39633882789889086</v>
      </c>
      <c r="D166" s="148">
        <v>-0.49886580888781129</v>
      </c>
      <c r="F166" s="212">
        <v>64.75</v>
      </c>
      <c r="G166" s="213">
        <v>12</v>
      </c>
      <c r="K166" s="194"/>
      <c r="L166" s="194"/>
      <c r="M166" s="194"/>
      <c r="N166" s="194"/>
      <c r="O166" s="194"/>
    </row>
    <row r="167" spans="1:15" x14ac:dyDescent="0.2">
      <c r="A167" s="212">
        <v>48</v>
      </c>
      <c r="B167" s="44">
        <v>11.031497316260884</v>
      </c>
      <c r="C167" s="44">
        <v>-0.38149731626088546</v>
      </c>
      <c r="D167" s="148">
        <v>-0.48018501814201986</v>
      </c>
      <c r="F167" s="212">
        <v>65.25</v>
      </c>
      <c r="G167" s="213">
        <v>12</v>
      </c>
      <c r="K167" s="194"/>
      <c r="L167" s="194"/>
      <c r="M167" s="194"/>
      <c r="N167" s="194"/>
      <c r="O167" s="194"/>
    </row>
    <row r="168" spans="1:15" x14ac:dyDescent="0.2">
      <c r="A168" s="212">
        <v>17</v>
      </c>
      <c r="B168" s="44">
        <v>11.024486651585381</v>
      </c>
      <c r="C168" s="44">
        <v>-0.22448665158538006</v>
      </c>
      <c r="D168" s="148">
        <v>-0.28255802143166781</v>
      </c>
      <c r="F168" s="212">
        <v>65.75</v>
      </c>
      <c r="G168" s="213">
        <v>12</v>
      </c>
      <c r="K168" s="194"/>
      <c r="L168" s="194"/>
      <c r="M168" s="194"/>
      <c r="N168" s="194"/>
      <c r="O168" s="194"/>
    </row>
    <row r="169" spans="1:15" x14ac:dyDescent="0.2">
      <c r="A169" s="212">
        <v>132</v>
      </c>
      <c r="B169" s="44">
        <v>11.022196905629276</v>
      </c>
      <c r="C169" s="44">
        <v>-0.3721969056292771</v>
      </c>
      <c r="D169" s="148">
        <v>-0.46847872911320504</v>
      </c>
      <c r="F169" s="212">
        <v>66.25</v>
      </c>
      <c r="G169" s="213">
        <v>12</v>
      </c>
      <c r="K169" s="194"/>
      <c r="L169" s="194"/>
      <c r="M169" s="194"/>
      <c r="N169" s="194"/>
      <c r="O169" s="194"/>
    </row>
    <row r="170" spans="1:15" x14ac:dyDescent="0.2">
      <c r="A170" s="212">
        <v>8</v>
      </c>
      <c r="B170" s="44">
        <v>11.012972289572474</v>
      </c>
      <c r="C170" s="44">
        <v>0.53702771042752673</v>
      </c>
      <c r="D170" s="148">
        <v>0.67594882030064951</v>
      </c>
      <c r="F170" s="212">
        <v>66.75</v>
      </c>
      <c r="G170" s="213">
        <v>12</v>
      </c>
      <c r="K170" s="194"/>
      <c r="L170" s="194"/>
      <c r="M170" s="194"/>
      <c r="N170" s="194"/>
      <c r="O170" s="194"/>
    </row>
    <row r="171" spans="1:15" x14ac:dyDescent="0.2">
      <c r="A171" s="212">
        <v>16</v>
      </c>
      <c r="B171" s="44">
        <v>11.009891213727515</v>
      </c>
      <c r="C171" s="44">
        <v>-0.35989121372751676</v>
      </c>
      <c r="D171" s="148">
        <v>-0.4529897370882755</v>
      </c>
      <c r="F171" s="212">
        <v>67.25</v>
      </c>
      <c r="G171" s="213">
        <v>12</v>
      </c>
      <c r="K171" s="194"/>
      <c r="L171" s="194"/>
      <c r="M171" s="194"/>
      <c r="N171" s="194"/>
      <c r="O171" s="194"/>
    </row>
    <row r="172" spans="1:15" x14ac:dyDescent="0.2">
      <c r="A172" s="212">
        <v>140</v>
      </c>
      <c r="B172" s="44">
        <v>11.007745984642115</v>
      </c>
      <c r="C172" s="44">
        <v>9.2254015357886132E-2</v>
      </c>
      <c r="D172" s="148">
        <v>0.11611876191550201</v>
      </c>
      <c r="F172" s="212">
        <v>67.75</v>
      </c>
      <c r="G172" s="213">
        <v>12.149999999999999</v>
      </c>
      <c r="K172" s="194"/>
      <c r="L172" s="194"/>
      <c r="M172" s="194"/>
      <c r="N172" s="194"/>
      <c r="O172" s="194"/>
    </row>
    <row r="173" spans="1:15" x14ac:dyDescent="0.2">
      <c r="A173" s="212">
        <v>58</v>
      </c>
      <c r="B173" s="44">
        <v>10.986787416833391</v>
      </c>
      <c r="C173" s="44">
        <v>0.26321258316660945</v>
      </c>
      <c r="D173" s="148">
        <v>0.33130177759005375</v>
      </c>
      <c r="F173" s="212">
        <v>68.25</v>
      </c>
      <c r="G173" s="213">
        <v>12.149999999999999</v>
      </c>
      <c r="K173" s="194"/>
      <c r="L173" s="194"/>
      <c r="M173" s="194"/>
      <c r="N173" s="194"/>
      <c r="O173" s="194"/>
    </row>
    <row r="174" spans="1:15" x14ac:dyDescent="0.2">
      <c r="A174" s="212">
        <v>59</v>
      </c>
      <c r="B174" s="44">
        <v>10.956648931490054</v>
      </c>
      <c r="C174" s="44">
        <v>-0.45664893149005437</v>
      </c>
      <c r="D174" s="148">
        <v>-0.57477724247510753</v>
      </c>
      <c r="F174" s="212">
        <v>68.75</v>
      </c>
      <c r="G174" s="213">
        <v>12.149999999999999</v>
      </c>
      <c r="K174" s="194"/>
      <c r="L174" s="194"/>
      <c r="M174" s="194"/>
      <c r="N174" s="194"/>
      <c r="O174" s="194"/>
    </row>
    <row r="175" spans="1:15" x14ac:dyDescent="0.2">
      <c r="A175" s="212">
        <v>191</v>
      </c>
      <c r="B175" s="44">
        <v>10.901153331337905</v>
      </c>
      <c r="C175" s="44">
        <v>-0.85115333133790472</v>
      </c>
      <c r="D175" s="148">
        <v>-1.0713340839615157</v>
      </c>
      <c r="F175" s="212">
        <v>69.25</v>
      </c>
      <c r="G175" s="213">
        <v>12.149999999999999</v>
      </c>
      <c r="K175" s="194"/>
      <c r="L175" s="194"/>
      <c r="M175" s="194"/>
      <c r="N175" s="194"/>
      <c r="O175" s="194"/>
    </row>
    <row r="176" spans="1:15" x14ac:dyDescent="0.2">
      <c r="A176" s="212">
        <v>154</v>
      </c>
      <c r="B176" s="44">
        <v>10.901002610646371</v>
      </c>
      <c r="C176" s="44">
        <v>0.34899738935362912</v>
      </c>
      <c r="D176" s="148">
        <v>0.43927784179663476</v>
      </c>
      <c r="F176" s="212">
        <v>69.75</v>
      </c>
      <c r="G176" s="213">
        <v>12.149999999999999</v>
      </c>
      <c r="K176" s="194"/>
      <c r="L176" s="194"/>
      <c r="M176" s="194"/>
      <c r="N176" s="194"/>
      <c r="O176" s="194"/>
    </row>
    <row r="177" spans="1:15" x14ac:dyDescent="0.2">
      <c r="A177" s="212">
        <v>86</v>
      </c>
      <c r="B177" s="44">
        <v>10.893078026197051</v>
      </c>
      <c r="C177" s="44">
        <v>-9.3078026197050079E-2</v>
      </c>
      <c r="D177" s="148">
        <v>-0.11715593214681913</v>
      </c>
      <c r="F177" s="212">
        <v>70.25</v>
      </c>
      <c r="G177" s="213">
        <v>12.149999999999999</v>
      </c>
      <c r="K177" s="194"/>
      <c r="L177" s="194"/>
      <c r="M177" s="194"/>
      <c r="N177" s="194"/>
      <c r="O177" s="194"/>
    </row>
    <row r="178" spans="1:15" x14ac:dyDescent="0.2">
      <c r="A178" s="212">
        <v>89</v>
      </c>
      <c r="B178" s="44">
        <v>10.878353189828475</v>
      </c>
      <c r="C178" s="44">
        <v>0.2216468101715261</v>
      </c>
      <c r="D178" s="148">
        <v>0.278983555130837</v>
      </c>
      <c r="F178" s="212">
        <v>70.75</v>
      </c>
      <c r="G178" s="213">
        <v>12.149999999999999</v>
      </c>
      <c r="K178" s="194"/>
      <c r="L178" s="194"/>
      <c r="M178" s="194"/>
      <c r="N178" s="194"/>
      <c r="O178" s="194"/>
    </row>
    <row r="179" spans="1:15" x14ac:dyDescent="0.2">
      <c r="A179" s="212">
        <v>165</v>
      </c>
      <c r="B179" s="44">
        <v>10.86834245558472</v>
      </c>
      <c r="C179" s="44">
        <v>0.23165754441528108</v>
      </c>
      <c r="D179" s="148">
        <v>0.29158391796318039</v>
      </c>
      <c r="F179" s="212">
        <v>71.25</v>
      </c>
      <c r="G179" s="213">
        <v>12.149999999999999</v>
      </c>
      <c r="K179" s="194"/>
      <c r="L179" s="194"/>
      <c r="M179" s="194"/>
      <c r="N179" s="194"/>
      <c r="O179" s="194"/>
    </row>
    <row r="180" spans="1:15" x14ac:dyDescent="0.2">
      <c r="A180" s="212">
        <v>113</v>
      </c>
      <c r="B180" s="44">
        <v>10.867620104133108</v>
      </c>
      <c r="C180" s="44">
        <v>-6.7620104133107262E-2</v>
      </c>
      <c r="D180" s="148">
        <v>-8.5112422934364204E-2</v>
      </c>
      <c r="F180" s="212">
        <v>71.75</v>
      </c>
      <c r="G180" s="213">
        <v>12.149999999999999</v>
      </c>
      <c r="K180" s="194"/>
      <c r="L180" s="194"/>
      <c r="M180" s="194"/>
      <c r="N180" s="194"/>
      <c r="O180" s="194"/>
    </row>
    <row r="181" spans="1:15" x14ac:dyDescent="0.2">
      <c r="A181" s="212">
        <v>31</v>
      </c>
      <c r="B181" s="44">
        <v>10.837907919324829</v>
      </c>
      <c r="C181" s="44">
        <v>-0.18790791932483053</v>
      </c>
      <c r="D181" s="148">
        <v>-0.2365169132364725</v>
      </c>
      <c r="F181" s="212">
        <v>72.25</v>
      </c>
      <c r="G181" s="213">
        <v>12.149999999999999</v>
      </c>
      <c r="K181" s="194"/>
      <c r="L181" s="194"/>
      <c r="M181" s="194"/>
      <c r="N181" s="194"/>
      <c r="O181" s="194"/>
    </row>
    <row r="182" spans="1:15" x14ac:dyDescent="0.2">
      <c r="A182" s="212">
        <v>170</v>
      </c>
      <c r="B182" s="44">
        <v>10.828872980069585</v>
      </c>
      <c r="C182" s="44">
        <v>0.27112701993041632</v>
      </c>
      <c r="D182" s="148">
        <v>0.34126356185176421</v>
      </c>
      <c r="F182" s="212">
        <v>72.75</v>
      </c>
      <c r="G182" s="213">
        <v>12.299999999999999</v>
      </c>
      <c r="K182" s="194"/>
      <c r="L182" s="194"/>
      <c r="M182" s="194"/>
      <c r="N182" s="194"/>
      <c r="O182" s="194"/>
    </row>
    <row r="183" spans="1:15" x14ac:dyDescent="0.2">
      <c r="A183" s="212">
        <v>172</v>
      </c>
      <c r="B183" s="44">
        <v>10.81209188929467</v>
      </c>
      <c r="C183" s="44">
        <v>0.43790811070532953</v>
      </c>
      <c r="D183" s="148">
        <v>0.55118844909456521</v>
      </c>
      <c r="F183" s="212">
        <v>73.25</v>
      </c>
      <c r="G183" s="213">
        <v>12.299999999999999</v>
      </c>
      <c r="K183" s="194"/>
      <c r="L183" s="194"/>
      <c r="M183" s="194"/>
      <c r="N183" s="194"/>
      <c r="O183" s="194"/>
    </row>
    <row r="184" spans="1:15" x14ac:dyDescent="0.2">
      <c r="A184" s="212">
        <v>61</v>
      </c>
      <c r="B184" s="44">
        <v>10.808366005924093</v>
      </c>
      <c r="C184" s="44">
        <v>-8.3660059240919793E-3</v>
      </c>
      <c r="D184" s="148">
        <v>-1.0530167671452727E-2</v>
      </c>
      <c r="F184" s="212">
        <v>73.75</v>
      </c>
      <c r="G184" s="213">
        <v>12.299999999999999</v>
      </c>
      <c r="K184" s="194"/>
      <c r="L184" s="194"/>
      <c r="M184" s="194"/>
      <c r="N184" s="194"/>
      <c r="O184" s="194"/>
    </row>
    <row r="185" spans="1:15" x14ac:dyDescent="0.2">
      <c r="A185" s="212">
        <v>35</v>
      </c>
      <c r="B185" s="44">
        <v>10.805617724282813</v>
      </c>
      <c r="C185" s="44">
        <v>-0.75561772428281238</v>
      </c>
      <c r="D185" s="148">
        <v>-0.95108483121031928</v>
      </c>
      <c r="F185" s="212">
        <v>74.25</v>
      </c>
      <c r="G185" s="213">
        <v>12.299999999999999</v>
      </c>
      <c r="K185" s="194"/>
      <c r="L185" s="194"/>
      <c r="M185" s="194"/>
      <c r="N185" s="194"/>
      <c r="O185" s="194"/>
    </row>
    <row r="186" spans="1:15" x14ac:dyDescent="0.2">
      <c r="A186" s="212">
        <v>155</v>
      </c>
      <c r="B186" s="44">
        <v>10.776521699852927</v>
      </c>
      <c r="C186" s="44">
        <v>-0.12652169985292794</v>
      </c>
      <c r="D186" s="148">
        <v>-0.1592509885382552</v>
      </c>
      <c r="F186" s="212">
        <v>74.75</v>
      </c>
      <c r="G186" s="213">
        <v>12.299999999999999</v>
      </c>
      <c r="K186" s="194"/>
      <c r="L186" s="194"/>
      <c r="M186" s="194"/>
      <c r="N186" s="194"/>
      <c r="O186" s="194"/>
    </row>
    <row r="187" spans="1:15" x14ac:dyDescent="0.2">
      <c r="A187" s="212">
        <v>45</v>
      </c>
      <c r="B187" s="44">
        <v>10.744403938826563</v>
      </c>
      <c r="C187" s="44">
        <v>-0.99440393882656331</v>
      </c>
      <c r="D187" s="148">
        <v>-1.2516415006164663</v>
      </c>
      <c r="F187" s="212">
        <v>75.25</v>
      </c>
      <c r="G187" s="213">
        <v>12.299999999999999</v>
      </c>
      <c r="K187" s="194"/>
      <c r="L187" s="194"/>
      <c r="M187" s="194"/>
      <c r="N187" s="194"/>
      <c r="O187" s="194"/>
    </row>
    <row r="188" spans="1:15" x14ac:dyDescent="0.2">
      <c r="A188" s="212">
        <v>51</v>
      </c>
      <c r="B188" s="44">
        <v>10.739216114458486</v>
      </c>
      <c r="C188" s="44">
        <v>6.0783885541514593E-2</v>
      </c>
      <c r="D188" s="148">
        <v>7.6507775906698328E-2</v>
      </c>
      <c r="F188" s="212">
        <v>75.75</v>
      </c>
      <c r="G188" s="213">
        <v>12.299999999999999</v>
      </c>
      <c r="K188" s="194"/>
      <c r="L188" s="194"/>
      <c r="M188" s="194"/>
      <c r="N188" s="194"/>
      <c r="O188" s="194"/>
    </row>
    <row r="189" spans="1:15" x14ac:dyDescent="0.2">
      <c r="A189" s="212">
        <v>189</v>
      </c>
      <c r="B189" s="44">
        <v>10.664855225763613</v>
      </c>
      <c r="C189" s="44">
        <v>0.43514477423638809</v>
      </c>
      <c r="D189" s="148">
        <v>0.54771027843408338</v>
      </c>
      <c r="F189" s="212">
        <v>76.25</v>
      </c>
      <c r="G189" s="213">
        <v>12.299999999999999</v>
      </c>
      <c r="K189" s="194"/>
      <c r="L189" s="194"/>
      <c r="M189" s="194"/>
      <c r="N189" s="194"/>
      <c r="O189" s="194"/>
    </row>
    <row r="190" spans="1:15" x14ac:dyDescent="0.2">
      <c r="A190" s="212">
        <v>97</v>
      </c>
      <c r="B190" s="44">
        <v>10.663884265474852</v>
      </c>
      <c r="C190" s="44">
        <v>0.13611573452514847</v>
      </c>
      <c r="D190" s="148">
        <v>0.17132685779544538</v>
      </c>
      <c r="F190" s="212">
        <v>76.75</v>
      </c>
      <c r="G190" s="213">
        <v>12.299999999999999</v>
      </c>
      <c r="K190" s="194"/>
      <c r="L190" s="194"/>
      <c r="M190" s="194"/>
      <c r="N190" s="194"/>
      <c r="O190" s="194"/>
    </row>
    <row r="191" spans="1:15" x14ac:dyDescent="0.2">
      <c r="A191" s="212">
        <v>139</v>
      </c>
      <c r="B191" s="44">
        <v>10.657420562119247</v>
      </c>
      <c r="C191" s="44">
        <v>0.44257943788075416</v>
      </c>
      <c r="D191" s="148">
        <v>0.55706817938064834</v>
      </c>
      <c r="F191" s="212">
        <v>77.25</v>
      </c>
      <c r="G191" s="213">
        <v>12.299999999999999</v>
      </c>
      <c r="K191" s="194"/>
      <c r="L191" s="194"/>
      <c r="M191" s="194"/>
      <c r="N191" s="194"/>
      <c r="O191" s="194"/>
    </row>
    <row r="192" spans="1:15" x14ac:dyDescent="0.2">
      <c r="A192" s="212">
        <v>186</v>
      </c>
      <c r="B192" s="44">
        <v>10.613512904498862</v>
      </c>
      <c r="C192" s="44">
        <v>-0.71351290449886307</v>
      </c>
      <c r="D192" s="148">
        <v>-0.89808811854669435</v>
      </c>
      <c r="F192" s="212">
        <v>77.75</v>
      </c>
      <c r="G192" s="213">
        <v>12.299999999999999</v>
      </c>
      <c r="K192" s="194"/>
      <c r="L192" s="194"/>
      <c r="M192" s="194"/>
      <c r="N192" s="194"/>
      <c r="O192" s="194"/>
    </row>
    <row r="193" spans="1:15" x14ac:dyDescent="0.2">
      <c r="A193" s="212">
        <v>66</v>
      </c>
      <c r="B193" s="44">
        <v>11.8161349748158</v>
      </c>
      <c r="C193" s="44">
        <v>1.6838650251842004</v>
      </c>
      <c r="D193" s="216">
        <v>2.1194559521196021</v>
      </c>
      <c r="F193" s="212">
        <v>78.25</v>
      </c>
      <c r="G193" s="213">
        <v>12.600000000000001</v>
      </c>
      <c r="K193" s="194"/>
      <c r="L193" s="194"/>
      <c r="M193" s="194"/>
      <c r="N193" s="194"/>
      <c r="O193" s="194"/>
    </row>
    <row r="194" spans="1:15" x14ac:dyDescent="0.2">
      <c r="A194" s="212">
        <v>80</v>
      </c>
      <c r="B194" s="44">
        <v>10.579966481965833</v>
      </c>
      <c r="C194" s="44">
        <v>0.82003351803416535</v>
      </c>
      <c r="D194" s="148">
        <v>1.0321640361554298</v>
      </c>
      <c r="F194" s="212">
        <v>78.75</v>
      </c>
      <c r="G194" s="213">
        <v>12.600000000000001</v>
      </c>
      <c r="K194" s="194"/>
      <c r="L194" s="194"/>
      <c r="M194" s="194"/>
      <c r="N194" s="194"/>
      <c r="O194" s="194"/>
    </row>
    <row r="195" spans="1:15" x14ac:dyDescent="0.2">
      <c r="A195" s="212">
        <v>100</v>
      </c>
      <c r="B195" s="44">
        <v>10.57835251216572</v>
      </c>
      <c r="C195" s="44">
        <v>-7.8352512165720256E-2</v>
      </c>
      <c r="D195" s="148">
        <v>-9.8621145869451907E-2</v>
      </c>
      <c r="F195" s="212">
        <v>79.25</v>
      </c>
      <c r="G195" s="213">
        <v>12.600000000000001</v>
      </c>
      <c r="K195" s="194"/>
      <c r="L195" s="194"/>
      <c r="M195" s="194"/>
      <c r="N195" s="194"/>
      <c r="O195" s="194"/>
    </row>
    <row r="196" spans="1:15" x14ac:dyDescent="0.2">
      <c r="A196" s="212">
        <v>153</v>
      </c>
      <c r="B196" s="44">
        <v>10.57327114492783</v>
      </c>
      <c r="C196" s="44">
        <v>0.82672885507216876</v>
      </c>
      <c r="D196" s="148">
        <v>1.0405913576594743</v>
      </c>
      <c r="F196" s="212">
        <v>79.75</v>
      </c>
      <c r="G196" s="213">
        <v>12.600000000000001</v>
      </c>
      <c r="K196" s="194"/>
      <c r="L196" s="194"/>
      <c r="M196" s="194"/>
      <c r="N196" s="194"/>
      <c r="O196" s="194"/>
    </row>
    <row r="197" spans="1:15" x14ac:dyDescent="0.2">
      <c r="A197" s="212">
        <v>169</v>
      </c>
      <c r="B197" s="44">
        <v>10.554083262578217</v>
      </c>
      <c r="C197" s="44">
        <v>-0.50408326257821656</v>
      </c>
      <c r="D197" s="148">
        <v>-0.63448213203335435</v>
      </c>
      <c r="F197" s="212">
        <v>80.25</v>
      </c>
      <c r="G197" s="213">
        <v>12.600000000000001</v>
      </c>
      <c r="K197" s="194"/>
      <c r="L197" s="194"/>
      <c r="M197" s="194"/>
      <c r="N197" s="194"/>
      <c r="O197" s="194"/>
    </row>
    <row r="198" spans="1:15" x14ac:dyDescent="0.2">
      <c r="A198" s="212">
        <v>12</v>
      </c>
      <c r="B198" s="44">
        <v>10.54338091376864</v>
      </c>
      <c r="C198" s="44">
        <v>-0.6433809137686417</v>
      </c>
      <c r="D198" s="148">
        <v>-0.80981402117900048</v>
      </c>
      <c r="F198" s="212">
        <v>80.75</v>
      </c>
      <c r="G198" s="213">
        <v>12.600000000000001</v>
      </c>
      <c r="K198" s="194"/>
      <c r="L198" s="194"/>
      <c r="M198" s="194"/>
      <c r="N198" s="194"/>
      <c r="O198" s="194"/>
    </row>
    <row r="199" spans="1:15" x14ac:dyDescent="0.2">
      <c r="A199" s="212">
        <v>185</v>
      </c>
      <c r="B199" s="44">
        <v>10.536001916473335</v>
      </c>
      <c r="C199" s="44">
        <v>0.71399808352666483</v>
      </c>
      <c r="D199" s="148">
        <v>0.89869880619857756</v>
      </c>
      <c r="F199" s="212">
        <v>81.25</v>
      </c>
      <c r="G199" s="213">
        <v>12.600000000000001</v>
      </c>
      <c r="K199" s="194"/>
      <c r="L199" s="194"/>
      <c r="M199" s="194"/>
      <c r="N199" s="194"/>
      <c r="O199" s="194"/>
    </row>
    <row r="200" spans="1:15" x14ac:dyDescent="0.2">
      <c r="A200" s="212">
        <v>125</v>
      </c>
      <c r="B200" s="44">
        <v>10.532775884944289</v>
      </c>
      <c r="C200" s="44">
        <v>-0.7827758849442894</v>
      </c>
      <c r="D200" s="148">
        <v>-0.98526840554775241</v>
      </c>
      <c r="F200" s="212">
        <v>81.75</v>
      </c>
      <c r="G200" s="213">
        <v>12.600000000000001</v>
      </c>
      <c r="K200" s="194"/>
      <c r="L200" s="194"/>
      <c r="M200" s="194"/>
      <c r="N200" s="194"/>
      <c r="O200" s="194"/>
    </row>
    <row r="201" spans="1:15" x14ac:dyDescent="0.2">
      <c r="A201" s="212">
        <v>193</v>
      </c>
      <c r="B201" s="44">
        <v>10.496530760626294</v>
      </c>
      <c r="C201" s="44">
        <v>0.3034692393737064</v>
      </c>
      <c r="D201" s="148">
        <v>0.38197223414949838</v>
      </c>
      <c r="F201" s="212">
        <v>82.25</v>
      </c>
      <c r="G201" s="213">
        <v>12.600000000000001</v>
      </c>
      <c r="K201" s="194"/>
      <c r="L201" s="194"/>
      <c r="M201" s="194"/>
      <c r="N201" s="194"/>
      <c r="O201" s="194"/>
    </row>
    <row r="202" spans="1:15" x14ac:dyDescent="0.2">
      <c r="A202" s="212">
        <v>21</v>
      </c>
      <c r="B202" s="44">
        <v>10.472460209545641</v>
      </c>
      <c r="C202" s="44">
        <v>2.7539790454358837E-2</v>
      </c>
      <c r="D202" s="148">
        <v>3.4663926101934646E-2</v>
      </c>
      <c r="F202" s="212">
        <v>82.75</v>
      </c>
      <c r="G202" s="213">
        <v>12.600000000000001</v>
      </c>
      <c r="K202" s="194"/>
      <c r="L202" s="194"/>
      <c r="M202" s="194"/>
      <c r="N202" s="194"/>
      <c r="O202" s="194"/>
    </row>
    <row r="203" spans="1:15" x14ac:dyDescent="0.2">
      <c r="A203" s="212">
        <v>36</v>
      </c>
      <c r="B203" s="44">
        <v>10.471302145177919</v>
      </c>
      <c r="C203" s="44">
        <v>0.17869785482207945</v>
      </c>
      <c r="D203" s="148">
        <v>0.22492434154110999</v>
      </c>
      <c r="F203" s="212">
        <v>83.25</v>
      </c>
      <c r="G203" s="213">
        <v>12.600000000000001</v>
      </c>
      <c r="K203" s="194"/>
      <c r="L203" s="194"/>
      <c r="M203" s="194"/>
      <c r="N203" s="194"/>
      <c r="O203" s="194"/>
    </row>
    <row r="204" spans="1:15" x14ac:dyDescent="0.2">
      <c r="A204" s="212">
        <v>159</v>
      </c>
      <c r="B204" s="44">
        <v>10.468203027067373</v>
      </c>
      <c r="C204" s="44">
        <v>0.93179697293262542</v>
      </c>
      <c r="D204" s="148">
        <v>1.1728390404884403</v>
      </c>
      <c r="F204" s="212">
        <v>83.75</v>
      </c>
      <c r="G204" s="213">
        <v>12.75</v>
      </c>
      <c r="K204" s="194"/>
      <c r="L204" s="194"/>
      <c r="M204" s="194"/>
      <c r="N204" s="194"/>
      <c r="O204" s="194"/>
    </row>
    <row r="205" spans="1:15" x14ac:dyDescent="0.2">
      <c r="A205" s="212">
        <v>158</v>
      </c>
      <c r="B205" s="44">
        <v>10.465471043779202</v>
      </c>
      <c r="C205" s="44">
        <v>0.18452895622079701</v>
      </c>
      <c r="D205" s="148">
        <v>0.23226386245406019</v>
      </c>
      <c r="F205" s="212">
        <v>84.25</v>
      </c>
      <c r="G205" s="213">
        <v>12.75</v>
      </c>
      <c r="K205" s="194"/>
      <c r="L205" s="194"/>
      <c r="M205" s="194"/>
      <c r="N205" s="194"/>
      <c r="O205" s="194"/>
    </row>
    <row r="206" spans="1:15" x14ac:dyDescent="0.2">
      <c r="A206" s="212">
        <v>67</v>
      </c>
      <c r="B206" s="44">
        <v>10.416537430075085</v>
      </c>
      <c r="C206" s="44">
        <v>-1.1165374300750841</v>
      </c>
      <c r="D206" s="148">
        <v>-1.4053691160181272</v>
      </c>
      <c r="F206" s="212">
        <v>84.75</v>
      </c>
      <c r="G206" s="213">
        <v>12.75</v>
      </c>
      <c r="K206" s="194"/>
      <c r="L206" s="194"/>
      <c r="M206" s="194"/>
      <c r="N206" s="194"/>
      <c r="O206" s="194"/>
    </row>
    <row r="207" spans="1:15" x14ac:dyDescent="0.2">
      <c r="A207" s="212">
        <v>34</v>
      </c>
      <c r="B207" s="44">
        <v>11.788496758664186</v>
      </c>
      <c r="C207" s="44">
        <v>1.711503241335814</v>
      </c>
      <c r="D207" s="216">
        <v>2.1542437651879909</v>
      </c>
      <c r="F207" s="212">
        <v>85.25</v>
      </c>
      <c r="G207" s="213">
        <v>12.75</v>
      </c>
      <c r="K207" s="194"/>
      <c r="L207" s="194"/>
      <c r="M207" s="194"/>
      <c r="N207" s="194"/>
      <c r="O207" s="194"/>
    </row>
    <row r="208" spans="1:15" x14ac:dyDescent="0.2">
      <c r="A208" s="212">
        <v>110</v>
      </c>
      <c r="B208" s="44">
        <v>10.367177996773119</v>
      </c>
      <c r="C208" s="44">
        <v>0.28282200322687956</v>
      </c>
      <c r="D208" s="148">
        <v>0.35598386400598048</v>
      </c>
      <c r="F208" s="212">
        <v>85.75</v>
      </c>
      <c r="G208" s="213">
        <v>12.899999999999999</v>
      </c>
      <c r="K208" s="194"/>
      <c r="L208" s="194"/>
      <c r="M208" s="194"/>
      <c r="N208" s="194"/>
      <c r="O208" s="194"/>
    </row>
    <row r="209" spans="1:15" x14ac:dyDescent="0.2">
      <c r="A209" s="212">
        <v>72</v>
      </c>
      <c r="B209" s="44">
        <v>10.34575786665008</v>
      </c>
      <c r="C209" s="44">
        <v>0.15424213334991954</v>
      </c>
      <c r="D209" s="148">
        <v>0.19414228736080036</v>
      </c>
      <c r="F209" s="212">
        <v>86.25</v>
      </c>
      <c r="G209" s="213">
        <v>12.899999999999999</v>
      </c>
      <c r="K209" s="194"/>
      <c r="L209" s="194"/>
      <c r="M209" s="194"/>
      <c r="N209" s="194"/>
      <c r="O209" s="194"/>
    </row>
    <row r="210" spans="1:15" x14ac:dyDescent="0.2">
      <c r="A210" s="212">
        <v>168</v>
      </c>
      <c r="B210" s="44">
        <v>10.323373516311856</v>
      </c>
      <c r="C210" s="44">
        <v>1.076626483688143</v>
      </c>
      <c r="D210" s="148">
        <v>1.3551337992858521</v>
      </c>
      <c r="F210" s="212">
        <v>86.75</v>
      </c>
      <c r="G210" s="213">
        <v>12.899999999999999</v>
      </c>
      <c r="K210" s="194"/>
      <c r="L210" s="194"/>
      <c r="M210" s="194"/>
      <c r="N210" s="194"/>
      <c r="O210" s="194"/>
    </row>
    <row r="211" spans="1:15" x14ac:dyDescent="0.2">
      <c r="A211" s="212">
        <v>118</v>
      </c>
      <c r="B211" s="44">
        <v>10.313760610956439</v>
      </c>
      <c r="C211" s="44">
        <v>0.93623938904356052</v>
      </c>
      <c r="D211" s="148">
        <v>1.1784306438101397</v>
      </c>
      <c r="F211" s="212">
        <v>87.25</v>
      </c>
      <c r="G211" s="213">
        <v>12.899999999999999</v>
      </c>
      <c r="K211" s="194"/>
      <c r="L211" s="194"/>
      <c r="M211" s="194"/>
      <c r="N211" s="194"/>
      <c r="O211" s="194"/>
    </row>
    <row r="212" spans="1:15" x14ac:dyDescent="0.2">
      <c r="A212" s="212">
        <v>128</v>
      </c>
      <c r="B212" s="44">
        <v>10.309513406185644</v>
      </c>
      <c r="C212" s="44">
        <v>4.0486593814357263E-2</v>
      </c>
      <c r="D212" s="148">
        <v>5.0959875618000527E-2</v>
      </c>
      <c r="F212" s="212">
        <v>87.75</v>
      </c>
      <c r="G212" s="213">
        <v>13.200000000000001</v>
      </c>
      <c r="K212" s="194"/>
      <c r="L212" s="194"/>
      <c r="M212" s="194"/>
      <c r="N212" s="194"/>
      <c r="O212" s="194"/>
    </row>
    <row r="213" spans="1:15" x14ac:dyDescent="0.2">
      <c r="A213" s="212">
        <v>188</v>
      </c>
      <c r="B213" s="44">
        <v>10.278426790420065</v>
      </c>
      <c r="C213" s="44">
        <v>-0.37842679042006644</v>
      </c>
      <c r="D213" s="148">
        <v>-0.47632019277173876</v>
      </c>
      <c r="F213" s="212">
        <v>88.25</v>
      </c>
      <c r="G213" s="213">
        <v>13.200000000000001</v>
      </c>
      <c r="K213" s="194"/>
      <c r="L213" s="194"/>
      <c r="M213" s="194"/>
      <c r="N213" s="194"/>
      <c r="O213" s="194"/>
    </row>
    <row r="214" spans="1:15" x14ac:dyDescent="0.2">
      <c r="A214" s="212">
        <v>152</v>
      </c>
      <c r="B214" s="44">
        <v>10.268311850036373</v>
      </c>
      <c r="C214" s="44">
        <v>-0.36831185003637401</v>
      </c>
      <c r="D214" s="148">
        <v>-0.46358866721540348</v>
      </c>
      <c r="F214" s="212">
        <v>88.75</v>
      </c>
      <c r="G214" s="213">
        <v>13.200000000000001</v>
      </c>
      <c r="K214" s="194"/>
      <c r="L214" s="194"/>
      <c r="M214" s="194"/>
      <c r="N214" s="194"/>
      <c r="O214" s="194"/>
    </row>
    <row r="215" spans="1:15" x14ac:dyDescent="0.2">
      <c r="A215" s="212">
        <v>65</v>
      </c>
      <c r="B215" s="44">
        <v>10.253926732078304</v>
      </c>
      <c r="C215" s="44">
        <v>0.39607326792169495</v>
      </c>
      <c r="D215" s="148">
        <v>0.49853155248014525</v>
      </c>
      <c r="F215" s="212">
        <v>89.25</v>
      </c>
      <c r="G215" s="213">
        <v>13.200000000000001</v>
      </c>
      <c r="K215" s="194"/>
      <c r="L215" s="194"/>
      <c r="M215" s="194"/>
      <c r="N215" s="194"/>
      <c r="O215" s="194"/>
    </row>
    <row r="216" spans="1:15" x14ac:dyDescent="0.2">
      <c r="A216" s="212">
        <v>161</v>
      </c>
      <c r="B216" s="44">
        <v>10.223163219052957</v>
      </c>
      <c r="C216" s="44">
        <v>0.12683678094704476</v>
      </c>
      <c r="D216" s="148">
        <v>0.1596475764418808</v>
      </c>
      <c r="F216" s="212">
        <v>89.75</v>
      </c>
      <c r="G216" s="213">
        <v>13.200000000000001</v>
      </c>
      <c r="K216" s="194"/>
      <c r="L216" s="194"/>
      <c r="M216" s="194"/>
      <c r="N216" s="194"/>
      <c r="O216" s="194"/>
    </row>
    <row r="217" spans="1:15" x14ac:dyDescent="0.2">
      <c r="A217" s="212">
        <v>26</v>
      </c>
      <c r="B217" s="44">
        <v>10.200170271626121</v>
      </c>
      <c r="C217" s="44">
        <v>0.29982972837387933</v>
      </c>
      <c r="D217" s="148">
        <v>0.37739123559200149</v>
      </c>
      <c r="F217" s="212">
        <v>90.25</v>
      </c>
      <c r="G217" s="213">
        <v>13.200000000000001</v>
      </c>
      <c r="K217" s="194"/>
      <c r="L217" s="194"/>
      <c r="M217" s="194"/>
      <c r="N217" s="194"/>
      <c r="O217" s="194"/>
    </row>
    <row r="218" spans="1:15" x14ac:dyDescent="0.2">
      <c r="A218" s="212">
        <v>92</v>
      </c>
      <c r="B218" s="44">
        <v>10.178468380097842</v>
      </c>
      <c r="C218" s="44">
        <v>-0.42846838009784172</v>
      </c>
      <c r="D218" s="148">
        <v>-0.5393068000768495</v>
      </c>
      <c r="F218" s="212">
        <v>90.75</v>
      </c>
      <c r="G218" s="213">
        <v>13.350000000000001</v>
      </c>
      <c r="K218" s="194"/>
      <c r="L218" s="194"/>
      <c r="M218" s="194"/>
      <c r="N218" s="194"/>
      <c r="O218" s="194"/>
    </row>
    <row r="219" spans="1:15" x14ac:dyDescent="0.2">
      <c r="A219" s="212">
        <v>137</v>
      </c>
      <c r="B219" s="44">
        <v>10.170334986788559</v>
      </c>
      <c r="C219" s="44">
        <v>-0.12033498678855814</v>
      </c>
      <c r="D219" s="148">
        <v>-0.15146386449195567</v>
      </c>
      <c r="F219" s="212">
        <v>91.25</v>
      </c>
      <c r="G219" s="213">
        <v>13.350000000000001</v>
      </c>
      <c r="K219" s="194"/>
      <c r="L219" s="194"/>
      <c r="M219" s="194"/>
      <c r="N219" s="194"/>
      <c r="O219" s="194"/>
    </row>
    <row r="220" spans="1:15" x14ac:dyDescent="0.2">
      <c r="A220" s="212">
        <v>130</v>
      </c>
      <c r="B220" s="44">
        <v>10.12518926826095</v>
      </c>
      <c r="C220" s="44">
        <v>-0.8251892682609494</v>
      </c>
      <c r="D220" s="148">
        <v>-1.038653502557052</v>
      </c>
      <c r="F220" s="212">
        <v>91.75</v>
      </c>
      <c r="G220" s="213">
        <v>13.350000000000001</v>
      </c>
      <c r="K220" s="194"/>
      <c r="L220" s="194"/>
      <c r="M220" s="194"/>
      <c r="N220" s="194"/>
      <c r="O220" s="194"/>
    </row>
    <row r="221" spans="1:15" x14ac:dyDescent="0.2">
      <c r="A221" s="212">
        <v>77</v>
      </c>
      <c r="B221" s="44">
        <v>10.10326260116428</v>
      </c>
      <c r="C221" s="44">
        <v>1.1467373988357199</v>
      </c>
      <c r="D221" s="148">
        <v>1.4433813691300141</v>
      </c>
      <c r="F221" s="212">
        <v>92.25</v>
      </c>
      <c r="G221" s="213">
        <v>13.350000000000001</v>
      </c>
      <c r="K221" s="194"/>
      <c r="L221" s="194"/>
      <c r="M221" s="194"/>
      <c r="N221" s="194"/>
      <c r="O221" s="194"/>
    </row>
    <row r="222" spans="1:15" x14ac:dyDescent="0.2">
      <c r="A222" s="212">
        <v>147</v>
      </c>
      <c r="B222" s="44">
        <v>10.093450894705168</v>
      </c>
      <c r="C222" s="44">
        <v>-1.0934508947051675</v>
      </c>
      <c r="D222" s="148">
        <v>-1.3763104360932106</v>
      </c>
      <c r="F222" s="212">
        <v>92.75</v>
      </c>
      <c r="G222" s="213">
        <v>13.5</v>
      </c>
      <c r="K222" s="194"/>
      <c r="L222" s="194"/>
      <c r="M222" s="194"/>
      <c r="N222" s="194"/>
      <c r="O222" s="194"/>
    </row>
    <row r="223" spans="1:15" x14ac:dyDescent="0.2">
      <c r="A223" s="212">
        <v>157</v>
      </c>
      <c r="B223" s="44">
        <v>9.5222652673072883</v>
      </c>
      <c r="C223" s="44">
        <v>1.8777347326927103</v>
      </c>
      <c r="D223" s="216">
        <v>2.3634768797884629</v>
      </c>
      <c r="F223" s="212">
        <v>93.25</v>
      </c>
      <c r="G223" s="213">
        <v>13.5</v>
      </c>
      <c r="K223" s="194"/>
      <c r="L223" s="194"/>
      <c r="M223" s="194"/>
      <c r="N223" s="194"/>
      <c r="O223" s="194"/>
    </row>
    <row r="224" spans="1:15" x14ac:dyDescent="0.2">
      <c r="A224" s="212">
        <v>120</v>
      </c>
      <c r="B224" s="44">
        <v>10.09092554205103</v>
      </c>
      <c r="C224" s="44">
        <v>0.55907445794896837</v>
      </c>
      <c r="D224" s="148">
        <v>0.70369873467047017</v>
      </c>
      <c r="F224" s="212">
        <v>93.75</v>
      </c>
      <c r="G224" s="213">
        <v>13.5</v>
      </c>
      <c r="K224" s="194"/>
      <c r="L224" s="194"/>
      <c r="M224" s="194"/>
      <c r="N224" s="194"/>
      <c r="O224" s="194"/>
    </row>
    <row r="225" spans="1:15" x14ac:dyDescent="0.2">
      <c r="A225" s="212">
        <v>4</v>
      </c>
      <c r="B225" s="44">
        <v>10.081832801799758</v>
      </c>
      <c r="C225" s="44">
        <v>0.71816719820024311</v>
      </c>
      <c r="D225" s="148">
        <v>0.90394640905143575</v>
      </c>
      <c r="F225" s="212">
        <v>94.25</v>
      </c>
      <c r="G225" s="213">
        <v>13.5</v>
      </c>
      <c r="K225" s="194"/>
      <c r="L225" s="194"/>
      <c r="M225" s="194"/>
      <c r="N225" s="194"/>
      <c r="O225" s="194"/>
    </row>
    <row r="226" spans="1:15" x14ac:dyDescent="0.2">
      <c r="A226" s="212">
        <v>7</v>
      </c>
      <c r="B226" s="44">
        <v>9.966937992871026</v>
      </c>
      <c r="C226" s="44">
        <v>0.83306200712897471</v>
      </c>
      <c r="D226" s="148">
        <v>1.04856280229531</v>
      </c>
      <c r="F226" s="212">
        <v>94.75</v>
      </c>
      <c r="G226" s="213">
        <v>13.5</v>
      </c>
      <c r="K226" s="194"/>
      <c r="L226" s="194"/>
      <c r="M226" s="194"/>
      <c r="N226" s="194"/>
      <c r="O226" s="194"/>
    </row>
    <row r="227" spans="1:15" x14ac:dyDescent="0.2">
      <c r="A227" s="212">
        <v>32</v>
      </c>
      <c r="B227" s="44">
        <v>9.9411732787640315</v>
      </c>
      <c r="C227" s="44">
        <v>-0.64117327876403074</v>
      </c>
      <c r="D227" s="148">
        <v>-0.80703530371610976</v>
      </c>
      <c r="F227" s="212">
        <v>95.25</v>
      </c>
      <c r="G227" s="213">
        <v>13.5</v>
      </c>
      <c r="K227" s="194"/>
      <c r="L227" s="194"/>
      <c r="M227" s="194"/>
      <c r="N227" s="194"/>
      <c r="O227" s="194"/>
    </row>
    <row r="228" spans="1:15" x14ac:dyDescent="0.2">
      <c r="A228" s="212">
        <v>84</v>
      </c>
      <c r="B228" s="44">
        <v>9.9119514834603084</v>
      </c>
      <c r="C228" s="44">
        <v>-0.16195148346030841</v>
      </c>
      <c r="D228" s="148">
        <v>-0.20384593209126217</v>
      </c>
      <c r="F228" s="212">
        <v>95.75</v>
      </c>
      <c r="G228" s="213">
        <v>13.950000000000001</v>
      </c>
      <c r="K228" s="194"/>
      <c r="L228" s="194"/>
      <c r="M228" s="194"/>
      <c r="N228" s="194"/>
      <c r="O228" s="194"/>
    </row>
    <row r="229" spans="1:15" x14ac:dyDescent="0.2">
      <c r="A229" s="212">
        <v>30</v>
      </c>
      <c r="B229" s="44">
        <v>9.8933143860754171</v>
      </c>
      <c r="C229" s="44">
        <v>-0.59331438607541642</v>
      </c>
      <c r="D229" s="148">
        <v>-0.7467960247634271</v>
      </c>
      <c r="F229" s="212">
        <v>96.25</v>
      </c>
      <c r="G229" s="213">
        <v>13.950000000000001</v>
      </c>
      <c r="K229" s="194"/>
      <c r="L229" s="194"/>
      <c r="M229" s="194"/>
      <c r="N229" s="194"/>
      <c r="O229" s="194"/>
    </row>
    <row r="230" spans="1:15" x14ac:dyDescent="0.2">
      <c r="A230" s="212">
        <v>69</v>
      </c>
      <c r="B230" s="44">
        <v>9.87944720302802</v>
      </c>
      <c r="C230" s="44">
        <v>-1.1794472030280208</v>
      </c>
      <c r="D230" s="148">
        <v>-1.4845527149036783</v>
      </c>
      <c r="F230" s="212">
        <v>96.75</v>
      </c>
      <c r="G230" s="213">
        <v>13.950000000000001</v>
      </c>
      <c r="K230" s="194"/>
      <c r="L230" s="194"/>
      <c r="M230" s="194"/>
      <c r="N230" s="194"/>
      <c r="O230" s="194"/>
    </row>
    <row r="231" spans="1:15" x14ac:dyDescent="0.2">
      <c r="A231" s="212">
        <v>6</v>
      </c>
      <c r="B231" s="44">
        <v>9.7596146882536203</v>
      </c>
      <c r="C231" s="44">
        <v>-0.60961468825362175</v>
      </c>
      <c r="D231" s="148">
        <v>-0.7673129735427191</v>
      </c>
      <c r="F231" s="212">
        <v>97.25</v>
      </c>
      <c r="G231" s="213">
        <v>14.100000000000001</v>
      </c>
      <c r="K231" s="194"/>
      <c r="L231" s="194"/>
      <c r="M231" s="194"/>
      <c r="N231" s="194"/>
      <c r="O231" s="194"/>
    </row>
    <row r="232" spans="1:15" x14ac:dyDescent="0.2">
      <c r="A232" s="212">
        <v>133</v>
      </c>
      <c r="B232" s="44">
        <v>9.6237969235632121</v>
      </c>
      <c r="C232" s="44">
        <v>0.12620307643678785</v>
      </c>
      <c r="D232" s="148">
        <v>0.15884994196639657</v>
      </c>
      <c r="F232" s="212">
        <v>97.75</v>
      </c>
      <c r="G232" s="213">
        <v>14.100000000000001</v>
      </c>
      <c r="K232" s="194"/>
      <c r="L232" s="194"/>
      <c r="M232" s="194"/>
      <c r="N232" s="194"/>
      <c r="O232" s="194"/>
    </row>
    <row r="233" spans="1:15" x14ac:dyDescent="0.2">
      <c r="A233" s="212">
        <v>167</v>
      </c>
      <c r="B233" s="44">
        <v>9.6202321955587724</v>
      </c>
      <c r="C233" s="44">
        <v>1.1797678044412283</v>
      </c>
      <c r="D233" s="148">
        <v>1.4849562511511318</v>
      </c>
      <c r="F233" s="212">
        <v>98.25</v>
      </c>
      <c r="G233" s="213">
        <v>14.25</v>
      </c>
    </row>
    <row r="234" spans="1:15" x14ac:dyDescent="0.2">
      <c r="A234" s="212">
        <v>194</v>
      </c>
      <c r="B234" s="44">
        <v>9.6141109181779356</v>
      </c>
      <c r="C234" s="44">
        <v>1.035889081822063</v>
      </c>
      <c r="D234" s="148">
        <v>1.3038582352901533</v>
      </c>
      <c r="F234" s="212">
        <v>98.75</v>
      </c>
      <c r="G234" s="213">
        <v>14.700000000000001</v>
      </c>
    </row>
    <row r="235" spans="1:15" x14ac:dyDescent="0.2">
      <c r="A235" s="212">
        <v>195</v>
      </c>
      <c r="B235" s="44">
        <v>9.5861482296676179</v>
      </c>
      <c r="C235" s="44">
        <v>-0.58614822966761793</v>
      </c>
      <c r="D235" s="148">
        <v>-0.73777608989622068</v>
      </c>
      <c r="F235" s="212">
        <v>99.25</v>
      </c>
      <c r="G235" s="213">
        <v>14.850000000000001</v>
      </c>
    </row>
    <row r="236" spans="1:15" ht="13.5" thickBot="1" x14ac:dyDescent="0.25">
      <c r="A236" s="214">
        <v>87</v>
      </c>
      <c r="B236" s="45">
        <v>9.5192255836232373</v>
      </c>
      <c r="C236" s="45">
        <v>-0.51922558362323734</v>
      </c>
      <c r="D236" s="149">
        <v>-0.65354154712172496</v>
      </c>
      <c r="F236" s="214">
        <v>99.75</v>
      </c>
      <c r="G236" s="215">
        <v>14.850000000000001</v>
      </c>
    </row>
  </sheetData>
  <autoFilter ref="A36:D236" xr:uid="{F7B12243-A866-41CD-AB9F-DAC51E1D1956}">
    <sortState xmlns:xlrd2="http://schemas.microsoft.com/office/spreadsheetml/2017/richdata2" ref="A37:D236">
      <sortCondition descending="1" ref="B36:B236"/>
    </sortState>
  </autoFilter>
  <sortState xmlns:xlrd2="http://schemas.microsoft.com/office/spreadsheetml/2017/richdata2" ref="G37:G236">
    <sortCondition ref="G37"/>
  </sortState>
  <mergeCells count="2">
    <mergeCell ref="A1:I3"/>
    <mergeCell ref="K1:O30"/>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26"/>
  <sheetViews>
    <sheetView topLeftCell="A22" zoomScale="95" zoomScaleNormal="95" workbookViewId="0">
      <selection activeCell="AA53" sqref="AA53"/>
    </sheetView>
  </sheetViews>
  <sheetFormatPr defaultColWidth="8.85546875" defaultRowHeight="15" x14ac:dyDescent="0.2"/>
  <cols>
    <col min="1" max="1" width="9.28515625" style="18" bestFit="1" customWidth="1"/>
    <col min="2" max="2" width="16.5703125" style="18" bestFit="1" customWidth="1"/>
    <col min="3" max="3" width="25.140625" style="18" bestFit="1" customWidth="1"/>
    <col min="4" max="4" width="12.7109375" style="18" bestFit="1" customWidth="1"/>
    <col min="6" max="6" width="20.42578125" bestFit="1" customWidth="1"/>
    <col min="7" max="7" width="19.7109375" bestFit="1" customWidth="1"/>
    <col min="8" max="8" width="14.42578125" bestFit="1" customWidth="1"/>
    <col min="9" max="9" width="19" bestFit="1" customWidth="1"/>
    <col min="10" max="10" width="12.140625" bestFit="1" customWidth="1"/>
    <col min="11" max="11" width="14.28515625" bestFit="1" customWidth="1"/>
    <col min="12" max="12" width="22.28515625" bestFit="1" customWidth="1"/>
    <col min="13" max="13" width="12.7109375" bestFit="1" customWidth="1"/>
    <col min="14" max="14" width="12.85546875" bestFit="1" customWidth="1"/>
  </cols>
  <sheetData>
    <row r="1" spans="1:14" ht="15.75" x14ac:dyDescent="0.2">
      <c r="A1" s="24" t="s">
        <v>46</v>
      </c>
      <c r="B1" s="24" t="s">
        <v>52</v>
      </c>
      <c r="C1" s="24" t="s">
        <v>329</v>
      </c>
      <c r="D1" s="24" t="s">
        <v>276</v>
      </c>
      <c r="F1" s="197" t="s">
        <v>295</v>
      </c>
      <c r="G1" s="198"/>
      <c r="H1" s="198"/>
      <c r="I1" s="198"/>
      <c r="J1" s="198"/>
      <c r="K1" s="198"/>
      <c r="L1" s="198"/>
      <c r="M1" s="198"/>
      <c r="N1" s="199"/>
    </row>
    <row r="2" spans="1:14" ht="15.75" thickBot="1" x14ac:dyDescent="0.25">
      <c r="A2" s="27">
        <v>8.5</v>
      </c>
      <c r="B2" s="27">
        <v>6</v>
      </c>
      <c r="C2" s="27">
        <f>A2*B2</f>
        <v>51</v>
      </c>
      <c r="D2" s="27">
        <v>12.600000000000001</v>
      </c>
      <c r="F2" s="150"/>
      <c r="G2" s="80"/>
      <c r="H2" s="80"/>
      <c r="I2" s="80"/>
      <c r="J2" s="80"/>
      <c r="K2" s="80"/>
      <c r="L2" s="80"/>
      <c r="M2" s="80"/>
      <c r="N2" s="200"/>
    </row>
    <row r="3" spans="1:14" x14ac:dyDescent="0.2">
      <c r="A3" s="27">
        <v>8.1999999999999993</v>
      </c>
      <c r="B3" s="27">
        <v>3.1</v>
      </c>
      <c r="C3" s="27">
        <f t="shared" ref="C3:C66" si="0">A3*B3</f>
        <v>25.419999999999998</v>
      </c>
      <c r="D3" s="27">
        <v>11.25</v>
      </c>
      <c r="F3" s="237" t="s">
        <v>296</v>
      </c>
      <c r="G3" s="50"/>
      <c r="H3" s="80"/>
      <c r="I3" s="80"/>
      <c r="J3" s="80"/>
      <c r="K3" s="80"/>
      <c r="L3" s="80"/>
      <c r="M3" s="80"/>
      <c r="N3" s="200"/>
    </row>
    <row r="4" spans="1:14" x14ac:dyDescent="0.2">
      <c r="A4" s="27">
        <v>9.1999999999999993</v>
      </c>
      <c r="B4" s="27">
        <v>5.8</v>
      </c>
      <c r="C4" s="27">
        <f t="shared" si="0"/>
        <v>53.359999999999992</v>
      </c>
      <c r="D4" s="27">
        <v>13.5</v>
      </c>
      <c r="F4" s="141" t="s">
        <v>297</v>
      </c>
      <c r="G4" s="44">
        <v>0.59575665974189718</v>
      </c>
      <c r="H4" s="138"/>
      <c r="I4" s="138"/>
      <c r="J4" s="138"/>
      <c r="K4" s="138"/>
      <c r="L4" s="138"/>
      <c r="M4" s="138"/>
      <c r="N4" s="142"/>
    </row>
    <row r="5" spans="1:14" x14ac:dyDescent="0.2">
      <c r="A5" s="27">
        <v>6.4</v>
      </c>
      <c r="B5" s="27">
        <v>4.5</v>
      </c>
      <c r="C5" s="27">
        <f t="shared" si="0"/>
        <v>28.8</v>
      </c>
      <c r="D5" s="27">
        <v>10.8</v>
      </c>
      <c r="F5" s="141" t="s">
        <v>298</v>
      </c>
      <c r="G5" s="44">
        <v>0.35492599762682264</v>
      </c>
      <c r="H5" s="138"/>
      <c r="I5" s="138"/>
      <c r="J5" s="138"/>
      <c r="K5" s="138"/>
      <c r="L5" s="138"/>
      <c r="M5" s="138"/>
      <c r="N5" s="142"/>
    </row>
    <row r="6" spans="1:14" x14ac:dyDescent="0.2">
      <c r="A6" s="27">
        <v>9</v>
      </c>
      <c r="B6" s="27">
        <v>4.5</v>
      </c>
      <c r="C6" s="27">
        <f t="shared" si="0"/>
        <v>40.5</v>
      </c>
      <c r="D6" s="27">
        <v>13.5</v>
      </c>
      <c r="F6" s="141" t="s">
        <v>299</v>
      </c>
      <c r="G6" s="44">
        <v>0.34505241595784542</v>
      </c>
      <c r="H6" s="138"/>
      <c r="I6" s="138"/>
      <c r="J6" s="138"/>
      <c r="K6" s="138"/>
      <c r="L6" s="138"/>
      <c r="M6" s="138"/>
      <c r="N6" s="142"/>
    </row>
    <row r="7" spans="1:14" x14ac:dyDescent="0.2">
      <c r="A7" s="27">
        <v>6.5</v>
      </c>
      <c r="B7" s="27">
        <v>3.7</v>
      </c>
      <c r="C7" s="27">
        <f t="shared" si="0"/>
        <v>24.05</v>
      </c>
      <c r="D7" s="27">
        <v>9.1499999999999986</v>
      </c>
      <c r="F7" s="141" t="s">
        <v>300</v>
      </c>
      <c r="G7" s="44">
        <v>1.0843239585653781</v>
      </c>
      <c r="H7" s="138"/>
      <c r="I7" s="138"/>
      <c r="J7" s="138"/>
      <c r="K7" s="138"/>
      <c r="L7" s="138"/>
      <c r="M7" s="138"/>
      <c r="N7" s="142"/>
    </row>
    <row r="8" spans="1:14" ht="15.75" thickBot="1" x14ac:dyDescent="0.25">
      <c r="A8" s="27">
        <v>6.9</v>
      </c>
      <c r="B8" s="27">
        <v>5.4</v>
      </c>
      <c r="C8" s="27">
        <f t="shared" si="0"/>
        <v>37.260000000000005</v>
      </c>
      <c r="D8" s="27">
        <v>10.8</v>
      </c>
      <c r="F8" s="143" t="s">
        <v>301</v>
      </c>
      <c r="G8" s="45">
        <v>200</v>
      </c>
      <c r="H8" s="138"/>
      <c r="I8" s="138"/>
      <c r="J8" s="138"/>
      <c r="K8" s="138"/>
      <c r="L8" s="138"/>
      <c r="M8" s="138"/>
      <c r="N8" s="142"/>
    </row>
    <row r="9" spans="1:14" x14ac:dyDescent="0.2">
      <c r="A9" s="27">
        <v>6.2</v>
      </c>
      <c r="B9" s="27">
        <v>5.0999999999999996</v>
      </c>
      <c r="C9" s="27">
        <f t="shared" si="0"/>
        <v>31.619999999999997</v>
      </c>
      <c r="D9" s="27">
        <v>11.55</v>
      </c>
      <c r="F9" s="230"/>
      <c r="G9" s="138"/>
      <c r="H9" s="138"/>
      <c r="I9" s="138"/>
      <c r="J9" s="138"/>
      <c r="K9" s="138"/>
      <c r="L9" s="138"/>
      <c r="M9" s="138"/>
      <c r="N9" s="142"/>
    </row>
    <row r="10" spans="1:14" ht="15.75" thickBot="1" x14ac:dyDescent="0.25">
      <c r="A10" s="27">
        <v>5.8</v>
      </c>
      <c r="B10" s="27">
        <v>5.8</v>
      </c>
      <c r="C10" s="27">
        <f t="shared" si="0"/>
        <v>33.64</v>
      </c>
      <c r="D10" s="27">
        <v>12.299999999999999</v>
      </c>
      <c r="F10" s="230" t="s">
        <v>302</v>
      </c>
      <c r="G10" s="138"/>
      <c r="H10" s="138"/>
      <c r="I10" s="138"/>
      <c r="J10" s="138"/>
      <c r="K10" s="138"/>
      <c r="L10" s="138"/>
      <c r="M10" s="138"/>
      <c r="N10" s="142"/>
    </row>
    <row r="11" spans="1:14" x14ac:dyDescent="0.2">
      <c r="A11" s="27">
        <v>6.4</v>
      </c>
      <c r="B11" s="27">
        <v>5.7</v>
      </c>
      <c r="C11" s="27">
        <f t="shared" si="0"/>
        <v>36.480000000000004</v>
      </c>
      <c r="D11" s="27">
        <v>10.050000000000001</v>
      </c>
      <c r="F11" s="232"/>
      <c r="G11" s="52" t="s">
        <v>307</v>
      </c>
      <c r="H11" s="52" t="s">
        <v>308</v>
      </c>
      <c r="I11" s="52" t="s">
        <v>309</v>
      </c>
      <c r="J11" s="52" t="s">
        <v>310</v>
      </c>
      <c r="K11" s="52" t="s">
        <v>311</v>
      </c>
      <c r="L11" s="138"/>
      <c r="M11" s="138"/>
      <c r="N11" s="142"/>
    </row>
    <row r="12" spans="1:14" x14ac:dyDescent="0.2">
      <c r="A12" s="27">
        <v>8.6999999999999993</v>
      </c>
      <c r="B12" s="27">
        <v>4.5999999999999996</v>
      </c>
      <c r="C12" s="27">
        <f t="shared" si="0"/>
        <v>40.019999999999996</v>
      </c>
      <c r="D12" s="27">
        <v>12.600000000000001</v>
      </c>
      <c r="F12" s="141" t="s">
        <v>303</v>
      </c>
      <c r="G12" s="44">
        <v>3</v>
      </c>
      <c r="H12" s="44">
        <v>126.79509436469723</v>
      </c>
      <c r="I12" s="44">
        <v>42.265031454899081</v>
      </c>
      <c r="J12" s="44">
        <v>35.947036194778256</v>
      </c>
      <c r="K12" s="44">
        <v>1.4806806839050713E-18</v>
      </c>
      <c r="L12" s="138"/>
      <c r="M12" s="138"/>
      <c r="N12" s="142"/>
    </row>
    <row r="13" spans="1:14" x14ac:dyDescent="0.2">
      <c r="A13" s="27">
        <v>6.1</v>
      </c>
      <c r="B13" s="27">
        <v>6.4</v>
      </c>
      <c r="C13" s="27">
        <f t="shared" si="0"/>
        <v>39.04</v>
      </c>
      <c r="D13" s="27">
        <v>9.8999999999999986</v>
      </c>
      <c r="F13" s="141" t="s">
        <v>304</v>
      </c>
      <c r="G13" s="44">
        <v>196</v>
      </c>
      <c r="H13" s="44">
        <v>230.4486556353028</v>
      </c>
      <c r="I13" s="44">
        <v>1.1757584471188918</v>
      </c>
      <c r="J13" s="44"/>
      <c r="K13" s="44"/>
      <c r="L13" s="138"/>
      <c r="M13" s="138"/>
      <c r="N13" s="142"/>
    </row>
    <row r="14" spans="1:14" ht="15.75" thickBot="1" x14ac:dyDescent="0.25">
      <c r="A14" s="27">
        <v>9.5</v>
      </c>
      <c r="B14" s="27">
        <v>6.6</v>
      </c>
      <c r="C14" s="27">
        <f t="shared" si="0"/>
        <v>62.699999999999996</v>
      </c>
      <c r="D14" s="27">
        <v>11.850000000000001</v>
      </c>
      <c r="F14" s="143" t="s">
        <v>305</v>
      </c>
      <c r="G14" s="45">
        <v>199</v>
      </c>
      <c r="H14" s="45">
        <v>357.24375000000003</v>
      </c>
      <c r="I14" s="45"/>
      <c r="J14" s="45"/>
      <c r="K14" s="45"/>
      <c r="L14" s="138"/>
      <c r="M14" s="138"/>
      <c r="N14" s="142"/>
    </row>
    <row r="15" spans="1:14" ht="15.75" thickBot="1" x14ac:dyDescent="0.25">
      <c r="A15" s="27">
        <v>9.1999999999999993</v>
      </c>
      <c r="B15" s="27">
        <v>4.8</v>
      </c>
      <c r="C15" s="27">
        <f t="shared" si="0"/>
        <v>44.16</v>
      </c>
      <c r="D15" s="27">
        <v>12.299999999999999</v>
      </c>
      <c r="F15" s="230"/>
      <c r="G15" s="138"/>
      <c r="H15" s="138"/>
      <c r="I15" s="138"/>
      <c r="J15" s="138"/>
      <c r="K15" s="138"/>
      <c r="L15" s="138"/>
      <c r="M15" s="138"/>
      <c r="N15" s="142"/>
    </row>
    <row r="16" spans="1:14" x14ac:dyDescent="0.2">
      <c r="A16" s="27">
        <v>6.3</v>
      </c>
      <c r="B16" s="27">
        <v>5.9</v>
      </c>
      <c r="C16" s="27">
        <f t="shared" si="0"/>
        <v>37.17</v>
      </c>
      <c r="D16" s="27">
        <v>11.399999999999999</v>
      </c>
      <c r="F16" s="232"/>
      <c r="G16" s="52" t="s">
        <v>312</v>
      </c>
      <c r="H16" s="52" t="s">
        <v>300</v>
      </c>
      <c r="I16" s="52" t="s">
        <v>313</v>
      </c>
      <c r="J16" s="52" t="s">
        <v>314</v>
      </c>
      <c r="K16" s="52" t="s">
        <v>315</v>
      </c>
      <c r="L16" s="52" t="s">
        <v>316</v>
      </c>
      <c r="M16" s="52" t="s">
        <v>317</v>
      </c>
      <c r="N16" s="233" t="s">
        <v>318</v>
      </c>
    </row>
    <row r="17" spans="1:24" x14ac:dyDescent="0.2">
      <c r="A17" s="27">
        <v>8.6999999999999993</v>
      </c>
      <c r="B17" s="27">
        <v>3.8</v>
      </c>
      <c r="C17" s="27">
        <f t="shared" si="0"/>
        <v>33.059999999999995</v>
      </c>
      <c r="D17" s="27">
        <v>10.649999999999999</v>
      </c>
      <c r="F17" s="141" t="s">
        <v>306</v>
      </c>
      <c r="G17" s="44">
        <v>0.75163035431014258</v>
      </c>
      <c r="H17" s="44">
        <v>2.3051546365161295</v>
      </c>
      <c r="I17" s="44">
        <v>0.32606504674502484</v>
      </c>
      <c r="J17" s="44">
        <v>0.74472301324806178</v>
      </c>
      <c r="K17" s="44">
        <v>-3.794460126668695</v>
      </c>
      <c r="L17" s="44">
        <v>5.2977208352889802</v>
      </c>
      <c r="M17" s="44">
        <v>-3.794460126668695</v>
      </c>
      <c r="N17" s="148">
        <v>5.2977208352889802</v>
      </c>
    </row>
    <row r="18" spans="1:24" x14ac:dyDescent="0.2">
      <c r="A18" s="27">
        <v>5.7</v>
      </c>
      <c r="B18" s="27">
        <v>5.0999999999999996</v>
      </c>
      <c r="C18" s="27">
        <f t="shared" si="0"/>
        <v>29.07</v>
      </c>
      <c r="D18" s="27">
        <v>10.8</v>
      </c>
      <c r="F18" s="141" t="s">
        <v>46</v>
      </c>
      <c r="G18" s="44">
        <v>1.0366713207632343</v>
      </c>
      <c r="H18" s="44">
        <v>0.28068361744500903</v>
      </c>
      <c r="I18" s="44">
        <v>3.6933802200491339</v>
      </c>
      <c r="J18" s="139">
        <v>2.8692239266104946E-4</v>
      </c>
      <c r="K18" s="44">
        <v>0.48312358855471327</v>
      </c>
      <c r="L18" s="44">
        <v>1.5902190529717553</v>
      </c>
      <c r="M18" s="44">
        <v>0.48312358855471327</v>
      </c>
      <c r="N18" s="148">
        <v>1.5902190529717553</v>
      </c>
    </row>
    <row r="19" spans="1:24" x14ac:dyDescent="0.2">
      <c r="A19" s="27">
        <v>5.9</v>
      </c>
      <c r="B19" s="27">
        <v>5.5</v>
      </c>
      <c r="C19" s="27">
        <f t="shared" si="0"/>
        <v>32.450000000000003</v>
      </c>
      <c r="D19" s="27">
        <v>12.299999999999999</v>
      </c>
      <c r="F19" s="141" t="s">
        <v>52</v>
      </c>
      <c r="G19" s="44">
        <v>1.2964906883460179</v>
      </c>
      <c r="H19" s="44">
        <v>0.40418777711006321</v>
      </c>
      <c r="I19" s="44">
        <v>3.2076444706366622</v>
      </c>
      <c r="J19" s="139">
        <v>1.5632123804712897E-3</v>
      </c>
      <c r="K19" s="44">
        <v>0.49937531181531314</v>
      </c>
      <c r="L19" s="44">
        <v>2.0936060648767225</v>
      </c>
      <c r="M19" s="44">
        <v>0.49937531181531314</v>
      </c>
      <c r="N19" s="148">
        <v>2.0936060648767225</v>
      </c>
    </row>
    <row r="20" spans="1:24" ht="15.75" thickBot="1" x14ac:dyDescent="0.25">
      <c r="A20" s="27">
        <v>5.6</v>
      </c>
      <c r="B20" s="27">
        <v>5.6</v>
      </c>
      <c r="C20" s="27">
        <f t="shared" si="0"/>
        <v>31.359999999999996</v>
      </c>
      <c r="D20" s="27">
        <v>11.850000000000001</v>
      </c>
      <c r="F20" s="143" t="s">
        <v>329</v>
      </c>
      <c r="G20" s="45">
        <v>-0.10283307294168882</v>
      </c>
      <c r="H20" s="45">
        <v>4.9400309063411772E-2</v>
      </c>
      <c r="I20" s="45">
        <v>-2.081628129283343</v>
      </c>
      <c r="J20" s="140">
        <v>3.8675338261256631E-2</v>
      </c>
      <c r="K20" s="45">
        <v>-0.20025745880848811</v>
      </c>
      <c r="L20" s="45">
        <v>-5.4086870748895344E-3</v>
      </c>
      <c r="M20" s="45">
        <v>-0.20025745880848811</v>
      </c>
      <c r="N20" s="149">
        <v>-5.4086870748895344E-3</v>
      </c>
    </row>
    <row r="21" spans="1:24" x14ac:dyDescent="0.2">
      <c r="A21" s="27">
        <v>9.1</v>
      </c>
      <c r="B21" s="27">
        <v>7.1</v>
      </c>
      <c r="C21" s="27">
        <f t="shared" si="0"/>
        <v>64.61</v>
      </c>
      <c r="D21" s="27">
        <v>13.200000000000001</v>
      </c>
      <c r="F21" s="51"/>
      <c r="G21" s="51"/>
      <c r="H21" s="51"/>
      <c r="I21" s="51"/>
      <c r="J21" s="51"/>
      <c r="K21" s="51"/>
      <c r="L21" s="51"/>
      <c r="M21" s="51"/>
      <c r="N21" s="51"/>
    </row>
    <row r="22" spans="1:24" x14ac:dyDescent="0.2">
      <c r="A22" s="27">
        <v>5.2</v>
      </c>
      <c r="B22" s="27">
        <v>5</v>
      </c>
      <c r="C22" s="27">
        <f t="shared" si="0"/>
        <v>26</v>
      </c>
      <c r="D22" s="27">
        <v>10.5</v>
      </c>
      <c r="F22" s="51"/>
      <c r="G22" s="51"/>
      <c r="H22" s="51"/>
      <c r="I22" s="51"/>
      <c r="J22" s="51"/>
      <c r="K22" s="51"/>
      <c r="L22" s="51"/>
      <c r="M22" s="51"/>
      <c r="N22" s="51"/>
    </row>
    <row r="23" spans="1:24" ht="15.75" thickBot="1" x14ac:dyDescent="0.25">
      <c r="A23" s="27">
        <v>9.6</v>
      </c>
      <c r="B23" s="27">
        <v>7.8</v>
      </c>
      <c r="C23" s="27">
        <f t="shared" si="0"/>
        <v>74.88</v>
      </c>
      <c r="D23" s="27">
        <v>14.850000000000001</v>
      </c>
      <c r="F23" s="51"/>
      <c r="G23" s="51"/>
      <c r="H23" s="51"/>
      <c r="I23" s="51"/>
      <c r="J23" s="51"/>
      <c r="K23" s="51"/>
      <c r="L23" s="51"/>
      <c r="M23" s="51"/>
      <c r="N23" s="51"/>
    </row>
    <row r="24" spans="1:24" x14ac:dyDescent="0.2">
      <c r="A24" s="27">
        <v>8.6</v>
      </c>
      <c r="B24" s="27">
        <v>4.7</v>
      </c>
      <c r="C24" s="27">
        <f t="shared" si="0"/>
        <v>40.42</v>
      </c>
      <c r="D24" s="27">
        <v>12.149999999999999</v>
      </c>
      <c r="F24" s="285" t="s">
        <v>322</v>
      </c>
      <c r="G24" s="286"/>
      <c r="H24" s="286"/>
      <c r="I24" s="286"/>
      <c r="J24" s="287"/>
      <c r="L24" s="285" t="s">
        <v>327</v>
      </c>
      <c r="M24" s="287"/>
      <c r="N24" s="51"/>
    </row>
    <row r="25" spans="1:24" ht="15.75" thickBot="1" x14ac:dyDescent="0.25">
      <c r="A25" s="27">
        <v>9.3000000000000007</v>
      </c>
      <c r="B25" s="27">
        <v>4.5</v>
      </c>
      <c r="C25" s="27">
        <f t="shared" si="0"/>
        <v>41.85</v>
      </c>
      <c r="D25" s="27">
        <v>12</v>
      </c>
      <c r="F25" s="288"/>
      <c r="G25" s="289"/>
      <c r="H25" s="289"/>
      <c r="I25" s="289"/>
      <c r="J25" s="290"/>
      <c r="L25" s="288"/>
      <c r="M25" s="290"/>
      <c r="N25" s="51"/>
    </row>
    <row r="26" spans="1:24" ht="15.75" thickBot="1" x14ac:dyDescent="0.25">
      <c r="A26" s="27">
        <v>6</v>
      </c>
      <c r="B26" s="27">
        <v>5.3</v>
      </c>
      <c r="C26" s="27">
        <f t="shared" si="0"/>
        <v>31.799999999999997</v>
      </c>
      <c r="D26" s="27">
        <v>8.25</v>
      </c>
      <c r="F26" s="145" t="s">
        <v>323</v>
      </c>
      <c r="G26" s="146" t="s">
        <v>324</v>
      </c>
      <c r="H26" s="146" t="s">
        <v>325</v>
      </c>
      <c r="I26" s="146" t="s">
        <v>326</v>
      </c>
      <c r="J26" s="147" t="s">
        <v>330</v>
      </c>
      <c r="L26" s="145" t="s">
        <v>328</v>
      </c>
      <c r="M26" s="147" t="s">
        <v>276</v>
      </c>
      <c r="N26" s="51"/>
    </row>
    <row r="27" spans="1:24" x14ac:dyDescent="0.2">
      <c r="A27" s="27">
        <v>6.4</v>
      </c>
      <c r="B27" s="27">
        <v>5.3</v>
      </c>
      <c r="C27" s="27">
        <f t="shared" si="0"/>
        <v>33.92</v>
      </c>
      <c r="D27" s="27">
        <v>10.5</v>
      </c>
      <c r="F27" s="141">
        <v>1</v>
      </c>
      <c r="G27" s="44">
        <v>12.097793990847611</v>
      </c>
      <c r="H27" s="44">
        <v>0.50220600915239011</v>
      </c>
      <c r="I27" s="44">
        <v>0.46668232592246489</v>
      </c>
      <c r="J27" s="142"/>
      <c r="L27" s="141">
        <v>0.25</v>
      </c>
      <c r="M27" s="148">
        <v>6.4499999999999993</v>
      </c>
      <c r="N27" s="51"/>
    </row>
    <row r="28" spans="1:24" x14ac:dyDescent="0.2">
      <c r="A28" s="27">
        <v>8.5</v>
      </c>
      <c r="B28" s="27">
        <v>3.7</v>
      </c>
      <c r="C28" s="27">
        <f t="shared" si="0"/>
        <v>31.450000000000003</v>
      </c>
      <c r="D28" s="27">
        <v>10.5</v>
      </c>
      <c r="F28" s="141">
        <v>2</v>
      </c>
      <c r="G28" s="44">
        <v>10.657439604263589</v>
      </c>
      <c r="H28" s="44">
        <v>0.59256039573641139</v>
      </c>
      <c r="I28" s="44">
        <v>0.55064546957241167</v>
      </c>
      <c r="J28" s="142"/>
      <c r="L28" s="141">
        <v>0.75</v>
      </c>
      <c r="M28" s="148">
        <v>8.25</v>
      </c>
      <c r="N28" s="51"/>
    </row>
    <row r="29" spans="1:24" ht="15.75" thickBot="1" x14ac:dyDescent="0.25">
      <c r="A29" s="27">
        <v>7</v>
      </c>
      <c r="B29" s="27">
        <v>4.2</v>
      </c>
      <c r="C29" s="27">
        <f t="shared" si="0"/>
        <v>29.400000000000002</v>
      </c>
      <c r="D29" s="27">
        <v>8.3999999999999986</v>
      </c>
      <c r="F29" s="141">
        <v>3</v>
      </c>
      <c r="G29" s="44">
        <v>12.321479725570287</v>
      </c>
      <c r="H29" s="44">
        <v>1.1785202744297134</v>
      </c>
      <c r="I29" s="44">
        <v>1.0951573115301956</v>
      </c>
      <c r="J29" s="142"/>
      <c r="L29" s="141">
        <v>1.25</v>
      </c>
      <c r="M29" s="148">
        <v>8.3999999999999986</v>
      </c>
      <c r="N29" s="51"/>
    </row>
    <row r="30" spans="1:24" ht="15" customHeight="1" x14ac:dyDescent="0.2">
      <c r="A30" s="27">
        <v>8.5</v>
      </c>
      <c r="B30" s="27">
        <v>3.7</v>
      </c>
      <c r="C30" s="27">
        <f t="shared" si="0"/>
        <v>31.450000000000003</v>
      </c>
      <c r="D30" s="27">
        <v>10.8</v>
      </c>
      <c r="F30" s="141">
        <v>4</v>
      </c>
      <c r="G30" s="44">
        <v>10.258942404031286</v>
      </c>
      <c r="H30" s="44">
        <v>0.54105759596871472</v>
      </c>
      <c r="I30" s="44">
        <v>0.50278573482396838</v>
      </c>
      <c r="J30" s="142"/>
      <c r="L30" s="141">
        <v>1.75</v>
      </c>
      <c r="M30" s="148">
        <v>8.6999999999999993</v>
      </c>
      <c r="N30" s="217"/>
      <c r="Q30" s="267" t="s">
        <v>429</v>
      </c>
      <c r="R30" s="268"/>
      <c r="S30" s="268"/>
      <c r="T30" s="268"/>
      <c r="U30" s="268"/>
      <c r="V30" s="268"/>
      <c r="W30" s="268"/>
      <c r="X30" s="269"/>
    </row>
    <row r="31" spans="1:24" x14ac:dyDescent="0.2">
      <c r="A31" s="27">
        <v>7.6</v>
      </c>
      <c r="B31" s="27">
        <v>4.5999999999999996</v>
      </c>
      <c r="C31" s="27">
        <f t="shared" si="0"/>
        <v>34.959999999999994</v>
      </c>
      <c r="D31" s="27">
        <v>9.3000000000000007</v>
      </c>
      <c r="F31" s="141">
        <v>5</v>
      </c>
      <c r="G31" s="44">
        <v>11.751140884597936</v>
      </c>
      <c r="H31" s="44">
        <v>1.7488591154020643</v>
      </c>
      <c r="I31" s="44">
        <v>1.6251530742613687</v>
      </c>
      <c r="J31" s="142"/>
      <c r="L31" s="141">
        <v>2.25</v>
      </c>
      <c r="M31" s="148">
        <v>8.6999999999999993</v>
      </c>
      <c r="N31" s="51"/>
      <c r="Q31" s="270"/>
      <c r="R31" s="271"/>
      <c r="S31" s="271"/>
      <c r="T31" s="271"/>
      <c r="U31" s="271"/>
      <c r="V31" s="271"/>
      <c r="W31" s="271"/>
      <c r="X31" s="272"/>
    </row>
    <row r="32" spans="1:24" x14ac:dyDescent="0.2">
      <c r="A32" s="27">
        <v>6.9</v>
      </c>
      <c r="B32" s="27">
        <v>4.7</v>
      </c>
      <c r="C32" s="27">
        <f t="shared" si="0"/>
        <v>32.43</v>
      </c>
      <c r="D32" s="27">
        <v>10.649999999999999</v>
      </c>
      <c r="F32" s="141">
        <v>6</v>
      </c>
      <c r="G32" s="44">
        <v>9.8138740819038173</v>
      </c>
      <c r="H32" s="44">
        <v>-0.66387408190381869</v>
      </c>
      <c r="I32" s="44">
        <v>-0.61691476210214635</v>
      </c>
      <c r="J32" s="142"/>
      <c r="L32" s="141">
        <v>2.75</v>
      </c>
      <c r="M32" s="148">
        <v>9</v>
      </c>
      <c r="N32" s="51"/>
      <c r="Q32" s="270"/>
      <c r="R32" s="271"/>
      <c r="S32" s="271"/>
      <c r="T32" s="271"/>
      <c r="U32" s="271"/>
      <c r="V32" s="271"/>
      <c r="W32" s="271"/>
      <c r="X32" s="272"/>
    </row>
    <row r="33" spans="1:24" x14ac:dyDescent="0.2">
      <c r="A33" s="27">
        <v>8.1</v>
      </c>
      <c r="B33" s="27">
        <v>3.8</v>
      </c>
      <c r="C33" s="27">
        <f t="shared" si="0"/>
        <v>30.779999999999998</v>
      </c>
      <c r="D33" s="27">
        <v>9.3000000000000007</v>
      </c>
      <c r="F33" s="141">
        <v>7</v>
      </c>
      <c r="G33" s="44">
        <v>11.07415188683763</v>
      </c>
      <c r="H33" s="44">
        <v>-0.27415188683762892</v>
      </c>
      <c r="I33" s="44">
        <v>-0.25475967605675187</v>
      </c>
      <c r="J33" s="142"/>
      <c r="L33" s="141">
        <v>3.25</v>
      </c>
      <c r="M33" s="148">
        <v>9</v>
      </c>
      <c r="N33" s="51"/>
      <c r="Q33" s="270"/>
      <c r="R33" s="271"/>
      <c r="S33" s="271"/>
      <c r="T33" s="271"/>
      <c r="U33" s="271"/>
      <c r="V33" s="271"/>
      <c r="W33" s="271"/>
      <c r="X33" s="272"/>
    </row>
    <row r="34" spans="1:24" x14ac:dyDescent="0.2">
      <c r="A34" s="27">
        <v>6.7</v>
      </c>
      <c r="B34" s="27">
        <v>4.9000000000000004</v>
      </c>
      <c r="C34" s="27">
        <f t="shared" si="0"/>
        <v>32.830000000000005</v>
      </c>
      <c r="D34" s="27">
        <v>11.399999999999999</v>
      </c>
      <c r="F34" s="141">
        <v>8</v>
      </c>
      <c r="G34" s="44">
        <v>10.539513287190687</v>
      </c>
      <c r="H34" s="44">
        <v>1.010486712809314</v>
      </c>
      <c r="I34" s="44">
        <v>0.9390096511260595</v>
      </c>
      <c r="J34" s="142"/>
      <c r="L34" s="141">
        <v>3.75</v>
      </c>
      <c r="M34" s="148">
        <v>9</v>
      </c>
      <c r="N34" s="51"/>
      <c r="Q34" s="270"/>
      <c r="R34" s="271"/>
      <c r="S34" s="271"/>
      <c r="T34" s="271"/>
      <c r="U34" s="271"/>
      <c r="V34" s="271"/>
      <c r="W34" s="271"/>
      <c r="X34" s="272"/>
    </row>
    <row r="35" spans="1:24" x14ac:dyDescent="0.2">
      <c r="A35" s="27">
        <v>8</v>
      </c>
      <c r="B35" s="27">
        <v>4.7</v>
      </c>
      <c r="C35" s="27">
        <f t="shared" si="0"/>
        <v>37.6</v>
      </c>
      <c r="D35" s="27">
        <v>13.5</v>
      </c>
      <c r="F35" s="141">
        <v>9</v>
      </c>
      <c r="G35" s="44">
        <v>10.824665433385395</v>
      </c>
      <c r="H35" s="44">
        <v>1.4753345666146043</v>
      </c>
      <c r="I35" s="44">
        <v>1.3709763613214592</v>
      </c>
      <c r="J35" s="142"/>
      <c r="L35" s="141">
        <v>4.25</v>
      </c>
      <c r="M35" s="148">
        <v>9.1499999999999986</v>
      </c>
      <c r="N35" s="51"/>
      <c r="Q35" s="270"/>
      <c r="R35" s="271"/>
      <c r="S35" s="271"/>
      <c r="T35" s="271"/>
      <c r="U35" s="271"/>
      <c r="V35" s="271"/>
      <c r="W35" s="271"/>
      <c r="X35" s="272"/>
    </row>
    <row r="36" spans="1:24" x14ac:dyDescent="0.2">
      <c r="A36" s="27">
        <v>6.7</v>
      </c>
      <c r="B36" s="27">
        <v>6.8</v>
      </c>
      <c r="C36" s="27">
        <f t="shared" si="0"/>
        <v>45.56</v>
      </c>
      <c r="D36" s="27">
        <v>10.050000000000001</v>
      </c>
      <c r="F36" s="141">
        <v>10</v>
      </c>
      <c r="G36" s="44">
        <v>11.024973229854337</v>
      </c>
      <c r="H36" s="44">
        <v>-0.97497322985433676</v>
      </c>
      <c r="I36" s="44">
        <v>-0.90600822437091388</v>
      </c>
      <c r="J36" s="142"/>
      <c r="L36" s="141">
        <v>4.75</v>
      </c>
      <c r="M36" s="148">
        <v>9.1499999999999986</v>
      </c>
      <c r="N36" s="51"/>
      <c r="Q36" s="270"/>
      <c r="R36" s="271"/>
      <c r="S36" s="271"/>
      <c r="T36" s="271"/>
      <c r="U36" s="271"/>
      <c r="V36" s="271"/>
      <c r="W36" s="271"/>
      <c r="X36" s="272"/>
    </row>
    <row r="37" spans="1:24" x14ac:dyDescent="0.2">
      <c r="A37" s="27">
        <v>8.6999999999999993</v>
      </c>
      <c r="B37" s="27">
        <v>2.9</v>
      </c>
      <c r="C37" s="27">
        <f t="shared" si="0"/>
        <v>25.229999999999997</v>
      </c>
      <c r="D37" s="27">
        <v>10.649999999999999</v>
      </c>
      <c r="F37" s="141">
        <v>11</v>
      </c>
      <c r="G37" s="44">
        <v>11.619148432215578</v>
      </c>
      <c r="H37" s="44">
        <v>0.98085156778442339</v>
      </c>
      <c r="I37" s="44">
        <v>0.91147075641508668</v>
      </c>
      <c r="J37" s="142"/>
      <c r="L37" s="141">
        <v>5.25</v>
      </c>
      <c r="M37" s="148">
        <v>9.3000000000000007</v>
      </c>
      <c r="N37" s="51"/>
      <c r="Q37" s="270"/>
      <c r="R37" s="271"/>
      <c r="S37" s="271"/>
      <c r="T37" s="271"/>
      <c r="U37" s="271"/>
      <c r="V37" s="271"/>
      <c r="W37" s="271"/>
      <c r="X37" s="272"/>
    </row>
    <row r="38" spans="1:24" x14ac:dyDescent="0.2">
      <c r="A38" s="27">
        <v>9</v>
      </c>
      <c r="B38" s="27">
        <v>4.5</v>
      </c>
      <c r="C38" s="27">
        <f t="shared" si="0"/>
        <v>40.5</v>
      </c>
      <c r="D38" s="27">
        <v>10.8</v>
      </c>
      <c r="F38" s="141">
        <v>12</v>
      </c>
      <c r="G38" s="44">
        <v>11.358262648736854</v>
      </c>
      <c r="H38" s="44">
        <v>-1.4582626487368557</v>
      </c>
      <c r="I38" s="44">
        <v>-1.3551120303537918</v>
      </c>
      <c r="J38" s="142"/>
      <c r="L38" s="141">
        <v>5.75</v>
      </c>
      <c r="M38" s="148">
        <v>9.3000000000000007</v>
      </c>
      <c r="N38" s="51"/>
      <c r="Q38" s="270"/>
      <c r="R38" s="271"/>
      <c r="S38" s="271"/>
      <c r="T38" s="271"/>
      <c r="U38" s="271"/>
      <c r="V38" s="271"/>
      <c r="W38" s="271"/>
      <c r="X38" s="272"/>
    </row>
    <row r="39" spans="1:24" x14ac:dyDescent="0.2">
      <c r="A39" s="27">
        <v>9.6</v>
      </c>
      <c r="B39" s="27">
        <v>5.5</v>
      </c>
      <c r="C39" s="27">
        <f t="shared" si="0"/>
        <v>52.8</v>
      </c>
      <c r="D39" s="27">
        <v>14.850000000000001</v>
      </c>
      <c r="F39" s="141">
        <v>13</v>
      </c>
      <c r="G39" s="44">
        <v>12.709212771200697</v>
      </c>
      <c r="H39" s="44">
        <v>-0.85921277120069561</v>
      </c>
      <c r="I39" s="44">
        <v>-0.79843611430096117</v>
      </c>
      <c r="J39" s="142"/>
      <c r="L39" s="141">
        <v>6.25</v>
      </c>
      <c r="M39" s="148">
        <v>9.3000000000000007</v>
      </c>
      <c r="N39" s="51"/>
      <c r="Q39" s="270"/>
      <c r="R39" s="271"/>
      <c r="S39" s="271"/>
      <c r="T39" s="271"/>
      <c r="U39" s="271"/>
      <c r="V39" s="271"/>
      <c r="W39" s="271"/>
      <c r="X39" s="272"/>
    </row>
    <row r="40" spans="1:24" x14ac:dyDescent="0.2">
      <c r="A40" s="27">
        <v>8.1999999999999993</v>
      </c>
      <c r="B40" s="27">
        <v>5</v>
      </c>
      <c r="C40" s="27">
        <f t="shared" si="0"/>
        <v>41</v>
      </c>
      <c r="D40" s="27">
        <v>11.399999999999999</v>
      </c>
      <c r="F40" s="141">
        <v>14</v>
      </c>
      <c r="G40" s="44">
        <v>11.971053308287804</v>
      </c>
      <c r="H40" s="44">
        <v>0.32894669171219526</v>
      </c>
      <c r="I40" s="44">
        <v>0.30567855500543184</v>
      </c>
      <c r="J40" s="142"/>
      <c r="L40" s="141">
        <v>6.75</v>
      </c>
      <c r="M40" s="148">
        <v>9.3000000000000007</v>
      </c>
      <c r="N40" s="51"/>
      <c r="Q40" s="270"/>
      <c r="R40" s="271"/>
      <c r="S40" s="271"/>
      <c r="T40" s="271"/>
      <c r="U40" s="271"/>
      <c r="V40" s="271"/>
      <c r="W40" s="271"/>
      <c r="X40" s="272"/>
    </row>
    <row r="41" spans="1:24" x14ac:dyDescent="0.2">
      <c r="A41" s="27">
        <v>6.1</v>
      </c>
      <c r="B41" s="27">
        <v>6.4</v>
      </c>
      <c r="C41" s="27">
        <f t="shared" si="0"/>
        <v>39.04</v>
      </c>
      <c r="D41" s="27">
        <v>8.6999999999999993</v>
      </c>
      <c r="F41" s="141">
        <v>15</v>
      </c>
      <c r="G41" s="44">
        <v>11.109649415117449</v>
      </c>
      <c r="H41" s="44">
        <v>0.29035058488254961</v>
      </c>
      <c r="I41" s="44">
        <v>0.26981255464193293</v>
      </c>
      <c r="J41" s="142"/>
      <c r="L41" s="141">
        <v>7.25</v>
      </c>
      <c r="M41" s="148">
        <v>9.3000000000000007</v>
      </c>
      <c r="N41" s="51"/>
      <c r="Q41" s="270"/>
      <c r="R41" s="271"/>
      <c r="S41" s="271"/>
      <c r="T41" s="271"/>
      <c r="U41" s="271"/>
      <c r="V41" s="271"/>
      <c r="W41" s="271"/>
      <c r="X41" s="272"/>
    </row>
    <row r="42" spans="1:24" x14ac:dyDescent="0.2">
      <c r="A42" s="27">
        <v>8.3000000000000007</v>
      </c>
      <c r="B42" s="27">
        <v>5.2</v>
      </c>
      <c r="C42" s="27">
        <f t="shared" si="0"/>
        <v>43.160000000000004</v>
      </c>
      <c r="D42" s="27">
        <v>12.600000000000001</v>
      </c>
      <c r="F42" s="141">
        <v>16</v>
      </c>
      <c r="G42" s="44">
        <v>11.297674069212917</v>
      </c>
      <c r="H42" s="44">
        <v>-0.64767406921291837</v>
      </c>
      <c r="I42" s="44">
        <v>-0.6018606618628386</v>
      </c>
      <c r="J42" s="142"/>
      <c r="L42" s="141">
        <v>7.75</v>
      </c>
      <c r="M42" s="148">
        <v>9.75</v>
      </c>
      <c r="N42" s="51"/>
      <c r="Q42" s="270"/>
      <c r="R42" s="271"/>
      <c r="S42" s="271"/>
      <c r="T42" s="271"/>
      <c r="U42" s="271"/>
      <c r="V42" s="271"/>
      <c r="W42" s="271"/>
      <c r="X42" s="272"/>
    </row>
    <row r="43" spans="1:24" x14ac:dyDescent="0.2">
      <c r="A43" s="27">
        <v>9.4</v>
      </c>
      <c r="B43" s="27">
        <v>4.9000000000000004</v>
      </c>
      <c r="C43" s="27">
        <f t="shared" si="0"/>
        <v>46.06</v>
      </c>
      <c r="D43" s="27">
        <v>11.850000000000001</v>
      </c>
      <c r="F43" s="141">
        <v>17</v>
      </c>
      <c r="G43" s="44">
        <v>10.283401962810377</v>
      </c>
      <c r="H43" s="44">
        <v>0.51659803718962394</v>
      </c>
      <c r="I43" s="44">
        <v>0.48005632981081653</v>
      </c>
      <c r="J43" s="142"/>
      <c r="L43" s="141">
        <v>8.25</v>
      </c>
      <c r="M43" s="148">
        <v>9.75</v>
      </c>
      <c r="N43" s="51"/>
      <c r="Q43" s="270"/>
      <c r="R43" s="271"/>
      <c r="S43" s="271"/>
      <c r="T43" s="271"/>
      <c r="U43" s="271"/>
      <c r="V43" s="271"/>
      <c r="W43" s="271"/>
      <c r="X43" s="272"/>
    </row>
    <row r="44" spans="1:24" x14ac:dyDescent="0.2">
      <c r="A44" s="27">
        <v>9.3000000000000007</v>
      </c>
      <c r="B44" s="27">
        <v>6.3</v>
      </c>
      <c r="C44" s="27">
        <f t="shared" si="0"/>
        <v>58.59</v>
      </c>
      <c r="D44" s="27">
        <v>11.399999999999999</v>
      </c>
      <c r="F44" s="141">
        <v>18</v>
      </c>
      <c r="G44" s="44">
        <v>10.661756715758521</v>
      </c>
      <c r="H44" s="44">
        <v>1.6382432842414776</v>
      </c>
      <c r="I44" s="44">
        <v>1.5223616850125696</v>
      </c>
      <c r="J44" s="142"/>
      <c r="L44" s="141">
        <v>8.75</v>
      </c>
      <c r="M44" s="148">
        <v>9.75</v>
      </c>
      <c r="N44" s="51"/>
      <c r="Q44" s="270"/>
      <c r="R44" s="271"/>
      <c r="S44" s="271"/>
      <c r="T44" s="271"/>
      <c r="U44" s="271"/>
      <c r="V44" s="271"/>
      <c r="W44" s="271"/>
      <c r="X44" s="272"/>
    </row>
    <row r="45" spans="1:24" x14ac:dyDescent="0.2">
      <c r="A45" s="27">
        <v>5.0999999999999996</v>
      </c>
      <c r="B45" s="27">
        <v>7.8</v>
      </c>
      <c r="C45" s="27">
        <f t="shared" si="0"/>
        <v>39.779999999999994</v>
      </c>
      <c r="D45" s="27">
        <v>12.600000000000001</v>
      </c>
      <c r="F45" s="141">
        <v>19</v>
      </c>
      <c r="G45" s="44">
        <v>10.592492437870591</v>
      </c>
      <c r="H45" s="44">
        <v>1.2575075621294101</v>
      </c>
      <c r="I45" s="44">
        <v>1.1685574112307466</v>
      </c>
      <c r="J45" s="142"/>
      <c r="L45" s="141">
        <v>9.25</v>
      </c>
      <c r="M45" s="148">
        <v>9.75</v>
      </c>
      <c r="N45" s="51"/>
      <c r="Q45" s="270"/>
      <c r="R45" s="271"/>
      <c r="S45" s="271"/>
      <c r="T45" s="271"/>
      <c r="U45" s="271"/>
      <c r="V45" s="271"/>
      <c r="W45" s="271"/>
      <c r="X45" s="272"/>
    </row>
    <row r="46" spans="1:24" ht="15.75" thickBot="1" x14ac:dyDescent="0.25">
      <c r="A46" s="27">
        <v>8</v>
      </c>
      <c r="B46" s="27">
        <v>3</v>
      </c>
      <c r="C46" s="27">
        <f t="shared" si="0"/>
        <v>24</v>
      </c>
      <c r="D46" s="27">
        <v>9.75</v>
      </c>
      <c r="F46" s="141">
        <v>20</v>
      </c>
      <c r="G46" s="44">
        <v>12.746378417749785</v>
      </c>
      <c r="H46" s="44">
        <v>0.45362158225021609</v>
      </c>
      <c r="I46" s="44">
        <v>0.42153453211453284</v>
      </c>
      <c r="J46" s="142"/>
      <c r="L46" s="141">
        <v>9.75</v>
      </c>
      <c r="M46" s="148">
        <v>9.75</v>
      </c>
      <c r="N46" s="51"/>
      <c r="Q46" s="273"/>
      <c r="R46" s="274"/>
      <c r="S46" s="274"/>
      <c r="T46" s="274"/>
      <c r="U46" s="274"/>
      <c r="V46" s="274"/>
      <c r="W46" s="274"/>
      <c r="X46" s="275"/>
    </row>
    <row r="47" spans="1:24" x14ac:dyDescent="0.2">
      <c r="A47" s="27">
        <v>5.9</v>
      </c>
      <c r="B47" s="27">
        <v>5.5</v>
      </c>
      <c r="C47" s="27">
        <f t="shared" si="0"/>
        <v>32.450000000000003</v>
      </c>
      <c r="D47" s="27">
        <v>11.55</v>
      </c>
      <c r="F47" s="141">
        <v>21</v>
      </c>
      <c r="G47" s="44">
        <v>9.9511147675251408</v>
      </c>
      <c r="H47" s="44">
        <v>0.54888523247485921</v>
      </c>
      <c r="I47" s="44">
        <v>0.51005968126146439</v>
      </c>
      <c r="J47" s="142"/>
      <c r="L47" s="141">
        <v>10.25</v>
      </c>
      <c r="M47" s="148">
        <v>9.75</v>
      </c>
      <c r="N47" s="51"/>
      <c r="Q47" s="194"/>
      <c r="R47" s="194"/>
      <c r="S47" s="194"/>
      <c r="T47" s="194"/>
      <c r="U47" s="194"/>
      <c r="V47" s="194"/>
      <c r="W47" s="194"/>
      <c r="X47" s="194"/>
    </row>
    <row r="48" spans="1:24" x14ac:dyDescent="0.2">
      <c r="A48" s="27">
        <v>10</v>
      </c>
      <c r="B48" s="27">
        <v>4.5</v>
      </c>
      <c r="C48" s="27">
        <f t="shared" si="0"/>
        <v>45</v>
      </c>
      <c r="D48" s="27">
        <v>12</v>
      </c>
      <c r="F48" s="141">
        <v>22</v>
      </c>
      <c r="G48" s="44">
        <v>13.116161900862473</v>
      </c>
      <c r="H48" s="44">
        <v>1.7338380991375288</v>
      </c>
      <c r="I48" s="44">
        <v>1.6111945738047853</v>
      </c>
      <c r="J48" s="142"/>
      <c r="L48" s="141">
        <v>10.75</v>
      </c>
      <c r="M48" s="148">
        <v>9.8999999999999986</v>
      </c>
      <c r="N48" s="51"/>
      <c r="Q48" s="194"/>
      <c r="R48" s="194"/>
      <c r="S48" s="194"/>
      <c r="T48" s="194"/>
      <c r="U48" s="194"/>
      <c r="V48" s="194"/>
      <c r="W48" s="194"/>
      <c r="X48" s="194"/>
    </row>
    <row r="49" spans="1:24" x14ac:dyDescent="0.2">
      <c r="A49" s="27">
        <v>5.7</v>
      </c>
      <c r="B49" s="27">
        <v>6</v>
      </c>
      <c r="C49" s="27">
        <f t="shared" si="0"/>
        <v>34.200000000000003</v>
      </c>
      <c r="D49" s="27">
        <v>10.649999999999999</v>
      </c>
      <c r="F49" s="141">
        <v>23</v>
      </c>
      <c r="G49" s="44">
        <v>11.60399713979718</v>
      </c>
      <c r="H49" s="44">
        <v>0.54600286020281885</v>
      </c>
      <c r="I49" s="44">
        <v>0.50738119440233553</v>
      </c>
      <c r="J49" s="142"/>
      <c r="L49" s="141">
        <v>11.25</v>
      </c>
      <c r="M49" s="148">
        <v>9.8999999999999986</v>
      </c>
      <c r="N49" s="51"/>
      <c r="Q49" s="194"/>
      <c r="R49" s="194"/>
      <c r="S49" s="194"/>
      <c r="T49" s="194"/>
      <c r="U49" s="194"/>
      <c r="V49" s="194"/>
      <c r="W49" s="194"/>
      <c r="X49" s="194"/>
    </row>
    <row r="50" spans="1:24" x14ac:dyDescent="0.2">
      <c r="A50" s="27">
        <v>9.9</v>
      </c>
      <c r="B50" s="27">
        <v>6.7</v>
      </c>
      <c r="C50" s="27">
        <f t="shared" si="0"/>
        <v>66.33</v>
      </c>
      <c r="D50" s="27">
        <v>12.75</v>
      </c>
      <c r="F50" s="141">
        <v>24</v>
      </c>
      <c r="G50" s="44">
        <v>11.923317632355626</v>
      </c>
      <c r="H50" s="44">
        <v>7.6682367644373528E-2</v>
      </c>
      <c r="I50" s="44">
        <v>7.1258218813265453E-2</v>
      </c>
      <c r="J50" s="142"/>
      <c r="L50" s="141">
        <v>11.75</v>
      </c>
      <c r="M50" s="148">
        <v>9.8999999999999986</v>
      </c>
      <c r="N50" s="51"/>
      <c r="Q50" s="194"/>
      <c r="R50" s="194"/>
      <c r="S50" s="194"/>
      <c r="T50" s="194"/>
      <c r="U50" s="194"/>
      <c r="V50" s="194"/>
      <c r="W50" s="194"/>
      <c r="X50" s="194"/>
    </row>
    <row r="51" spans="1:24" x14ac:dyDescent="0.2">
      <c r="A51" s="27">
        <v>7.9</v>
      </c>
      <c r="B51" s="27">
        <v>5.8</v>
      </c>
      <c r="C51" s="27">
        <f t="shared" si="0"/>
        <v>45.82</v>
      </c>
      <c r="D51" s="27">
        <v>11.399999999999999</v>
      </c>
      <c r="F51" s="141">
        <v>25</v>
      </c>
      <c r="G51" s="44">
        <v>10.57296720757774</v>
      </c>
      <c r="H51" s="44">
        <v>-2.3229672075777401</v>
      </c>
      <c r="I51" s="44">
        <v>-2.1586514691524448</v>
      </c>
      <c r="J51" s="142" t="s">
        <v>330</v>
      </c>
      <c r="L51" s="141">
        <v>12.25</v>
      </c>
      <c r="M51" s="148">
        <v>9.8999999999999986</v>
      </c>
      <c r="N51" s="51"/>
      <c r="Q51" s="194"/>
      <c r="R51" s="194"/>
      <c r="S51" s="194"/>
      <c r="T51" s="194"/>
      <c r="U51" s="194"/>
      <c r="V51" s="194"/>
      <c r="W51" s="194"/>
      <c r="X51" s="194"/>
    </row>
    <row r="52" spans="1:24" x14ac:dyDescent="0.2">
      <c r="A52" s="27">
        <v>6.7</v>
      </c>
      <c r="B52" s="27">
        <v>4.8</v>
      </c>
      <c r="C52" s="27">
        <f t="shared" si="0"/>
        <v>32.159999999999997</v>
      </c>
      <c r="D52" s="27">
        <v>10.8</v>
      </c>
      <c r="F52" s="141">
        <v>26</v>
      </c>
      <c r="G52" s="44">
        <v>10.769629621246652</v>
      </c>
      <c r="H52" s="44">
        <v>-0.26962962124665246</v>
      </c>
      <c r="I52" s="44">
        <v>-0.25055729419358375</v>
      </c>
      <c r="J52" s="142"/>
      <c r="L52" s="141">
        <v>12.75</v>
      </c>
      <c r="M52" s="148">
        <v>10.050000000000001</v>
      </c>
      <c r="N52" s="51"/>
      <c r="Q52" s="194"/>
      <c r="R52" s="194"/>
      <c r="S52" s="194"/>
      <c r="T52" s="194"/>
      <c r="U52" s="194"/>
      <c r="V52" s="194"/>
      <c r="W52" s="194"/>
      <c r="X52" s="194"/>
    </row>
    <row r="53" spans="1:24" x14ac:dyDescent="0.2">
      <c r="A53" s="27">
        <v>8.1999999999999993</v>
      </c>
      <c r="B53" s="27">
        <v>3.1</v>
      </c>
      <c r="C53" s="27">
        <f t="shared" si="0"/>
        <v>25.419999999999998</v>
      </c>
      <c r="D53" s="27">
        <v>12.299999999999999</v>
      </c>
      <c r="F53" s="141">
        <v>27</v>
      </c>
      <c r="G53" s="44">
        <v>11.126251983661785</v>
      </c>
      <c r="H53" s="44">
        <v>-0.62625198366178481</v>
      </c>
      <c r="I53" s="44">
        <v>-0.58195387355501593</v>
      </c>
      <c r="J53" s="142"/>
      <c r="L53" s="141">
        <v>13.25</v>
      </c>
      <c r="M53" s="148">
        <v>10.050000000000001</v>
      </c>
      <c r="N53" s="51"/>
      <c r="Q53" s="194"/>
      <c r="R53" s="194"/>
      <c r="S53" s="194"/>
      <c r="T53" s="194"/>
      <c r="U53" s="194"/>
      <c r="V53" s="194"/>
      <c r="W53" s="194"/>
      <c r="X53" s="194"/>
    </row>
    <row r="54" spans="1:24" x14ac:dyDescent="0.2">
      <c r="A54" s="27">
        <v>9.4</v>
      </c>
      <c r="B54" s="27">
        <v>4.5999999999999996</v>
      </c>
      <c r="C54" s="27">
        <f t="shared" si="0"/>
        <v>43.239999999999995</v>
      </c>
      <c r="D54" s="27">
        <v>13.5</v>
      </c>
      <c r="F54" s="141">
        <v>28</v>
      </c>
      <c r="G54" s="44">
        <v>10.430298146220405</v>
      </c>
      <c r="H54" s="44">
        <v>-2.0302981462204066</v>
      </c>
      <c r="I54" s="44">
        <v>-1.8866844361209067</v>
      </c>
      <c r="J54" s="142"/>
      <c r="L54" s="141">
        <v>13.75</v>
      </c>
      <c r="M54" s="148">
        <v>10.050000000000001</v>
      </c>
      <c r="N54" s="51"/>
      <c r="Q54" s="194"/>
      <c r="R54" s="194"/>
      <c r="S54" s="194"/>
      <c r="T54" s="194"/>
      <c r="U54" s="194"/>
      <c r="V54" s="194"/>
      <c r="W54" s="194"/>
      <c r="X54" s="194"/>
    </row>
    <row r="55" spans="1:24" x14ac:dyDescent="0.2">
      <c r="A55" s="27">
        <v>6.9</v>
      </c>
      <c r="B55" s="27">
        <v>4.7</v>
      </c>
      <c r="C55" s="27">
        <f t="shared" si="0"/>
        <v>32.43</v>
      </c>
      <c r="D55" s="27">
        <v>10.8</v>
      </c>
      <c r="F55" s="141">
        <v>29</v>
      </c>
      <c r="G55" s="44">
        <v>11.126251983661785</v>
      </c>
      <c r="H55" s="44">
        <v>-0.3262519836617841</v>
      </c>
      <c r="I55" s="44">
        <v>-0.30317445788646197</v>
      </c>
      <c r="J55" s="142"/>
      <c r="L55" s="141">
        <v>14.25</v>
      </c>
      <c r="M55" s="148">
        <v>10.050000000000001</v>
      </c>
      <c r="N55" s="51"/>
      <c r="Q55" s="194"/>
      <c r="R55" s="194"/>
      <c r="S55" s="194"/>
      <c r="T55" s="194"/>
      <c r="U55" s="194"/>
      <c r="V55" s="194"/>
      <c r="W55" s="194"/>
      <c r="X55" s="194"/>
    </row>
    <row r="56" spans="1:24" x14ac:dyDescent="0.2">
      <c r="A56" s="27">
        <v>8</v>
      </c>
      <c r="B56" s="27">
        <v>4.7</v>
      </c>
      <c r="C56" s="27">
        <f t="shared" si="0"/>
        <v>37.6</v>
      </c>
      <c r="D56" s="27">
        <v>12.149999999999999</v>
      </c>
      <c r="F56" s="141">
        <v>30</v>
      </c>
      <c r="G56" s="44">
        <v>10.999145328460965</v>
      </c>
      <c r="H56" s="44">
        <v>-1.6991453284609648</v>
      </c>
      <c r="I56" s="44">
        <v>-1.5789558060143332</v>
      </c>
      <c r="J56" s="142"/>
      <c r="L56" s="141">
        <v>14.75</v>
      </c>
      <c r="M56" s="148">
        <v>10.050000000000001</v>
      </c>
      <c r="N56" s="51"/>
      <c r="Q56" s="194"/>
      <c r="R56" s="194"/>
      <c r="S56" s="194"/>
      <c r="T56" s="194"/>
      <c r="U56" s="194"/>
      <c r="V56" s="194"/>
      <c r="W56" s="194"/>
      <c r="X56" s="194"/>
    </row>
    <row r="57" spans="1:24" x14ac:dyDescent="0.2">
      <c r="A57" s="27">
        <v>9.3000000000000007</v>
      </c>
      <c r="B57" s="27">
        <v>5.5</v>
      </c>
      <c r="C57" s="27">
        <f t="shared" si="0"/>
        <v>51.150000000000006</v>
      </c>
      <c r="D57" s="27">
        <v>13.350000000000001</v>
      </c>
      <c r="F57" s="141">
        <v>31</v>
      </c>
      <c r="G57" s="44">
        <v>10.663292147303775</v>
      </c>
      <c r="H57" s="44">
        <v>-1.3292147303776147E-2</v>
      </c>
      <c r="I57" s="44">
        <v>-1.2351923527756837E-2</v>
      </c>
      <c r="J57" s="142"/>
      <c r="L57" s="141">
        <v>15.25</v>
      </c>
      <c r="M57" s="148">
        <v>10.050000000000001</v>
      </c>
      <c r="N57" s="51"/>
      <c r="Q57" s="194"/>
      <c r="R57" s="194"/>
      <c r="S57" s="194"/>
      <c r="T57" s="194"/>
      <c r="U57" s="194"/>
      <c r="V57" s="194"/>
      <c r="W57" s="194"/>
      <c r="X57" s="194"/>
    </row>
    <row r="58" spans="1:24" x14ac:dyDescent="0.2">
      <c r="A58" s="27">
        <v>7.4</v>
      </c>
      <c r="B58" s="27">
        <v>6.9</v>
      </c>
      <c r="C58" s="27">
        <f t="shared" si="0"/>
        <v>51.06</v>
      </c>
      <c r="D58" s="27">
        <v>13.200000000000001</v>
      </c>
      <c r="F58" s="141">
        <v>32</v>
      </c>
      <c r="G58" s="44">
        <v>10.910130683062027</v>
      </c>
      <c r="H58" s="44">
        <v>-1.6101306830620263</v>
      </c>
      <c r="I58" s="44">
        <v>-1.4962376365801346</v>
      </c>
      <c r="J58" s="142"/>
      <c r="L58" s="141">
        <v>15.75</v>
      </c>
      <c r="M58" s="148">
        <v>10.350000000000001</v>
      </c>
      <c r="N58" s="51"/>
      <c r="Q58" s="194"/>
      <c r="R58" s="194"/>
      <c r="S58" s="194"/>
      <c r="T58" s="194"/>
      <c r="U58" s="194"/>
      <c r="V58" s="194"/>
      <c r="W58" s="194"/>
      <c r="X58" s="194"/>
    </row>
    <row r="59" spans="1:24" x14ac:dyDescent="0.2">
      <c r="A59" s="27">
        <v>7.6</v>
      </c>
      <c r="B59" s="27">
        <v>5.4</v>
      </c>
      <c r="C59" s="27">
        <f t="shared" si="0"/>
        <v>41.04</v>
      </c>
      <c r="D59" s="27">
        <v>11.25</v>
      </c>
      <c r="F59" s="141">
        <v>33</v>
      </c>
      <c r="G59" s="44">
        <v>10.674122791643654</v>
      </c>
      <c r="H59" s="44">
        <v>0.72587720835634428</v>
      </c>
      <c r="I59" s="44">
        <v>0.67453207997567466</v>
      </c>
      <c r="J59" s="142"/>
      <c r="L59" s="141">
        <v>16.25</v>
      </c>
      <c r="M59" s="148">
        <v>10.350000000000001</v>
      </c>
      <c r="N59" s="51"/>
      <c r="Q59" s="194"/>
      <c r="R59" s="194"/>
      <c r="S59" s="194"/>
      <c r="T59" s="194"/>
      <c r="U59" s="194"/>
      <c r="V59" s="194"/>
      <c r="W59" s="194"/>
      <c r="X59" s="194"/>
    </row>
    <row r="60" spans="1:24" x14ac:dyDescent="0.2">
      <c r="A60" s="27">
        <v>10</v>
      </c>
      <c r="B60" s="27">
        <v>4.5</v>
      </c>
      <c r="C60" s="27">
        <f t="shared" si="0"/>
        <v>45</v>
      </c>
      <c r="D60" s="27">
        <v>10.5</v>
      </c>
      <c r="F60" s="141">
        <v>34</v>
      </c>
      <c r="G60" s="44">
        <v>11.271983613034802</v>
      </c>
      <c r="H60" s="44">
        <v>2.2280163869651979</v>
      </c>
      <c r="I60" s="44">
        <v>2.0704170215270645</v>
      </c>
      <c r="J60" s="142" t="s">
        <v>330</v>
      </c>
      <c r="L60" s="141">
        <v>16.75</v>
      </c>
      <c r="M60" s="148">
        <v>10.350000000000001</v>
      </c>
      <c r="N60" s="51"/>
      <c r="Q60" s="194"/>
      <c r="R60" s="194"/>
      <c r="S60" s="194"/>
      <c r="T60" s="194"/>
      <c r="U60" s="194"/>
      <c r="V60" s="194"/>
      <c r="W60" s="194"/>
      <c r="X60" s="194"/>
    </row>
    <row r="61" spans="1:24" x14ac:dyDescent="0.2">
      <c r="A61" s="27">
        <v>9.9</v>
      </c>
      <c r="B61" s="27">
        <v>3.5</v>
      </c>
      <c r="C61" s="27">
        <f t="shared" si="0"/>
        <v>34.65</v>
      </c>
      <c r="D61" s="27">
        <v>12.75</v>
      </c>
      <c r="F61" s="141">
        <v>35</v>
      </c>
      <c r="G61" s="44">
        <v>11.82839008095339</v>
      </c>
      <c r="H61" s="44">
        <v>-1.7783900809533897</v>
      </c>
      <c r="I61" s="44">
        <v>-1.6525951586631242</v>
      </c>
      <c r="J61" s="142"/>
      <c r="L61" s="141">
        <v>17.25</v>
      </c>
      <c r="M61" s="148">
        <v>10.5</v>
      </c>
      <c r="N61" s="51"/>
      <c r="Q61" s="194"/>
      <c r="R61" s="194"/>
      <c r="S61" s="194"/>
      <c r="T61" s="194"/>
      <c r="U61" s="194"/>
      <c r="V61" s="194"/>
      <c r="W61" s="194"/>
      <c r="X61" s="194"/>
    </row>
    <row r="62" spans="1:24" x14ac:dyDescent="0.2">
      <c r="A62" s="27">
        <v>8.6999999999999993</v>
      </c>
      <c r="B62" s="27">
        <v>3.8</v>
      </c>
      <c r="C62" s="27">
        <f t="shared" si="0"/>
        <v>33.059999999999995</v>
      </c>
      <c r="D62" s="27">
        <v>10.8</v>
      </c>
      <c r="F62" s="141">
        <v>36</v>
      </c>
      <c r="G62" s="44">
        <v>10.936015410834925</v>
      </c>
      <c r="H62" s="44">
        <v>-0.28601541083492599</v>
      </c>
      <c r="I62" s="44">
        <v>-0.26578403034920628</v>
      </c>
      <c r="J62" s="142"/>
      <c r="L62" s="141">
        <v>17.75</v>
      </c>
      <c r="M62" s="148">
        <v>10.5</v>
      </c>
      <c r="N62" s="51"/>
      <c r="Q62" s="194"/>
      <c r="R62" s="194"/>
      <c r="S62" s="194"/>
      <c r="T62" s="194"/>
      <c r="U62" s="194"/>
      <c r="V62" s="194"/>
      <c r="W62" s="194"/>
      <c r="X62" s="194"/>
    </row>
    <row r="63" spans="1:24" x14ac:dyDescent="0.2">
      <c r="A63" s="27">
        <v>8.4</v>
      </c>
      <c r="B63" s="27">
        <v>5.9</v>
      </c>
      <c r="C63" s="27">
        <f t="shared" si="0"/>
        <v>49.56</v>
      </c>
      <c r="D63" s="27">
        <v>13.200000000000001</v>
      </c>
      <c r="F63" s="141">
        <v>37</v>
      </c>
      <c r="G63" s="44">
        <v>11.751140884597936</v>
      </c>
      <c r="H63" s="44">
        <v>-0.951140884597935</v>
      </c>
      <c r="I63" s="44">
        <v>-0.88386166675561084</v>
      </c>
      <c r="J63" s="142"/>
      <c r="L63" s="141">
        <v>18.25</v>
      </c>
      <c r="M63" s="148">
        <v>10.5</v>
      </c>
      <c r="N63" s="51"/>
      <c r="Q63" s="194"/>
      <c r="R63" s="194"/>
      <c r="S63" s="194"/>
      <c r="T63" s="194"/>
      <c r="U63" s="194"/>
      <c r="V63" s="194"/>
      <c r="W63" s="194"/>
      <c r="X63" s="194"/>
    </row>
    <row r="64" spans="1:24" x14ac:dyDescent="0.2">
      <c r="A64" s="27">
        <v>8.8000000000000007</v>
      </c>
      <c r="B64" s="27">
        <v>4.8</v>
      </c>
      <c r="C64" s="27">
        <f t="shared" si="0"/>
        <v>42.24</v>
      </c>
      <c r="D64" s="27">
        <v>12</v>
      </c>
      <c r="F64" s="141">
        <v>38</v>
      </c>
      <c r="G64" s="44">
        <v>12.40478756821912</v>
      </c>
      <c r="H64" s="44">
        <v>2.445212431780881</v>
      </c>
      <c r="I64" s="44">
        <v>2.2722496430578545</v>
      </c>
      <c r="J64" s="142" t="s">
        <v>330</v>
      </c>
      <c r="L64" s="141">
        <v>18.75</v>
      </c>
      <c r="M64" s="148">
        <v>10.5</v>
      </c>
      <c r="N64" s="51"/>
      <c r="Q64" s="194"/>
      <c r="R64" s="194"/>
      <c r="S64" s="194"/>
      <c r="T64" s="194"/>
      <c r="U64" s="194"/>
      <c r="V64" s="194"/>
      <c r="W64" s="194"/>
      <c r="X64" s="194"/>
    </row>
    <row r="65" spans="1:24" x14ac:dyDescent="0.2">
      <c r="A65" s="27">
        <v>7.7</v>
      </c>
      <c r="B65" s="27">
        <v>3.4</v>
      </c>
      <c r="C65" s="27">
        <f t="shared" si="0"/>
        <v>26.18</v>
      </c>
      <c r="D65" s="27">
        <v>12.149999999999999</v>
      </c>
      <c r="F65" s="141">
        <v>39</v>
      </c>
      <c r="G65" s="44">
        <v>11.51863263568951</v>
      </c>
      <c r="H65" s="44">
        <v>-0.11863263568951155</v>
      </c>
      <c r="I65" s="44">
        <v>-0.11024112285580799</v>
      </c>
      <c r="J65" s="142"/>
      <c r="L65" s="141">
        <v>19.25</v>
      </c>
      <c r="M65" s="148">
        <v>10.5</v>
      </c>
      <c r="N65" s="51"/>
      <c r="Q65" s="194"/>
      <c r="R65" s="194"/>
      <c r="S65" s="194"/>
      <c r="T65" s="194"/>
      <c r="U65" s="194"/>
      <c r="V65" s="194"/>
      <c r="W65" s="194"/>
      <c r="X65" s="194"/>
    </row>
    <row r="66" spans="1:24" x14ac:dyDescent="0.2">
      <c r="A66" s="27">
        <v>6.6</v>
      </c>
      <c r="B66" s="27">
        <v>4.8</v>
      </c>
      <c r="C66" s="27">
        <f t="shared" si="0"/>
        <v>31.679999999999996</v>
      </c>
      <c r="D66" s="27">
        <v>10.649999999999999</v>
      </c>
      <c r="F66" s="141">
        <v>40</v>
      </c>
      <c r="G66" s="44">
        <v>11.358262648736854</v>
      </c>
      <c r="H66" s="44">
        <v>-2.658262648736855</v>
      </c>
      <c r="I66" s="44">
        <v>-2.4702296930280045</v>
      </c>
      <c r="J66" s="142" t="s">
        <v>330</v>
      </c>
      <c r="L66" s="141">
        <v>19.75</v>
      </c>
      <c r="M66" s="148">
        <v>10.5</v>
      </c>
      <c r="N66" s="51"/>
      <c r="Q66" s="194"/>
      <c r="R66" s="194"/>
      <c r="S66" s="194"/>
      <c r="T66" s="194"/>
      <c r="U66" s="194"/>
      <c r="V66" s="194"/>
      <c r="W66" s="194"/>
      <c r="X66" s="194"/>
    </row>
    <row r="67" spans="1:24" x14ac:dyDescent="0.2">
      <c r="A67" s="27">
        <v>5.7</v>
      </c>
      <c r="B67" s="27">
        <v>6</v>
      </c>
      <c r="C67" s="27">
        <f t="shared" ref="C67:C130" si="1">A67*B67</f>
        <v>34.200000000000003</v>
      </c>
      <c r="D67" s="27">
        <v>13.5</v>
      </c>
      <c r="F67" s="141">
        <v>41</v>
      </c>
      <c r="G67" s="44">
        <v>11.659478467880991</v>
      </c>
      <c r="H67" s="44">
        <v>0.94052153211901057</v>
      </c>
      <c r="I67" s="44">
        <v>0.87399347715943432</v>
      </c>
      <c r="J67" s="142"/>
      <c r="L67" s="141">
        <v>20.25</v>
      </c>
      <c r="M67" s="148">
        <v>10.5</v>
      </c>
      <c r="N67" s="51"/>
      <c r="Q67" s="194"/>
      <c r="R67" s="194"/>
      <c r="S67" s="194"/>
      <c r="T67" s="194"/>
      <c r="U67" s="194"/>
      <c r="V67" s="194"/>
      <c r="W67" s="194"/>
      <c r="X67" s="194"/>
    </row>
    <row r="68" spans="1:24" x14ac:dyDescent="0.2">
      <c r="A68" s="27">
        <v>5.7</v>
      </c>
      <c r="B68" s="27">
        <v>5.0999999999999996</v>
      </c>
      <c r="C68" s="27">
        <f t="shared" si="1"/>
        <v>29.07</v>
      </c>
      <c r="D68" s="27">
        <v>9.3000000000000007</v>
      </c>
      <c r="F68" s="141">
        <v>42</v>
      </c>
      <c r="G68" s="44">
        <v>12.112653802685845</v>
      </c>
      <c r="H68" s="44">
        <v>-0.26265380268584337</v>
      </c>
      <c r="I68" s="44">
        <v>-0.24407491211960974</v>
      </c>
      <c r="J68" s="142"/>
      <c r="L68" s="141">
        <v>20.75</v>
      </c>
      <c r="M68" s="148">
        <v>10.649999999999999</v>
      </c>
      <c r="N68" s="51"/>
      <c r="Q68" s="194"/>
      <c r="R68" s="194"/>
      <c r="S68" s="194"/>
      <c r="T68" s="194"/>
      <c r="U68" s="194"/>
      <c r="V68" s="194"/>
      <c r="W68" s="194"/>
      <c r="X68" s="194"/>
    </row>
    <row r="69" spans="1:24" x14ac:dyDescent="0.2">
      <c r="A69" s="27">
        <v>5.5</v>
      </c>
      <c r="B69" s="27">
        <v>4.9000000000000004</v>
      </c>
      <c r="C69" s="27">
        <f t="shared" si="1"/>
        <v>26.950000000000003</v>
      </c>
      <c r="D69" s="27">
        <v>12.299999999999999</v>
      </c>
      <c r="F69" s="141">
        <v>43</v>
      </c>
      <c r="G69" s="44">
        <v>12.535575230334587</v>
      </c>
      <c r="H69" s="44">
        <v>-1.1355752303345881</v>
      </c>
      <c r="I69" s="44">
        <v>-1.0552499972011977</v>
      </c>
      <c r="J69" s="142"/>
      <c r="L69" s="141">
        <v>21.25</v>
      </c>
      <c r="M69" s="148">
        <v>10.649999999999999</v>
      </c>
      <c r="N69" s="51"/>
      <c r="Q69" s="194"/>
      <c r="R69" s="194"/>
      <c r="S69" s="194"/>
      <c r="T69" s="194"/>
      <c r="U69" s="194"/>
      <c r="V69" s="194"/>
      <c r="W69" s="194"/>
      <c r="X69" s="194"/>
    </row>
    <row r="70" spans="1:24" x14ac:dyDescent="0.2">
      <c r="A70" s="27">
        <v>7.5</v>
      </c>
      <c r="B70" s="27">
        <v>4.5</v>
      </c>
      <c r="C70" s="27">
        <f t="shared" si="1"/>
        <v>33.75</v>
      </c>
      <c r="D70" s="27">
        <v>8.6999999999999993</v>
      </c>
      <c r="F70" s="141">
        <v>44</v>
      </c>
      <c r="G70" s="44">
        <v>12.060581817681198</v>
      </c>
      <c r="H70" s="44">
        <v>0.53941818231880312</v>
      </c>
      <c r="I70" s="44">
        <v>0.50126228555943042</v>
      </c>
      <c r="J70" s="142"/>
      <c r="L70" s="141">
        <v>21.75</v>
      </c>
      <c r="M70" s="148">
        <v>10.649999999999999</v>
      </c>
      <c r="N70" s="51"/>
      <c r="Q70" s="194"/>
      <c r="R70" s="194"/>
      <c r="S70" s="194"/>
      <c r="T70" s="194"/>
      <c r="U70" s="194"/>
      <c r="V70" s="194"/>
      <c r="W70" s="194"/>
      <c r="X70" s="194"/>
    </row>
    <row r="71" spans="1:24" x14ac:dyDescent="0.2">
      <c r="A71" s="27">
        <v>6.4</v>
      </c>
      <c r="B71" s="27">
        <v>5.3</v>
      </c>
      <c r="C71" s="27">
        <f t="shared" si="1"/>
        <v>33.92</v>
      </c>
      <c r="D71" s="27">
        <v>12</v>
      </c>
      <c r="F71" s="141">
        <v>45</v>
      </c>
      <c r="G71" s="44">
        <v>10.466479234853541</v>
      </c>
      <c r="H71" s="44">
        <v>-0.7164792348535407</v>
      </c>
      <c r="I71" s="44">
        <v>-0.66579887477040767</v>
      </c>
      <c r="J71" s="142"/>
      <c r="L71" s="141">
        <v>22.25</v>
      </c>
      <c r="M71" s="148">
        <v>10.649999999999999</v>
      </c>
      <c r="N71" s="51"/>
      <c r="Q71" s="194"/>
      <c r="R71" s="194"/>
      <c r="S71" s="194"/>
      <c r="T71" s="194"/>
      <c r="U71" s="194"/>
      <c r="V71" s="194"/>
      <c r="W71" s="194"/>
      <c r="X71" s="194"/>
    </row>
    <row r="72" spans="1:24" x14ac:dyDescent="0.2">
      <c r="A72" s="27">
        <v>9.1</v>
      </c>
      <c r="B72" s="27">
        <v>7.1</v>
      </c>
      <c r="C72" s="27">
        <f t="shared" si="1"/>
        <v>64.61</v>
      </c>
      <c r="D72" s="27">
        <v>11.55</v>
      </c>
      <c r="F72" s="141">
        <v>46</v>
      </c>
      <c r="G72" s="44">
        <v>10.661756715758521</v>
      </c>
      <c r="H72" s="44">
        <v>0.88824328424147936</v>
      </c>
      <c r="I72" s="44">
        <v>0.82541314584118786</v>
      </c>
      <c r="J72" s="142"/>
      <c r="L72" s="141">
        <v>22.75</v>
      </c>
      <c r="M72" s="148">
        <v>10.649999999999999</v>
      </c>
      <c r="N72" s="51"/>
      <c r="Q72" s="194"/>
      <c r="R72" s="194"/>
      <c r="S72" s="194"/>
      <c r="T72" s="194"/>
      <c r="U72" s="194"/>
      <c r="V72" s="194"/>
      <c r="W72" s="194"/>
      <c r="X72" s="194"/>
    </row>
    <row r="73" spans="1:24" x14ac:dyDescent="0.2">
      <c r="A73" s="27">
        <v>6.7</v>
      </c>
      <c r="B73" s="27">
        <v>4.5</v>
      </c>
      <c r="C73" s="27">
        <f t="shared" si="1"/>
        <v>30.150000000000002</v>
      </c>
      <c r="D73" s="27">
        <v>10.5</v>
      </c>
      <c r="F73" s="141">
        <v>47</v>
      </c>
      <c r="G73" s="44">
        <v>12.325063377123573</v>
      </c>
      <c r="H73" s="44">
        <v>-0.32506337712357336</v>
      </c>
      <c r="I73" s="44">
        <v>-0.30206992776585456</v>
      </c>
      <c r="J73" s="142"/>
      <c r="L73" s="141">
        <v>23.25</v>
      </c>
      <c r="M73" s="148">
        <v>10.649999999999999</v>
      </c>
      <c r="N73" s="51"/>
      <c r="Q73" s="194"/>
      <c r="R73" s="194"/>
      <c r="S73" s="194"/>
      <c r="T73" s="194"/>
      <c r="U73" s="194"/>
      <c r="V73" s="194"/>
      <c r="W73" s="194"/>
      <c r="X73" s="194"/>
    </row>
    <row r="74" spans="1:24" x14ac:dyDescent="0.2">
      <c r="A74" s="27">
        <v>6.5</v>
      </c>
      <c r="B74" s="27">
        <v>6</v>
      </c>
      <c r="C74" s="27">
        <f t="shared" si="1"/>
        <v>39</v>
      </c>
      <c r="D74" s="27">
        <v>11.850000000000001</v>
      </c>
      <c r="F74" s="141">
        <v>48</v>
      </c>
      <c r="G74" s="44">
        <v>10.922709918130927</v>
      </c>
      <c r="H74" s="44">
        <v>-0.27270991813092849</v>
      </c>
      <c r="I74" s="44">
        <v>-0.2534197054118642</v>
      </c>
      <c r="J74" s="142"/>
      <c r="L74" s="141">
        <v>23.75</v>
      </c>
      <c r="M74" s="148">
        <v>10.649999999999999</v>
      </c>
      <c r="N74" s="51"/>
      <c r="Q74" s="194"/>
      <c r="R74" s="194"/>
      <c r="S74" s="194"/>
      <c r="T74" s="194"/>
      <c r="U74" s="194"/>
      <c r="V74" s="194"/>
      <c r="W74" s="194"/>
      <c r="X74" s="194"/>
    </row>
    <row r="75" spans="1:24" x14ac:dyDescent="0.2">
      <c r="A75" s="27">
        <v>9.9</v>
      </c>
      <c r="B75" s="27">
        <v>6.7</v>
      </c>
      <c r="C75" s="27">
        <f t="shared" si="1"/>
        <v>66.33</v>
      </c>
      <c r="D75" s="27">
        <v>14.700000000000001</v>
      </c>
      <c r="F75" s="141">
        <v>49</v>
      </c>
      <c r="G75" s="44">
        <v>12.88024631356226</v>
      </c>
      <c r="H75" s="44">
        <v>-0.13024631356226024</v>
      </c>
      <c r="I75" s="44">
        <v>-0.12103330395956695</v>
      </c>
      <c r="J75" s="142"/>
      <c r="L75" s="141">
        <v>24.25</v>
      </c>
      <c r="M75" s="148">
        <v>10.649999999999999</v>
      </c>
      <c r="N75" s="51"/>
      <c r="Q75" s="194"/>
      <c r="R75" s="194"/>
      <c r="S75" s="194"/>
      <c r="T75" s="194"/>
      <c r="U75" s="194"/>
      <c r="V75" s="194"/>
      <c r="W75" s="194"/>
      <c r="X75" s="194"/>
    </row>
    <row r="76" spans="1:24" x14ac:dyDescent="0.2">
      <c r="A76" s="27">
        <v>8.5</v>
      </c>
      <c r="B76" s="27">
        <v>6</v>
      </c>
      <c r="C76" s="27">
        <f t="shared" si="1"/>
        <v>51</v>
      </c>
      <c r="D76" s="27">
        <v>12.600000000000001</v>
      </c>
      <c r="F76" s="141">
        <v>50</v>
      </c>
      <c r="G76" s="44">
        <v>11.749168378558416</v>
      </c>
      <c r="H76" s="44">
        <v>-0.3491683785584172</v>
      </c>
      <c r="I76" s="44">
        <v>-0.32446985514817261</v>
      </c>
      <c r="J76" s="142"/>
      <c r="L76" s="141">
        <v>24.75</v>
      </c>
      <c r="M76" s="148">
        <v>10.649999999999999</v>
      </c>
      <c r="N76" s="51"/>
      <c r="Q76" s="194"/>
      <c r="R76" s="194"/>
      <c r="S76" s="194"/>
      <c r="T76" s="194"/>
      <c r="U76" s="194"/>
      <c r="V76" s="194"/>
      <c r="W76" s="194"/>
      <c r="X76" s="194"/>
    </row>
    <row r="77" spans="1:24" x14ac:dyDescent="0.2">
      <c r="A77" s="27">
        <v>9.9</v>
      </c>
      <c r="B77" s="27">
        <v>4.8</v>
      </c>
      <c r="C77" s="27">
        <f t="shared" si="1"/>
        <v>47.52</v>
      </c>
      <c r="D77" s="27">
        <v>13.350000000000001</v>
      </c>
      <c r="F77" s="141">
        <v>51</v>
      </c>
      <c r="G77" s="44">
        <v>10.613371881679987</v>
      </c>
      <c r="H77" s="44">
        <v>0.18662811832001402</v>
      </c>
      <c r="I77" s="44">
        <v>0.17342692590858383</v>
      </c>
      <c r="J77" s="142"/>
      <c r="L77" s="141">
        <v>25.25</v>
      </c>
      <c r="M77" s="148">
        <v>10.649999999999999</v>
      </c>
      <c r="N77" s="51"/>
      <c r="Q77" s="194"/>
      <c r="R77" s="194"/>
      <c r="S77" s="194"/>
      <c r="T77" s="194"/>
      <c r="U77" s="194"/>
      <c r="V77" s="194"/>
      <c r="W77" s="194"/>
      <c r="X77" s="194"/>
    </row>
    <row r="78" spans="1:24" x14ac:dyDescent="0.2">
      <c r="A78" s="27">
        <v>7.6</v>
      </c>
      <c r="B78" s="27">
        <v>5</v>
      </c>
      <c r="C78" s="27">
        <f t="shared" si="1"/>
        <v>38</v>
      </c>
      <c r="D78" s="27">
        <v>11.25</v>
      </c>
      <c r="F78" s="141">
        <v>52</v>
      </c>
      <c r="G78" s="44">
        <v>10.657439604263589</v>
      </c>
      <c r="H78" s="44">
        <v>1.6425603957364103</v>
      </c>
      <c r="I78" s="44">
        <v>1.5263734244123475</v>
      </c>
      <c r="J78" s="142"/>
      <c r="L78" s="141">
        <v>25.75</v>
      </c>
      <c r="M78" s="148">
        <v>10.649999999999999</v>
      </c>
      <c r="N78" s="51"/>
      <c r="Q78" s="194"/>
      <c r="R78" s="194"/>
      <c r="S78" s="194"/>
      <c r="T78" s="194"/>
      <c r="U78" s="194"/>
      <c r="V78" s="194"/>
      <c r="W78" s="194"/>
      <c r="X78" s="194"/>
    </row>
    <row r="79" spans="1:24" x14ac:dyDescent="0.2">
      <c r="A79" s="27">
        <v>9.4</v>
      </c>
      <c r="B79" s="27">
        <v>4.9000000000000004</v>
      </c>
      <c r="C79" s="27">
        <f t="shared" si="1"/>
        <v>46.06</v>
      </c>
      <c r="D79" s="27">
        <v>12</v>
      </c>
      <c r="F79" s="141">
        <v>53</v>
      </c>
      <c r="G79" s="44">
        <v>12.013695861877604</v>
      </c>
      <c r="H79" s="44">
        <v>1.4863041381223958</v>
      </c>
      <c r="I79" s="44">
        <v>1.3811699971050477</v>
      </c>
      <c r="J79" s="142"/>
      <c r="L79" s="141">
        <v>26.25</v>
      </c>
      <c r="M79" s="148">
        <v>10.649999999999999</v>
      </c>
      <c r="N79" s="51"/>
      <c r="Q79" s="194"/>
      <c r="R79" s="194"/>
      <c r="S79" s="194"/>
      <c r="T79" s="194"/>
      <c r="U79" s="194"/>
      <c r="V79" s="194"/>
      <c r="W79" s="194"/>
      <c r="X79" s="194"/>
    </row>
    <row r="80" spans="1:24" x14ac:dyDescent="0.2">
      <c r="A80" s="27">
        <v>9.3000000000000007</v>
      </c>
      <c r="B80" s="27">
        <v>5.9</v>
      </c>
      <c r="C80" s="27">
        <f t="shared" si="1"/>
        <v>54.870000000000005</v>
      </c>
      <c r="D80" s="27">
        <v>12.149999999999999</v>
      </c>
      <c r="F80" s="141">
        <v>54</v>
      </c>
      <c r="G80" s="44">
        <v>10.663292147303775</v>
      </c>
      <c r="H80" s="44">
        <v>0.13670785269622598</v>
      </c>
      <c r="I80" s="44">
        <v>0.12703778430652182</v>
      </c>
      <c r="J80" s="142"/>
      <c r="L80" s="141">
        <v>26.75</v>
      </c>
      <c r="M80" s="148">
        <v>10.649999999999999</v>
      </c>
      <c r="N80" s="51"/>
      <c r="Q80" s="194"/>
      <c r="R80" s="194"/>
      <c r="S80" s="194"/>
      <c r="T80" s="194"/>
      <c r="U80" s="194"/>
      <c r="V80" s="194"/>
      <c r="W80" s="194"/>
      <c r="X80" s="194"/>
    </row>
    <row r="81" spans="1:24" x14ac:dyDescent="0.2">
      <c r="A81" s="27">
        <v>7.1</v>
      </c>
      <c r="B81" s="27">
        <v>5.9</v>
      </c>
      <c r="C81" s="27">
        <f t="shared" si="1"/>
        <v>41.89</v>
      </c>
      <c r="D81" s="27">
        <v>11.399999999999999</v>
      </c>
      <c r="F81" s="141">
        <v>55</v>
      </c>
      <c r="G81" s="44">
        <v>11.271983613034802</v>
      </c>
      <c r="H81" s="44">
        <v>0.87801638696519646</v>
      </c>
      <c r="I81" s="44">
        <v>0.81590965101857293</v>
      </c>
      <c r="J81" s="142"/>
      <c r="L81" s="141">
        <v>27.25</v>
      </c>
      <c r="M81" s="148">
        <v>10.649999999999999</v>
      </c>
      <c r="N81" s="51"/>
      <c r="Q81" s="194"/>
      <c r="R81" s="194"/>
      <c r="S81" s="194"/>
      <c r="T81" s="194"/>
      <c r="U81" s="194"/>
      <c r="V81" s="194"/>
      <c r="W81" s="194"/>
      <c r="X81" s="194"/>
    </row>
    <row r="82" spans="1:24" x14ac:dyDescent="0.2">
      <c r="A82" s="27">
        <v>9.9</v>
      </c>
      <c r="B82" s="27">
        <v>4.8</v>
      </c>
      <c r="C82" s="27">
        <f t="shared" si="1"/>
        <v>47.52</v>
      </c>
      <c r="D82" s="27">
        <v>13.200000000000001</v>
      </c>
      <c r="F82" s="141">
        <v>56</v>
      </c>
      <c r="G82" s="44">
        <v>12.263460742343938</v>
      </c>
      <c r="H82" s="44">
        <v>1.0865392576560637</v>
      </c>
      <c r="I82" s="44">
        <v>1.0096825978343373</v>
      </c>
      <c r="J82" s="142"/>
      <c r="L82" s="141">
        <v>27.75</v>
      </c>
      <c r="M82" s="148">
        <v>10.8</v>
      </c>
      <c r="N82" s="51"/>
      <c r="Q82" s="194"/>
      <c r="R82" s="194"/>
      <c r="S82" s="194"/>
      <c r="T82" s="194"/>
      <c r="U82" s="194"/>
      <c r="V82" s="194"/>
      <c r="W82" s="194"/>
      <c r="X82" s="194"/>
    </row>
    <row r="83" spans="1:24" x14ac:dyDescent="0.2">
      <c r="A83" s="27">
        <v>8.6999999999999993</v>
      </c>
      <c r="B83" s="27">
        <v>4.5999999999999996</v>
      </c>
      <c r="C83" s="27">
        <f t="shared" si="1"/>
        <v>40.019999999999996</v>
      </c>
      <c r="D83" s="27">
        <v>12</v>
      </c>
      <c r="F83" s="141">
        <v>57</v>
      </c>
      <c r="G83" s="44">
        <v>12.118127173142971</v>
      </c>
      <c r="H83" s="44">
        <v>1.0818728268570297</v>
      </c>
      <c r="I83" s="44">
        <v>1.0053462483296292</v>
      </c>
      <c r="J83" s="142"/>
      <c r="L83" s="141">
        <v>28.25</v>
      </c>
      <c r="M83" s="148">
        <v>10.8</v>
      </c>
      <c r="N83" s="51"/>
      <c r="Q83" s="194"/>
      <c r="R83" s="194"/>
      <c r="S83" s="194"/>
      <c r="T83" s="194"/>
      <c r="U83" s="194"/>
      <c r="V83" s="194"/>
      <c r="W83" s="194"/>
      <c r="X83" s="194"/>
    </row>
    <row r="84" spans="1:24" x14ac:dyDescent="0.2">
      <c r="A84" s="27">
        <v>8.6</v>
      </c>
      <c r="B84" s="27">
        <v>4</v>
      </c>
      <c r="C84" s="27">
        <f t="shared" si="1"/>
        <v>34.4</v>
      </c>
      <c r="D84" s="27">
        <v>12.75</v>
      </c>
      <c r="F84" s="141">
        <v>58</v>
      </c>
      <c r="G84" s="44">
        <v>11.411112795652311</v>
      </c>
      <c r="H84" s="44">
        <v>-0.16111279565231129</v>
      </c>
      <c r="I84" s="44">
        <v>-0.14971643676226129</v>
      </c>
      <c r="J84" s="142"/>
      <c r="L84" s="141">
        <v>28.75</v>
      </c>
      <c r="M84" s="148">
        <v>10.8</v>
      </c>
      <c r="N84" s="51"/>
      <c r="Q84" s="194"/>
      <c r="R84" s="194"/>
      <c r="S84" s="194"/>
      <c r="T84" s="194"/>
      <c r="U84" s="194"/>
      <c r="V84" s="194"/>
      <c r="W84" s="194"/>
      <c r="X84" s="194"/>
    </row>
    <row r="85" spans="1:24" x14ac:dyDescent="0.2">
      <c r="A85" s="27">
        <v>6.4</v>
      </c>
      <c r="B85" s="27">
        <v>5</v>
      </c>
      <c r="C85" s="27">
        <f t="shared" si="1"/>
        <v>32</v>
      </c>
      <c r="D85" s="27">
        <v>9.75</v>
      </c>
      <c r="F85" s="141">
        <v>59</v>
      </c>
      <c r="G85" s="44">
        <v>12.325063377123573</v>
      </c>
      <c r="H85" s="44">
        <v>-1.8250633771235734</v>
      </c>
      <c r="I85" s="44">
        <v>-1.6959670061086214</v>
      </c>
      <c r="J85" s="142"/>
      <c r="L85" s="141">
        <v>29.25</v>
      </c>
      <c r="M85" s="148">
        <v>10.8</v>
      </c>
      <c r="N85" s="51"/>
      <c r="Q85" s="194"/>
      <c r="R85" s="194"/>
      <c r="S85" s="194"/>
      <c r="T85" s="194"/>
      <c r="U85" s="194"/>
      <c r="V85" s="194"/>
      <c r="W85" s="194"/>
      <c r="X85" s="194"/>
    </row>
    <row r="86" spans="1:24" x14ac:dyDescent="0.2">
      <c r="A86" s="27">
        <v>7.7</v>
      </c>
      <c r="B86" s="27">
        <v>4.3</v>
      </c>
      <c r="C86" s="27">
        <f t="shared" si="1"/>
        <v>33.11</v>
      </c>
      <c r="D86" s="27">
        <v>11.55</v>
      </c>
      <c r="F86" s="141">
        <v>60</v>
      </c>
      <c r="G86" s="44">
        <v>11.989227861647706</v>
      </c>
      <c r="H86" s="44">
        <v>0.76077213835229429</v>
      </c>
      <c r="I86" s="44">
        <v>0.70695870728922805</v>
      </c>
      <c r="J86" s="142"/>
      <c r="L86" s="141">
        <v>29.75</v>
      </c>
      <c r="M86" s="148">
        <v>10.8</v>
      </c>
      <c r="N86" s="51"/>
      <c r="Q86" s="194"/>
      <c r="R86" s="194"/>
      <c r="S86" s="194"/>
      <c r="T86" s="194"/>
      <c r="U86" s="194"/>
      <c r="V86" s="194"/>
      <c r="W86" s="194"/>
      <c r="X86" s="194"/>
    </row>
    <row r="87" spans="1:24" x14ac:dyDescent="0.2">
      <c r="A87" s="27">
        <v>7.5</v>
      </c>
      <c r="B87" s="27">
        <v>4.5</v>
      </c>
      <c r="C87" s="27">
        <f t="shared" si="1"/>
        <v>33.75</v>
      </c>
      <c r="D87" s="27">
        <v>10.8</v>
      </c>
      <c r="F87" s="141">
        <v>61</v>
      </c>
      <c r="G87" s="44">
        <v>11.297674069212917</v>
      </c>
      <c r="H87" s="44">
        <v>-0.49767406921291624</v>
      </c>
      <c r="I87" s="44">
        <v>-0.46247095402855987</v>
      </c>
      <c r="J87" s="142"/>
      <c r="L87" s="141">
        <v>30.25</v>
      </c>
      <c r="M87" s="148">
        <v>10.8</v>
      </c>
      <c r="N87" s="51"/>
      <c r="Q87" s="194"/>
      <c r="R87" s="194"/>
      <c r="S87" s="194"/>
      <c r="T87" s="194"/>
      <c r="U87" s="194"/>
      <c r="V87" s="194"/>
      <c r="W87" s="194"/>
      <c r="X87" s="194"/>
    </row>
    <row r="88" spans="1:24" x14ac:dyDescent="0.2">
      <c r="A88" s="27">
        <v>5</v>
      </c>
      <c r="B88" s="27">
        <v>4.9000000000000004</v>
      </c>
      <c r="C88" s="27">
        <f t="shared" si="1"/>
        <v>24.5</v>
      </c>
      <c r="D88" s="27">
        <v>9</v>
      </c>
      <c r="F88" s="141">
        <v>62</v>
      </c>
      <c r="G88" s="44">
        <v>12.012557414972719</v>
      </c>
      <c r="H88" s="44">
        <v>1.1874425850272825</v>
      </c>
      <c r="I88" s="44">
        <v>1.1034484999795411</v>
      </c>
      <c r="J88" s="142"/>
      <c r="L88" s="141">
        <v>30.75</v>
      </c>
      <c r="M88" s="148">
        <v>10.8</v>
      </c>
      <c r="N88" s="51"/>
      <c r="Q88" s="194"/>
      <c r="R88" s="194"/>
      <c r="S88" s="194"/>
      <c r="T88" s="194"/>
      <c r="U88" s="194"/>
      <c r="V88" s="194"/>
      <c r="W88" s="194"/>
      <c r="X88" s="194"/>
    </row>
    <row r="89" spans="1:24" x14ac:dyDescent="0.2">
      <c r="A89" s="27">
        <v>7.7</v>
      </c>
      <c r="B89" s="27">
        <v>4.3</v>
      </c>
      <c r="C89" s="27">
        <f t="shared" si="1"/>
        <v>33.11</v>
      </c>
      <c r="D89" s="27">
        <v>12.299999999999999</v>
      </c>
      <c r="F89" s="141">
        <v>63</v>
      </c>
      <c r="G89" s="44">
        <v>11.753824280030555</v>
      </c>
      <c r="H89" s="44">
        <v>0.24617571996944498</v>
      </c>
      <c r="I89" s="44">
        <v>0.22876241121622432</v>
      </c>
      <c r="J89" s="142"/>
      <c r="L89" s="141">
        <v>31.25</v>
      </c>
      <c r="M89" s="148">
        <v>10.8</v>
      </c>
      <c r="N89" s="51"/>
      <c r="Q89" s="194"/>
      <c r="R89" s="194"/>
      <c r="S89" s="194"/>
      <c r="T89" s="194"/>
      <c r="U89" s="194"/>
      <c r="V89" s="194"/>
      <c r="W89" s="194"/>
      <c r="X89" s="194"/>
    </row>
    <row r="90" spans="1:24" x14ac:dyDescent="0.2">
      <c r="A90" s="27">
        <v>9.1</v>
      </c>
      <c r="B90" s="27">
        <v>4.5999999999999996</v>
      </c>
      <c r="C90" s="27">
        <f t="shared" si="1"/>
        <v>41.859999999999992</v>
      </c>
      <c r="D90" s="27">
        <v>11.100000000000001</v>
      </c>
      <c r="F90" s="141">
        <v>64</v>
      </c>
      <c r="G90" s="44">
        <v>10.449898014950094</v>
      </c>
      <c r="H90" s="44">
        <v>1.7001019850499048</v>
      </c>
      <c r="I90" s="44">
        <v>1.5798447932305337</v>
      </c>
      <c r="J90" s="142"/>
      <c r="L90" s="141">
        <v>31.75</v>
      </c>
      <c r="M90" s="148">
        <v>10.8</v>
      </c>
      <c r="N90" s="51"/>
      <c r="Q90" s="194"/>
      <c r="R90" s="194"/>
      <c r="S90" s="194"/>
      <c r="T90" s="194"/>
      <c r="U90" s="194"/>
      <c r="V90" s="194"/>
      <c r="W90" s="194"/>
      <c r="X90" s="194"/>
    </row>
    <row r="91" spans="1:24" x14ac:dyDescent="0.2">
      <c r="A91" s="27">
        <v>5.5</v>
      </c>
      <c r="B91" s="27">
        <v>8.1999999999999993</v>
      </c>
      <c r="C91" s="27">
        <f t="shared" si="1"/>
        <v>45.099999999999994</v>
      </c>
      <c r="D91" s="27">
        <v>13.950000000000001</v>
      </c>
      <c r="F91" s="141">
        <v>65</v>
      </c>
      <c r="G91" s="44">
        <v>10.559064624615674</v>
      </c>
      <c r="H91" s="44">
        <v>9.0935375384324502E-2</v>
      </c>
      <c r="I91" s="44">
        <v>8.4503036044141777E-2</v>
      </c>
      <c r="J91" s="142"/>
      <c r="L91" s="141">
        <v>32.25</v>
      </c>
      <c r="M91" s="148">
        <v>10.8</v>
      </c>
      <c r="N91" s="51"/>
      <c r="Q91" s="194"/>
      <c r="R91" s="194"/>
      <c r="S91" s="194"/>
      <c r="T91" s="194"/>
      <c r="U91" s="194"/>
      <c r="V91" s="194"/>
      <c r="W91" s="194"/>
      <c r="X91" s="194"/>
    </row>
    <row r="92" spans="1:24" x14ac:dyDescent="0.2">
      <c r="A92" s="27">
        <v>9.1</v>
      </c>
      <c r="B92" s="27">
        <v>5.4</v>
      </c>
      <c r="C92" s="27">
        <f t="shared" si="1"/>
        <v>49.14</v>
      </c>
      <c r="D92" s="27">
        <v>11.850000000000001</v>
      </c>
      <c r="F92" s="141">
        <v>66</v>
      </c>
      <c r="G92" s="44">
        <v>10.922709918130927</v>
      </c>
      <c r="H92" s="44">
        <v>2.5772900818690729</v>
      </c>
      <c r="I92" s="44">
        <v>2.394984743439394</v>
      </c>
      <c r="J92" s="142" t="s">
        <v>330</v>
      </c>
      <c r="L92" s="141">
        <v>32.75</v>
      </c>
      <c r="M92" s="148">
        <v>10.8</v>
      </c>
      <c r="N92" s="51"/>
      <c r="Q92" s="194"/>
      <c r="R92" s="194"/>
      <c r="S92" s="194"/>
      <c r="T92" s="194"/>
      <c r="U92" s="194"/>
      <c r="V92" s="194"/>
      <c r="W92" s="194"/>
      <c r="X92" s="194"/>
    </row>
    <row r="93" spans="1:24" x14ac:dyDescent="0.2">
      <c r="A93" s="27">
        <v>7.1</v>
      </c>
      <c r="B93" s="27">
        <v>4.5</v>
      </c>
      <c r="C93" s="27">
        <f t="shared" si="1"/>
        <v>31.95</v>
      </c>
      <c r="D93" s="27">
        <v>9.75</v>
      </c>
      <c r="F93" s="141">
        <v>67</v>
      </c>
      <c r="G93" s="44">
        <v>10.283401962810377</v>
      </c>
      <c r="H93" s="44">
        <v>-0.98340196281037606</v>
      </c>
      <c r="I93" s="44">
        <v>-0.9138407485319503</v>
      </c>
      <c r="J93" s="142"/>
      <c r="L93" s="141">
        <v>33.25</v>
      </c>
      <c r="M93" s="148">
        <v>10.8</v>
      </c>
      <c r="N93" s="51"/>
      <c r="Q93" s="194"/>
      <c r="R93" s="194"/>
      <c r="S93" s="194"/>
      <c r="T93" s="194"/>
      <c r="U93" s="194"/>
      <c r="V93" s="194"/>
      <c r="W93" s="194"/>
      <c r="X93" s="194"/>
    </row>
    <row r="94" spans="1:24" x14ac:dyDescent="0.2">
      <c r="A94" s="27">
        <v>9.1999999999999993</v>
      </c>
      <c r="B94" s="27">
        <v>4.8</v>
      </c>
      <c r="C94" s="27">
        <f t="shared" si="1"/>
        <v>44.16</v>
      </c>
      <c r="D94" s="27">
        <v>12.899999999999999</v>
      </c>
      <c r="F94" s="141">
        <v>68</v>
      </c>
      <c r="G94" s="44">
        <v>10.034775675624905</v>
      </c>
      <c r="H94" s="44">
        <v>2.2652243243750938</v>
      </c>
      <c r="I94" s="44">
        <v>2.1049930450249406</v>
      </c>
      <c r="J94" s="142" t="s">
        <v>330</v>
      </c>
      <c r="L94" s="141">
        <v>33.75</v>
      </c>
      <c r="M94" s="148">
        <v>10.8</v>
      </c>
      <c r="N94" s="51"/>
      <c r="Q94" s="194"/>
      <c r="R94" s="194"/>
      <c r="S94" s="194"/>
      <c r="T94" s="194"/>
      <c r="U94" s="194"/>
      <c r="V94" s="194"/>
      <c r="W94" s="194"/>
      <c r="X94" s="194"/>
    </row>
    <row r="95" spans="1:24" x14ac:dyDescent="0.2">
      <c r="A95" s="27">
        <v>9.3000000000000007</v>
      </c>
      <c r="B95" s="27">
        <v>5.9</v>
      </c>
      <c r="C95" s="27">
        <f t="shared" si="1"/>
        <v>54.870000000000005</v>
      </c>
      <c r="D95" s="27">
        <v>13.350000000000001</v>
      </c>
      <c r="F95" s="141">
        <v>69</v>
      </c>
      <c r="G95" s="44">
        <v>10.890257145809482</v>
      </c>
      <c r="H95" s="44">
        <v>-2.1902571458094826</v>
      </c>
      <c r="I95" s="44">
        <v>-2.0353286909088033</v>
      </c>
      <c r="J95" s="142" t="s">
        <v>330</v>
      </c>
      <c r="L95" s="141">
        <v>34.25</v>
      </c>
      <c r="M95" s="148">
        <v>10.8</v>
      </c>
      <c r="N95" s="51"/>
      <c r="Q95" s="194"/>
      <c r="R95" s="194"/>
      <c r="S95" s="194"/>
      <c r="T95" s="194"/>
      <c r="U95" s="194"/>
      <c r="V95" s="194"/>
      <c r="W95" s="194"/>
      <c r="X95" s="194"/>
    </row>
    <row r="96" spans="1:24" x14ac:dyDescent="0.2">
      <c r="A96" s="27">
        <v>9.3000000000000007</v>
      </c>
      <c r="B96" s="27">
        <v>5.5</v>
      </c>
      <c r="C96" s="27">
        <f t="shared" si="1"/>
        <v>51.150000000000006</v>
      </c>
      <c r="D96" s="27">
        <v>12.600000000000001</v>
      </c>
      <c r="F96" s="141">
        <v>70</v>
      </c>
      <c r="G96" s="44">
        <v>10.769629621246652</v>
      </c>
      <c r="H96" s="44">
        <v>1.2303703787533475</v>
      </c>
      <c r="I96" s="44">
        <v>1.143339784149183</v>
      </c>
      <c r="J96" s="142"/>
      <c r="L96" s="141">
        <v>34.75</v>
      </c>
      <c r="M96" s="148">
        <v>11.100000000000001</v>
      </c>
      <c r="N96" s="51"/>
      <c r="Q96" s="194"/>
      <c r="R96" s="194"/>
      <c r="S96" s="194"/>
      <c r="T96" s="194"/>
      <c r="U96" s="194"/>
      <c r="V96" s="194"/>
      <c r="W96" s="194"/>
      <c r="X96" s="194"/>
    </row>
    <row r="97" spans="1:24" x14ac:dyDescent="0.2">
      <c r="A97" s="27">
        <v>8.6</v>
      </c>
      <c r="B97" s="27">
        <v>5.7</v>
      </c>
      <c r="C97" s="27">
        <f t="shared" si="1"/>
        <v>49.019999999999996</v>
      </c>
      <c r="D97" s="27">
        <v>12.149999999999999</v>
      </c>
      <c r="F97" s="141">
        <v>71</v>
      </c>
      <c r="G97" s="44">
        <v>12.746378417749785</v>
      </c>
      <c r="H97" s="44">
        <v>-1.1963784177497843</v>
      </c>
      <c r="I97" s="44">
        <v>-1.1117522540625109</v>
      </c>
      <c r="J97" s="142"/>
      <c r="L97" s="141">
        <v>35.25</v>
      </c>
      <c r="M97" s="148">
        <v>11.100000000000001</v>
      </c>
      <c r="N97" s="51"/>
      <c r="Q97" s="194"/>
      <c r="R97" s="194"/>
      <c r="S97" s="194"/>
      <c r="T97" s="194"/>
      <c r="U97" s="194"/>
      <c r="V97" s="194"/>
      <c r="W97" s="194"/>
      <c r="X97" s="194"/>
    </row>
    <row r="98" spans="1:24" x14ac:dyDescent="0.2">
      <c r="A98" s="27">
        <v>7.4</v>
      </c>
      <c r="B98" s="27">
        <v>4.8</v>
      </c>
      <c r="C98" s="27">
        <f t="shared" si="1"/>
        <v>35.520000000000003</v>
      </c>
      <c r="D98" s="27">
        <v>10.8</v>
      </c>
      <c r="F98" s="141">
        <v>72</v>
      </c>
      <c r="G98" s="44">
        <v>10.431119151788975</v>
      </c>
      <c r="H98" s="44">
        <v>6.8880848211025025E-2</v>
      </c>
      <c r="I98" s="44">
        <v>6.4008542050079581E-2</v>
      </c>
      <c r="J98" s="142"/>
      <c r="L98" s="141">
        <v>35.75</v>
      </c>
      <c r="M98" s="148">
        <v>11.100000000000001</v>
      </c>
      <c r="N98" s="51"/>
      <c r="Q98" s="194"/>
      <c r="R98" s="194"/>
      <c r="S98" s="194"/>
      <c r="T98" s="194"/>
      <c r="U98" s="194"/>
      <c r="V98" s="194"/>
      <c r="W98" s="194"/>
      <c r="X98" s="194"/>
    </row>
    <row r="99" spans="1:24" x14ac:dyDescent="0.2">
      <c r="A99" s="27">
        <v>8.6999999999999993</v>
      </c>
      <c r="B99" s="27">
        <v>2.9</v>
      </c>
      <c r="C99" s="27">
        <f t="shared" si="1"/>
        <v>25.229999999999997</v>
      </c>
      <c r="D99" s="27">
        <v>11.55</v>
      </c>
      <c r="F99" s="141">
        <v>73</v>
      </c>
      <c r="G99" s="44">
        <v>11.258448224621409</v>
      </c>
      <c r="H99" s="44">
        <v>0.59155177537859238</v>
      </c>
      <c r="I99" s="44">
        <v>0.54970819425913109</v>
      </c>
      <c r="J99" s="142"/>
      <c r="L99" s="141">
        <v>36.25</v>
      </c>
      <c r="M99" s="148">
        <v>11.100000000000001</v>
      </c>
      <c r="N99" s="51"/>
      <c r="Q99" s="194"/>
      <c r="R99" s="194"/>
      <c r="S99" s="194"/>
      <c r="T99" s="194"/>
      <c r="U99" s="194"/>
      <c r="V99" s="194"/>
      <c r="W99" s="194"/>
      <c r="X99" s="194"/>
    </row>
    <row r="100" spans="1:24" x14ac:dyDescent="0.2">
      <c r="A100" s="27">
        <v>7.8</v>
      </c>
      <c r="B100" s="27">
        <v>7.1</v>
      </c>
      <c r="C100" s="27">
        <f t="shared" si="1"/>
        <v>55.379999999999995</v>
      </c>
      <c r="D100" s="27">
        <v>11.100000000000001</v>
      </c>
      <c r="F100" s="141">
        <v>74</v>
      </c>
      <c r="G100" s="44">
        <v>12.88024631356226</v>
      </c>
      <c r="H100" s="44">
        <v>1.8197536864377408</v>
      </c>
      <c r="I100" s="44">
        <v>1.691032897886031</v>
      </c>
      <c r="J100" s="142"/>
      <c r="L100" s="141">
        <v>36.75</v>
      </c>
      <c r="M100" s="148">
        <v>11.100000000000001</v>
      </c>
      <c r="N100" s="51"/>
      <c r="Q100" s="194"/>
      <c r="R100" s="194"/>
      <c r="S100" s="194"/>
      <c r="T100" s="194"/>
      <c r="U100" s="194"/>
      <c r="V100" s="194"/>
      <c r="W100" s="194"/>
      <c r="X100" s="194"/>
    </row>
    <row r="101" spans="1:24" x14ac:dyDescent="0.2">
      <c r="A101" s="27">
        <v>7.9</v>
      </c>
      <c r="B101" s="27">
        <v>4.8</v>
      </c>
      <c r="C101" s="27">
        <f t="shared" si="1"/>
        <v>37.92</v>
      </c>
      <c r="D101" s="27">
        <v>10.5</v>
      </c>
      <c r="F101" s="141">
        <v>75</v>
      </c>
      <c r="G101" s="44">
        <v>12.097793990847611</v>
      </c>
      <c r="H101" s="44">
        <v>0.50220600915239011</v>
      </c>
      <c r="I101" s="44">
        <v>0.46668232592246489</v>
      </c>
      <c r="J101" s="142"/>
      <c r="L101" s="141">
        <v>37.25</v>
      </c>
      <c r="M101" s="148">
        <v>11.100000000000001</v>
      </c>
      <c r="N101" s="51"/>
      <c r="Q101" s="194"/>
      <c r="R101" s="194"/>
      <c r="S101" s="194"/>
      <c r="T101" s="194"/>
      <c r="U101" s="194"/>
      <c r="V101" s="194"/>
      <c r="W101" s="194"/>
      <c r="X101" s="194"/>
    </row>
    <row r="102" spans="1:24" x14ac:dyDescent="0.2">
      <c r="A102" s="27">
        <v>7.6</v>
      </c>
      <c r="B102" s="27">
        <v>4.5999999999999996</v>
      </c>
      <c r="C102" s="27">
        <f t="shared" si="1"/>
        <v>34.959999999999994</v>
      </c>
      <c r="D102" s="27">
        <v>9.1499999999999986</v>
      </c>
      <c r="F102" s="141">
        <v>76</v>
      </c>
      <c r="G102" s="44">
        <v>12.351204107737995</v>
      </c>
      <c r="H102" s="44">
        <v>0.99879589226200594</v>
      </c>
      <c r="I102" s="44">
        <v>0.92814578405651127</v>
      </c>
      <c r="J102" s="142"/>
      <c r="L102" s="141">
        <v>37.75</v>
      </c>
      <c r="M102" s="148">
        <v>11.100000000000001</v>
      </c>
      <c r="N102" s="51"/>
      <c r="Q102" s="194"/>
      <c r="R102" s="194"/>
      <c r="S102" s="194"/>
      <c r="T102" s="194"/>
      <c r="U102" s="194"/>
      <c r="V102" s="194"/>
      <c r="W102" s="194"/>
      <c r="X102" s="194"/>
    </row>
    <row r="103" spans="1:24" x14ac:dyDescent="0.2">
      <c r="A103" s="27">
        <v>9.1999999999999993</v>
      </c>
      <c r="B103" s="27">
        <v>6.2</v>
      </c>
      <c r="C103" s="27">
        <f t="shared" si="1"/>
        <v>57.04</v>
      </c>
      <c r="D103" s="27">
        <v>10.649999999999999</v>
      </c>
      <c r="F103" s="141">
        <v>77</v>
      </c>
      <c r="G103" s="44">
        <v>11.205129062056638</v>
      </c>
      <c r="H103" s="44">
        <v>4.4870937943361611E-2</v>
      </c>
      <c r="I103" s="44">
        <v>4.1696979534500897E-2</v>
      </c>
      <c r="J103" s="142"/>
      <c r="L103" s="141">
        <v>38.25</v>
      </c>
      <c r="M103" s="148">
        <v>11.100000000000001</v>
      </c>
      <c r="N103" s="51"/>
      <c r="Q103" s="194"/>
      <c r="R103" s="194"/>
      <c r="S103" s="194"/>
      <c r="T103" s="194"/>
      <c r="U103" s="194"/>
      <c r="V103" s="194"/>
      <c r="W103" s="194"/>
      <c r="X103" s="194"/>
    </row>
    <row r="104" spans="1:24" x14ac:dyDescent="0.2">
      <c r="A104" s="27">
        <v>7.7</v>
      </c>
      <c r="B104" s="27">
        <v>7</v>
      </c>
      <c r="C104" s="27">
        <f t="shared" si="1"/>
        <v>53.9</v>
      </c>
      <c r="D104" s="27">
        <v>11.399999999999999</v>
      </c>
      <c r="F104" s="141">
        <v>78</v>
      </c>
      <c r="G104" s="44">
        <v>12.112653802685845</v>
      </c>
      <c r="H104" s="44">
        <v>-0.11265380268584479</v>
      </c>
      <c r="I104" s="44">
        <v>-0.1046852042853344</v>
      </c>
      <c r="J104" s="142"/>
      <c r="L104" s="141">
        <v>38.75</v>
      </c>
      <c r="M104" s="148">
        <v>11.100000000000001</v>
      </c>
      <c r="N104" s="51"/>
      <c r="Q104" s="194"/>
      <c r="R104" s="194"/>
      <c r="S104" s="194"/>
      <c r="T104" s="194"/>
      <c r="U104" s="194"/>
      <c r="V104" s="194"/>
      <c r="W104" s="194"/>
      <c r="X104" s="194"/>
    </row>
    <row r="105" spans="1:24" x14ac:dyDescent="0.2">
      <c r="A105" s="27">
        <v>9.5</v>
      </c>
      <c r="B105" s="27">
        <v>6.6</v>
      </c>
      <c r="C105" s="27">
        <f t="shared" si="1"/>
        <v>62.699999999999996</v>
      </c>
      <c r="D105" s="27">
        <v>13.5</v>
      </c>
      <c r="F105" s="141">
        <v>79</v>
      </c>
      <c r="G105" s="44">
        <v>12.399517986339262</v>
      </c>
      <c r="H105" s="44">
        <v>-0.24951798633926359</v>
      </c>
      <c r="I105" s="44">
        <v>-0.2318682614348466</v>
      </c>
      <c r="J105" s="142"/>
      <c r="L105" s="141">
        <v>39.25</v>
      </c>
      <c r="M105" s="148">
        <v>11.25</v>
      </c>
      <c r="N105" s="51"/>
      <c r="Q105" s="194"/>
      <c r="R105" s="194"/>
      <c r="S105" s="194"/>
      <c r="T105" s="194"/>
      <c r="U105" s="194"/>
      <c r="V105" s="194"/>
      <c r="W105" s="194"/>
      <c r="X105" s="194"/>
    </row>
    <row r="106" spans="1:24" x14ac:dyDescent="0.2">
      <c r="A106" s="27">
        <v>6.5</v>
      </c>
      <c r="B106" s="27">
        <v>6</v>
      </c>
      <c r="C106" s="27">
        <f t="shared" si="1"/>
        <v>39</v>
      </c>
      <c r="D106" s="27">
        <v>13.350000000000001</v>
      </c>
      <c r="F106" s="141">
        <v>80</v>
      </c>
      <c r="G106" s="44">
        <v>11.453614367443269</v>
      </c>
      <c r="H106" s="44">
        <v>-5.3614367443270083E-2</v>
      </c>
      <c r="I106" s="44">
        <v>-4.9821940090913147E-2</v>
      </c>
      <c r="J106" s="142"/>
      <c r="L106" s="141">
        <v>39.75</v>
      </c>
      <c r="M106" s="148">
        <v>11.25</v>
      </c>
      <c r="N106" s="51"/>
      <c r="Q106" s="194"/>
      <c r="R106" s="194"/>
      <c r="S106" s="194"/>
      <c r="T106" s="194"/>
      <c r="U106" s="194"/>
      <c r="V106" s="194"/>
      <c r="W106" s="194"/>
      <c r="X106" s="194"/>
    </row>
    <row r="107" spans="1:24" x14ac:dyDescent="0.2">
      <c r="A107" s="27">
        <v>8.3000000000000007</v>
      </c>
      <c r="B107" s="27">
        <v>5.2</v>
      </c>
      <c r="C107" s="27">
        <f t="shared" si="1"/>
        <v>43.160000000000004</v>
      </c>
      <c r="D107" s="27">
        <v>11.25</v>
      </c>
      <c r="F107" s="141">
        <v>81</v>
      </c>
      <c r="G107" s="44">
        <v>12.351204107737995</v>
      </c>
      <c r="H107" s="44">
        <v>0.84879589226200558</v>
      </c>
      <c r="I107" s="44">
        <v>0.78875607622223431</v>
      </c>
      <c r="J107" s="142"/>
      <c r="L107" s="141">
        <v>40.25</v>
      </c>
      <c r="M107" s="148">
        <v>11.25</v>
      </c>
      <c r="N107" s="51"/>
      <c r="Q107" s="194"/>
      <c r="R107" s="194"/>
      <c r="S107" s="194"/>
      <c r="T107" s="194"/>
      <c r="U107" s="194"/>
      <c r="V107" s="194"/>
      <c r="W107" s="194"/>
      <c r="X107" s="194"/>
    </row>
    <row r="108" spans="1:24" x14ac:dyDescent="0.2">
      <c r="A108" s="27">
        <v>9.6</v>
      </c>
      <c r="B108" s="27">
        <v>5.5</v>
      </c>
      <c r="C108" s="27">
        <f t="shared" si="1"/>
        <v>52.8</v>
      </c>
      <c r="D108" s="27">
        <v>13.950000000000001</v>
      </c>
      <c r="F108" s="141">
        <v>82</v>
      </c>
      <c r="G108" s="44">
        <v>11.619148432215578</v>
      </c>
      <c r="H108" s="44">
        <v>0.38085156778442197</v>
      </c>
      <c r="I108" s="44">
        <v>0.35391192507797864</v>
      </c>
      <c r="J108" s="142"/>
      <c r="L108" s="141">
        <v>40.75</v>
      </c>
      <c r="M108" s="148">
        <v>11.25</v>
      </c>
      <c r="N108" s="51"/>
      <c r="Q108" s="194"/>
      <c r="R108" s="194"/>
      <c r="S108" s="194"/>
      <c r="T108" s="194"/>
      <c r="U108" s="194"/>
      <c r="V108" s="194"/>
      <c r="W108" s="194"/>
      <c r="X108" s="194"/>
    </row>
    <row r="109" spans="1:24" x14ac:dyDescent="0.2">
      <c r="A109" s="27">
        <v>5.9</v>
      </c>
      <c r="B109" s="27">
        <v>6.2</v>
      </c>
      <c r="C109" s="27">
        <f t="shared" si="1"/>
        <v>36.580000000000005</v>
      </c>
      <c r="D109" s="27">
        <v>12</v>
      </c>
      <c r="F109" s="141">
        <v>83</v>
      </c>
      <c r="G109" s="44">
        <v>11.315508757063933</v>
      </c>
      <c r="H109" s="44">
        <v>1.4344912429360672</v>
      </c>
      <c r="I109" s="44">
        <v>1.3330221016245787</v>
      </c>
      <c r="J109" s="142"/>
      <c r="L109" s="141">
        <v>41.25</v>
      </c>
      <c r="M109" s="148">
        <v>11.25</v>
      </c>
      <c r="N109" s="51"/>
      <c r="Q109" s="194"/>
      <c r="R109" s="194"/>
      <c r="S109" s="194"/>
      <c r="T109" s="194"/>
      <c r="U109" s="194"/>
      <c r="V109" s="194"/>
      <c r="W109" s="194"/>
      <c r="X109" s="194"/>
    </row>
    <row r="110" spans="1:24" x14ac:dyDescent="0.2">
      <c r="A110" s="27">
        <v>8.6999999999999993</v>
      </c>
      <c r="B110" s="27">
        <v>4.8</v>
      </c>
      <c r="C110" s="27">
        <f t="shared" si="1"/>
        <v>41.76</v>
      </c>
      <c r="D110" s="27">
        <v>11.399999999999999</v>
      </c>
      <c r="F110" s="141">
        <v>84</v>
      </c>
      <c r="G110" s="44">
        <v>10.57812191479089</v>
      </c>
      <c r="H110" s="44">
        <v>-0.82812191479088959</v>
      </c>
      <c r="I110" s="44">
        <v>-0.76954447835909245</v>
      </c>
      <c r="J110" s="142"/>
      <c r="L110" s="141">
        <v>41.75</v>
      </c>
      <c r="M110" s="148">
        <v>11.25</v>
      </c>
      <c r="N110" s="51"/>
      <c r="Q110" s="194"/>
      <c r="R110" s="194"/>
      <c r="S110" s="194"/>
      <c r="T110" s="194"/>
      <c r="U110" s="194"/>
      <c r="V110" s="194"/>
      <c r="W110" s="194"/>
      <c r="X110" s="194"/>
    </row>
    <row r="111" spans="1:24" x14ac:dyDescent="0.2">
      <c r="A111" s="27">
        <v>6.7</v>
      </c>
      <c r="B111" s="27">
        <v>4.5</v>
      </c>
      <c r="C111" s="27">
        <f t="shared" si="1"/>
        <v>30.150000000000002</v>
      </c>
      <c r="D111" s="27">
        <v>10.649999999999999</v>
      </c>
      <c r="F111" s="141">
        <v>85</v>
      </c>
      <c r="G111" s="44">
        <v>10.904106438975607</v>
      </c>
      <c r="H111" s="44">
        <v>0.6458935610243941</v>
      </c>
      <c r="I111" s="44">
        <v>0.60020609842153894</v>
      </c>
      <c r="J111" s="142"/>
      <c r="L111" s="141">
        <v>42.25</v>
      </c>
      <c r="M111" s="148">
        <v>11.25</v>
      </c>
      <c r="N111" s="51"/>
      <c r="Q111" s="194"/>
      <c r="R111" s="194"/>
      <c r="S111" s="194"/>
      <c r="T111" s="194"/>
      <c r="U111" s="194"/>
      <c r="V111" s="194"/>
      <c r="W111" s="194"/>
      <c r="X111" s="194"/>
    </row>
    <row r="112" spans="1:24" x14ac:dyDescent="0.2">
      <c r="A112" s="27">
        <v>9.6999999999999993</v>
      </c>
      <c r="B112" s="27">
        <v>6.1</v>
      </c>
      <c r="C112" s="27">
        <f t="shared" si="1"/>
        <v>59.169999999999995</v>
      </c>
      <c r="D112" s="27">
        <v>12.149999999999999</v>
      </c>
      <c r="F112" s="141">
        <v>86</v>
      </c>
      <c r="G112" s="44">
        <v>10.890257145809482</v>
      </c>
      <c r="H112" s="44">
        <v>-9.0257145809481187E-2</v>
      </c>
      <c r="I112" s="44">
        <v>-8.387278122892862E-2</v>
      </c>
      <c r="J112" s="142"/>
      <c r="L112" s="141">
        <v>42.75</v>
      </c>
      <c r="M112" s="148">
        <v>11.25</v>
      </c>
      <c r="N112" s="51"/>
      <c r="Q112" s="194"/>
      <c r="R112" s="194"/>
      <c r="S112" s="194"/>
      <c r="T112" s="194"/>
      <c r="U112" s="194"/>
      <c r="V112" s="194"/>
      <c r="W112" s="194"/>
      <c r="X112" s="194"/>
    </row>
    <row r="113" spans="1:24" x14ac:dyDescent="0.2">
      <c r="A113" s="27">
        <v>8.8000000000000007</v>
      </c>
      <c r="B113" s="27">
        <v>4.5</v>
      </c>
      <c r="C113" s="27">
        <f t="shared" si="1"/>
        <v>39.6</v>
      </c>
      <c r="D113" s="27">
        <v>11.850000000000001</v>
      </c>
      <c r="F113" s="141">
        <v>87</v>
      </c>
      <c r="G113" s="44">
        <v>9.7683810439504271</v>
      </c>
      <c r="H113" s="44">
        <v>-0.76838104395042706</v>
      </c>
      <c r="I113" s="44">
        <v>-0.71402939481097694</v>
      </c>
      <c r="J113" s="142"/>
      <c r="L113" s="141">
        <v>43.25</v>
      </c>
      <c r="M113" s="148">
        <v>11.25</v>
      </c>
      <c r="N113" s="51"/>
      <c r="Q113" s="194"/>
      <c r="R113" s="194"/>
      <c r="S113" s="194"/>
      <c r="T113" s="194"/>
      <c r="U113" s="194"/>
      <c r="V113" s="194"/>
      <c r="W113" s="194"/>
      <c r="X113" s="194"/>
    </row>
    <row r="114" spans="1:24" x14ac:dyDescent="0.2">
      <c r="A114" s="27">
        <v>8.1999999999999993</v>
      </c>
      <c r="B114" s="27">
        <v>5</v>
      </c>
      <c r="C114" s="27">
        <f t="shared" si="1"/>
        <v>41</v>
      </c>
      <c r="D114" s="27">
        <v>10.8</v>
      </c>
      <c r="F114" s="141">
        <v>88</v>
      </c>
      <c r="G114" s="44">
        <v>10.904106438975607</v>
      </c>
      <c r="H114" s="44">
        <v>1.3958935610243923</v>
      </c>
      <c r="I114" s="44">
        <v>1.2971546375929208</v>
      </c>
      <c r="J114" s="142"/>
      <c r="L114" s="141">
        <v>43.75</v>
      </c>
      <c r="M114" s="148">
        <v>11.399999999999999</v>
      </c>
      <c r="N114" s="51"/>
      <c r="Q114" s="194"/>
      <c r="R114" s="194"/>
      <c r="S114" s="194"/>
      <c r="T114" s="194"/>
      <c r="U114" s="194"/>
      <c r="V114" s="194"/>
      <c r="W114" s="194"/>
      <c r="X114" s="194"/>
    </row>
    <row r="115" spans="1:24" x14ac:dyDescent="0.2">
      <c r="A115" s="27">
        <v>8.9</v>
      </c>
      <c r="B115" s="27">
        <v>6.9</v>
      </c>
      <c r="C115" s="27">
        <f t="shared" si="1"/>
        <v>61.410000000000004</v>
      </c>
      <c r="D115" s="27">
        <v>11.55</v>
      </c>
      <c r="F115" s="141">
        <v>89</v>
      </c>
      <c r="G115" s="44">
        <v>11.844604106308164</v>
      </c>
      <c r="H115" s="44">
        <v>-0.74460410630816298</v>
      </c>
      <c r="I115" s="44">
        <v>-0.69193432553665024</v>
      </c>
      <c r="J115" s="142"/>
      <c r="L115" s="141">
        <v>44.25</v>
      </c>
      <c r="M115" s="148">
        <v>11.399999999999999</v>
      </c>
      <c r="N115" s="51"/>
      <c r="Q115" s="194"/>
      <c r="R115" s="194"/>
      <c r="S115" s="194"/>
      <c r="T115" s="194"/>
      <c r="U115" s="194"/>
      <c r="V115" s="194"/>
      <c r="W115" s="194"/>
      <c r="X115" s="194"/>
    </row>
    <row r="116" spans="1:24" x14ac:dyDescent="0.2">
      <c r="A116" s="27">
        <v>8.4</v>
      </c>
      <c r="B116" s="27">
        <v>5.9</v>
      </c>
      <c r="C116" s="27">
        <f t="shared" si="1"/>
        <v>49.56</v>
      </c>
      <c r="D116" s="27">
        <v>11.850000000000001</v>
      </c>
      <c r="F116" s="141">
        <v>90</v>
      </c>
      <c r="G116" s="44">
        <v>12.446774673275112</v>
      </c>
      <c r="H116" s="44">
        <v>1.5032253267248894</v>
      </c>
      <c r="I116" s="44">
        <v>1.3968942606751162</v>
      </c>
      <c r="J116" s="142"/>
      <c r="L116" s="141">
        <v>44.75</v>
      </c>
      <c r="M116" s="148">
        <v>11.399999999999999</v>
      </c>
      <c r="N116" s="51"/>
      <c r="Q116" s="194"/>
      <c r="R116" s="194"/>
      <c r="S116" s="194"/>
      <c r="T116" s="194"/>
      <c r="U116" s="194"/>
      <c r="V116" s="194"/>
      <c r="W116" s="194"/>
      <c r="X116" s="194"/>
    </row>
    <row r="117" spans="1:24" x14ac:dyDescent="0.2">
      <c r="A117" s="27">
        <v>7.7</v>
      </c>
      <c r="B117" s="27">
        <v>7</v>
      </c>
      <c r="C117" s="27">
        <f t="shared" si="1"/>
        <v>53.9</v>
      </c>
      <c r="D117" s="27">
        <v>10.350000000000001</v>
      </c>
      <c r="F117" s="141">
        <v>91</v>
      </c>
      <c r="G117" s="44">
        <v>12.133171885969482</v>
      </c>
      <c r="H117" s="44">
        <v>-0.28317188596948029</v>
      </c>
      <c r="I117" s="44">
        <v>-0.26314164301444648</v>
      </c>
      <c r="J117" s="142"/>
      <c r="L117" s="141">
        <v>45.25</v>
      </c>
      <c r="M117" s="148">
        <v>11.399999999999999</v>
      </c>
      <c r="N117" s="51"/>
      <c r="Q117" s="194"/>
      <c r="R117" s="194"/>
      <c r="S117" s="194"/>
      <c r="T117" s="194"/>
      <c r="U117" s="194"/>
      <c r="V117" s="194"/>
      <c r="W117" s="194"/>
      <c r="X117" s="194"/>
    </row>
    <row r="118" spans="1:24" x14ac:dyDescent="0.2">
      <c r="A118" s="27">
        <v>9.1999999999999993</v>
      </c>
      <c r="B118" s="27">
        <v>6.2</v>
      </c>
      <c r="C118" s="27">
        <f t="shared" si="1"/>
        <v>57.04</v>
      </c>
      <c r="D118" s="27">
        <v>14.25</v>
      </c>
      <c r="F118" s="141">
        <v>92</v>
      </c>
      <c r="G118" s="44">
        <v>10.660688148799231</v>
      </c>
      <c r="H118" s="44">
        <v>-0.9106881487992311</v>
      </c>
      <c r="I118" s="44">
        <v>-0.84627036659508736</v>
      </c>
      <c r="J118" s="142"/>
      <c r="L118" s="141">
        <v>45.75</v>
      </c>
      <c r="M118" s="148">
        <v>11.399999999999999</v>
      </c>
      <c r="N118" s="51"/>
      <c r="Q118" s="194"/>
      <c r="R118" s="194"/>
      <c r="S118" s="194"/>
      <c r="T118" s="194"/>
      <c r="U118" s="194"/>
      <c r="V118" s="194"/>
      <c r="W118" s="194"/>
      <c r="X118" s="194"/>
    </row>
    <row r="119" spans="1:24" x14ac:dyDescent="0.2">
      <c r="A119" s="27">
        <v>7.3</v>
      </c>
      <c r="B119" s="27">
        <v>6.1</v>
      </c>
      <c r="C119" s="27">
        <f t="shared" si="1"/>
        <v>44.529999999999994</v>
      </c>
      <c r="D119" s="27">
        <v>11.25</v>
      </c>
      <c r="F119" s="141">
        <v>93</v>
      </c>
      <c r="G119" s="44">
        <v>11.971053308287804</v>
      </c>
      <c r="H119" s="44">
        <v>0.92894669171219491</v>
      </c>
      <c r="I119" s="44">
        <v>0.86323738634253822</v>
      </c>
      <c r="J119" s="142"/>
      <c r="L119" s="141">
        <v>46.25</v>
      </c>
      <c r="M119" s="148">
        <v>11.399999999999999</v>
      </c>
      <c r="N119" s="51"/>
      <c r="Q119" s="194"/>
      <c r="R119" s="194"/>
      <c r="S119" s="194"/>
      <c r="T119" s="194"/>
      <c r="U119" s="194"/>
      <c r="V119" s="194"/>
      <c r="W119" s="194"/>
      <c r="X119" s="194"/>
    </row>
    <row r="120" spans="1:24" x14ac:dyDescent="0.2">
      <c r="A120" s="27">
        <v>9</v>
      </c>
      <c r="B120" s="27">
        <v>5</v>
      </c>
      <c r="C120" s="27">
        <f t="shared" si="1"/>
        <v>45</v>
      </c>
      <c r="D120" s="27">
        <v>12</v>
      </c>
      <c r="F120" s="141">
        <v>94</v>
      </c>
      <c r="G120" s="44">
        <v>12.399517986339262</v>
      </c>
      <c r="H120" s="44">
        <v>0.95048201366073926</v>
      </c>
      <c r="I120" s="44">
        <v>0.88324940123936946</v>
      </c>
      <c r="J120" s="142"/>
      <c r="L120" s="141">
        <v>46.75</v>
      </c>
      <c r="M120" s="148">
        <v>11.399999999999999</v>
      </c>
      <c r="N120" s="51"/>
      <c r="Q120" s="194"/>
      <c r="R120" s="194"/>
      <c r="S120" s="194"/>
      <c r="T120" s="194"/>
      <c r="U120" s="194"/>
      <c r="V120" s="194"/>
      <c r="W120" s="194"/>
      <c r="X120" s="194"/>
    </row>
    <row r="121" spans="1:24" x14ac:dyDescent="0.2">
      <c r="A121" s="27">
        <v>8.1</v>
      </c>
      <c r="B121" s="27">
        <v>3.8</v>
      </c>
      <c r="C121" s="27">
        <f t="shared" si="1"/>
        <v>30.779999999999998</v>
      </c>
      <c r="D121" s="27">
        <v>10.649999999999999</v>
      </c>
      <c r="F121" s="141">
        <v>95</v>
      </c>
      <c r="G121" s="44">
        <v>12.263460742343938</v>
      </c>
      <c r="H121" s="44">
        <v>0.33653925765606374</v>
      </c>
      <c r="I121" s="44">
        <v>0.3127340586629539</v>
      </c>
      <c r="J121" s="142"/>
      <c r="L121" s="141">
        <v>47.25</v>
      </c>
      <c r="M121" s="148">
        <v>11.399999999999999</v>
      </c>
      <c r="N121" s="51"/>
      <c r="Q121" s="194"/>
      <c r="R121" s="194"/>
      <c r="S121" s="194"/>
      <c r="T121" s="194"/>
      <c r="U121" s="194"/>
      <c r="V121" s="194"/>
      <c r="W121" s="194"/>
      <c r="X121" s="194"/>
    </row>
    <row r="122" spans="1:24" x14ac:dyDescent="0.2">
      <c r="A122" s="27">
        <v>7.4</v>
      </c>
      <c r="B122" s="27">
        <v>6.9</v>
      </c>
      <c r="C122" s="27">
        <f t="shared" si="1"/>
        <v>51.06</v>
      </c>
      <c r="D122" s="27">
        <v>13.200000000000001</v>
      </c>
      <c r="F122" s="141">
        <v>96</v>
      </c>
      <c r="G122" s="44">
        <v>12.016123400844673</v>
      </c>
      <c r="H122" s="44">
        <v>0.13387659915532524</v>
      </c>
      <c r="I122" s="44">
        <v>0.12440680028071571</v>
      </c>
      <c r="J122" s="142"/>
      <c r="L122" s="141">
        <v>47.75</v>
      </c>
      <c r="M122" s="148">
        <v>11.399999999999999</v>
      </c>
      <c r="N122" s="51"/>
      <c r="Q122" s="194"/>
      <c r="R122" s="194"/>
      <c r="S122" s="194"/>
      <c r="T122" s="194"/>
      <c r="U122" s="194"/>
      <c r="V122" s="194"/>
      <c r="W122" s="194"/>
      <c r="X122" s="194"/>
    </row>
    <row r="123" spans="1:24" x14ac:dyDescent="0.2">
      <c r="A123" s="27">
        <v>7.9</v>
      </c>
      <c r="B123" s="27">
        <v>4.8</v>
      </c>
      <c r="C123" s="27">
        <f t="shared" si="1"/>
        <v>37.92</v>
      </c>
      <c r="D123" s="27">
        <v>12</v>
      </c>
      <c r="F123" s="141">
        <v>97</v>
      </c>
      <c r="G123" s="44">
        <v>10.993522681130175</v>
      </c>
      <c r="H123" s="44">
        <v>-0.19352268113017423</v>
      </c>
      <c r="I123" s="44">
        <v>-0.17983379988027251</v>
      </c>
      <c r="J123" s="142"/>
      <c r="L123" s="141">
        <v>48.25</v>
      </c>
      <c r="M123" s="148">
        <v>11.399999999999999</v>
      </c>
      <c r="N123" s="51"/>
      <c r="Q123" s="194"/>
      <c r="R123" s="194"/>
      <c r="S123" s="194"/>
      <c r="T123" s="194"/>
      <c r="U123" s="194"/>
      <c r="V123" s="194"/>
      <c r="W123" s="194"/>
      <c r="X123" s="194"/>
    </row>
    <row r="124" spans="1:24" x14ac:dyDescent="0.2">
      <c r="A124" s="27">
        <v>7.7</v>
      </c>
      <c r="B124" s="27">
        <v>3.4</v>
      </c>
      <c r="C124" s="27">
        <f t="shared" si="1"/>
        <v>26.18</v>
      </c>
      <c r="D124" s="27">
        <v>11.55</v>
      </c>
      <c r="F124" s="141">
        <v>98</v>
      </c>
      <c r="G124" s="44">
        <v>10.936015410834925</v>
      </c>
      <c r="H124" s="44">
        <v>0.61398458916507614</v>
      </c>
      <c r="I124" s="44">
        <v>0.57055421665645578</v>
      </c>
      <c r="J124" s="142"/>
      <c r="L124" s="141">
        <v>48.75</v>
      </c>
      <c r="M124" s="148">
        <v>11.399999999999999</v>
      </c>
      <c r="N124" s="51"/>
      <c r="Q124" s="194"/>
      <c r="R124" s="194"/>
      <c r="S124" s="194"/>
      <c r="T124" s="194"/>
      <c r="U124" s="194"/>
      <c r="V124" s="194"/>
      <c r="W124" s="194"/>
      <c r="X124" s="194"/>
    </row>
    <row r="125" spans="1:24" x14ac:dyDescent="0.2">
      <c r="A125" s="27">
        <v>9.4</v>
      </c>
      <c r="B125" s="27">
        <v>4.5999999999999996</v>
      </c>
      <c r="C125" s="27">
        <f t="shared" si="1"/>
        <v>43.239999999999995</v>
      </c>
      <c r="D125" s="27">
        <v>12.299999999999999</v>
      </c>
      <c r="F125" s="141">
        <v>99</v>
      </c>
      <c r="G125" s="44">
        <v>12.34785496400937</v>
      </c>
      <c r="H125" s="44">
        <v>-1.2478549640093686</v>
      </c>
      <c r="I125" s="44">
        <v>-1.1595875923521182</v>
      </c>
      <c r="J125" s="142"/>
      <c r="L125" s="141">
        <v>49.25</v>
      </c>
      <c r="M125" s="148">
        <v>11.399999999999999</v>
      </c>
      <c r="N125" s="51"/>
      <c r="Q125" s="194"/>
      <c r="R125" s="194"/>
      <c r="S125" s="194"/>
      <c r="T125" s="194"/>
      <c r="U125" s="194"/>
      <c r="V125" s="194"/>
      <c r="W125" s="194"/>
      <c r="X125" s="194"/>
    </row>
    <row r="126" spans="1:24" x14ac:dyDescent="0.2">
      <c r="A126" s="27">
        <v>7.2</v>
      </c>
      <c r="B126" s="27">
        <v>4.7</v>
      </c>
      <c r="C126" s="27">
        <f t="shared" si="1"/>
        <v>33.840000000000003</v>
      </c>
      <c r="D126" s="27">
        <v>9.75</v>
      </c>
      <c r="F126" s="141">
        <v>100</v>
      </c>
      <c r="G126" s="44">
        <v>11.26505896645174</v>
      </c>
      <c r="H126" s="44">
        <v>-0.76505896645173976</v>
      </c>
      <c r="I126" s="44">
        <v>-0.71094230539801129</v>
      </c>
      <c r="J126" s="142"/>
      <c r="L126" s="141">
        <v>49.75</v>
      </c>
      <c r="M126" s="148">
        <v>11.399999999999999</v>
      </c>
      <c r="N126" s="51"/>
      <c r="Q126" s="194"/>
      <c r="R126" s="194"/>
      <c r="S126" s="194"/>
      <c r="T126" s="194"/>
      <c r="U126" s="194"/>
      <c r="V126" s="194"/>
      <c r="W126" s="194"/>
      <c r="X126" s="194"/>
    </row>
    <row r="127" spans="1:24" x14ac:dyDescent="0.2">
      <c r="A127" s="27">
        <v>8.3000000000000007</v>
      </c>
      <c r="B127" s="27">
        <v>6.1</v>
      </c>
      <c r="C127" s="27">
        <f t="shared" si="1"/>
        <v>50.63</v>
      </c>
      <c r="D127" s="27">
        <v>12.149999999999999</v>
      </c>
      <c r="F127" s="141">
        <v>101</v>
      </c>
      <c r="G127" s="44">
        <v>10.999145328460965</v>
      </c>
      <c r="H127" s="44">
        <v>-1.8491453284609669</v>
      </c>
      <c r="I127" s="44">
        <v>-1.7183455138486117</v>
      </c>
      <c r="J127" s="142"/>
      <c r="L127" s="141">
        <v>50.25</v>
      </c>
      <c r="M127" s="148">
        <v>11.399999999999999</v>
      </c>
      <c r="N127" s="51"/>
      <c r="Q127" s="194"/>
      <c r="R127" s="194"/>
      <c r="S127" s="194"/>
      <c r="T127" s="194"/>
      <c r="U127" s="194"/>
      <c r="V127" s="194"/>
      <c r="W127" s="194"/>
      <c r="X127" s="194"/>
    </row>
    <row r="128" spans="1:24" x14ac:dyDescent="0.2">
      <c r="A128" s="27">
        <v>7.9</v>
      </c>
      <c r="B128" s="27">
        <v>5.8</v>
      </c>
      <c r="C128" s="27">
        <f t="shared" si="1"/>
        <v>45.82</v>
      </c>
      <c r="D128" s="27">
        <v>12.149999999999999</v>
      </c>
      <c r="F128" s="141">
        <v>102</v>
      </c>
      <c r="G128" s="44">
        <v>12.461650292483277</v>
      </c>
      <c r="H128" s="44">
        <v>-1.8116502924832787</v>
      </c>
      <c r="I128" s="44">
        <v>-1.6835026997808407</v>
      </c>
      <c r="J128" s="142"/>
      <c r="L128" s="141">
        <v>50.75</v>
      </c>
      <c r="M128" s="148">
        <v>11.55</v>
      </c>
      <c r="N128" s="51"/>
      <c r="Q128" s="194"/>
      <c r="R128" s="194"/>
      <c r="S128" s="194"/>
      <c r="T128" s="194"/>
      <c r="U128" s="194"/>
      <c r="V128" s="194"/>
      <c r="W128" s="194"/>
      <c r="X128" s="194"/>
    </row>
    <row r="129" spans="1:24" x14ac:dyDescent="0.2">
      <c r="A129" s="27">
        <v>7.3</v>
      </c>
      <c r="B129" s="27">
        <v>6.1</v>
      </c>
      <c r="C129" s="27">
        <f t="shared" si="1"/>
        <v>44.529999999999994</v>
      </c>
      <c r="D129" s="27">
        <v>10.350000000000001</v>
      </c>
      <c r="F129" s="141">
        <v>103</v>
      </c>
      <c r="G129" s="44">
        <v>12.266731711052145</v>
      </c>
      <c r="H129" s="44">
        <v>-0.86673171105214664</v>
      </c>
      <c r="I129" s="44">
        <v>-0.8054231998284096</v>
      </c>
      <c r="J129" s="142"/>
      <c r="L129" s="141">
        <v>51.25</v>
      </c>
      <c r="M129" s="148">
        <v>11.55</v>
      </c>
      <c r="N129" s="51"/>
      <c r="Q129" s="194"/>
      <c r="R129" s="194"/>
      <c r="S129" s="194"/>
      <c r="T129" s="194"/>
      <c r="U129" s="194"/>
      <c r="V129" s="194"/>
      <c r="W129" s="194"/>
      <c r="X129" s="194"/>
    </row>
    <row r="130" spans="1:24" x14ac:dyDescent="0.2">
      <c r="A130" s="27">
        <v>9.6</v>
      </c>
      <c r="B130" s="27">
        <v>7.8</v>
      </c>
      <c r="C130" s="27">
        <f t="shared" si="1"/>
        <v>74.88</v>
      </c>
      <c r="D130" s="27">
        <v>13.950000000000001</v>
      </c>
      <c r="F130" s="141">
        <v>104</v>
      </c>
      <c r="G130" s="44">
        <v>12.709212771200697</v>
      </c>
      <c r="H130" s="44">
        <v>0.79078722879930297</v>
      </c>
      <c r="I130" s="44">
        <v>0.734850671876081</v>
      </c>
      <c r="J130" s="142"/>
      <c r="L130" s="141">
        <v>51.75</v>
      </c>
      <c r="M130" s="148">
        <v>11.55</v>
      </c>
      <c r="N130" s="51"/>
      <c r="Q130" s="194"/>
      <c r="R130" s="194"/>
      <c r="S130" s="194"/>
      <c r="T130" s="194"/>
      <c r="U130" s="194"/>
      <c r="V130" s="194"/>
      <c r="W130" s="194"/>
      <c r="X130" s="194"/>
    </row>
    <row r="131" spans="1:24" x14ac:dyDescent="0.2">
      <c r="A131" s="27">
        <v>8.3000000000000007</v>
      </c>
      <c r="B131" s="27">
        <v>2.5</v>
      </c>
      <c r="C131" s="27">
        <f t="shared" ref="C131:C194" si="2">A131*B131</f>
        <v>20.75</v>
      </c>
      <c r="D131" s="27">
        <v>9.3000000000000007</v>
      </c>
      <c r="F131" s="141">
        <v>105</v>
      </c>
      <c r="G131" s="44">
        <v>11.258448224621409</v>
      </c>
      <c r="H131" s="44">
        <v>2.0915517753785924</v>
      </c>
      <c r="I131" s="44">
        <v>1.9436052726018977</v>
      </c>
      <c r="J131" s="142"/>
      <c r="L131" s="141">
        <v>52.25</v>
      </c>
      <c r="M131" s="148">
        <v>11.55</v>
      </c>
      <c r="N131" s="51"/>
      <c r="Q131" s="194"/>
      <c r="R131" s="194"/>
      <c r="S131" s="194"/>
      <c r="T131" s="194"/>
      <c r="U131" s="194"/>
      <c r="V131" s="194"/>
      <c r="W131" s="194"/>
      <c r="X131" s="194"/>
    </row>
    <row r="132" spans="1:24" x14ac:dyDescent="0.2">
      <c r="A132" s="27">
        <v>8.6</v>
      </c>
      <c r="B132" s="27">
        <v>4.7</v>
      </c>
      <c r="C132" s="27">
        <f t="shared" si="2"/>
        <v>40.42</v>
      </c>
      <c r="D132" s="27">
        <v>12</v>
      </c>
      <c r="F132" s="141">
        <v>106</v>
      </c>
      <c r="G132" s="44">
        <v>11.659478467880991</v>
      </c>
      <c r="H132" s="44">
        <v>-0.40947846788099085</v>
      </c>
      <c r="I132" s="44">
        <v>-0.38051389334905705</v>
      </c>
      <c r="J132" s="142"/>
      <c r="L132" s="141">
        <v>52.75</v>
      </c>
      <c r="M132" s="148">
        <v>11.55</v>
      </c>
      <c r="N132" s="51"/>
      <c r="Q132" s="194"/>
      <c r="R132" s="194"/>
      <c r="S132" s="194"/>
      <c r="T132" s="194"/>
      <c r="U132" s="194"/>
      <c r="V132" s="194"/>
      <c r="W132" s="194"/>
      <c r="X132" s="194"/>
    </row>
    <row r="133" spans="1:24" x14ac:dyDescent="0.2">
      <c r="A133" s="27">
        <v>8</v>
      </c>
      <c r="B133" s="27">
        <v>3</v>
      </c>
      <c r="C133" s="27">
        <f t="shared" si="2"/>
        <v>24</v>
      </c>
      <c r="D133" s="27">
        <v>10.649999999999999</v>
      </c>
      <c r="F133" s="141">
        <v>107</v>
      </c>
      <c r="G133" s="44">
        <v>12.40478756821912</v>
      </c>
      <c r="H133" s="44">
        <v>1.5452124317808806</v>
      </c>
      <c r="I133" s="44">
        <v>1.4359113960521943</v>
      </c>
      <c r="J133" s="142"/>
      <c r="L133" s="141">
        <v>53.25</v>
      </c>
      <c r="M133" s="148">
        <v>11.55</v>
      </c>
      <c r="N133" s="51"/>
      <c r="Q133" s="194"/>
      <c r="R133" s="194"/>
      <c r="S133" s="194"/>
      <c r="T133" s="194"/>
      <c r="U133" s="194"/>
      <c r="V133" s="194"/>
      <c r="W133" s="194"/>
      <c r="X133" s="194"/>
    </row>
    <row r="134" spans="1:24" x14ac:dyDescent="0.2">
      <c r="A134" s="27">
        <v>6.4</v>
      </c>
      <c r="B134" s="27">
        <v>5</v>
      </c>
      <c r="C134" s="27">
        <f t="shared" si="2"/>
        <v>32</v>
      </c>
      <c r="D134" s="27">
        <v>9.75</v>
      </c>
      <c r="F134" s="141">
        <v>108</v>
      </c>
      <c r="G134" s="44">
        <v>11.144599606351559</v>
      </c>
      <c r="H134" s="44">
        <v>0.85540039364844134</v>
      </c>
      <c r="I134" s="44">
        <v>0.79489340634654326</v>
      </c>
      <c r="J134" s="142"/>
      <c r="L134" s="141">
        <v>53.75</v>
      </c>
      <c r="M134" s="148">
        <v>11.55</v>
      </c>
      <c r="N134" s="51"/>
      <c r="Q134" s="194"/>
      <c r="R134" s="194"/>
      <c r="S134" s="194"/>
      <c r="T134" s="194"/>
      <c r="U134" s="194"/>
      <c r="V134" s="194"/>
      <c r="W134" s="194"/>
      <c r="X134" s="194"/>
    </row>
    <row r="135" spans="1:24" x14ac:dyDescent="0.2">
      <c r="A135" s="27">
        <v>6.6</v>
      </c>
      <c r="B135" s="27">
        <v>6.6</v>
      </c>
      <c r="C135" s="27">
        <f t="shared" si="2"/>
        <v>43.559999999999995</v>
      </c>
      <c r="D135" s="27">
        <v>10.649999999999999</v>
      </c>
      <c r="F135" s="141">
        <v>109</v>
      </c>
      <c r="G135" s="44">
        <v>11.699517022966241</v>
      </c>
      <c r="H135" s="44">
        <v>-0.29951702296624205</v>
      </c>
      <c r="I135" s="44">
        <v>-0.27833060215104544</v>
      </c>
      <c r="J135" s="142"/>
      <c r="L135" s="141">
        <v>54.25</v>
      </c>
      <c r="M135" s="148">
        <v>11.850000000000001</v>
      </c>
      <c r="N135" s="51"/>
      <c r="Q135" s="194"/>
      <c r="R135" s="194"/>
      <c r="S135" s="194"/>
      <c r="T135" s="194"/>
      <c r="U135" s="194"/>
      <c r="V135" s="194"/>
      <c r="W135" s="194"/>
      <c r="X135" s="194"/>
    </row>
    <row r="136" spans="1:24" x14ac:dyDescent="0.2">
      <c r="A136" s="27">
        <v>7.6</v>
      </c>
      <c r="B136" s="27">
        <v>4.2</v>
      </c>
      <c r="C136" s="27">
        <f t="shared" si="2"/>
        <v>31.919999999999998</v>
      </c>
      <c r="D136" s="27">
        <v>12.299999999999999</v>
      </c>
      <c r="F136" s="141">
        <v>110</v>
      </c>
      <c r="G136" s="44">
        <v>10.431119151788975</v>
      </c>
      <c r="H136" s="44">
        <v>0.2188808482110236</v>
      </c>
      <c r="I136" s="44">
        <v>0.20339824988435495</v>
      </c>
      <c r="J136" s="142"/>
      <c r="L136" s="141">
        <v>54.75</v>
      </c>
      <c r="M136" s="148">
        <v>11.850000000000001</v>
      </c>
      <c r="N136" s="51"/>
      <c r="Q136" s="194"/>
      <c r="R136" s="194"/>
      <c r="S136" s="194"/>
      <c r="T136" s="194"/>
      <c r="U136" s="194"/>
      <c r="V136" s="194"/>
      <c r="W136" s="194"/>
      <c r="X136" s="194"/>
    </row>
    <row r="137" spans="1:24" x14ac:dyDescent="0.2">
      <c r="A137" s="27">
        <v>9.4</v>
      </c>
      <c r="B137" s="27">
        <v>4.7</v>
      </c>
      <c r="C137" s="27">
        <f t="shared" si="2"/>
        <v>44.180000000000007</v>
      </c>
      <c r="D137" s="27">
        <v>10.5</v>
      </c>
      <c r="F137" s="141">
        <v>111</v>
      </c>
      <c r="G137" s="44">
        <v>12.631302438664495</v>
      </c>
      <c r="H137" s="44">
        <v>-0.48130243866449618</v>
      </c>
      <c r="I137" s="44">
        <v>-0.44725737536912663</v>
      </c>
      <c r="J137" s="142"/>
      <c r="L137" s="141">
        <v>55.25</v>
      </c>
      <c r="M137" s="148">
        <v>11.850000000000001</v>
      </c>
      <c r="N137" s="51"/>
      <c r="Q137" s="194"/>
      <c r="R137" s="194"/>
      <c r="S137" s="194"/>
      <c r="T137" s="194"/>
      <c r="U137" s="194"/>
      <c r="V137" s="194"/>
      <c r="W137" s="194"/>
      <c r="X137" s="194"/>
    </row>
    <row r="138" spans="1:24" x14ac:dyDescent="0.2">
      <c r="A138" s="27">
        <v>8.3000000000000007</v>
      </c>
      <c r="B138" s="27">
        <v>2.5</v>
      </c>
      <c r="C138" s="27">
        <f t="shared" si="2"/>
        <v>20.75</v>
      </c>
      <c r="D138" s="27">
        <v>10.050000000000001</v>
      </c>
      <c r="F138" s="141">
        <v>112</v>
      </c>
      <c r="G138" s="44">
        <v>11.63635638609281</v>
      </c>
      <c r="H138" s="44">
        <v>0.21364361390719111</v>
      </c>
      <c r="I138" s="44">
        <v>0.19853147282121586</v>
      </c>
      <c r="J138" s="142"/>
      <c r="L138" s="141">
        <v>55.75</v>
      </c>
      <c r="M138" s="148">
        <v>11.850000000000001</v>
      </c>
      <c r="N138" s="51"/>
      <c r="Q138" s="194"/>
      <c r="R138" s="194"/>
      <c r="S138" s="194"/>
      <c r="T138" s="194"/>
      <c r="U138" s="194"/>
      <c r="V138" s="194"/>
      <c r="W138" s="194"/>
      <c r="X138" s="194"/>
    </row>
    <row r="139" spans="1:24" x14ac:dyDescent="0.2">
      <c r="A139" s="27">
        <v>7.8</v>
      </c>
      <c r="B139" s="27">
        <v>7.1</v>
      </c>
      <c r="C139" s="27">
        <f t="shared" si="2"/>
        <v>55.379999999999995</v>
      </c>
      <c r="D139" s="27">
        <v>11.25</v>
      </c>
      <c r="F139" s="141">
        <v>113</v>
      </c>
      <c r="G139" s="44">
        <v>11.51863263568951</v>
      </c>
      <c r="H139" s="44">
        <v>-0.71863263568950941</v>
      </c>
      <c r="I139" s="44">
        <v>-0.66779995419291271</v>
      </c>
      <c r="J139" s="142"/>
      <c r="L139" s="141">
        <v>56.25</v>
      </c>
      <c r="M139" s="148">
        <v>11.850000000000001</v>
      </c>
      <c r="N139" s="51"/>
      <c r="Q139" s="194"/>
      <c r="R139" s="194"/>
      <c r="S139" s="194"/>
      <c r="T139" s="194"/>
      <c r="U139" s="194"/>
      <c r="V139" s="194"/>
      <c r="W139" s="194"/>
      <c r="X139" s="194"/>
    </row>
    <row r="140" spans="1:24" x14ac:dyDescent="0.2">
      <c r="A140" s="27">
        <v>7.1</v>
      </c>
      <c r="B140" s="27">
        <v>4.5</v>
      </c>
      <c r="C140" s="27">
        <f t="shared" si="2"/>
        <v>31.95</v>
      </c>
      <c r="D140" s="27">
        <v>11.100000000000001</v>
      </c>
      <c r="F140" s="141">
        <v>114</v>
      </c>
      <c r="G140" s="44">
        <v>12.608811849341341</v>
      </c>
      <c r="H140" s="44">
        <v>-1.0588118493413408</v>
      </c>
      <c r="I140" s="44">
        <v>-0.98391649554106442</v>
      </c>
      <c r="J140" s="142"/>
      <c r="L140" s="141">
        <v>56.75</v>
      </c>
      <c r="M140" s="148">
        <v>11.850000000000001</v>
      </c>
      <c r="N140" s="51"/>
      <c r="Q140" s="194"/>
      <c r="R140" s="194"/>
      <c r="S140" s="194"/>
      <c r="T140" s="194"/>
      <c r="U140" s="194"/>
      <c r="V140" s="194"/>
      <c r="W140" s="194"/>
      <c r="X140" s="194"/>
    </row>
    <row r="141" spans="1:24" x14ac:dyDescent="0.2">
      <c r="A141" s="27">
        <v>7.6</v>
      </c>
      <c r="B141" s="27">
        <v>5</v>
      </c>
      <c r="C141" s="27">
        <f t="shared" si="2"/>
        <v>38</v>
      </c>
      <c r="D141" s="27">
        <v>11.100000000000001</v>
      </c>
      <c r="F141" s="141">
        <v>115</v>
      </c>
      <c r="G141" s="44">
        <v>12.012557414972719</v>
      </c>
      <c r="H141" s="44">
        <v>-0.16255741497271714</v>
      </c>
      <c r="I141" s="44">
        <v>-0.15105887052894876</v>
      </c>
      <c r="J141" s="142"/>
      <c r="L141" s="141">
        <v>57.25</v>
      </c>
      <c r="M141" s="148">
        <v>11.850000000000001</v>
      </c>
      <c r="N141" s="51"/>
      <c r="Q141" s="194"/>
      <c r="R141" s="194"/>
      <c r="S141" s="194"/>
      <c r="T141" s="194"/>
      <c r="U141" s="194"/>
      <c r="V141" s="194"/>
      <c r="W141" s="194"/>
      <c r="X141" s="194"/>
    </row>
    <row r="142" spans="1:24" x14ac:dyDescent="0.2">
      <c r="A142" s="27">
        <v>5.6</v>
      </c>
      <c r="B142" s="27">
        <v>5.6</v>
      </c>
      <c r="C142" s="27">
        <f t="shared" si="2"/>
        <v>31.359999999999996</v>
      </c>
      <c r="D142" s="27">
        <v>11.850000000000001</v>
      </c>
      <c r="F142" s="141">
        <v>116</v>
      </c>
      <c r="G142" s="44">
        <v>12.266731711052145</v>
      </c>
      <c r="H142" s="44">
        <v>-1.9167317110521438</v>
      </c>
      <c r="I142" s="44">
        <v>-1.7811511546683436</v>
      </c>
      <c r="J142" s="142"/>
      <c r="L142" s="141">
        <v>57.75</v>
      </c>
      <c r="M142" s="148">
        <v>11.850000000000001</v>
      </c>
      <c r="N142" s="51"/>
      <c r="Q142" s="194"/>
      <c r="R142" s="194"/>
      <c r="S142" s="194"/>
      <c r="T142" s="194"/>
      <c r="U142" s="194"/>
      <c r="V142" s="194"/>
      <c r="W142" s="194"/>
      <c r="X142" s="194"/>
    </row>
    <row r="143" spans="1:24" x14ac:dyDescent="0.2">
      <c r="A143" s="27">
        <v>9.9</v>
      </c>
      <c r="B143" s="27">
        <v>3.5</v>
      </c>
      <c r="C143" s="27">
        <f t="shared" si="2"/>
        <v>34.65</v>
      </c>
      <c r="D143" s="27">
        <v>12</v>
      </c>
      <c r="F143" s="141">
        <v>117</v>
      </c>
      <c r="G143" s="44">
        <v>12.461650292483277</v>
      </c>
      <c r="H143" s="44">
        <v>1.7883497075167227</v>
      </c>
      <c r="I143" s="44">
        <v>1.6618502882418009</v>
      </c>
      <c r="J143" s="142"/>
      <c r="L143" s="141">
        <v>58.25</v>
      </c>
      <c r="M143" s="148">
        <v>11.850000000000001</v>
      </c>
      <c r="N143" s="51"/>
      <c r="Q143" s="194"/>
      <c r="R143" s="194"/>
      <c r="S143" s="194"/>
      <c r="T143" s="194"/>
      <c r="U143" s="194"/>
      <c r="V143" s="194"/>
      <c r="W143" s="194"/>
      <c r="X143" s="194"/>
    </row>
    <row r="144" spans="1:24" x14ac:dyDescent="0.2">
      <c r="A144" s="27">
        <v>9.1999999999999993</v>
      </c>
      <c r="B144" s="27">
        <v>5.8</v>
      </c>
      <c r="C144" s="27">
        <f t="shared" si="2"/>
        <v>53.359999999999992</v>
      </c>
      <c r="D144" s="27">
        <v>12</v>
      </c>
      <c r="F144" s="141">
        <v>118</v>
      </c>
      <c r="G144" s="44">
        <v>11.648767456699058</v>
      </c>
      <c r="H144" s="44">
        <v>-0.39876745669905844</v>
      </c>
      <c r="I144" s="44">
        <v>-0.37056052855399557</v>
      </c>
      <c r="J144" s="142"/>
      <c r="L144" s="141">
        <v>58.75</v>
      </c>
      <c r="M144" s="148">
        <v>11.850000000000001</v>
      </c>
      <c r="N144" s="51"/>
      <c r="Q144" s="194"/>
      <c r="R144" s="194"/>
      <c r="S144" s="194"/>
      <c r="T144" s="194"/>
      <c r="U144" s="194"/>
      <c r="V144" s="194"/>
      <c r="W144" s="194"/>
      <c r="X144" s="194"/>
    </row>
    <row r="145" spans="1:24" x14ac:dyDescent="0.2">
      <c r="A145" s="27">
        <v>9.1</v>
      </c>
      <c r="B145" s="27">
        <v>4.5</v>
      </c>
      <c r="C145" s="27">
        <f t="shared" si="2"/>
        <v>40.949999999999996</v>
      </c>
      <c r="D145" s="27">
        <v>12.600000000000001</v>
      </c>
      <c r="F145" s="141">
        <v>119</v>
      </c>
      <c r="G145" s="44">
        <v>11.936637400533346</v>
      </c>
      <c r="H145" s="44">
        <v>6.3362599466653791E-2</v>
      </c>
      <c r="I145" s="44">
        <v>5.8880628181847777E-2</v>
      </c>
      <c r="J145" s="142"/>
      <c r="L145" s="141">
        <v>59.25</v>
      </c>
      <c r="M145" s="148">
        <v>11.850000000000001</v>
      </c>
      <c r="N145" s="51"/>
      <c r="Q145" s="194"/>
      <c r="R145" s="194"/>
      <c r="S145" s="194"/>
      <c r="T145" s="194"/>
      <c r="U145" s="194"/>
      <c r="V145" s="194"/>
      <c r="W145" s="194"/>
      <c r="X145" s="194"/>
    </row>
    <row r="146" spans="1:24" x14ac:dyDescent="0.2">
      <c r="A146" s="27">
        <v>9.9</v>
      </c>
      <c r="B146" s="27">
        <v>4.5</v>
      </c>
      <c r="C146" s="27">
        <f t="shared" si="2"/>
        <v>44.550000000000004</v>
      </c>
      <c r="D146" s="27">
        <v>13.200000000000001</v>
      </c>
      <c r="F146" s="141">
        <v>120</v>
      </c>
      <c r="G146" s="44">
        <v>10.910130683062027</v>
      </c>
      <c r="H146" s="44">
        <v>-0.26013068306202847</v>
      </c>
      <c r="I146" s="44">
        <v>-0.24173026607164649</v>
      </c>
      <c r="J146" s="142"/>
      <c r="L146" s="141">
        <v>59.75</v>
      </c>
      <c r="M146" s="148">
        <v>11.850000000000001</v>
      </c>
      <c r="N146" s="51"/>
      <c r="Q146" s="194"/>
      <c r="R146" s="194"/>
      <c r="S146" s="194"/>
      <c r="T146" s="194"/>
      <c r="U146" s="194"/>
      <c r="V146" s="194"/>
      <c r="W146" s="194"/>
      <c r="X146" s="194"/>
    </row>
    <row r="147" spans="1:24" x14ac:dyDescent="0.2">
      <c r="A147" s="27">
        <v>9.9</v>
      </c>
      <c r="B147" s="27">
        <v>4.5</v>
      </c>
      <c r="C147" s="27">
        <f t="shared" si="2"/>
        <v>44.550000000000004</v>
      </c>
      <c r="D147" s="27">
        <v>11.850000000000001</v>
      </c>
      <c r="F147" s="141">
        <v>121</v>
      </c>
      <c r="G147" s="44">
        <v>12.118127173142971</v>
      </c>
      <c r="H147" s="44">
        <v>1.0818728268570297</v>
      </c>
      <c r="I147" s="44">
        <v>1.0053462483296292</v>
      </c>
      <c r="J147" s="142"/>
      <c r="L147" s="141">
        <v>60.25</v>
      </c>
      <c r="M147" s="148">
        <v>11.850000000000001</v>
      </c>
      <c r="N147" s="51"/>
      <c r="Q147" s="194"/>
      <c r="R147" s="194"/>
      <c r="S147" s="194"/>
      <c r="T147" s="194"/>
      <c r="U147" s="194"/>
      <c r="V147" s="194"/>
      <c r="W147" s="194"/>
      <c r="X147" s="194"/>
    </row>
    <row r="148" spans="1:24" x14ac:dyDescent="0.2">
      <c r="A148" s="27">
        <v>6.6</v>
      </c>
      <c r="B148" s="27">
        <v>6.6</v>
      </c>
      <c r="C148" s="27">
        <f t="shared" si="2"/>
        <v>43.559999999999995</v>
      </c>
      <c r="D148" s="27">
        <v>9</v>
      </c>
      <c r="F148" s="141">
        <v>122</v>
      </c>
      <c r="G148" s="44">
        <v>11.26505896645174</v>
      </c>
      <c r="H148" s="44">
        <v>0.73494103354826024</v>
      </c>
      <c r="I148" s="44">
        <v>0.68295477294475548</v>
      </c>
      <c r="J148" s="142"/>
      <c r="L148" s="141">
        <v>60.75</v>
      </c>
      <c r="M148" s="148">
        <v>12</v>
      </c>
      <c r="N148" s="51"/>
      <c r="Q148" s="194"/>
      <c r="R148" s="194"/>
      <c r="S148" s="194"/>
      <c r="T148" s="194"/>
      <c r="U148" s="194"/>
      <c r="V148" s="194"/>
      <c r="W148" s="194"/>
      <c r="X148" s="194"/>
    </row>
    <row r="149" spans="1:24" x14ac:dyDescent="0.2">
      <c r="A149" s="27">
        <v>9.1</v>
      </c>
      <c r="B149" s="27">
        <v>5.4</v>
      </c>
      <c r="C149" s="27">
        <f t="shared" si="2"/>
        <v>49.14</v>
      </c>
      <c r="D149" s="27">
        <v>12.299999999999999</v>
      </c>
      <c r="F149" s="141">
        <v>123</v>
      </c>
      <c r="G149" s="44">
        <v>10.449898014950094</v>
      </c>
      <c r="H149" s="44">
        <v>1.100101985049907</v>
      </c>
      <c r="I149" s="44">
        <v>1.022285961893429</v>
      </c>
      <c r="J149" s="142"/>
      <c r="L149" s="141">
        <v>61.25</v>
      </c>
      <c r="M149" s="148">
        <v>12</v>
      </c>
      <c r="N149" s="51"/>
      <c r="Q149" s="194"/>
      <c r="R149" s="194"/>
      <c r="S149" s="194"/>
      <c r="T149" s="194"/>
      <c r="U149" s="194"/>
      <c r="V149" s="194"/>
      <c r="W149" s="194"/>
      <c r="X149" s="194"/>
    </row>
    <row r="150" spans="1:24" x14ac:dyDescent="0.2">
      <c r="A150" s="27">
        <v>5.0999999999999996</v>
      </c>
      <c r="B150" s="27">
        <v>7.8</v>
      </c>
      <c r="C150" s="27">
        <f t="shared" si="2"/>
        <v>39.779999999999994</v>
      </c>
      <c r="D150" s="27">
        <v>12.600000000000001</v>
      </c>
      <c r="F150" s="141">
        <v>124</v>
      </c>
      <c r="G150" s="44">
        <v>12.013695861877604</v>
      </c>
      <c r="H150" s="44">
        <v>0.28630413812239475</v>
      </c>
      <c r="I150" s="44">
        <v>0.26605233443083331</v>
      </c>
      <c r="J150" s="142"/>
      <c r="L150" s="141">
        <v>61.75</v>
      </c>
      <c r="M150" s="148">
        <v>12</v>
      </c>
      <c r="N150" s="51"/>
      <c r="Q150" s="194"/>
      <c r="R150" s="194"/>
      <c r="S150" s="194"/>
      <c r="T150" s="194"/>
      <c r="U150" s="194"/>
      <c r="V150" s="194"/>
      <c r="W150" s="194"/>
      <c r="X150" s="194"/>
    </row>
    <row r="151" spans="1:24" x14ac:dyDescent="0.2">
      <c r="A151" s="27">
        <v>6</v>
      </c>
      <c r="B151" s="27">
        <v>5.3</v>
      </c>
      <c r="C151" s="27">
        <f t="shared" si="2"/>
        <v>31.799999999999997</v>
      </c>
      <c r="D151" s="27">
        <v>11.100000000000001</v>
      </c>
      <c r="F151" s="141">
        <v>125</v>
      </c>
      <c r="G151" s="44">
        <v>10.829298910684965</v>
      </c>
      <c r="H151" s="44">
        <v>-1.0792989106849653</v>
      </c>
      <c r="I151" s="44">
        <v>-1.0029543988415359</v>
      </c>
      <c r="J151" s="142"/>
      <c r="L151" s="141">
        <v>62.25</v>
      </c>
      <c r="M151" s="148">
        <v>12</v>
      </c>
      <c r="N151" s="51"/>
      <c r="Q151" s="194"/>
      <c r="R151" s="194"/>
      <c r="S151" s="194"/>
      <c r="T151" s="194"/>
      <c r="U151" s="194"/>
      <c r="V151" s="194"/>
      <c r="W151" s="194"/>
      <c r="X151" s="194"/>
    </row>
    <row r="152" spans="1:24" x14ac:dyDescent="0.2">
      <c r="A152" s="27">
        <v>8.9</v>
      </c>
      <c r="B152" s="27">
        <v>6.9</v>
      </c>
      <c r="C152" s="27">
        <f t="shared" si="2"/>
        <v>61.410000000000004</v>
      </c>
      <c r="D152" s="27">
        <v>12</v>
      </c>
      <c r="F152" s="141">
        <v>126</v>
      </c>
      <c r="G152" s="44">
        <v>12.058157032517993</v>
      </c>
      <c r="H152" s="44">
        <v>9.1842967482005378E-2</v>
      </c>
      <c r="I152" s="44">
        <v>8.5346429359664688E-2</v>
      </c>
      <c r="J152" s="142"/>
      <c r="L152" s="141">
        <v>62.75</v>
      </c>
      <c r="M152" s="148">
        <v>12</v>
      </c>
      <c r="N152" s="51"/>
      <c r="Q152" s="194"/>
      <c r="R152" s="194"/>
      <c r="S152" s="194"/>
      <c r="T152" s="194"/>
      <c r="U152" s="194"/>
      <c r="V152" s="194"/>
      <c r="W152" s="194"/>
      <c r="X152" s="194"/>
    </row>
    <row r="153" spans="1:24" x14ac:dyDescent="0.2">
      <c r="A153" s="27">
        <v>6.2</v>
      </c>
      <c r="B153" s="27">
        <v>5.0999999999999996</v>
      </c>
      <c r="C153" s="27">
        <f t="shared" si="2"/>
        <v>31.619999999999997</v>
      </c>
      <c r="D153" s="27">
        <v>9.8999999999999986</v>
      </c>
      <c r="F153" s="141">
        <v>127</v>
      </c>
      <c r="G153" s="44">
        <v>11.749168378558416</v>
      </c>
      <c r="H153" s="44">
        <v>0.4008316214415828</v>
      </c>
      <c r="I153" s="44">
        <v>0.37247868402321077</v>
      </c>
      <c r="J153" s="142"/>
      <c r="L153" s="141">
        <v>63.25</v>
      </c>
      <c r="M153" s="148">
        <v>12</v>
      </c>
      <c r="N153" s="51"/>
      <c r="Q153" s="194"/>
      <c r="R153" s="194"/>
      <c r="S153" s="194"/>
      <c r="T153" s="194"/>
      <c r="U153" s="194"/>
      <c r="V153" s="194"/>
      <c r="W153" s="194"/>
      <c r="X153" s="194"/>
    </row>
    <row r="154" spans="1:24" x14ac:dyDescent="0.2">
      <c r="A154" s="27">
        <v>7.2</v>
      </c>
      <c r="B154" s="27">
        <v>4.7</v>
      </c>
      <c r="C154" s="27">
        <f t="shared" si="2"/>
        <v>33.840000000000003</v>
      </c>
      <c r="D154" s="27">
        <v>11.399999999999999</v>
      </c>
      <c r="F154" s="141">
        <v>128</v>
      </c>
      <c r="G154" s="44">
        <v>11.648767456699058</v>
      </c>
      <c r="H154" s="44">
        <v>-1.298767456699057</v>
      </c>
      <c r="I154" s="44">
        <v>-1.2068987755596543</v>
      </c>
      <c r="J154" s="142"/>
      <c r="L154" s="141">
        <v>63.75</v>
      </c>
      <c r="M154" s="148">
        <v>12</v>
      </c>
      <c r="N154" s="51"/>
      <c r="Q154" s="194"/>
      <c r="R154" s="194"/>
      <c r="S154" s="194"/>
      <c r="T154" s="194"/>
      <c r="U154" s="194"/>
      <c r="V154" s="194"/>
      <c r="W154" s="194"/>
      <c r="X154" s="194"/>
    </row>
    <row r="155" spans="1:24" x14ac:dyDescent="0.2">
      <c r="A155" s="27">
        <v>8.8000000000000007</v>
      </c>
      <c r="B155" s="27">
        <v>4.5</v>
      </c>
      <c r="C155" s="27">
        <f t="shared" si="2"/>
        <v>39.6</v>
      </c>
      <c r="D155" s="27">
        <v>11.25</v>
      </c>
      <c r="F155" s="141">
        <v>129</v>
      </c>
      <c r="G155" s="44">
        <v>13.116161900862473</v>
      </c>
      <c r="H155" s="44">
        <v>0.83383809913752849</v>
      </c>
      <c r="I155" s="44">
        <v>0.77485632679912486</v>
      </c>
      <c r="J155" s="142"/>
      <c r="L155" s="141">
        <v>64.25</v>
      </c>
      <c r="M155" s="148">
        <v>12</v>
      </c>
      <c r="N155" s="51"/>
      <c r="Q155" s="194"/>
      <c r="R155" s="194"/>
      <c r="S155" s="194"/>
      <c r="T155" s="194"/>
      <c r="U155" s="194"/>
      <c r="V155" s="194"/>
      <c r="W155" s="194"/>
      <c r="X155" s="194"/>
    </row>
    <row r="156" spans="1:24" x14ac:dyDescent="0.2">
      <c r="A156" s="27">
        <v>6.3</v>
      </c>
      <c r="B156" s="27">
        <v>6.6</v>
      </c>
      <c r="C156" s="27">
        <f t="shared" si="2"/>
        <v>41.58</v>
      </c>
      <c r="D156" s="27">
        <v>10.649999999999999</v>
      </c>
      <c r="F156" s="141">
        <v>130</v>
      </c>
      <c r="G156" s="44">
        <v>10.463442773969991</v>
      </c>
      <c r="H156" s="44">
        <v>-1.1634427739699902</v>
      </c>
      <c r="I156" s="44">
        <v>-1.0811463223038489</v>
      </c>
      <c r="J156" s="142"/>
      <c r="L156" s="141">
        <v>64.75</v>
      </c>
      <c r="M156" s="148">
        <v>12</v>
      </c>
      <c r="N156" s="51"/>
      <c r="Q156" s="194"/>
      <c r="R156" s="194"/>
      <c r="S156" s="194"/>
      <c r="T156" s="194"/>
      <c r="U156" s="194"/>
      <c r="V156" s="194"/>
      <c r="W156" s="194"/>
      <c r="X156" s="194"/>
    </row>
    <row r="157" spans="1:24" x14ac:dyDescent="0.2">
      <c r="A157" s="27">
        <v>9.6999999999999993</v>
      </c>
      <c r="B157" s="27">
        <v>4.7</v>
      </c>
      <c r="C157" s="27">
        <f t="shared" si="2"/>
        <v>45.589999999999996</v>
      </c>
      <c r="D157" s="27">
        <v>11.850000000000001</v>
      </c>
      <c r="F157" s="141">
        <v>131</v>
      </c>
      <c r="G157" s="44">
        <v>11.60399713979718</v>
      </c>
      <c r="H157" s="44">
        <v>0.39600286020282027</v>
      </c>
      <c r="I157" s="44">
        <v>0.36799148656806019</v>
      </c>
      <c r="J157" s="142"/>
      <c r="L157" s="141">
        <v>65.25</v>
      </c>
      <c r="M157" s="148">
        <v>12</v>
      </c>
      <c r="N157" s="51"/>
      <c r="Q157" s="194"/>
      <c r="R157" s="194"/>
      <c r="S157" s="194"/>
      <c r="T157" s="194"/>
      <c r="U157" s="194"/>
      <c r="V157" s="194"/>
      <c r="W157" s="194"/>
      <c r="X157" s="194"/>
    </row>
    <row r="158" spans="1:24" x14ac:dyDescent="0.2">
      <c r="A158" s="27">
        <v>5</v>
      </c>
      <c r="B158" s="27">
        <v>4.9000000000000004</v>
      </c>
      <c r="C158" s="27">
        <f t="shared" si="2"/>
        <v>24.5</v>
      </c>
      <c r="D158" s="27">
        <v>11.399999999999999</v>
      </c>
      <c r="F158" s="141">
        <v>132</v>
      </c>
      <c r="G158" s="44">
        <v>10.466479234853541</v>
      </c>
      <c r="H158" s="44">
        <v>0.18352076514645788</v>
      </c>
      <c r="I158" s="44">
        <v>0.17053937223525112</v>
      </c>
      <c r="J158" s="142"/>
      <c r="L158" s="141">
        <v>65.75</v>
      </c>
      <c r="M158" s="148">
        <v>12</v>
      </c>
      <c r="N158" s="51"/>
      <c r="Q158" s="194"/>
      <c r="R158" s="194"/>
      <c r="S158" s="194"/>
      <c r="T158" s="194"/>
      <c r="U158" s="194"/>
      <c r="V158" s="194"/>
      <c r="W158" s="194"/>
      <c r="X158" s="194"/>
    </row>
    <row r="159" spans="1:24" x14ac:dyDescent="0.2">
      <c r="A159" s="27">
        <v>7.4</v>
      </c>
      <c r="B159" s="27">
        <v>4.8</v>
      </c>
      <c r="C159" s="27">
        <f t="shared" si="2"/>
        <v>35.520000000000003</v>
      </c>
      <c r="D159" s="27">
        <v>10.649999999999999</v>
      </c>
      <c r="F159" s="141">
        <v>133</v>
      </c>
      <c r="G159" s="44">
        <v>10.57812191479089</v>
      </c>
      <c r="H159" s="44">
        <v>-0.82812191479088959</v>
      </c>
      <c r="I159" s="44">
        <v>-0.76954447835909245</v>
      </c>
      <c r="J159" s="142"/>
      <c r="L159" s="141">
        <v>66.25</v>
      </c>
      <c r="M159" s="148">
        <v>12</v>
      </c>
      <c r="N159" s="51"/>
      <c r="Q159" s="194"/>
      <c r="R159" s="194"/>
      <c r="S159" s="194"/>
      <c r="T159" s="194"/>
      <c r="U159" s="194"/>
      <c r="V159" s="194"/>
      <c r="W159" s="194"/>
      <c r="X159" s="194"/>
    </row>
    <row r="160" spans="1:24" x14ac:dyDescent="0.2">
      <c r="A160" s="27">
        <v>5.5</v>
      </c>
      <c r="B160" s="27">
        <v>4.9000000000000004</v>
      </c>
      <c r="C160" s="27">
        <f t="shared" si="2"/>
        <v>26.950000000000003</v>
      </c>
      <c r="D160" s="27">
        <v>11.399999999999999</v>
      </c>
      <c r="F160" s="141">
        <v>134</v>
      </c>
      <c r="G160" s="44">
        <v>11.67109095709124</v>
      </c>
      <c r="H160" s="44">
        <v>-1.021090957091241</v>
      </c>
      <c r="I160" s="44">
        <v>-0.94886380120780012</v>
      </c>
      <c r="J160" s="142"/>
      <c r="L160" s="141">
        <v>66.75</v>
      </c>
      <c r="M160" s="148">
        <v>12</v>
      </c>
      <c r="N160" s="51"/>
      <c r="Q160" s="194"/>
      <c r="R160" s="194"/>
      <c r="S160" s="194"/>
      <c r="T160" s="194"/>
      <c r="U160" s="194"/>
      <c r="V160" s="194"/>
      <c r="W160" s="194"/>
      <c r="X160" s="194"/>
    </row>
    <row r="161" spans="1:24" x14ac:dyDescent="0.2">
      <c r="A161" s="27">
        <v>9.1</v>
      </c>
      <c r="B161" s="27">
        <v>4.5999999999999996</v>
      </c>
      <c r="C161" s="27">
        <f t="shared" si="2"/>
        <v>41.859999999999992</v>
      </c>
      <c r="D161" s="27">
        <v>12.299999999999999</v>
      </c>
      <c r="F161" s="141">
        <v>135</v>
      </c>
      <c r="G161" s="44">
        <v>10.793161594865293</v>
      </c>
      <c r="H161" s="44">
        <v>1.5068384051347063</v>
      </c>
      <c r="I161" s="44">
        <v>1.4002517669679611</v>
      </c>
      <c r="J161" s="142"/>
      <c r="L161" s="141">
        <v>67.25</v>
      </c>
      <c r="M161" s="148">
        <v>12</v>
      </c>
      <c r="N161" s="51"/>
      <c r="Q161" s="194"/>
      <c r="R161" s="194"/>
      <c r="S161" s="194"/>
      <c r="T161" s="194"/>
      <c r="U161" s="194"/>
      <c r="V161" s="194"/>
      <c r="W161" s="194"/>
      <c r="X161" s="194"/>
    </row>
    <row r="162" spans="1:24" x14ac:dyDescent="0.2">
      <c r="A162" s="27">
        <v>6.7</v>
      </c>
      <c r="B162" s="27">
        <v>4.9000000000000004</v>
      </c>
      <c r="C162" s="27">
        <f t="shared" si="2"/>
        <v>32.830000000000005</v>
      </c>
      <c r="D162" s="27">
        <v>10.350000000000001</v>
      </c>
      <c r="F162" s="141">
        <v>136</v>
      </c>
      <c r="G162" s="44">
        <v>12.046681842147017</v>
      </c>
      <c r="H162" s="44">
        <v>-1.5466818421470165</v>
      </c>
      <c r="I162" s="44">
        <v>-1.4372768672630232</v>
      </c>
      <c r="J162" s="142"/>
      <c r="L162" s="141">
        <v>67.75</v>
      </c>
      <c r="M162" s="148">
        <v>12.149999999999999</v>
      </c>
      <c r="N162" s="51"/>
      <c r="Q162" s="194"/>
      <c r="R162" s="194"/>
      <c r="S162" s="194"/>
      <c r="T162" s="194"/>
      <c r="U162" s="194"/>
      <c r="V162" s="194"/>
      <c r="W162" s="194"/>
      <c r="X162" s="194"/>
    </row>
    <row r="163" spans="1:24" x14ac:dyDescent="0.2">
      <c r="A163" s="27">
        <v>6.3</v>
      </c>
      <c r="B163" s="27">
        <v>5.9</v>
      </c>
      <c r="C163" s="27">
        <f t="shared" si="2"/>
        <v>37.17</v>
      </c>
      <c r="D163" s="27">
        <v>12.149999999999999</v>
      </c>
      <c r="F163" s="141">
        <v>137</v>
      </c>
      <c r="G163" s="44">
        <v>10.463442773969991</v>
      </c>
      <c r="H163" s="44">
        <v>-0.41344277396999018</v>
      </c>
      <c r="I163" s="44">
        <v>-0.3841977831324655</v>
      </c>
      <c r="J163" s="142"/>
      <c r="L163" s="141">
        <v>68.25</v>
      </c>
      <c r="M163" s="148">
        <v>12.149999999999999</v>
      </c>
      <c r="N163" s="51"/>
      <c r="Q163" s="194"/>
      <c r="R163" s="194"/>
      <c r="S163" s="194"/>
      <c r="T163" s="194"/>
      <c r="U163" s="194"/>
      <c r="V163" s="194"/>
      <c r="W163" s="194"/>
      <c r="X163" s="194"/>
    </row>
    <row r="164" spans="1:24" x14ac:dyDescent="0.2">
      <c r="A164" s="27">
        <v>8.3000000000000007</v>
      </c>
      <c r="B164" s="27">
        <v>6.1</v>
      </c>
      <c r="C164" s="27">
        <f t="shared" si="2"/>
        <v>50.63</v>
      </c>
      <c r="D164" s="27">
        <v>11.399999999999999</v>
      </c>
      <c r="F164" s="141">
        <v>138</v>
      </c>
      <c r="G164" s="44">
        <v>12.34785496400937</v>
      </c>
      <c r="H164" s="44">
        <v>-1.09785496400937</v>
      </c>
      <c r="I164" s="44">
        <v>-1.0201978845178428</v>
      </c>
      <c r="J164" s="142"/>
      <c r="L164" s="141">
        <v>68.75</v>
      </c>
      <c r="M164" s="148">
        <v>12.149999999999999</v>
      </c>
      <c r="N164" s="51"/>
      <c r="Q164" s="194"/>
      <c r="R164" s="194"/>
      <c r="S164" s="194"/>
      <c r="T164" s="194"/>
      <c r="U164" s="194"/>
      <c r="V164" s="194"/>
      <c r="W164" s="194"/>
      <c r="X164" s="194"/>
    </row>
    <row r="165" spans="1:24" x14ac:dyDescent="0.2">
      <c r="A165" s="27">
        <v>8.1999999999999993</v>
      </c>
      <c r="B165" s="27">
        <v>6</v>
      </c>
      <c r="C165" s="27">
        <f t="shared" si="2"/>
        <v>49.199999999999996</v>
      </c>
      <c r="D165" s="27">
        <v>12.600000000000001</v>
      </c>
      <c r="F165" s="141">
        <v>139</v>
      </c>
      <c r="G165" s="44">
        <v>10.660688148799231</v>
      </c>
      <c r="H165" s="44">
        <v>0.43931185120077032</v>
      </c>
      <c r="I165" s="44">
        <v>0.40823700391340401</v>
      </c>
      <c r="J165" s="142"/>
      <c r="L165" s="141">
        <v>69.25</v>
      </c>
      <c r="M165" s="148">
        <v>12.149999999999999</v>
      </c>
      <c r="N165" s="51"/>
    </row>
    <row r="166" spans="1:24" x14ac:dyDescent="0.2">
      <c r="A166" s="27">
        <v>8.1999999999999993</v>
      </c>
      <c r="B166" s="27">
        <v>6</v>
      </c>
      <c r="C166" s="27">
        <f t="shared" si="2"/>
        <v>49.199999999999996</v>
      </c>
      <c r="D166" s="27">
        <v>11.100000000000001</v>
      </c>
      <c r="F166" s="141">
        <v>140</v>
      </c>
      <c r="G166" s="44">
        <v>11.205129062056638</v>
      </c>
      <c r="H166" s="44">
        <v>-0.10512906205663697</v>
      </c>
      <c r="I166" s="44">
        <v>-9.7692728299774462E-2</v>
      </c>
      <c r="J166" s="142"/>
      <c r="L166" s="141">
        <v>69.75</v>
      </c>
      <c r="M166" s="148">
        <v>12.149999999999999</v>
      </c>
      <c r="N166" s="51"/>
    </row>
    <row r="167" spans="1:24" x14ac:dyDescent="0.2">
      <c r="A167" s="27">
        <v>9</v>
      </c>
      <c r="B167" s="27">
        <v>5</v>
      </c>
      <c r="C167" s="27">
        <f t="shared" si="2"/>
        <v>45</v>
      </c>
      <c r="D167" s="27">
        <v>11.850000000000001</v>
      </c>
      <c r="F167" s="141">
        <v>141</v>
      </c>
      <c r="G167" s="44">
        <v>10.592492437870591</v>
      </c>
      <c r="H167" s="44">
        <v>1.2575075621294101</v>
      </c>
      <c r="I167" s="44">
        <v>1.1685574112307466</v>
      </c>
      <c r="J167" s="142"/>
      <c r="L167" s="141">
        <v>70.25</v>
      </c>
      <c r="M167" s="148">
        <v>12.149999999999999</v>
      </c>
      <c r="N167" s="51"/>
    </row>
    <row r="168" spans="1:24" x14ac:dyDescent="0.2">
      <c r="A168" s="27">
        <v>7.1</v>
      </c>
      <c r="B168" s="27">
        <v>5.9</v>
      </c>
      <c r="C168" s="27">
        <f t="shared" si="2"/>
        <v>41.89</v>
      </c>
      <c r="D168" s="27">
        <v>10.8</v>
      </c>
      <c r="F168" s="141">
        <v>142</v>
      </c>
      <c r="G168" s="44">
        <v>11.989227861647706</v>
      </c>
      <c r="H168" s="44">
        <v>1.0772138352294292E-2</v>
      </c>
      <c r="I168" s="44">
        <v>1.001016811784472E-2</v>
      </c>
      <c r="J168" s="142"/>
      <c r="L168" s="141">
        <v>70.75</v>
      </c>
      <c r="M168" s="148">
        <v>12.149999999999999</v>
      </c>
      <c r="N168" s="51"/>
    </row>
    <row r="169" spans="1:24" x14ac:dyDescent="0.2">
      <c r="A169" s="27">
        <v>6.9</v>
      </c>
      <c r="B169" s="27">
        <v>5.4</v>
      </c>
      <c r="C169" s="27">
        <f t="shared" si="2"/>
        <v>37.260000000000005</v>
      </c>
      <c r="D169" s="27">
        <v>11.399999999999999</v>
      </c>
      <c r="F169" s="141">
        <v>143</v>
      </c>
      <c r="G169" s="44">
        <v>12.321479725570287</v>
      </c>
      <c r="H169" s="44">
        <v>-0.32147972557028659</v>
      </c>
      <c r="I169" s="44">
        <v>-0.29873976681257131</v>
      </c>
      <c r="J169" s="142"/>
      <c r="L169" s="141">
        <v>71.25</v>
      </c>
      <c r="M169" s="148">
        <v>12.149999999999999</v>
      </c>
      <c r="N169" s="51"/>
    </row>
    <row r="170" spans="1:24" x14ac:dyDescent="0.2">
      <c r="A170" s="27">
        <v>8.6</v>
      </c>
      <c r="B170" s="27">
        <v>4</v>
      </c>
      <c r="C170" s="27">
        <f t="shared" si="2"/>
        <v>34.4</v>
      </c>
      <c r="D170" s="27">
        <v>10.050000000000001</v>
      </c>
      <c r="F170" s="141">
        <v>144</v>
      </c>
      <c r="G170" s="44">
        <v>11.808533133850498</v>
      </c>
      <c r="H170" s="44">
        <v>0.7914668661495039</v>
      </c>
      <c r="I170" s="44">
        <v>0.73548223488726605</v>
      </c>
      <c r="J170" s="142"/>
      <c r="L170" s="141">
        <v>71.75</v>
      </c>
      <c r="M170" s="148">
        <v>12.149999999999999</v>
      </c>
      <c r="N170" s="51"/>
    </row>
    <row r="171" spans="1:24" x14ac:dyDescent="0.2">
      <c r="A171" s="27">
        <v>6.7</v>
      </c>
      <c r="B171" s="27">
        <v>6.8</v>
      </c>
      <c r="C171" s="27">
        <f t="shared" si="2"/>
        <v>45.56</v>
      </c>
      <c r="D171" s="27">
        <v>11.100000000000001</v>
      </c>
      <c r="F171" s="141">
        <v>145</v>
      </c>
      <c r="G171" s="44">
        <v>12.267671127871008</v>
      </c>
      <c r="H171" s="44">
        <v>0.93232887212899307</v>
      </c>
      <c r="I171" s="44">
        <v>0.86638032727680692</v>
      </c>
      <c r="J171" s="142"/>
      <c r="L171" s="141">
        <v>72.25</v>
      </c>
      <c r="M171" s="148">
        <v>12.149999999999999</v>
      </c>
      <c r="N171" s="51"/>
    </row>
    <row r="172" spans="1:24" x14ac:dyDescent="0.2">
      <c r="A172" s="27">
        <v>7</v>
      </c>
      <c r="B172" s="27">
        <v>4.2</v>
      </c>
      <c r="C172" s="27">
        <f t="shared" si="2"/>
        <v>29.400000000000002</v>
      </c>
      <c r="D172" s="27">
        <v>9.3000000000000007</v>
      </c>
      <c r="F172" s="141">
        <v>146</v>
      </c>
      <c r="G172" s="44">
        <v>12.267671127871008</v>
      </c>
      <c r="H172" s="44">
        <v>-0.41767112787100658</v>
      </c>
      <c r="I172" s="44">
        <v>-0.38812704323168279</v>
      </c>
      <c r="J172" s="142"/>
      <c r="L172" s="141">
        <v>72.75</v>
      </c>
      <c r="M172" s="148">
        <v>12.299999999999999</v>
      </c>
      <c r="N172" s="51"/>
    </row>
    <row r="173" spans="1:24" x14ac:dyDescent="0.2">
      <c r="A173" s="27">
        <v>9.6999999999999993</v>
      </c>
      <c r="B173" s="27">
        <v>3.3</v>
      </c>
      <c r="C173" s="27">
        <f t="shared" si="2"/>
        <v>32.01</v>
      </c>
      <c r="D173" s="27">
        <v>11.25</v>
      </c>
      <c r="F173" s="141">
        <v>147</v>
      </c>
      <c r="G173" s="44">
        <v>11.67109095709124</v>
      </c>
      <c r="H173" s="44">
        <v>-2.6710909570912396</v>
      </c>
      <c r="I173" s="44">
        <v>-2.4821505873848424</v>
      </c>
      <c r="J173" s="142" t="s">
        <v>330</v>
      </c>
      <c r="L173" s="141">
        <v>73.25</v>
      </c>
      <c r="M173" s="148">
        <v>12.299999999999999</v>
      </c>
      <c r="N173" s="51"/>
    </row>
    <row r="174" spans="1:24" x14ac:dyDescent="0.2">
      <c r="A174" s="27">
        <v>9.9</v>
      </c>
      <c r="B174" s="27">
        <v>6.7</v>
      </c>
      <c r="C174" s="27">
        <f t="shared" si="2"/>
        <v>66.33</v>
      </c>
      <c r="D174" s="27">
        <v>11.100000000000001</v>
      </c>
      <c r="F174" s="141">
        <v>148</v>
      </c>
      <c r="G174" s="44">
        <v>12.133171885969482</v>
      </c>
      <c r="H174" s="44">
        <v>0.16682811403051723</v>
      </c>
      <c r="I174" s="44">
        <v>0.15502748048838128</v>
      </c>
      <c r="J174" s="142"/>
      <c r="L174" s="141">
        <v>73.75</v>
      </c>
      <c r="M174" s="148">
        <v>12.299999999999999</v>
      </c>
      <c r="N174" s="51"/>
    </row>
    <row r="175" spans="1:24" x14ac:dyDescent="0.2">
      <c r="A175" s="27">
        <v>8.6</v>
      </c>
      <c r="B175" s="27">
        <v>5.7</v>
      </c>
      <c r="C175" s="27">
        <f t="shared" si="2"/>
        <v>49.019999999999996</v>
      </c>
      <c r="D175" s="27">
        <v>11.850000000000001</v>
      </c>
      <c r="F175" s="141">
        <v>149</v>
      </c>
      <c r="G175" s="44">
        <v>12.060581817681198</v>
      </c>
      <c r="H175" s="44">
        <v>0.53941818231880312</v>
      </c>
      <c r="I175" s="44">
        <v>0.50126228555943042</v>
      </c>
      <c r="J175" s="142"/>
      <c r="L175" s="141">
        <v>74.25</v>
      </c>
      <c r="M175" s="148">
        <v>12.299999999999999</v>
      </c>
      <c r="N175" s="51"/>
    </row>
    <row r="176" spans="1:24" x14ac:dyDescent="0.2">
      <c r="A176" s="27">
        <v>6.3</v>
      </c>
      <c r="B176" s="27">
        <v>6.6</v>
      </c>
      <c r="C176" s="27">
        <f t="shared" si="2"/>
        <v>41.58</v>
      </c>
      <c r="D176" s="27">
        <v>9.75</v>
      </c>
      <c r="F176" s="141">
        <v>150</v>
      </c>
      <c r="G176" s="44">
        <v>10.57296720757774</v>
      </c>
      <c r="H176" s="44">
        <v>0.52703279242226131</v>
      </c>
      <c r="I176" s="44">
        <v>0.48975297969881326</v>
      </c>
      <c r="J176" s="142"/>
      <c r="L176" s="141">
        <v>74.75</v>
      </c>
      <c r="M176" s="148">
        <v>12.299999999999999</v>
      </c>
      <c r="N176" s="51"/>
    </row>
    <row r="177" spans="1:14" x14ac:dyDescent="0.2">
      <c r="A177" s="27">
        <v>9.9</v>
      </c>
      <c r="B177" s="27">
        <v>6.7</v>
      </c>
      <c r="C177" s="27">
        <f t="shared" si="2"/>
        <v>66.33</v>
      </c>
      <c r="D177" s="27">
        <v>12.899999999999999</v>
      </c>
      <c r="F177" s="141">
        <v>151</v>
      </c>
      <c r="G177" s="44">
        <v>12.608811849341341</v>
      </c>
      <c r="H177" s="44">
        <v>-0.60881184934134147</v>
      </c>
      <c r="I177" s="44">
        <v>-0.565747372038235</v>
      </c>
      <c r="J177" s="142"/>
      <c r="L177" s="141">
        <v>75.25</v>
      </c>
      <c r="M177" s="148">
        <v>12.299999999999999</v>
      </c>
      <c r="N177" s="51"/>
    </row>
    <row r="178" spans="1:14" x14ac:dyDescent="0.2">
      <c r="A178" s="27">
        <v>9.3000000000000007</v>
      </c>
      <c r="B178" s="27">
        <v>4.5</v>
      </c>
      <c r="C178" s="27">
        <f t="shared" si="2"/>
        <v>41.85</v>
      </c>
      <c r="D178" s="27">
        <v>12.899999999999999</v>
      </c>
      <c r="F178" s="141">
        <v>152</v>
      </c>
      <c r="G178" s="44">
        <v>10.539513287190687</v>
      </c>
      <c r="H178" s="44">
        <v>-0.63951328719068812</v>
      </c>
      <c r="I178" s="44">
        <v>-0.59427713505098589</v>
      </c>
      <c r="J178" s="142"/>
      <c r="L178" s="141">
        <v>75.75</v>
      </c>
      <c r="M178" s="148">
        <v>12.299999999999999</v>
      </c>
      <c r="N178" s="51"/>
    </row>
    <row r="179" spans="1:14" x14ac:dyDescent="0.2">
      <c r="A179" s="27">
        <v>9.6999999999999993</v>
      </c>
      <c r="B179" s="27">
        <v>6.1</v>
      </c>
      <c r="C179" s="27">
        <f t="shared" si="2"/>
        <v>59.169999999999995</v>
      </c>
      <c r="D179" s="27">
        <v>12</v>
      </c>
      <c r="F179" s="141">
        <v>153</v>
      </c>
      <c r="G179" s="44">
        <v>10.829298910684965</v>
      </c>
      <c r="H179" s="44">
        <v>0.57070108931503327</v>
      </c>
      <c r="I179" s="44">
        <v>0.53033238733550614</v>
      </c>
      <c r="J179" s="142"/>
      <c r="L179" s="141">
        <v>76.25</v>
      </c>
      <c r="M179" s="148">
        <v>12.299999999999999</v>
      </c>
      <c r="N179" s="51"/>
    </row>
    <row r="180" spans="1:14" x14ac:dyDescent="0.2">
      <c r="A180" s="27">
        <v>9.6999999999999993</v>
      </c>
      <c r="B180" s="27">
        <v>3.3</v>
      </c>
      <c r="C180" s="27">
        <f t="shared" si="2"/>
        <v>32.01</v>
      </c>
      <c r="D180" s="27">
        <v>12.149999999999999</v>
      </c>
      <c r="F180" s="141">
        <v>154</v>
      </c>
      <c r="G180" s="44">
        <v>11.63635638609281</v>
      </c>
      <c r="H180" s="44">
        <v>-0.38635638609281031</v>
      </c>
      <c r="I180" s="44">
        <v>-0.35902735851589218</v>
      </c>
      <c r="J180" s="142"/>
      <c r="L180" s="141">
        <v>76.75</v>
      </c>
      <c r="M180" s="148">
        <v>12.299999999999999</v>
      </c>
      <c r="N180" s="51"/>
    </row>
    <row r="181" spans="1:14" x14ac:dyDescent="0.2">
      <c r="A181" s="27">
        <v>9.6</v>
      </c>
      <c r="B181" s="27">
        <v>7.8</v>
      </c>
      <c r="C181" s="27">
        <f t="shared" si="2"/>
        <v>74.88</v>
      </c>
      <c r="D181" s="27">
        <v>12.299999999999999</v>
      </c>
      <c r="F181" s="141">
        <v>155</v>
      </c>
      <c r="G181" s="44">
        <v>11.563699045286814</v>
      </c>
      <c r="H181" s="44">
        <v>-0.91369904528681545</v>
      </c>
      <c r="I181" s="44">
        <v>-0.84906828647324495</v>
      </c>
      <c r="J181" s="142"/>
      <c r="L181" s="141">
        <v>77.25</v>
      </c>
      <c r="M181" s="148">
        <v>12.299999999999999</v>
      </c>
      <c r="N181" s="51"/>
    </row>
    <row r="182" spans="1:14" x14ac:dyDescent="0.2">
      <c r="A182" s="27">
        <v>7.6</v>
      </c>
      <c r="B182" s="27">
        <v>4.2</v>
      </c>
      <c r="C182" s="27">
        <f t="shared" si="2"/>
        <v>31.919999999999998</v>
      </c>
      <c r="D182" s="27">
        <v>10.8</v>
      </c>
      <c r="F182" s="141">
        <v>156</v>
      </c>
      <c r="G182" s="44">
        <v>12.212688605528207</v>
      </c>
      <c r="H182" s="44">
        <v>-0.3626886055282057</v>
      </c>
      <c r="I182" s="44">
        <v>-0.33703372506265211</v>
      </c>
      <c r="J182" s="142"/>
      <c r="L182" s="141">
        <v>77.75</v>
      </c>
      <c r="M182" s="148">
        <v>12.299999999999999</v>
      </c>
      <c r="N182" s="51"/>
    </row>
    <row r="183" spans="1:14" x14ac:dyDescent="0.2">
      <c r="A183" s="27">
        <v>9.4</v>
      </c>
      <c r="B183" s="27">
        <v>4.7</v>
      </c>
      <c r="C183" s="27">
        <f t="shared" si="2"/>
        <v>44.180000000000007</v>
      </c>
      <c r="D183" s="27">
        <v>12.600000000000001</v>
      </c>
      <c r="F183" s="141">
        <v>157</v>
      </c>
      <c r="G183" s="44">
        <v>9.7683810439504271</v>
      </c>
      <c r="H183" s="44">
        <v>1.6316189560495715</v>
      </c>
      <c r="I183" s="44">
        <v>1.5162059305374487</v>
      </c>
      <c r="J183" s="142"/>
      <c r="L183" s="141">
        <v>78.25</v>
      </c>
      <c r="M183" s="148">
        <v>12.600000000000001</v>
      </c>
      <c r="N183" s="51"/>
    </row>
    <row r="184" spans="1:14" x14ac:dyDescent="0.2">
      <c r="A184" s="27">
        <v>9.6</v>
      </c>
      <c r="B184" s="27">
        <v>7.8</v>
      </c>
      <c r="C184" s="27">
        <f t="shared" si="2"/>
        <v>74.88</v>
      </c>
      <c r="D184" s="27">
        <v>14.100000000000001</v>
      </c>
      <c r="F184" s="141">
        <v>158</v>
      </c>
      <c r="G184" s="44">
        <v>10.993522681130175</v>
      </c>
      <c r="H184" s="44">
        <v>-0.34352268113017637</v>
      </c>
      <c r="I184" s="44">
        <v>-0.31922350771455116</v>
      </c>
      <c r="J184" s="142"/>
      <c r="L184" s="141">
        <v>78.75</v>
      </c>
      <c r="M184" s="148">
        <v>12.600000000000001</v>
      </c>
      <c r="N184" s="51"/>
    </row>
    <row r="185" spans="1:14" x14ac:dyDescent="0.2">
      <c r="A185" s="27">
        <v>9.3000000000000007</v>
      </c>
      <c r="B185" s="27">
        <v>6.3</v>
      </c>
      <c r="C185" s="27">
        <f t="shared" si="2"/>
        <v>58.59</v>
      </c>
      <c r="D185" s="27">
        <v>14.100000000000001</v>
      </c>
      <c r="F185" s="141">
        <v>159</v>
      </c>
      <c r="G185" s="44">
        <v>10.034775675624905</v>
      </c>
      <c r="H185" s="44">
        <v>1.3652243243750934</v>
      </c>
      <c r="I185" s="44">
        <v>1.2686547980192804</v>
      </c>
      <c r="J185" s="142"/>
      <c r="L185" s="141">
        <v>79.25</v>
      </c>
      <c r="M185" s="148">
        <v>12.600000000000001</v>
      </c>
      <c r="N185" s="51"/>
    </row>
    <row r="186" spans="1:14" x14ac:dyDescent="0.2">
      <c r="A186" s="27">
        <v>9.6999999999999993</v>
      </c>
      <c r="B186" s="27">
        <v>4.7</v>
      </c>
      <c r="C186" s="27">
        <f t="shared" si="2"/>
        <v>45.589999999999996</v>
      </c>
      <c r="D186" s="27">
        <v>11.25</v>
      </c>
      <c r="F186" s="141">
        <v>160</v>
      </c>
      <c r="G186" s="44">
        <v>11.844604106308164</v>
      </c>
      <c r="H186" s="44">
        <v>0.45539589369183453</v>
      </c>
      <c r="I186" s="44">
        <v>0.4231833371375609</v>
      </c>
      <c r="J186" s="142"/>
      <c r="L186" s="141">
        <v>79.75</v>
      </c>
      <c r="M186" s="148">
        <v>12.600000000000001</v>
      </c>
      <c r="N186" s="51"/>
    </row>
    <row r="187" spans="1:14" x14ac:dyDescent="0.2">
      <c r="A187" s="27">
        <v>9.1</v>
      </c>
      <c r="B187" s="27">
        <v>4.5</v>
      </c>
      <c r="C187" s="27">
        <f t="shared" si="2"/>
        <v>40.949999999999996</v>
      </c>
      <c r="D187" s="27">
        <v>9.8999999999999986</v>
      </c>
      <c r="F187" s="141">
        <v>161</v>
      </c>
      <c r="G187" s="44">
        <v>10.674122791643654</v>
      </c>
      <c r="H187" s="44">
        <v>-0.32412279164365287</v>
      </c>
      <c r="I187" s="44">
        <v>-0.30119587486425936</v>
      </c>
      <c r="J187" s="142"/>
      <c r="L187" s="141">
        <v>80.25</v>
      </c>
      <c r="M187" s="148">
        <v>12.600000000000001</v>
      </c>
      <c r="N187" s="51"/>
    </row>
    <row r="188" spans="1:14" x14ac:dyDescent="0.2">
      <c r="A188" s="27">
        <v>6.5</v>
      </c>
      <c r="B188" s="27">
        <v>3.7</v>
      </c>
      <c r="C188" s="27">
        <f t="shared" si="2"/>
        <v>24.05</v>
      </c>
      <c r="D188" s="27">
        <v>6.4499999999999993</v>
      </c>
      <c r="F188" s="141">
        <v>162</v>
      </c>
      <c r="G188" s="44">
        <v>11.109649415117449</v>
      </c>
      <c r="H188" s="44">
        <v>1.0403505848825496</v>
      </c>
      <c r="I188" s="44">
        <v>0.96676109381331632</v>
      </c>
      <c r="J188" s="142"/>
      <c r="L188" s="141">
        <v>80.75</v>
      </c>
      <c r="M188" s="148">
        <v>12.600000000000001</v>
      </c>
      <c r="N188" s="51"/>
    </row>
    <row r="189" spans="1:14" x14ac:dyDescent="0.2">
      <c r="A189" s="27">
        <v>6.6</v>
      </c>
      <c r="B189" s="27">
        <v>4.8</v>
      </c>
      <c r="C189" s="27">
        <f t="shared" si="2"/>
        <v>31.679999999999996</v>
      </c>
      <c r="D189" s="27">
        <v>9.8999999999999986</v>
      </c>
      <c r="F189" s="141">
        <v>163</v>
      </c>
      <c r="G189" s="44">
        <v>12.058157032517993</v>
      </c>
      <c r="H189" s="44">
        <v>-0.65815703251799462</v>
      </c>
      <c r="I189" s="44">
        <v>-0.6116021098117187</v>
      </c>
      <c r="J189" s="142"/>
      <c r="L189" s="141">
        <v>81.25</v>
      </c>
      <c r="M189" s="148">
        <v>12.600000000000001</v>
      </c>
      <c r="N189" s="51"/>
    </row>
    <row r="190" spans="1:14" x14ac:dyDescent="0.2">
      <c r="A190" s="27">
        <v>5.8</v>
      </c>
      <c r="B190" s="27">
        <v>5.8</v>
      </c>
      <c r="C190" s="27">
        <f t="shared" si="2"/>
        <v>33.64</v>
      </c>
      <c r="D190" s="27">
        <v>11.100000000000001</v>
      </c>
      <c r="F190" s="141">
        <v>164</v>
      </c>
      <c r="G190" s="44">
        <v>11.97189212591368</v>
      </c>
      <c r="H190" s="44">
        <v>0.62810787408632152</v>
      </c>
      <c r="I190" s="44">
        <v>0.58367848704867331</v>
      </c>
      <c r="J190" s="142"/>
      <c r="L190" s="141">
        <v>81.75</v>
      </c>
      <c r="M190" s="148">
        <v>12.600000000000001</v>
      </c>
      <c r="N190" s="51"/>
    </row>
    <row r="191" spans="1:14" x14ac:dyDescent="0.2">
      <c r="A191" s="27">
        <v>8.6999999999999993</v>
      </c>
      <c r="B191" s="27">
        <v>4.8</v>
      </c>
      <c r="C191" s="27">
        <f t="shared" si="2"/>
        <v>41.76</v>
      </c>
      <c r="D191" s="27">
        <v>10.649999999999999</v>
      </c>
      <c r="F191" s="141">
        <v>165</v>
      </c>
      <c r="G191" s="44">
        <v>11.97189212591368</v>
      </c>
      <c r="H191" s="44">
        <v>-0.87189212591367848</v>
      </c>
      <c r="I191" s="44">
        <v>-0.81021859129409346</v>
      </c>
      <c r="J191" s="142"/>
      <c r="L191" s="141">
        <v>82.25</v>
      </c>
      <c r="M191" s="148">
        <v>12.600000000000001</v>
      </c>
      <c r="N191" s="51"/>
    </row>
    <row r="192" spans="1:14" x14ac:dyDescent="0.2">
      <c r="A192" s="27">
        <v>8.8000000000000007</v>
      </c>
      <c r="B192" s="27">
        <v>4.8</v>
      </c>
      <c r="C192" s="27">
        <f t="shared" si="2"/>
        <v>42.24</v>
      </c>
      <c r="D192" s="27">
        <v>10.050000000000001</v>
      </c>
      <c r="F192" s="141">
        <v>166</v>
      </c>
      <c r="G192" s="44">
        <v>11.936637400533346</v>
      </c>
      <c r="H192" s="44">
        <v>-8.6637400533344788E-2</v>
      </c>
      <c r="I192" s="44">
        <v>-8.0509079652427581E-2</v>
      </c>
      <c r="J192" s="142"/>
      <c r="L192" s="141">
        <v>82.75</v>
      </c>
      <c r="M192" s="148">
        <v>12.600000000000001</v>
      </c>
      <c r="N192" s="51"/>
    </row>
    <row r="193" spans="1:14" x14ac:dyDescent="0.2">
      <c r="A193" s="27">
        <v>6.4</v>
      </c>
      <c r="B193" s="27">
        <v>5.7</v>
      </c>
      <c r="C193" s="27">
        <f t="shared" si="2"/>
        <v>36.480000000000004</v>
      </c>
      <c r="D193" s="27">
        <v>10.050000000000001</v>
      </c>
      <c r="F193" s="141">
        <v>167</v>
      </c>
      <c r="G193" s="44">
        <v>11.453614367443269</v>
      </c>
      <c r="H193" s="44">
        <v>-0.65361436744326795</v>
      </c>
      <c r="I193" s="44">
        <v>-0.60738077142801783</v>
      </c>
      <c r="J193" s="142"/>
      <c r="L193" s="141">
        <v>83.25</v>
      </c>
      <c r="M193" s="148">
        <v>12.600000000000001</v>
      </c>
      <c r="N193" s="51"/>
    </row>
    <row r="194" spans="1:14" x14ac:dyDescent="0.2">
      <c r="A194" s="27">
        <v>6.7</v>
      </c>
      <c r="B194" s="27">
        <v>4.8</v>
      </c>
      <c r="C194" s="27">
        <f t="shared" si="2"/>
        <v>32.159999999999997</v>
      </c>
      <c r="D194" s="27">
        <v>10.8</v>
      </c>
      <c r="F194" s="141">
        <v>168</v>
      </c>
      <c r="G194" s="44">
        <v>11.07415188683763</v>
      </c>
      <c r="H194" s="44">
        <v>0.32584811316236895</v>
      </c>
      <c r="I194" s="44">
        <v>0.30279915528035289</v>
      </c>
      <c r="J194" s="142"/>
      <c r="L194" s="141">
        <v>83.75</v>
      </c>
      <c r="M194" s="148">
        <v>12.75</v>
      </c>
      <c r="N194" s="51"/>
    </row>
    <row r="195" spans="1:14" x14ac:dyDescent="0.2">
      <c r="A195" s="27">
        <v>5.2</v>
      </c>
      <c r="B195" s="27">
        <v>5</v>
      </c>
      <c r="C195" s="27">
        <f t="shared" ref="C195:C201" si="3">A195*B195</f>
        <v>26</v>
      </c>
      <c r="D195" s="27">
        <v>10.649999999999999</v>
      </c>
      <c r="F195" s="141">
        <v>169</v>
      </c>
      <c r="G195" s="44">
        <v>11.315508757063933</v>
      </c>
      <c r="H195" s="44">
        <v>-1.2655087570639321</v>
      </c>
      <c r="I195" s="44">
        <v>-1.1759926393924007</v>
      </c>
      <c r="J195" s="142"/>
      <c r="L195" s="141">
        <v>84.25</v>
      </c>
      <c r="M195" s="148">
        <v>12.75</v>
      </c>
      <c r="N195" s="51"/>
    </row>
    <row r="196" spans="1:14" x14ac:dyDescent="0.2">
      <c r="A196" s="27">
        <v>6.4</v>
      </c>
      <c r="B196" s="27">
        <v>4.5</v>
      </c>
      <c r="C196" s="27">
        <f t="shared" si="3"/>
        <v>28.8</v>
      </c>
      <c r="D196" s="27">
        <v>9</v>
      </c>
      <c r="F196" s="141">
        <v>170</v>
      </c>
      <c r="G196" s="44">
        <v>11.82839008095339</v>
      </c>
      <c r="H196" s="44">
        <v>-0.72839008095338897</v>
      </c>
      <c r="I196" s="44">
        <v>-0.67686720382318688</v>
      </c>
      <c r="J196" s="142"/>
      <c r="L196" s="141">
        <v>84.75</v>
      </c>
      <c r="M196" s="148">
        <v>12.75</v>
      </c>
      <c r="N196" s="51"/>
    </row>
    <row r="197" spans="1:14" x14ac:dyDescent="0.2">
      <c r="A197" s="27">
        <v>7.6</v>
      </c>
      <c r="B197" s="27">
        <v>5.4</v>
      </c>
      <c r="C197" s="27">
        <f t="shared" si="3"/>
        <v>41.04</v>
      </c>
      <c r="D197" s="27">
        <v>12.600000000000001</v>
      </c>
      <c r="F197" s="141">
        <v>171</v>
      </c>
      <c r="G197" s="44">
        <v>10.430298146220405</v>
      </c>
      <c r="H197" s="44">
        <v>-1.1302981462204045</v>
      </c>
      <c r="I197" s="44">
        <v>-1.0503461891152448</v>
      </c>
      <c r="J197" s="142"/>
      <c r="L197" s="141">
        <v>85.25</v>
      </c>
      <c r="M197" s="148">
        <v>12.75</v>
      </c>
      <c r="N197" s="51"/>
    </row>
    <row r="198" spans="1:14" x14ac:dyDescent="0.2">
      <c r="A198" s="27">
        <v>5.9</v>
      </c>
      <c r="B198" s="27">
        <v>6.2</v>
      </c>
      <c r="C198" s="27">
        <f t="shared" si="3"/>
        <v>36.580000000000005</v>
      </c>
      <c r="D198" s="27">
        <v>12.899999999999999</v>
      </c>
      <c r="F198" s="141">
        <v>172</v>
      </c>
      <c r="G198" s="44">
        <v>11.794074772391914</v>
      </c>
      <c r="H198" s="44">
        <v>-0.54407477239191415</v>
      </c>
      <c r="I198" s="44">
        <v>-0.50558949042473</v>
      </c>
      <c r="J198" s="142"/>
      <c r="L198" s="141">
        <v>85.75</v>
      </c>
      <c r="M198" s="148">
        <v>12.899999999999999</v>
      </c>
      <c r="N198" s="51"/>
    </row>
    <row r="199" spans="1:14" x14ac:dyDescent="0.2">
      <c r="A199" s="27">
        <v>9.6999999999999993</v>
      </c>
      <c r="B199" s="27">
        <v>6.1</v>
      </c>
      <c r="C199" s="27">
        <f t="shared" si="3"/>
        <v>59.169999999999995</v>
      </c>
      <c r="D199" s="27">
        <v>11.850000000000001</v>
      </c>
      <c r="F199" s="141">
        <v>173</v>
      </c>
      <c r="G199" s="44">
        <v>12.88024631356226</v>
      </c>
      <c r="H199" s="44">
        <v>-1.7802463135622588</v>
      </c>
      <c r="I199" s="44">
        <v>-1.6543200901366091</v>
      </c>
      <c r="J199" s="142"/>
      <c r="L199" s="141">
        <v>86.25</v>
      </c>
      <c r="M199" s="148">
        <v>12.899999999999999</v>
      </c>
      <c r="N199" s="51"/>
    </row>
    <row r="200" spans="1:14" x14ac:dyDescent="0.2">
      <c r="A200" s="27">
        <v>5.5</v>
      </c>
      <c r="B200" s="27">
        <v>8.1999999999999993</v>
      </c>
      <c r="C200" s="27">
        <f t="shared" si="3"/>
        <v>45.099999999999994</v>
      </c>
      <c r="D200" s="27">
        <v>11.399999999999999</v>
      </c>
      <c r="F200" s="141">
        <v>174</v>
      </c>
      <c r="G200" s="44">
        <v>12.016123400844673</v>
      </c>
      <c r="H200" s="44">
        <v>-0.16612340084467192</v>
      </c>
      <c r="I200" s="44">
        <v>-0.154372615387835</v>
      </c>
      <c r="J200" s="142"/>
      <c r="L200" s="141">
        <v>86.75</v>
      </c>
      <c r="M200" s="148">
        <v>12.899999999999999</v>
      </c>
      <c r="N200" s="51"/>
    </row>
    <row r="201" spans="1:14" x14ac:dyDescent="0.2">
      <c r="A201" s="27">
        <v>9.6999999999999993</v>
      </c>
      <c r="B201" s="27">
        <v>6.1</v>
      </c>
      <c r="C201" s="27">
        <f t="shared" si="3"/>
        <v>59.169999999999995</v>
      </c>
      <c r="D201" s="27">
        <v>12.75</v>
      </c>
      <c r="F201" s="141">
        <v>175</v>
      </c>
      <c r="G201" s="44">
        <v>11.563699045286814</v>
      </c>
      <c r="H201" s="44">
        <v>-1.813699045286814</v>
      </c>
      <c r="I201" s="44">
        <v>-1.6854065334789037</v>
      </c>
      <c r="J201" s="142"/>
      <c r="L201" s="141">
        <v>87.25</v>
      </c>
      <c r="M201" s="148">
        <v>12.899999999999999</v>
      </c>
      <c r="N201" s="51"/>
    </row>
    <row r="202" spans="1:14" x14ac:dyDescent="0.2">
      <c r="F202" s="141">
        <v>176</v>
      </c>
      <c r="G202" s="44">
        <v>12.88024631356226</v>
      </c>
      <c r="H202" s="44">
        <v>1.9753686437738338E-2</v>
      </c>
      <c r="I202" s="44">
        <v>1.8356403874708403E-2</v>
      </c>
      <c r="J202" s="142"/>
      <c r="L202" s="141">
        <v>87.75</v>
      </c>
      <c r="M202" s="148">
        <v>13.200000000000001</v>
      </c>
      <c r="N202" s="51"/>
    </row>
    <row r="203" spans="1:14" x14ac:dyDescent="0.2">
      <c r="F203" s="141">
        <v>177</v>
      </c>
      <c r="G203" s="44">
        <v>11.923317632355626</v>
      </c>
      <c r="H203" s="44">
        <v>0.97668236764437211</v>
      </c>
      <c r="I203" s="44">
        <v>0.90759646581892417</v>
      </c>
      <c r="J203" s="142"/>
      <c r="L203" s="141">
        <v>88.25</v>
      </c>
      <c r="M203" s="148">
        <v>13.200000000000001</v>
      </c>
      <c r="N203" s="51"/>
    </row>
    <row r="204" spans="1:14" x14ac:dyDescent="0.2">
      <c r="F204" s="141">
        <v>178</v>
      </c>
      <c r="G204" s="44">
        <v>12.631302438664495</v>
      </c>
      <c r="H204" s="44">
        <v>-0.63130243866449476</v>
      </c>
      <c r="I204" s="44">
        <v>-0.58664708320340198</v>
      </c>
      <c r="J204" s="142"/>
      <c r="L204" s="141">
        <v>88.75</v>
      </c>
      <c r="M204" s="148">
        <v>13.200000000000001</v>
      </c>
      <c r="N204" s="51"/>
    </row>
    <row r="205" spans="1:14" x14ac:dyDescent="0.2">
      <c r="F205" s="141">
        <v>179</v>
      </c>
      <c r="G205" s="44">
        <v>11.794074772391914</v>
      </c>
      <c r="H205" s="44">
        <v>0.35592522760808443</v>
      </c>
      <c r="I205" s="44">
        <v>0.33074875658092878</v>
      </c>
      <c r="J205" s="142"/>
      <c r="L205" s="141">
        <v>89.25</v>
      </c>
      <c r="M205" s="148">
        <v>13.200000000000001</v>
      </c>
      <c r="N205" s="51"/>
    </row>
    <row r="206" spans="1:14" x14ac:dyDescent="0.2">
      <c r="F206" s="141">
        <v>180</v>
      </c>
      <c r="G206" s="44">
        <v>13.116161900862473</v>
      </c>
      <c r="H206" s="44">
        <v>-0.81616190086247364</v>
      </c>
      <c r="I206" s="44">
        <v>-0.75843045937792053</v>
      </c>
      <c r="J206" s="142"/>
      <c r="L206" s="141">
        <v>89.75</v>
      </c>
      <c r="M206" s="148">
        <v>13.200000000000001</v>
      </c>
      <c r="N206" s="51"/>
    </row>
    <row r="207" spans="1:14" x14ac:dyDescent="0.2">
      <c r="F207" s="141">
        <v>181</v>
      </c>
      <c r="G207" s="44">
        <v>10.793161594865293</v>
      </c>
      <c r="H207" s="44">
        <v>6.8384051347081254E-3</v>
      </c>
      <c r="I207" s="44">
        <v>6.3546886251958871E-3</v>
      </c>
      <c r="J207" s="142"/>
      <c r="L207" s="141">
        <v>90.25</v>
      </c>
      <c r="M207" s="148">
        <v>13.200000000000001</v>
      </c>
      <c r="N207" s="51"/>
    </row>
    <row r="208" spans="1:14" x14ac:dyDescent="0.2">
      <c r="F208" s="141">
        <v>182</v>
      </c>
      <c r="G208" s="44">
        <v>12.046681842147017</v>
      </c>
      <c r="H208" s="44">
        <v>0.55331815785298488</v>
      </c>
      <c r="I208" s="44">
        <v>0.51417904241685164</v>
      </c>
      <c r="J208" s="142"/>
      <c r="L208" s="141">
        <v>90.75</v>
      </c>
      <c r="M208" s="148">
        <v>13.350000000000001</v>
      </c>
      <c r="N208" s="51"/>
    </row>
    <row r="209" spans="6:14" x14ac:dyDescent="0.2">
      <c r="F209" s="141">
        <v>183</v>
      </c>
      <c r="G209" s="44">
        <v>13.116161900862473</v>
      </c>
      <c r="H209" s="44">
        <v>0.98383809913752884</v>
      </c>
      <c r="I209" s="44">
        <v>0.91424603463340182</v>
      </c>
      <c r="J209" s="142"/>
      <c r="L209" s="141">
        <v>91.25</v>
      </c>
      <c r="M209" s="148">
        <v>13.350000000000001</v>
      </c>
      <c r="N209" s="51"/>
    </row>
    <row r="210" spans="6:14" x14ac:dyDescent="0.2">
      <c r="F210" s="141">
        <v>184</v>
      </c>
      <c r="G210" s="44">
        <v>12.535575230334587</v>
      </c>
      <c r="H210" s="44">
        <v>1.5644247696654148</v>
      </c>
      <c r="I210" s="44">
        <v>1.453764743815785</v>
      </c>
      <c r="J210" s="142"/>
      <c r="L210" s="141">
        <v>91.75</v>
      </c>
      <c r="M210" s="148">
        <v>13.350000000000001</v>
      </c>
      <c r="N210" s="51"/>
    </row>
    <row r="211" spans="6:14" x14ac:dyDescent="0.2">
      <c r="F211" s="141">
        <v>185</v>
      </c>
      <c r="G211" s="44">
        <v>12.212688605528207</v>
      </c>
      <c r="H211" s="44">
        <v>-0.96268860552820712</v>
      </c>
      <c r="I211" s="44">
        <v>-0.8945925563997601</v>
      </c>
      <c r="J211" s="142"/>
      <c r="L211" s="141">
        <v>92.25</v>
      </c>
      <c r="M211" s="148">
        <v>13.350000000000001</v>
      </c>
      <c r="N211" s="51"/>
    </row>
    <row r="212" spans="6:14" x14ac:dyDescent="0.2">
      <c r="F212" s="141">
        <v>186</v>
      </c>
      <c r="G212" s="44">
        <v>11.808533133850498</v>
      </c>
      <c r="H212" s="44">
        <v>-1.9085331338504989</v>
      </c>
      <c r="I212" s="44">
        <v>-1.7735325061297167</v>
      </c>
      <c r="J212" s="142"/>
      <c r="L212" s="141">
        <v>92.75</v>
      </c>
      <c r="M212" s="148">
        <v>13.5</v>
      </c>
      <c r="N212" s="51"/>
    </row>
    <row r="213" spans="6:14" x14ac:dyDescent="0.2">
      <c r="F213" s="141">
        <v>187</v>
      </c>
      <c r="G213" s="44">
        <v>9.8138740819038173</v>
      </c>
      <c r="H213" s="44">
        <v>-3.363874081903818</v>
      </c>
      <c r="I213" s="44">
        <v>-3.1259295031191261</v>
      </c>
      <c r="J213" s="142" t="s">
        <v>330</v>
      </c>
      <c r="L213" s="141">
        <v>93.25</v>
      </c>
      <c r="M213" s="148">
        <v>13.5</v>
      </c>
      <c r="N213" s="51"/>
    </row>
    <row r="214" spans="6:14" x14ac:dyDescent="0.2">
      <c r="F214" s="141">
        <v>188</v>
      </c>
      <c r="G214" s="44">
        <v>10.559064624615674</v>
      </c>
      <c r="H214" s="44">
        <v>-0.6590646246156755</v>
      </c>
      <c r="I214" s="44">
        <v>-0.61244550312724155</v>
      </c>
      <c r="J214" s="142"/>
      <c r="L214" s="141">
        <v>93.75</v>
      </c>
      <c r="M214" s="148">
        <v>13.5</v>
      </c>
      <c r="N214" s="51"/>
    </row>
    <row r="215" spans="6:14" x14ac:dyDescent="0.2">
      <c r="F215" s="141">
        <v>189</v>
      </c>
      <c r="G215" s="44">
        <v>10.824665433385395</v>
      </c>
      <c r="H215" s="44">
        <v>0.27533456661460676</v>
      </c>
      <c r="I215" s="44">
        <v>0.2558586986472482</v>
      </c>
      <c r="J215" s="142"/>
      <c r="L215" s="141">
        <v>94.25</v>
      </c>
      <c r="M215" s="148">
        <v>13.5</v>
      </c>
      <c r="N215" s="51"/>
    </row>
    <row r="216" spans="6:14" x14ac:dyDescent="0.2">
      <c r="F216" s="141">
        <v>190</v>
      </c>
      <c r="G216" s="44">
        <v>11.699517022966241</v>
      </c>
      <c r="H216" s="44">
        <v>-1.0495170229662421</v>
      </c>
      <c r="I216" s="44">
        <v>-0.97527914132242888</v>
      </c>
      <c r="J216" s="142"/>
      <c r="L216" s="141">
        <v>94.75</v>
      </c>
      <c r="M216" s="148">
        <v>13.5</v>
      </c>
      <c r="N216" s="51"/>
    </row>
    <row r="217" spans="6:14" x14ac:dyDescent="0.2">
      <c r="F217" s="141">
        <v>191</v>
      </c>
      <c r="G217" s="44">
        <v>11.753824280030555</v>
      </c>
      <c r="H217" s="44">
        <v>-1.7038242800305543</v>
      </c>
      <c r="I217" s="44">
        <v>-1.5833037906293719</v>
      </c>
      <c r="J217" s="142"/>
      <c r="L217" s="141">
        <v>95.25</v>
      </c>
      <c r="M217" s="148">
        <v>13.5</v>
      </c>
      <c r="N217" s="51"/>
    </row>
    <row r="218" spans="6:14" x14ac:dyDescent="0.2">
      <c r="F218" s="141">
        <v>192</v>
      </c>
      <c r="G218" s="44">
        <v>11.024973229854337</v>
      </c>
      <c r="H218" s="44">
        <v>-0.97497322985433676</v>
      </c>
      <c r="I218" s="44">
        <v>-0.90600822437091388</v>
      </c>
      <c r="J218" s="142"/>
      <c r="L218" s="141">
        <v>95.75</v>
      </c>
      <c r="M218" s="148">
        <v>13.950000000000001</v>
      </c>
      <c r="N218" s="51"/>
    </row>
    <row r="219" spans="6:14" x14ac:dyDescent="0.2">
      <c r="F219" s="141">
        <v>193</v>
      </c>
      <c r="G219" s="44">
        <v>10.613371881679987</v>
      </c>
      <c r="H219" s="44">
        <v>0.18662811832001402</v>
      </c>
      <c r="I219" s="44">
        <v>0.17342692590858383</v>
      </c>
      <c r="J219" s="142"/>
      <c r="L219" s="141">
        <v>96.25</v>
      </c>
      <c r="M219" s="148">
        <v>13.950000000000001</v>
      </c>
      <c r="N219" s="51"/>
    </row>
    <row r="220" spans="6:14" x14ac:dyDescent="0.2">
      <c r="F220" s="141">
        <v>194</v>
      </c>
      <c r="G220" s="44">
        <v>9.9511147675251408</v>
      </c>
      <c r="H220" s="44">
        <v>0.69888523247485779</v>
      </c>
      <c r="I220" s="44">
        <v>0.64944938909573979</v>
      </c>
      <c r="J220" s="142"/>
      <c r="L220" s="141">
        <v>96.75</v>
      </c>
      <c r="M220" s="148">
        <v>13.950000000000001</v>
      </c>
      <c r="N220" s="51"/>
    </row>
    <row r="221" spans="6:14" x14ac:dyDescent="0.2">
      <c r="F221" s="141">
        <v>195</v>
      </c>
      <c r="G221" s="44">
        <v>10.258942404031286</v>
      </c>
      <c r="H221" s="44">
        <v>-1.258942404031286</v>
      </c>
      <c r="I221" s="44">
        <v>-1.1698907591873524</v>
      </c>
      <c r="J221" s="142"/>
      <c r="L221" s="141">
        <v>97.25</v>
      </c>
      <c r="M221" s="148">
        <v>14.100000000000001</v>
      </c>
      <c r="N221" s="51"/>
    </row>
    <row r="222" spans="6:14" x14ac:dyDescent="0.2">
      <c r="F222" s="141">
        <v>196</v>
      </c>
      <c r="G222" s="44">
        <v>11.411112795652311</v>
      </c>
      <c r="H222" s="44">
        <v>1.1888872043476901</v>
      </c>
      <c r="I222" s="44">
        <v>1.1047909337462301</v>
      </c>
      <c r="J222" s="142"/>
      <c r="L222" s="141">
        <v>97.75</v>
      </c>
      <c r="M222" s="148">
        <v>14.100000000000001</v>
      </c>
      <c r="N222" s="51"/>
    </row>
    <row r="223" spans="6:14" x14ac:dyDescent="0.2">
      <c r="F223" s="141">
        <v>197</v>
      </c>
      <c r="G223" s="44">
        <v>11.144599606351559</v>
      </c>
      <c r="H223" s="44">
        <v>1.7554003936484399</v>
      </c>
      <c r="I223" s="44">
        <v>1.631231653352202</v>
      </c>
      <c r="J223" s="142"/>
      <c r="L223" s="141">
        <v>98.25</v>
      </c>
      <c r="M223" s="148">
        <v>14.25</v>
      </c>
      <c r="N223" s="51"/>
    </row>
    <row r="224" spans="6:14" x14ac:dyDescent="0.2">
      <c r="F224" s="141">
        <v>198</v>
      </c>
      <c r="G224" s="44">
        <v>12.631302438664495</v>
      </c>
      <c r="H224" s="44">
        <v>-0.78130243866449334</v>
      </c>
      <c r="I224" s="44">
        <v>-0.72603679103767738</v>
      </c>
      <c r="J224" s="142"/>
      <c r="L224" s="141">
        <v>98.75</v>
      </c>
      <c r="M224" s="148">
        <v>14.700000000000001</v>
      </c>
      <c r="N224" s="51"/>
    </row>
    <row r="225" spans="6:14" x14ac:dyDescent="0.2">
      <c r="F225" s="141">
        <v>199</v>
      </c>
      <c r="G225" s="44">
        <v>12.446774673275112</v>
      </c>
      <c r="H225" s="44">
        <v>-1.0467746732751131</v>
      </c>
      <c r="I225" s="44">
        <v>-0.97273077250758955</v>
      </c>
      <c r="J225" s="142"/>
      <c r="L225" s="141">
        <v>99.25</v>
      </c>
      <c r="M225" s="148">
        <v>14.850000000000001</v>
      </c>
      <c r="N225" s="51"/>
    </row>
    <row r="226" spans="6:14" ht="15.75" thickBot="1" x14ac:dyDescent="0.25">
      <c r="F226" s="143">
        <v>200</v>
      </c>
      <c r="G226" s="45">
        <v>12.631302438664495</v>
      </c>
      <c r="H226" s="45">
        <v>0.11869756133550524</v>
      </c>
      <c r="I226" s="45">
        <v>0.11030145596798141</v>
      </c>
      <c r="J226" s="144"/>
      <c r="L226" s="143">
        <v>99.75</v>
      </c>
      <c r="M226" s="149">
        <v>14.850000000000001</v>
      </c>
      <c r="N226" s="51"/>
    </row>
  </sheetData>
  <autoFilter ref="F26:J226" xr:uid="{00000000-0001-0000-0400-000000000000}"/>
  <sortState xmlns:xlrd2="http://schemas.microsoft.com/office/spreadsheetml/2017/richdata2" ref="M27:M226">
    <sortCondition ref="M27"/>
  </sortState>
  <mergeCells count="3">
    <mergeCell ref="Q30:X46"/>
    <mergeCell ref="F24:J25"/>
    <mergeCell ref="L24:M25"/>
  </mergeCells>
  <pageMargins left="0.7" right="0.7" top="0.75" bottom="0.75" header="0.3" footer="0.3"/>
  <pageSetup paperSize="9"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96FC-B9AA-4421-A11F-D080D562E7B0}">
  <dimension ref="A1:Y32"/>
  <sheetViews>
    <sheetView zoomScale="90" workbookViewId="0">
      <selection activeCell="T40" sqref="T40"/>
    </sheetView>
  </sheetViews>
  <sheetFormatPr defaultRowHeight="12.75" x14ac:dyDescent="0.2"/>
  <cols>
    <col min="1" max="1" width="38.28515625" style="12" bestFit="1" customWidth="1"/>
    <col min="2" max="5" width="9.140625" style="12"/>
    <col min="6" max="6" width="13.7109375" style="12" customWidth="1"/>
    <col min="7" max="8" width="15.140625" style="12" customWidth="1"/>
    <col min="9" max="14" width="9.140625" style="12"/>
    <col min="15" max="15" width="20.28515625" style="12" bestFit="1" customWidth="1"/>
    <col min="16" max="16" width="14" style="12" bestFit="1" customWidth="1"/>
    <col min="17" max="18" width="9.140625" style="12"/>
    <col min="19" max="19" width="9.85546875" style="12" bestFit="1" customWidth="1"/>
    <col min="20" max="256" width="9.140625" style="12"/>
    <col min="257" max="257" width="38.28515625" style="12" bestFit="1" customWidth="1"/>
    <col min="258" max="261" width="9.140625" style="12"/>
    <col min="262" max="262" width="13.7109375" style="12" customWidth="1"/>
    <col min="263" max="264" width="15.140625" style="12" customWidth="1"/>
    <col min="265" max="512" width="9.140625" style="12"/>
    <col min="513" max="513" width="38.28515625" style="12" bestFit="1" customWidth="1"/>
    <col min="514" max="517" width="9.140625" style="12"/>
    <col min="518" max="518" width="13.7109375" style="12" customWidth="1"/>
    <col min="519" max="520" width="15.140625" style="12" customWidth="1"/>
    <col min="521" max="768" width="9.140625" style="12"/>
    <col min="769" max="769" width="38.28515625" style="12" bestFit="1" customWidth="1"/>
    <col min="770" max="773" width="9.140625" style="12"/>
    <col min="774" max="774" width="13.7109375" style="12" customWidth="1"/>
    <col min="775" max="776" width="15.140625" style="12" customWidth="1"/>
    <col min="777" max="1024" width="9.140625" style="12"/>
    <col min="1025" max="1025" width="38.28515625" style="12" bestFit="1" customWidth="1"/>
    <col min="1026" max="1029" width="9.140625" style="12"/>
    <col min="1030" max="1030" width="13.7109375" style="12" customWidth="1"/>
    <col min="1031" max="1032" width="15.140625" style="12" customWidth="1"/>
    <col min="1033" max="1280" width="9.140625" style="12"/>
    <col min="1281" max="1281" width="38.28515625" style="12" bestFit="1" customWidth="1"/>
    <col min="1282" max="1285" width="9.140625" style="12"/>
    <col min="1286" max="1286" width="13.7109375" style="12" customWidth="1"/>
    <col min="1287" max="1288" width="15.140625" style="12" customWidth="1"/>
    <col min="1289" max="1536" width="9.140625" style="12"/>
    <col min="1537" max="1537" width="38.28515625" style="12" bestFit="1" customWidth="1"/>
    <col min="1538" max="1541" width="9.140625" style="12"/>
    <col min="1542" max="1542" width="13.7109375" style="12" customWidth="1"/>
    <col min="1543" max="1544" width="15.140625" style="12" customWidth="1"/>
    <col min="1545" max="1792" width="9.140625" style="12"/>
    <col min="1793" max="1793" width="38.28515625" style="12" bestFit="1" customWidth="1"/>
    <col min="1794" max="1797" width="9.140625" style="12"/>
    <col min="1798" max="1798" width="13.7109375" style="12" customWidth="1"/>
    <col min="1799" max="1800" width="15.140625" style="12" customWidth="1"/>
    <col min="1801" max="2048" width="9.140625" style="12"/>
    <col min="2049" max="2049" width="38.28515625" style="12" bestFit="1" customWidth="1"/>
    <col min="2050" max="2053" width="9.140625" style="12"/>
    <col min="2054" max="2054" width="13.7109375" style="12" customWidth="1"/>
    <col min="2055" max="2056" width="15.140625" style="12" customWidth="1"/>
    <col min="2057" max="2304" width="9.140625" style="12"/>
    <col min="2305" max="2305" width="38.28515625" style="12" bestFit="1" customWidth="1"/>
    <col min="2306" max="2309" width="9.140625" style="12"/>
    <col min="2310" max="2310" width="13.7109375" style="12" customWidth="1"/>
    <col min="2311" max="2312" width="15.140625" style="12" customWidth="1"/>
    <col min="2313" max="2560" width="9.140625" style="12"/>
    <col min="2561" max="2561" width="38.28515625" style="12" bestFit="1" customWidth="1"/>
    <col min="2562" max="2565" width="9.140625" style="12"/>
    <col min="2566" max="2566" width="13.7109375" style="12" customWidth="1"/>
    <col min="2567" max="2568" width="15.140625" style="12" customWidth="1"/>
    <col min="2569" max="2816" width="9.140625" style="12"/>
    <col min="2817" max="2817" width="38.28515625" style="12" bestFit="1" customWidth="1"/>
    <col min="2818" max="2821" width="9.140625" style="12"/>
    <col min="2822" max="2822" width="13.7109375" style="12" customWidth="1"/>
    <col min="2823" max="2824" width="15.140625" style="12" customWidth="1"/>
    <col min="2825" max="3072" width="9.140625" style="12"/>
    <col min="3073" max="3073" width="38.28515625" style="12" bestFit="1" customWidth="1"/>
    <col min="3074" max="3077" width="9.140625" style="12"/>
    <col min="3078" max="3078" width="13.7109375" style="12" customWidth="1"/>
    <col min="3079" max="3080" width="15.140625" style="12" customWidth="1"/>
    <col min="3081" max="3328" width="9.140625" style="12"/>
    <col min="3329" max="3329" width="38.28515625" style="12" bestFit="1" customWidth="1"/>
    <col min="3330" max="3333" width="9.140625" style="12"/>
    <col min="3334" max="3334" width="13.7109375" style="12" customWidth="1"/>
    <col min="3335" max="3336" width="15.140625" style="12" customWidth="1"/>
    <col min="3337" max="3584" width="9.140625" style="12"/>
    <col min="3585" max="3585" width="38.28515625" style="12" bestFit="1" customWidth="1"/>
    <col min="3586" max="3589" width="9.140625" style="12"/>
    <col min="3590" max="3590" width="13.7109375" style="12" customWidth="1"/>
    <col min="3591" max="3592" width="15.140625" style="12" customWidth="1"/>
    <col min="3593" max="3840" width="9.140625" style="12"/>
    <col min="3841" max="3841" width="38.28515625" style="12" bestFit="1" customWidth="1"/>
    <col min="3842" max="3845" width="9.140625" style="12"/>
    <col min="3846" max="3846" width="13.7109375" style="12" customWidth="1"/>
    <col min="3847" max="3848" width="15.140625" style="12" customWidth="1"/>
    <col min="3849" max="4096" width="9.140625" style="12"/>
    <col min="4097" max="4097" width="38.28515625" style="12" bestFit="1" customWidth="1"/>
    <col min="4098" max="4101" width="9.140625" style="12"/>
    <col min="4102" max="4102" width="13.7109375" style="12" customWidth="1"/>
    <col min="4103" max="4104" width="15.140625" style="12" customWidth="1"/>
    <col min="4105" max="4352" width="9.140625" style="12"/>
    <col min="4353" max="4353" width="38.28515625" style="12" bestFit="1" customWidth="1"/>
    <col min="4354" max="4357" width="9.140625" style="12"/>
    <col min="4358" max="4358" width="13.7109375" style="12" customWidth="1"/>
    <col min="4359" max="4360" width="15.140625" style="12" customWidth="1"/>
    <col min="4361" max="4608" width="9.140625" style="12"/>
    <col min="4609" max="4609" width="38.28515625" style="12" bestFit="1" customWidth="1"/>
    <col min="4610" max="4613" width="9.140625" style="12"/>
    <col min="4614" max="4614" width="13.7109375" style="12" customWidth="1"/>
    <col min="4615" max="4616" width="15.140625" style="12" customWidth="1"/>
    <col min="4617" max="4864" width="9.140625" style="12"/>
    <col min="4865" max="4865" width="38.28515625" style="12" bestFit="1" customWidth="1"/>
    <col min="4866" max="4869" width="9.140625" style="12"/>
    <col min="4870" max="4870" width="13.7109375" style="12" customWidth="1"/>
    <col min="4871" max="4872" width="15.140625" style="12" customWidth="1"/>
    <col min="4873" max="5120" width="9.140625" style="12"/>
    <col min="5121" max="5121" width="38.28515625" style="12" bestFit="1" customWidth="1"/>
    <col min="5122" max="5125" width="9.140625" style="12"/>
    <col min="5126" max="5126" width="13.7109375" style="12" customWidth="1"/>
    <col min="5127" max="5128" width="15.140625" style="12" customWidth="1"/>
    <col min="5129" max="5376" width="9.140625" style="12"/>
    <col min="5377" max="5377" width="38.28515625" style="12" bestFit="1" customWidth="1"/>
    <col min="5378" max="5381" width="9.140625" style="12"/>
    <col min="5382" max="5382" width="13.7109375" style="12" customWidth="1"/>
    <col min="5383" max="5384" width="15.140625" style="12" customWidth="1"/>
    <col min="5385" max="5632" width="9.140625" style="12"/>
    <col min="5633" max="5633" width="38.28515625" style="12" bestFit="1" customWidth="1"/>
    <col min="5634" max="5637" width="9.140625" style="12"/>
    <col min="5638" max="5638" width="13.7109375" style="12" customWidth="1"/>
    <col min="5639" max="5640" width="15.140625" style="12" customWidth="1"/>
    <col min="5641" max="5888" width="9.140625" style="12"/>
    <col min="5889" max="5889" width="38.28515625" style="12" bestFit="1" customWidth="1"/>
    <col min="5890" max="5893" width="9.140625" style="12"/>
    <col min="5894" max="5894" width="13.7109375" style="12" customWidth="1"/>
    <col min="5895" max="5896" width="15.140625" style="12" customWidth="1"/>
    <col min="5897" max="6144" width="9.140625" style="12"/>
    <col min="6145" max="6145" width="38.28515625" style="12" bestFit="1" customWidth="1"/>
    <col min="6146" max="6149" width="9.140625" style="12"/>
    <col min="6150" max="6150" width="13.7109375" style="12" customWidth="1"/>
    <col min="6151" max="6152" width="15.140625" style="12" customWidth="1"/>
    <col min="6153" max="6400" width="9.140625" style="12"/>
    <col min="6401" max="6401" width="38.28515625" style="12" bestFit="1" customWidth="1"/>
    <col min="6402" max="6405" width="9.140625" style="12"/>
    <col min="6406" max="6406" width="13.7109375" style="12" customWidth="1"/>
    <col min="6407" max="6408" width="15.140625" style="12" customWidth="1"/>
    <col min="6409" max="6656" width="9.140625" style="12"/>
    <col min="6657" max="6657" width="38.28515625" style="12" bestFit="1" customWidth="1"/>
    <col min="6658" max="6661" width="9.140625" style="12"/>
    <col min="6662" max="6662" width="13.7109375" style="12" customWidth="1"/>
    <col min="6663" max="6664" width="15.140625" style="12" customWidth="1"/>
    <col min="6665" max="6912" width="9.140625" style="12"/>
    <col min="6913" max="6913" width="38.28515625" style="12" bestFit="1" customWidth="1"/>
    <col min="6914" max="6917" width="9.140625" style="12"/>
    <col min="6918" max="6918" width="13.7109375" style="12" customWidth="1"/>
    <col min="6919" max="6920" width="15.140625" style="12" customWidth="1"/>
    <col min="6921" max="7168" width="9.140625" style="12"/>
    <col min="7169" max="7169" width="38.28515625" style="12" bestFit="1" customWidth="1"/>
    <col min="7170" max="7173" width="9.140625" style="12"/>
    <col min="7174" max="7174" width="13.7109375" style="12" customWidth="1"/>
    <col min="7175" max="7176" width="15.140625" style="12" customWidth="1"/>
    <col min="7177" max="7424" width="9.140625" style="12"/>
    <col min="7425" max="7425" width="38.28515625" style="12" bestFit="1" customWidth="1"/>
    <col min="7426" max="7429" width="9.140625" style="12"/>
    <col min="7430" max="7430" width="13.7109375" style="12" customWidth="1"/>
    <col min="7431" max="7432" width="15.140625" style="12" customWidth="1"/>
    <col min="7433" max="7680" width="9.140625" style="12"/>
    <col min="7681" max="7681" width="38.28515625" style="12" bestFit="1" customWidth="1"/>
    <col min="7682" max="7685" width="9.140625" style="12"/>
    <col min="7686" max="7686" width="13.7109375" style="12" customWidth="1"/>
    <col min="7687" max="7688" width="15.140625" style="12" customWidth="1"/>
    <col min="7689" max="7936" width="9.140625" style="12"/>
    <col min="7937" max="7937" width="38.28515625" style="12" bestFit="1" customWidth="1"/>
    <col min="7938" max="7941" width="9.140625" style="12"/>
    <col min="7942" max="7942" width="13.7109375" style="12" customWidth="1"/>
    <col min="7943" max="7944" width="15.140625" style="12" customWidth="1"/>
    <col min="7945" max="8192" width="9.140625" style="12"/>
    <col min="8193" max="8193" width="38.28515625" style="12" bestFit="1" customWidth="1"/>
    <col min="8194" max="8197" width="9.140625" style="12"/>
    <col min="8198" max="8198" width="13.7109375" style="12" customWidth="1"/>
    <col min="8199" max="8200" width="15.140625" style="12" customWidth="1"/>
    <col min="8201" max="8448" width="9.140625" style="12"/>
    <col min="8449" max="8449" width="38.28515625" style="12" bestFit="1" customWidth="1"/>
    <col min="8450" max="8453" width="9.140625" style="12"/>
    <col min="8454" max="8454" width="13.7109375" style="12" customWidth="1"/>
    <col min="8455" max="8456" width="15.140625" style="12" customWidth="1"/>
    <col min="8457" max="8704" width="9.140625" style="12"/>
    <col min="8705" max="8705" width="38.28515625" style="12" bestFit="1" customWidth="1"/>
    <col min="8706" max="8709" width="9.140625" style="12"/>
    <col min="8710" max="8710" width="13.7109375" style="12" customWidth="1"/>
    <col min="8711" max="8712" width="15.140625" style="12" customWidth="1"/>
    <col min="8713" max="8960" width="9.140625" style="12"/>
    <col min="8961" max="8961" width="38.28515625" style="12" bestFit="1" customWidth="1"/>
    <col min="8962" max="8965" width="9.140625" style="12"/>
    <col min="8966" max="8966" width="13.7109375" style="12" customWidth="1"/>
    <col min="8967" max="8968" width="15.140625" style="12" customWidth="1"/>
    <col min="8969" max="9216" width="9.140625" style="12"/>
    <col min="9217" max="9217" width="38.28515625" style="12" bestFit="1" customWidth="1"/>
    <col min="9218" max="9221" width="9.140625" style="12"/>
    <col min="9222" max="9222" width="13.7109375" style="12" customWidth="1"/>
    <col min="9223" max="9224" width="15.140625" style="12" customWidth="1"/>
    <col min="9225" max="9472" width="9.140625" style="12"/>
    <col min="9473" max="9473" width="38.28515625" style="12" bestFit="1" customWidth="1"/>
    <col min="9474" max="9477" width="9.140625" style="12"/>
    <col min="9478" max="9478" width="13.7109375" style="12" customWidth="1"/>
    <col min="9479" max="9480" width="15.140625" style="12" customWidth="1"/>
    <col min="9481" max="9728" width="9.140625" style="12"/>
    <col min="9729" max="9729" width="38.28515625" style="12" bestFit="1" customWidth="1"/>
    <col min="9730" max="9733" width="9.140625" style="12"/>
    <col min="9734" max="9734" width="13.7109375" style="12" customWidth="1"/>
    <col min="9735" max="9736" width="15.140625" style="12" customWidth="1"/>
    <col min="9737" max="9984" width="9.140625" style="12"/>
    <col min="9985" max="9985" width="38.28515625" style="12" bestFit="1" customWidth="1"/>
    <col min="9986" max="9989" width="9.140625" style="12"/>
    <col min="9990" max="9990" width="13.7109375" style="12" customWidth="1"/>
    <col min="9991" max="9992" width="15.140625" style="12" customWidth="1"/>
    <col min="9993" max="10240" width="9.140625" style="12"/>
    <col min="10241" max="10241" width="38.28515625" style="12" bestFit="1" customWidth="1"/>
    <col min="10242" max="10245" width="9.140625" style="12"/>
    <col min="10246" max="10246" width="13.7109375" style="12" customWidth="1"/>
    <col min="10247" max="10248" width="15.140625" style="12" customWidth="1"/>
    <col min="10249" max="10496" width="9.140625" style="12"/>
    <col min="10497" max="10497" width="38.28515625" style="12" bestFit="1" customWidth="1"/>
    <col min="10498" max="10501" width="9.140625" style="12"/>
    <col min="10502" max="10502" width="13.7109375" style="12" customWidth="1"/>
    <col min="10503" max="10504" width="15.140625" style="12" customWidth="1"/>
    <col min="10505" max="10752" width="9.140625" style="12"/>
    <col min="10753" max="10753" width="38.28515625" style="12" bestFit="1" customWidth="1"/>
    <col min="10754" max="10757" width="9.140625" style="12"/>
    <col min="10758" max="10758" width="13.7109375" style="12" customWidth="1"/>
    <col min="10759" max="10760" width="15.140625" style="12" customWidth="1"/>
    <col min="10761" max="11008" width="9.140625" style="12"/>
    <col min="11009" max="11009" width="38.28515625" style="12" bestFit="1" customWidth="1"/>
    <col min="11010" max="11013" width="9.140625" style="12"/>
    <col min="11014" max="11014" width="13.7109375" style="12" customWidth="1"/>
    <col min="11015" max="11016" width="15.140625" style="12" customWidth="1"/>
    <col min="11017" max="11264" width="9.140625" style="12"/>
    <col min="11265" max="11265" width="38.28515625" style="12" bestFit="1" customWidth="1"/>
    <col min="11266" max="11269" width="9.140625" style="12"/>
    <col min="11270" max="11270" width="13.7109375" style="12" customWidth="1"/>
    <col min="11271" max="11272" width="15.140625" style="12" customWidth="1"/>
    <col min="11273" max="11520" width="9.140625" style="12"/>
    <col min="11521" max="11521" width="38.28515625" style="12" bestFit="1" customWidth="1"/>
    <col min="11522" max="11525" width="9.140625" style="12"/>
    <col min="11526" max="11526" width="13.7109375" style="12" customWidth="1"/>
    <col min="11527" max="11528" width="15.140625" style="12" customWidth="1"/>
    <col min="11529" max="11776" width="9.140625" style="12"/>
    <col min="11777" max="11777" width="38.28515625" style="12" bestFit="1" customWidth="1"/>
    <col min="11778" max="11781" width="9.140625" style="12"/>
    <col min="11782" max="11782" width="13.7109375" style="12" customWidth="1"/>
    <col min="11783" max="11784" width="15.140625" style="12" customWidth="1"/>
    <col min="11785" max="12032" width="9.140625" style="12"/>
    <col min="12033" max="12033" width="38.28515625" style="12" bestFit="1" customWidth="1"/>
    <col min="12034" max="12037" width="9.140625" style="12"/>
    <col min="12038" max="12038" width="13.7109375" style="12" customWidth="1"/>
    <col min="12039" max="12040" width="15.140625" style="12" customWidth="1"/>
    <col min="12041" max="12288" width="9.140625" style="12"/>
    <col min="12289" max="12289" width="38.28515625" style="12" bestFit="1" customWidth="1"/>
    <col min="12290" max="12293" width="9.140625" style="12"/>
    <col min="12294" max="12294" width="13.7109375" style="12" customWidth="1"/>
    <col min="12295" max="12296" width="15.140625" style="12" customWidth="1"/>
    <col min="12297" max="12544" width="9.140625" style="12"/>
    <col min="12545" max="12545" width="38.28515625" style="12" bestFit="1" customWidth="1"/>
    <col min="12546" max="12549" width="9.140625" style="12"/>
    <col min="12550" max="12550" width="13.7109375" style="12" customWidth="1"/>
    <col min="12551" max="12552" width="15.140625" style="12" customWidth="1"/>
    <col min="12553" max="12800" width="9.140625" style="12"/>
    <col min="12801" max="12801" width="38.28515625" style="12" bestFit="1" customWidth="1"/>
    <col min="12802" max="12805" width="9.140625" style="12"/>
    <col min="12806" max="12806" width="13.7109375" style="12" customWidth="1"/>
    <col min="12807" max="12808" width="15.140625" style="12" customWidth="1"/>
    <col min="12809" max="13056" width="9.140625" style="12"/>
    <col min="13057" max="13057" width="38.28515625" style="12" bestFit="1" customWidth="1"/>
    <col min="13058" max="13061" width="9.140625" style="12"/>
    <col min="13062" max="13062" width="13.7109375" style="12" customWidth="1"/>
    <col min="13063" max="13064" width="15.140625" style="12" customWidth="1"/>
    <col min="13065" max="13312" width="9.140625" style="12"/>
    <col min="13313" max="13313" width="38.28515625" style="12" bestFit="1" customWidth="1"/>
    <col min="13314" max="13317" width="9.140625" style="12"/>
    <col min="13318" max="13318" width="13.7109375" style="12" customWidth="1"/>
    <col min="13319" max="13320" width="15.140625" style="12" customWidth="1"/>
    <col min="13321" max="13568" width="9.140625" style="12"/>
    <col min="13569" max="13569" width="38.28515625" style="12" bestFit="1" customWidth="1"/>
    <col min="13570" max="13573" width="9.140625" style="12"/>
    <col min="13574" max="13574" width="13.7109375" style="12" customWidth="1"/>
    <col min="13575" max="13576" width="15.140625" style="12" customWidth="1"/>
    <col min="13577" max="13824" width="9.140625" style="12"/>
    <col min="13825" max="13825" width="38.28515625" style="12" bestFit="1" customWidth="1"/>
    <col min="13826" max="13829" width="9.140625" style="12"/>
    <col min="13830" max="13830" width="13.7109375" style="12" customWidth="1"/>
    <col min="13831" max="13832" width="15.140625" style="12" customWidth="1"/>
    <col min="13833" max="14080" width="9.140625" style="12"/>
    <col min="14081" max="14081" width="38.28515625" style="12" bestFit="1" customWidth="1"/>
    <col min="14082" max="14085" width="9.140625" style="12"/>
    <col min="14086" max="14086" width="13.7109375" style="12" customWidth="1"/>
    <col min="14087" max="14088" width="15.140625" style="12" customWidth="1"/>
    <col min="14089" max="14336" width="9.140625" style="12"/>
    <col min="14337" max="14337" width="38.28515625" style="12" bestFit="1" customWidth="1"/>
    <col min="14338" max="14341" width="9.140625" style="12"/>
    <col min="14342" max="14342" width="13.7109375" style="12" customWidth="1"/>
    <col min="14343" max="14344" width="15.140625" style="12" customWidth="1"/>
    <col min="14345" max="14592" width="9.140625" style="12"/>
    <col min="14593" max="14593" width="38.28515625" style="12" bestFit="1" customWidth="1"/>
    <col min="14594" max="14597" width="9.140625" style="12"/>
    <col min="14598" max="14598" width="13.7109375" style="12" customWidth="1"/>
    <col min="14599" max="14600" width="15.140625" style="12" customWidth="1"/>
    <col min="14601" max="14848" width="9.140625" style="12"/>
    <col min="14849" max="14849" width="38.28515625" style="12" bestFit="1" customWidth="1"/>
    <col min="14850" max="14853" width="9.140625" style="12"/>
    <col min="14854" max="14854" width="13.7109375" style="12" customWidth="1"/>
    <col min="14855" max="14856" width="15.140625" style="12" customWidth="1"/>
    <col min="14857" max="15104" width="9.140625" style="12"/>
    <col min="15105" max="15105" width="38.28515625" style="12" bestFit="1" customWidth="1"/>
    <col min="15106" max="15109" width="9.140625" style="12"/>
    <col min="15110" max="15110" width="13.7109375" style="12" customWidth="1"/>
    <col min="15111" max="15112" width="15.140625" style="12" customWidth="1"/>
    <col min="15113" max="15360" width="9.140625" style="12"/>
    <col min="15361" max="15361" width="38.28515625" style="12" bestFit="1" customWidth="1"/>
    <col min="15362" max="15365" width="9.140625" style="12"/>
    <col min="15366" max="15366" width="13.7109375" style="12" customWidth="1"/>
    <col min="15367" max="15368" width="15.140625" style="12" customWidth="1"/>
    <col min="15369" max="15616" width="9.140625" style="12"/>
    <col min="15617" max="15617" width="38.28515625" style="12" bestFit="1" customWidth="1"/>
    <col min="15618" max="15621" width="9.140625" style="12"/>
    <col min="15622" max="15622" width="13.7109375" style="12" customWidth="1"/>
    <col min="15623" max="15624" width="15.140625" style="12" customWidth="1"/>
    <col min="15625" max="15872" width="9.140625" style="12"/>
    <col min="15873" max="15873" width="38.28515625" style="12" bestFit="1" customWidth="1"/>
    <col min="15874" max="15877" width="9.140625" style="12"/>
    <col min="15878" max="15878" width="13.7109375" style="12" customWidth="1"/>
    <col min="15879" max="15880" width="15.140625" style="12" customWidth="1"/>
    <col min="15881" max="16128" width="9.140625" style="12"/>
    <col min="16129" max="16129" width="38.28515625" style="12" bestFit="1" customWidth="1"/>
    <col min="16130" max="16133" width="9.140625" style="12"/>
    <col min="16134" max="16134" width="13.7109375" style="12" customWidth="1"/>
    <col min="16135" max="16136" width="15.140625" style="12" customWidth="1"/>
    <col min="16137" max="16384" width="9.140625" style="12"/>
  </cols>
  <sheetData>
    <row r="1" spans="1:25" x14ac:dyDescent="0.2">
      <c r="A1" s="1" t="s">
        <v>26</v>
      </c>
    </row>
    <row r="3" spans="1:25" ht="25.5" x14ac:dyDescent="0.2">
      <c r="A3" s="2" t="s">
        <v>27</v>
      </c>
    </row>
    <row r="5" spans="1:25" x14ac:dyDescent="0.2">
      <c r="A5" s="3" t="s">
        <v>28</v>
      </c>
      <c r="P5" s="12" t="s">
        <v>312</v>
      </c>
    </row>
    <row r="6" spans="1:25" x14ac:dyDescent="0.2">
      <c r="A6" s="4" t="s">
        <v>29</v>
      </c>
      <c r="B6" s="5" t="s">
        <v>46</v>
      </c>
      <c r="O6" s="12" t="s">
        <v>306</v>
      </c>
      <c r="P6" s="12">
        <v>0.75163035431014258</v>
      </c>
      <c r="S6" s="12" t="s">
        <v>411</v>
      </c>
      <c r="T6" s="12" t="s">
        <v>46</v>
      </c>
    </row>
    <row r="7" spans="1:25" x14ac:dyDescent="0.2">
      <c r="A7" s="4" t="s">
        <v>30</v>
      </c>
      <c r="B7" s="5" t="s">
        <v>385</v>
      </c>
      <c r="O7" s="12" t="s">
        <v>46</v>
      </c>
      <c r="P7" s="12">
        <v>1.0366713207632343</v>
      </c>
      <c r="S7" s="12" t="s">
        <v>418</v>
      </c>
      <c r="T7" s="218" t="s">
        <v>419</v>
      </c>
    </row>
    <row r="8" spans="1:25" x14ac:dyDescent="0.2">
      <c r="A8" s="6"/>
      <c r="B8" s="7"/>
      <c r="O8" s="12" t="s">
        <v>52</v>
      </c>
      <c r="P8" s="12">
        <v>1.2964906883460179</v>
      </c>
      <c r="S8" s="12" t="s">
        <v>412</v>
      </c>
      <c r="T8" s="12" t="s">
        <v>385</v>
      </c>
    </row>
    <row r="9" spans="1:25" x14ac:dyDescent="0.2">
      <c r="A9" s="3" t="s">
        <v>31</v>
      </c>
      <c r="B9" s="7"/>
      <c r="O9" s="12" t="s">
        <v>329</v>
      </c>
      <c r="P9" s="12">
        <v>-0.10283307294168882</v>
      </c>
    </row>
    <row r="10" spans="1:25" x14ac:dyDescent="0.2">
      <c r="A10" s="4" t="s">
        <v>32</v>
      </c>
      <c r="B10" s="192">
        <v>1.0366713207632343</v>
      </c>
    </row>
    <row r="11" spans="1:25" x14ac:dyDescent="0.2">
      <c r="A11" s="4" t="s">
        <v>413</v>
      </c>
      <c r="B11" s="192">
        <v>1.2964906883460179</v>
      </c>
    </row>
    <row r="12" spans="1:25" ht="13.5" thickBot="1" x14ac:dyDescent="0.25">
      <c r="A12" s="4" t="s">
        <v>33</v>
      </c>
      <c r="B12" s="192">
        <v>-0.10283307294168882</v>
      </c>
    </row>
    <row r="13" spans="1:25" x14ac:dyDescent="0.2">
      <c r="A13" s="6"/>
      <c r="B13" s="7"/>
      <c r="O13" s="12" t="s">
        <v>414</v>
      </c>
      <c r="P13" s="12">
        <f>MIN('Task 3 - Data &amp; Model'!$B$2:$B$201)</f>
        <v>2.5</v>
      </c>
      <c r="S13" s="267" t="s">
        <v>426</v>
      </c>
      <c r="T13" s="268"/>
      <c r="U13" s="268"/>
      <c r="V13" s="268"/>
      <c r="W13" s="268"/>
      <c r="X13" s="268"/>
      <c r="Y13" s="269"/>
    </row>
    <row r="14" spans="1:25" x14ac:dyDescent="0.2">
      <c r="A14" s="4" t="s">
        <v>34</v>
      </c>
      <c r="B14" s="192">
        <v>0.75163035431014258</v>
      </c>
      <c r="O14" s="12" t="s">
        <v>415</v>
      </c>
      <c r="P14" s="12">
        <f>MAX('Task 3 - Data &amp; Model'!$B$2:$B$201)</f>
        <v>8.1999999999999993</v>
      </c>
      <c r="S14" s="270"/>
      <c r="T14" s="271"/>
      <c r="U14" s="271"/>
      <c r="V14" s="271"/>
      <c r="W14" s="271"/>
      <c r="X14" s="271"/>
      <c r="Y14" s="272"/>
    </row>
    <row r="15" spans="1:25" x14ac:dyDescent="0.2">
      <c r="O15" s="12" t="s">
        <v>420</v>
      </c>
      <c r="P15" s="12">
        <f>AVERAGE('Task 3 - Data &amp; Model'!$B$2:$B$201)</f>
        <v>5.2479999999999993</v>
      </c>
      <c r="S15" s="270"/>
      <c r="T15" s="271"/>
      <c r="U15" s="271"/>
      <c r="V15" s="271"/>
      <c r="W15" s="271"/>
      <c r="X15" s="271"/>
      <c r="Y15" s="272"/>
    </row>
    <row r="16" spans="1:25" x14ac:dyDescent="0.2">
      <c r="A16" s="3" t="s">
        <v>35</v>
      </c>
      <c r="O16" s="12" t="s">
        <v>421</v>
      </c>
      <c r="P16" s="12">
        <f>STDEV('Task 3 - Data &amp; Model'!$B$2:$B$201)</f>
        <v>1.1285673757503583</v>
      </c>
      <c r="S16" s="270"/>
      <c r="T16" s="271"/>
      <c r="U16" s="271"/>
      <c r="V16" s="271"/>
      <c r="W16" s="271"/>
      <c r="X16" s="271"/>
      <c r="Y16" s="272"/>
    </row>
    <row r="17" spans="1:25" x14ac:dyDescent="0.2">
      <c r="A17" s="4" t="s">
        <v>36</v>
      </c>
      <c r="B17" s="192">
        <v>7.8940000000000001</v>
      </c>
      <c r="S17" s="270"/>
      <c r="T17" s="271"/>
      <c r="U17" s="271"/>
      <c r="V17" s="271"/>
      <c r="W17" s="271"/>
      <c r="X17" s="271"/>
      <c r="Y17" s="272"/>
    </row>
    <row r="18" spans="1:25" ht="13.5" thickBot="1" x14ac:dyDescent="0.25">
      <c r="A18" s="4" t="s">
        <v>37</v>
      </c>
      <c r="B18" s="192">
        <v>1.3830139689066567</v>
      </c>
      <c r="S18" s="273"/>
      <c r="T18" s="274"/>
      <c r="U18" s="274"/>
      <c r="V18" s="274"/>
      <c r="W18" s="274"/>
      <c r="X18" s="274"/>
      <c r="Y18" s="275"/>
    </row>
    <row r="19" spans="1:25" x14ac:dyDescent="0.2">
      <c r="A19" s="4" t="s">
        <v>38</v>
      </c>
      <c r="B19" s="192">
        <v>5.2479999999999993</v>
      </c>
      <c r="O19" s="12" t="s">
        <v>416</v>
      </c>
      <c r="P19" s="12">
        <f>MIN('Task 3 - Data &amp; Model'!$A$2:$A$201)</f>
        <v>5</v>
      </c>
    </row>
    <row r="20" spans="1:25" x14ac:dyDescent="0.2">
      <c r="A20" s="4" t="s">
        <v>39</v>
      </c>
      <c r="B20" s="192">
        <v>1.1285673757503583</v>
      </c>
      <c r="O20" s="12" t="s">
        <v>417</v>
      </c>
      <c r="P20" s="12">
        <f>MAX('Task 3 - Data &amp; Model'!$A$2:$A$201)</f>
        <v>10</v>
      </c>
    </row>
    <row r="21" spans="1:25" x14ac:dyDescent="0.2">
      <c r="O21" s="12" t="s">
        <v>422</v>
      </c>
      <c r="P21" s="12">
        <f>AVERAGE('Task 3 - Data &amp; Model'!$A$2:$A$201)</f>
        <v>7.8940000000000001</v>
      </c>
    </row>
    <row r="22" spans="1:25" x14ac:dyDescent="0.2">
      <c r="O22" s="12" t="s">
        <v>423</v>
      </c>
      <c r="P22" s="12">
        <f>STDEV('Task 3 - Data &amp; Model'!$A$2:$A$201)</f>
        <v>1.3830139689066567</v>
      </c>
    </row>
    <row r="24" spans="1:25" x14ac:dyDescent="0.2">
      <c r="O24" s="12" t="s">
        <v>424</v>
      </c>
      <c r="P24" s="12">
        <f>MIN('Task 3 - Data &amp; Model'!$D$2:$D$201)</f>
        <v>6.4499999999999993</v>
      </c>
    </row>
    <row r="25" spans="1:25" x14ac:dyDescent="0.2">
      <c r="O25" s="12" t="s">
        <v>425</v>
      </c>
      <c r="P25" s="12">
        <f>MAX('Task 3 - Data &amp; Model'!$D$2:$D$201)</f>
        <v>14.850000000000001</v>
      </c>
    </row>
    <row r="29" spans="1:25" s="9" customFormat="1" x14ac:dyDescent="0.2">
      <c r="A29" s="8" t="s">
        <v>40</v>
      </c>
    </row>
    <row r="30" spans="1:25" x14ac:dyDescent="0.2">
      <c r="B30" s="10"/>
      <c r="C30" s="10" t="str">
        <f>CONCATENATE("Low ", B6)</f>
        <v>Low Quality</v>
      </c>
      <c r="D30" s="10" t="str">
        <f>CONCATENATE("High ", B6)</f>
        <v>High Quality</v>
      </c>
    </row>
    <row r="31" spans="1:25" x14ac:dyDescent="0.2">
      <c r="B31" s="11" t="str">
        <f>CONCATENATE("Low ", B7)</f>
        <v>Low Brand Image</v>
      </c>
      <c r="C31" s="10">
        <f>((B17-B18)*B10)+((B19-B20)*B11)+((B17-B18)*(B19-B20))*B12+B14</f>
        <v>10.084044594664613</v>
      </c>
      <c r="D31" s="10">
        <f>(B17+B18)*B10+((B19-B20)*B11)+((B17+B18)*(B19-B20)*B12)+B14</f>
        <v>11.779778505029062</v>
      </c>
    </row>
    <row r="32" spans="1:25" x14ac:dyDescent="0.2">
      <c r="B32" s="11" t="str">
        <f xml:space="preserve"> CONCATENATE("High ", B7)</f>
        <v>High Brand Image</v>
      </c>
      <c r="C32" s="10">
        <f>((B17-B18)*B10)+(B19+B20)*B11+((B17-B18)*(B19+B20)*B12)+B14</f>
        <v>11.49914616898406</v>
      </c>
      <c r="D32" s="10">
        <f>(B17+B18)*B10+(B19+B20)*B11+((B17+B18)*(B19+B20))*B12+B14</f>
        <v>12.552862583129217</v>
      </c>
    </row>
  </sheetData>
  <mergeCells count="1">
    <mergeCell ref="S13:Y18"/>
  </mergeCells>
  <pageMargins left="0.75" right="0.75" top="1" bottom="1" header="0.5" footer="0.5"/>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8F74-AD47-445F-A507-96F099EC72CF}">
  <dimension ref="A1:AU245"/>
  <sheetViews>
    <sheetView workbookViewId="0">
      <selection activeCell="G206" sqref="G206:N211"/>
    </sheetView>
  </sheetViews>
  <sheetFormatPr defaultRowHeight="15" x14ac:dyDescent="0.2"/>
  <cols>
    <col min="1" max="1" width="16.28515625" style="18" bestFit="1" customWidth="1"/>
    <col min="2" max="2" width="9.28515625" style="18" bestFit="1" customWidth="1"/>
    <col min="3" max="3" width="16.5703125" style="18" bestFit="1" customWidth="1"/>
    <col min="4" max="4" width="20.28515625" style="18" bestFit="1" customWidth="1"/>
    <col min="5" max="5" width="15.7109375" style="18" bestFit="1" customWidth="1"/>
    <col min="7" max="7" width="17.5703125" bestFit="1" customWidth="1"/>
    <col min="8" max="8" width="12.5703125" bestFit="1" customWidth="1"/>
    <col min="28" max="28" width="12.5703125" bestFit="1" customWidth="1"/>
  </cols>
  <sheetData>
    <row r="1" spans="1:47" ht="15.75" x14ac:dyDescent="0.2">
      <c r="A1" s="56" t="s">
        <v>44</v>
      </c>
      <c r="B1" s="56" t="s">
        <v>46</v>
      </c>
      <c r="C1" s="56" t="s">
        <v>52</v>
      </c>
      <c r="D1" s="56" t="s">
        <v>265</v>
      </c>
      <c r="E1" s="56" t="s">
        <v>41</v>
      </c>
      <c r="G1" t="s">
        <v>331</v>
      </c>
      <c r="AI1" t="s">
        <v>360</v>
      </c>
      <c r="AN1" t="s">
        <v>365</v>
      </c>
    </row>
    <row r="2" spans="1:47" ht="15.75" thickBot="1" x14ac:dyDescent="0.25">
      <c r="A2" s="26">
        <v>1</v>
      </c>
      <c r="B2" s="27">
        <v>8.5</v>
      </c>
      <c r="C2" s="27">
        <v>6</v>
      </c>
      <c r="D2" s="27">
        <v>3.7</v>
      </c>
      <c r="E2" s="26">
        <v>1</v>
      </c>
    </row>
    <row r="3" spans="1:47" ht="15.75" thickTop="1" x14ac:dyDescent="0.2">
      <c r="A3" s="26">
        <v>0</v>
      </c>
      <c r="B3" s="27">
        <v>8.1999999999999993</v>
      </c>
      <c r="C3" s="27">
        <v>3.1</v>
      </c>
      <c r="D3" s="27">
        <v>4.9000000000000004</v>
      </c>
      <c r="E3" s="26">
        <v>0</v>
      </c>
      <c r="G3" s="66" t="str">
        <f>A1</f>
        <v>Dist_Channel</v>
      </c>
      <c r="H3" s="66" t="str">
        <f t="shared" ref="H3:J3" si="0">B1</f>
        <v>Quality</v>
      </c>
      <c r="I3" s="66" t="str">
        <f t="shared" si="0"/>
        <v>Brand_Image</v>
      </c>
      <c r="J3" s="66" t="str">
        <f t="shared" si="0"/>
        <v>Shipping_Speed</v>
      </c>
      <c r="K3" s="66" t="s">
        <v>332</v>
      </c>
      <c r="L3" s="66" t="s">
        <v>333</v>
      </c>
      <c r="M3" s="66" t="s">
        <v>305</v>
      </c>
      <c r="N3" s="66" t="s">
        <v>334</v>
      </c>
      <c r="O3" s="66" t="s">
        <v>335</v>
      </c>
      <c r="P3" s="66" t="s">
        <v>336</v>
      </c>
      <c r="Q3" s="66" t="s">
        <v>337</v>
      </c>
      <c r="R3" s="66" t="s">
        <v>338</v>
      </c>
      <c r="S3" s="66" t="s">
        <v>339</v>
      </c>
      <c r="V3" t="s">
        <v>340</v>
      </c>
      <c r="X3" t="s">
        <v>341</v>
      </c>
      <c r="Y3" s="124">
        <f>K204*LN(K204/M204)+L204*LN(L204/M204)</f>
        <v>-138.61943594531573</v>
      </c>
      <c r="AA3" t="s">
        <v>352</v>
      </c>
      <c r="AG3" t="s">
        <v>359</v>
      </c>
      <c r="AJ3" s="84" t="s">
        <v>361</v>
      </c>
      <c r="AK3" s="84" t="s">
        <v>362</v>
      </c>
      <c r="AN3" s="82" t="s">
        <v>335</v>
      </c>
      <c r="AO3" s="82" t="s">
        <v>333</v>
      </c>
      <c r="AP3" s="82" t="s">
        <v>332</v>
      </c>
      <c r="AQ3" s="82" t="s">
        <v>366</v>
      </c>
      <c r="AR3" s="82" t="s">
        <v>367</v>
      </c>
      <c r="AS3" s="82" t="s">
        <v>368</v>
      </c>
      <c r="AT3" s="82" t="s">
        <v>369</v>
      </c>
      <c r="AU3" s="82" t="s">
        <v>370</v>
      </c>
    </row>
    <row r="4" spans="1:47" x14ac:dyDescent="0.2">
      <c r="A4" s="26">
        <v>1</v>
      </c>
      <c r="B4" s="27">
        <v>9.1999999999999993</v>
      </c>
      <c r="C4" s="27">
        <v>5.8</v>
      </c>
      <c r="D4" s="27">
        <v>4.5</v>
      </c>
      <c r="E4" s="26">
        <v>1</v>
      </c>
      <c r="G4" s="57">
        <f>A2</f>
        <v>1</v>
      </c>
      <c r="H4" s="57">
        <f t="shared" ref="H4:K4" si="1">B2</f>
        <v>8.5</v>
      </c>
      <c r="I4" s="57">
        <f t="shared" si="1"/>
        <v>6</v>
      </c>
      <c r="J4" s="57">
        <f t="shared" si="1"/>
        <v>3.7</v>
      </c>
      <c r="K4" s="60">
        <f t="shared" si="1"/>
        <v>1</v>
      </c>
      <c r="L4" s="61">
        <f>1-K4</f>
        <v>0</v>
      </c>
      <c r="M4" s="68">
        <f>K4+L4</f>
        <v>1</v>
      </c>
      <c r="N4">
        <f>IF(M4=0,"",K4/M4)</f>
        <v>1</v>
      </c>
      <c r="O4">
        <f>1/(1+EXP(-$V$5-MMULT(G4:J4,$V$6:$V$9)))</f>
        <v>0.77992706594062522</v>
      </c>
      <c r="P4" s="69">
        <f>M4*O4</f>
        <v>0.77992706594062522</v>
      </c>
      <c r="Q4" s="70">
        <f>M4-P4</f>
        <v>0.22007293405937478</v>
      </c>
      <c r="R4" s="69">
        <f>IFERROR(M4*(N4*LN(O4)+(1-N4)*LN(1-O4)),0)</f>
        <v>-0.24855486887471043</v>
      </c>
      <c r="S4" s="59">
        <f>100*IF(O4&gt;=$AJ$10,K4/M4,L4/M4)</f>
        <v>100</v>
      </c>
      <c r="X4" t="s">
        <v>342</v>
      </c>
      <c r="Y4" s="125">
        <f>R204</f>
        <v>-95.377248666326395</v>
      </c>
      <c r="AA4" s="69">
        <f t="array" ref="AA4:AE8">MINVERSE(MMULT(TRANSPOSE([1]!DEsign(G4:J203)),O4:O203*(1-O4:O203)*M4:M203*[1]!DEsign(G4:J203)))</f>
        <v>5.2003900345875342</v>
      </c>
      <c r="AB4" s="79">
        <v>0.13457875146532769</v>
      </c>
      <c r="AC4" s="79">
        <v>-0.27823963460284057</v>
      </c>
      <c r="AD4" s="79">
        <v>-0.28872015425705561</v>
      </c>
      <c r="AE4" s="59">
        <v>-0.3959400110294462</v>
      </c>
      <c r="AG4" s="76">
        <f t="array" ref="AG4:AG8">MMULT(TRANSPOSE([1]!DEsign(G4:J203)),M4:M203*(N4:N203-O4:O203))</f>
        <v>2.5313084961453569E-14</v>
      </c>
      <c r="AI4" t="s">
        <v>336</v>
      </c>
      <c r="AJ4" s="69">
        <f>SUMIF(O4:O203,"&gt;="&amp;AJ10,K4:K203)</f>
        <v>78</v>
      </c>
      <c r="AK4" s="59">
        <f>SUMIF(O4:O203,"&gt;="&amp;AJ10,L4:L203)</f>
        <v>25</v>
      </c>
      <c r="AL4">
        <f>AJ4+AK4</f>
        <v>103</v>
      </c>
      <c r="AQ4">
        <v>0</v>
      </c>
      <c r="AR4">
        <v>0</v>
      </c>
      <c r="AS4">
        <f>1-AQ4/AQ$204</f>
        <v>1</v>
      </c>
      <c r="AT4" s="12">
        <f>1-AR4/AR$204</f>
        <v>1</v>
      </c>
      <c r="AU4">
        <f>(AS4-AS5)*AT4</f>
        <v>1.0101010101010055E-2</v>
      </c>
    </row>
    <row r="5" spans="1:47" x14ac:dyDescent="0.2">
      <c r="A5" s="26">
        <v>0</v>
      </c>
      <c r="B5" s="27">
        <v>6.4</v>
      </c>
      <c r="C5" s="27">
        <v>4.5</v>
      </c>
      <c r="D5" s="27">
        <v>3</v>
      </c>
      <c r="E5" s="26">
        <v>0</v>
      </c>
      <c r="G5" s="57">
        <f t="shared" ref="G5:G68" si="2">A3</f>
        <v>0</v>
      </c>
      <c r="H5" s="57">
        <f t="shared" ref="H5:H68" si="3">B3</f>
        <v>8.1999999999999993</v>
      </c>
      <c r="I5" s="57">
        <f t="shared" ref="I5:I68" si="4">C3</f>
        <v>3.1</v>
      </c>
      <c r="J5" s="57">
        <f t="shared" ref="J5:J68" si="5">D3</f>
        <v>4.9000000000000004</v>
      </c>
      <c r="K5" s="60">
        <f t="shared" ref="K5:K68" si="6">E3</f>
        <v>0</v>
      </c>
      <c r="L5" s="61">
        <f t="shared" ref="L5:L68" si="7">1-K5</f>
        <v>1</v>
      </c>
      <c r="M5" s="68">
        <f t="shared" ref="M5:M68" si="8">K5+L5</f>
        <v>1</v>
      </c>
      <c r="N5" s="12">
        <f t="shared" ref="N5:N68" si="9">IF(M5=0,"",K5/M5)</f>
        <v>0</v>
      </c>
      <c r="O5" s="12">
        <f t="shared" ref="O5:O68" si="10">1/(1+EXP(-$V$5-MMULT(G5:J5,$V$6:$V$9)))</f>
        <v>0.42282740277922481</v>
      </c>
      <c r="P5" s="71">
        <f t="shared" ref="P5:P68" si="11">M5*O5</f>
        <v>0.42282740277922481</v>
      </c>
      <c r="Q5" s="68">
        <f t="shared" ref="Q5:Q68" si="12">M5-P5</f>
        <v>0.57717259722077519</v>
      </c>
      <c r="R5" s="71">
        <f t="shared" ref="R5:R68" si="13">IFERROR(M5*(N5*LN(O5)+(1-N5)*LN(1-O5)),0)</f>
        <v>-0.54961392857189428</v>
      </c>
      <c r="S5" s="62">
        <f t="shared" ref="S5:S68" si="14">100*IF(O5&gt;=$AJ$10,K5/M5,L5/M5)</f>
        <v>100</v>
      </c>
      <c r="V5" s="76">
        <f t="array" ref="V5:V9">[1]!LogitCoeff(G4:L203,,,,,20)</f>
        <v>-13.278058938675287</v>
      </c>
      <c r="Y5" s="51"/>
      <c r="AA5" s="71">
        <v>0.13457875146532675</v>
      </c>
      <c r="AB5" s="80">
        <v>0.14198234159375517</v>
      </c>
      <c r="AC5" s="80">
        <v>-1.5463530134952058E-2</v>
      </c>
      <c r="AD5" s="80">
        <v>-1.6229446328973458E-2</v>
      </c>
      <c r="AE5" s="62">
        <v>2.2628242393104314E-3</v>
      </c>
      <c r="AG5" s="77">
        <v>1.3211653993039363E-14</v>
      </c>
      <c r="AI5" t="s">
        <v>337</v>
      </c>
      <c r="AJ5" s="63">
        <f>AJ6-AJ4</f>
        <v>23</v>
      </c>
      <c r="AK5" s="73">
        <f>AK6-AK4</f>
        <v>74</v>
      </c>
      <c r="AL5" s="12">
        <f t="shared" ref="AL5:AL6" si="15">AJ5+AK5</f>
        <v>97</v>
      </c>
      <c r="AN5">
        <f t="array" ref="AN5:AP204">[1]!SelectCols(K4:O203,"5,2,1",1)</f>
        <v>1.5811735037176627E-2</v>
      </c>
      <c r="AO5">
        <v>1</v>
      </c>
      <c r="AP5">
        <v>0</v>
      </c>
      <c r="AQ5">
        <f>AQ4+AO5</f>
        <v>1</v>
      </c>
      <c r="AR5" s="12">
        <f>AR4+AP5</f>
        <v>0</v>
      </c>
      <c r="AS5" s="12">
        <f t="shared" ref="AS5:AS68" si="16">1-AQ5/AQ$204</f>
        <v>0.98989898989898994</v>
      </c>
      <c r="AT5" s="12">
        <f t="shared" ref="AT5:AT68" si="17">1-AR5/AR$204</f>
        <v>1</v>
      </c>
      <c r="AU5" s="12">
        <f t="shared" ref="AU5:AU68" si="18">(AS5-AS6)*AT5</f>
        <v>1.0101010101010166E-2</v>
      </c>
    </row>
    <row r="6" spans="1:47" x14ac:dyDescent="0.2">
      <c r="A6" s="26">
        <v>1</v>
      </c>
      <c r="B6" s="27">
        <v>9</v>
      </c>
      <c r="C6" s="27">
        <v>4.5</v>
      </c>
      <c r="D6" s="27">
        <v>3.5</v>
      </c>
      <c r="E6" s="26">
        <v>0</v>
      </c>
      <c r="G6" s="57">
        <f t="shared" si="2"/>
        <v>1</v>
      </c>
      <c r="H6" s="57">
        <f t="shared" si="3"/>
        <v>9.1999999999999993</v>
      </c>
      <c r="I6" s="57">
        <f t="shared" si="4"/>
        <v>5.8</v>
      </c>
      <c r="J6" s="57">
        <f t="shared" si="5"/>
        <v>4.5</v>
      </c>
      <c r="K6" s="60">
        <f t="shared" si="6"/>
        <v>1</v>
      </c>
      <c r="L6" s="61">
        <f t="shared" si="7"/>
        <v>0</v>
      </c>
      <c r="M6" s="68">
        <f t="shared" si="8"/>
        <v>1</v>
      </c>
      <c r="N6" s="12">
        <f t="shared" si="9"/>
        <v>1</v>
      </c>
      <c r="O6" s="12">
        <f t="shared" si="10"/>
        <v>0.92592153011235001</v>
      </c>
      <c r="P6" s="71">
        <f t="shared" si="11"/>
        <v>0.92592153011235001</v>
      </c>
      <c r="Q6" s="68">
        <f t="shared" si="12"/>
        <v>7.4078469887649989E-2</v>
      </c>
      <c r="R6" s="71">
        <f t="shared" si="13"/>
        <v>-7.6965788626059628E-2</v>
      </c>
      <c r="S6" s="62">
        <f t="shared" si="14"/>
        <v>100</v>
      </c>
      <c r="V6" s="77">
        <v>0.96835624447692459</v>
      </c>
      <c r="X6" t="s">
        <v>343</v>
      </c>
      <c r="Y6" s="124">
        <f>2*(Y4-Y3)</f>
        <v>86.484374557978668</v>
      </c>
      <c r="AA6" s="71">
        <v>-0.27823963460284012</v>
      </c>
      <c r="AB6" s="80">
        <v>-1.5463530134952082E-2</v>
      </c>
      <c r="AC6" s="80">
        <v>2.3643423549334346E-2</v>
      </c>
      <c r="AD6" s="80">
        <v>1.2478545896909863E-2</v>
      </c>
      <c r="AE6" s="62">
        <v>8.7690108154347083E-3</v>
      </c>
      <c r="AG6" s="77">
        <v>1.9795276529066541E-13</v>
      </c>
      <c r="AJ6" s="57">
        <f>K204</f>
        <v>101</v>
      </c>
      <c r="AK6" s="57">
        <f>L204</f>
        <v>99</v>
      </c>
      <c r="AL6" s="12">
        <f t="shared" si="15"/>
        <v>200</v>
      </c>
      <c r="AN6">
        <v>1.5811735037176627E-2</v>
      </c>
      <c r="AO6">
        <v>1</v>
      </c>
      <c r="AP6">
        <v>0</v>
      </c>
      <c r="AQ6" s="12">
        <f t="shared" ref="AQ6:AQ69" si="19">AQ5+AO6</f>
        <v>2</v>
      </c>
      <c r="AR6" s="12">
        <f t="shared" ref="AR6:AR69" si="20">AR5+AP6</f>
        <v>0</v>
      </c>
      <c r="AS6" s="12">
        <f t="shared" si="16"/>
        <v>0.97979797979797978</v>
      </c>
      <c r="AT6" s="12">
        <f t="shared" si="17"/>
        <v>1</v>
      </c>
      <c r="AU6" s="12">
        <f t="shared" si="18"/>
        <v>1.0101010101010055E-2</v>
      </c>
    </row>
    <row r="7" spans="1:47" x14ac:dyDescent="0.2">
      <c r="A7" s="26">
        <v>0</v>
      </c>
      <c r="B7" s="27">
        <v>6.5</v>
      </c>
      <c r="C7" s="27">
        <v>3.7</v>
      </c>
      <c r="D7" s="27">
        <v>3.3</v>
      </c>
      <c r="E7" s="26">
        <v>0</v>
      </c>
      <c r="G7" s="57">
        <f t="shared" si="2"/>
        <v>0</v>
      </c>
      <c r="H7" s="57">
        <f t="shared" si="3"/>
        <v>6.4</v>
      </c>
      <c r="I7" s="57">
        <f t="shared" si="4"/>
        <v>4.5</v>
      </c>
      <c r="J7" s="57">
        <f t="shared" si="5"/>
        <v>3</v>
      </c>
      <c r="K7" s="60">
        <f t="shared" si="6"/>
        <v>0</v>
      </c>
      <c r="L7" s="61">
        <f t="shared" si="7"/>
        <v>1</v>
      </c>
      <c r="M7" s="68">
        <f t="shared" si="8"/>
        <v>1</v>
      </c>
      <c r="N7" s="12">
        <f t="shared" si="9"/>
        <v>0</v>
      </c>
      <c r="O7" s="12">
        <f t="shared" si="10"/>
        <v>5.6261965317560676E-2</v>
      </c>
      <c r="P7" s="71">
        <f t="shared" si="11"/>
        <v>5.6261965317560676E-2</v>
      </c>
      <c r="Q7" s="68">
        <f t="shared" si="12"/>
        <v>0.94373803468243933</v>
      </c>
      <c r="R7" s="71">
        <f t="shared" si="13"/>
        <v>-5.7906656981458721E-2</v>
      </c>
      <c r="S7" s="62">
        <f t="shared" si="14"/>
        <v>100</v>
      </c>
      <c r="V7" s="77">
        <v>0.65411901447375442</v>
      </c>
      <c r="X7" t="s">
        <v>307</v>
      </c>
      <c r="Y7" s="126">
        <f>COUNT(G4:J4)</f>
        <v>4</v>
      </c>
      <c r="AA7" s="71">
        <v>-0.28872015425705588</v>
      </c>
      <c r="AB7" s="80">
        <v>-1.6229446328973537E-2</v>
      </c>
      <c r="AC7" s="80">
        <v>1.2478545896909887E-2</v>
      </c>
      <c r="AD7" s="80">
        <v>3.8125996379901883E-2</v>
      </c>
      <c r="AE7" s="62">
        <v>3.6163656463391447E-4</v>
      </c>
      <c r="AG7" s="77">
        <v>1.1152190282359697E-13</v>
      </c>
      <c r="AN7">
        <v>2.0583381239750165E-2</v>
      </c>
      <c r="AO7">
        <v>1</v>
      </c>
      <c r="AP7">
        <v>0</v>
      </c>
      <c r="AQ7" s="12">
        <f t="shared" si="19"/>
        <v>3</v>
      </c>
      <c r="AR7" s="12">
        <f t="shared" si="20"/>
        <v>0</v>
      </c>
      <c r="AS7" s="12">
        <f t="shared" si="16"/>
        <v>0.96969696969696972</v>
      </c>
      <c r="AT7" s="12">
        <f t="shared" si="17"/>
        <v>1</v>
      </c>
      <c r="AU7" s="12">
        <f t="shared" si="18"/>
        <v>1.0101010101010166E-2</v>
      </c>
    </row>
    <row r="8" spans="1:47" x14ac:dyDescent="0.2">
      <c r="A8" s="26">
        <v>0</v>
      </c>
      <c r="B8" s="27">
        <v>6.9</v>
      </c>
      <c r="C8" s="27">
        <v>5.4</v>
      </c>
      <c r="D8" s="27">
        <v>2</v>
      </c>
      <c r="E8" s="26">
        <v>1</v>
      </c>
      <c r="G8" s="57">
        <f t="shared" si="2"/>
        <v>1</v>
      </c>
      <c r="H8" s="57">
        <f t="shared" si="3"/>
        <v>9</v>
      </c>
      <c r="I8" s="57">
        <f t="shared" si="4"/>
        <v>4.5</v>
      </c>
      <c r="J8" s="57">
        <f t="shared" si="5"/>
        <v>3.5</v>
      </c>
      <c r="K8" s="60">
        <f t="shared" si="6"/>
        <v>0</v>
      </c>
      <c r="L8" s="61">
        <f t="shared" si="7"/>
        <v>1</v>
      </c>
      <c r="M8" s="68">
        <f t="shared" si="8"/>
        <v>1</v>
      </c>
      <c r="N8" s="12">
        <f t="shared" si="9"/>
        <v>0</v>
      </c>
      <c r="O8" s="12">
        <f t="shared" si="10"/>
        <v>0.60551495494226781</v>
      </c>
      <c r="P8" s="71">
        <f t="shared" si="11"/>
        <v>0.60551495494226781</v>
      </c>
      <c r="Q8" s="68">
        <f t="shared" si="12"/>
        <v>0.39448504505773219</v>
      </c>
      <c r="R8" s="71">
        <f t="shared" si="13"/>
        <v>-0.93017404801366166</v>
      </c>
      <c r="S8" s="62">
        <f t="shared" si="14"/>
        <v>0</v>
      </c>
      <c r="V8" s="77">
        <v>0.62139865553524753</v>
      </c>
      <c r="X8" t="s">
        <v>344</v>
      </c>
      <c r="Y8" s="126">
        <f>_xlfn.CHISQ.DIST.RT(Y6,Y7)</f>
        <v>7.3450248443308997E-18</v>
      </c>
      <c r="AA8" s="72">
        <v>-0.39594001102944637</v>
      </c>
      <c r="AB8" s="81">
        <v>2.2628242393103459E-3</v>
      </c>
      <c r="AC8" s="81">
        <v>8.769010815434769E-3</v>
      </c>
      <c r="AD8" s="81">
        <v>3.6163656463387593E-4</v>
      </c>
      <c r="AE8" s="65">
        <v>8.2845416630328322E-2</v>
      </c>
      <c r="AG8" s="78">
        <v>1.1651790643441018E-13</v>
      </c>
      <c r="AI8" t="s">
        <v>363</v>
      </c>
      <c r="AJ8" s="85">
        <f>AJ4/AJ6</f>
        <v>0.7722772277227723</v>
      </c>
      <c r="AK8" s="86">
        <f>AK5/AK6</f>
        <v>0.74747474747474751</v>
      </c>
      <c r="AL8">
        <f>(AJ4+AK5)/AL6</f>
        <v>0.76</v>
      </c>
      <c r="AN8">
        <v>2.0583381239750165E-2</v>
      </c>
      <c r="AO8">
        <v>1</v>
      </c>
      <c r="AP8">
        <v>0</v>
      </c>
      <c r="AQ8" s="12">
        <f t="shared" si="19"/>
        <v>4</v>
      </c>
      <c r="AR8" s="12">
        <f t="shared" si="20"/>
        <v>0</v>
      </c>
      <c r="AS8" s="12">
        <f t="shared" si="16"/>
        <v>0.95959595959595956</v>
      </c>
      <c r="AT8" s="12">
        <f t="shared" si="17"/>
        <v>1</v>
      </c>
      <c r="AU8" s="12">
        <f t="shared" si="18"/>
        <v>1.0101010101010055E-2</v>
      </c>
    </row>
    <row r="9" spans="1:47" x14ac:dyDescent="0.2">
      <c r="A9" s="26">
        <v>0</v>
      </c>
      <c r="B9" s="27">
        <v>6.2</v>
      </c>
      <c r="C9" s="27">
        <v>5.0999999999999996</v>
      </c>
      <c r="D9" s="27">
        <v>3.7</v>
      </c>
      <c r="E9" s="26">
        <v>0</v>
      </c>
      <c r="G9" s="57">
        <f t="shared" si="2"/>
        <v>0</v>
      </c>
      <c r="H9" s="57">
        <f t="shared" si="3"/>
        <v>6.5</v>
      </c>
      <c r="I9" s="57">
        <f t="shared" si="4"/>
        <v>3.7</v>
      </c>
      <c r="J9" s="57">
        <f t="shared" si="5"/>
        <v>3.3</v>
      </c>
      <c r="K9" s="60">
        <f t="shared" si="6"/>
        <v>0</v>
      </c>
      <c r="L9" s="61">
        <f t="shared" si="7"/>
        <v>1</v>
      </c>
      <c r="M9" s="68">
        <f t="shared" si="8"/>
        <v>1</v>
      </c>
      <c r="N9" s="12">
        <f t="shared" si="9"/>
        <v>0</v>
      </c>
      <c r="O9" s="12">
        <f t="shared" si="10"/>
        <v>5.1957189032526142E-2</v>
      </c>
      <c r="P9" s="71">
        <f t="shared" si="11"/>
        <v>5.1957189032526142E-2</v>
      </c>
      <c r="Q9" s="68">
        <f t="shared" si="12"/>
        <v>0.94804281096747389</v>
      </c>
      <c r="R9" s="71">
        <f t="shared" si="13"/>
        <v>-5.3355618498373225E-2</v>
      </c>
      <c r="S9" s="62">
        <f t="shared" si="14"/>
        <v>100</v>
      </c>
      <c r="V9" s="78">
        <v>1.1585244697847092</v>
      </c>
      <c r="X9" t="s">
        <v>345</v>
      </c>
      <c r="Y9" s="126">
        <v>0.05</v>
      </c>
      <c r="AN9">
        <v>3.320825573426503E-2</v>
      </c>
      <c r="AO9">
        <v>1</v>
      </c>
      <c r="AP9">
        <v>0</v>
      </c>
      <c r="AQ9" s="12">
        <f t="shared" si="19"/>
        <v>5</v>
      </c>
      <c r="AR9" s="12">
        <f t="shared" si="20"/>
        <v>0</v>
      </c>
      <c r="AS9" s="12">
        <f t="shared" si="16"/>
        <v>0.9494949494949495</v>
      </c>
      <c r="AT9" s="12">
        <f t="shared" si="17"/>
        <v>1</v>
      </c>
      <c r="AU9" s="12">
        <f t="shared" si="18"/>
        <v>1.0101010101010055E-2</v>
      </c>
    </row>
    <row r="10" spans="1:47" x14ac:dyDescent="0.2">
      <c r="A10" s="26">
        <v>0</v>
      </c>
      <c r="B10" s="27">
        <v>5.8</v>
      </c>
      <c r="C10" s="27">
        <v>5.8</v>
      </c>
      <c r="D10" s="27">
        <v>4.5999999999999996</v>
      </c>
      <c r="E10" s="26">
        <v>1</v>
      </c>
      <c r="G10" s="57">
        <f t="shared" si="2"/>
        <v>0</v>
      </c>
      <c r="H10" s="57">
        <f t="shared" si="3"/>
        <v>6.9</v>
      </c>
      <c r="I10" s="57">
        <f t="shared" si="4"/>
        <v>5.4</v>
      </c>
      <c r="J10" s="57">
        <f t="shared" si="5"/>
        <v>2</v>
      </c>
      <c r="K10" s="60">
        <f t="shared" si="6"/>
        <v>1</v>
      </c>
      <c r="L10" s="61">
        <f t="shared" si="7"/>
        <v>0</v>
      </c>
      <c r="M10" s="68">
        <f t="shared" si="8"/>
        <v>1</v>
      </c>
      <c r="N10" s="12">
        <f t="shared" si="9"/>
        <v>1</v>
      </c>
      <c r="O10" s="12">
        <f t="shared" si="10"/>
        <v>4.3436957620058503E-2</v>
      </c>
      <c r="P10" s="71">
        <f t="shared" si="11"/>
        <v>4.3436957620058503E-2</v>
      </c>
      <c r="Q10" s="68">
        <f t="shared" si="12"/>
        <v>0.9565630423799415</v>
      </c>
      <c r="R10" s="71">
        <f t="shared" si="13"/>
        <v>-3.1364446421797787</v>
      </c>
      <c r="S10" s="62">
        <f t="shared" si="14"/>
        <v>0</v>
      </c>
      <c r="X10" t="s">
        <v>346</v>
      </c>
      <c r="Y10" s="127" t="str">
        <f>IF(Y8&lt;Y9,"yes","no")</f>
        <v>yes</v>
      </c>
      <c r="AI10" t="s">
        <v>364</v>
      </c>
      <c r="AJ10" s="87">
        <v>0.5</v>
      </c>
      <c r="AN10">
        <v>3.320825573426503E-2</v>
      </c>
      <c r="AO10">
        <v>1</v>
      </c>
      <c r="AP10">
        <v>0</v>
      </c>
      <c r="AQ10" s="12">
        <f t="shared" si="19"/>
        <v>6</v>
      </c>
      <c r="AR10" s="12">
        <f t="shared" si="20"/>
        <v>0</v>
      </c>
      <c r="AS10" s="12">
        <f t="shared" si="16"/>
        <v>0.93939393939393945</v>
      </c>
      <c r="AT10" s="12">
        <f t="shared" si="17"/>
        <v>1</v>
      </c>
      <c r="AU10" s="12">
        <f t="shared" si="18"/>
        <v>1.0101010101010166E-2</v>
      </c>
    </row>
    <row r="11" spans="1:47" x14ac:dyDescent="0.2">
      <c r="A11" s="26">
        <v>0</v>
      </c>
      <c r="B11" s="27">
        <v>6.4</v>
      </c>
      <c r="C11" s="27">
        <v>5.7</v>
      </c>
      <c r="D11" s="27">
        <v>4.4000000000000004</v>
      </c>
      <c r="E11" s="26">
        <v>0</v>
      </c>
      <c r="G11" s="57">
        <f t="shared" si="2"/>
        <v>0</v>
      </c>
      <c r="H11" s="57">
        <f t="shared" si="3"/>
        <v>6.2</v>
      </c>
      <c r="I11" s="57">
        <f t="shared" si="4"/>
        <v>5.0999999999999996</v>
      </c>
      <c r="J11" s="57">
        <f t="shared" si="5"/>
        <v>3.7</v>
      </c>
      <c r="K11" s="60">
        <f t="shared" si="6"/>
        <v>0</v>
      </c>
      <c r="L11" s="61">
        <f t="shared" si="7"/>
        <v>1</v>
      </c>
      <c r="M11" s="68">
        <f t="shared" si="8"/>
        <v>1</v>
      </c>
      <c r="N11" s="12">
        <f t="shared" si="9"/>
        <v>0</v>
      </c>
      <c r="O11" s="12">
        <f t="shared" si="10"/>
        <v>0.14593482783814946</v>
      </c>
      <c r="P11" s="71">
        <f t="shared" si="11"/>
        <v>0.14593482783814946</v>
      </c>
      <c r="Q11" s="68">
        <f t="shared" si="12"/>
        <v>0.85406517216185052</v>
      </c>
      <c r="R11" s="71">
        <f t="shared" si="13"/>
        <v>-0.15774777409848215</v>
      </c>
      <c r="S11" s="62">
        <f t="shared" si="14"/>
        <v>100</v>
      </c>
      <c r="Y11" s="51"/>
      <c r="AN11">
        <v>4.243486320409591E-2</v>
      </c>
      <c r="AO11">
        <v>1</v>
      </c>
      <c r="AP11">
        <v>0</v>
      </c>
      <c r="AQ11" s="12">
        <f t="shared" si="19"/>
        <v>7</v>
      </c>
      <c r="AR11" s="12">
        <f t="shared" si="20"/>
        <v>0</v>
      </c>
      <c r="AS11" s="12">
        <f t="shared" si="16"/>
        <v>0.92929292929292928</v>
      </c>
      <c r="AT11" s="12">
        <f t="shared" si="17"/>
        <v>1</v>
      </c>
      <c r="AU11" s="12">
        <f t="shared" si="18"/>
        <v>1.0101010101010055E-2</v>
      </c>
    </row>
    <row r="12" spans="1:47" x14ac:dyDescent="0.2">
      <c r="A12" s="26">
        <v>1</v>
      </c>
      <c r="B12" s="27">
        <v>8.6999999999999993</v>
      </c>
      <c r="C12" s="27">
        <v>4.5999999999999996</v>
      </c>
      <c r="D12" s="27">
        <v>4</v>
      </c>
      <c r="E12" s="26">
        <v>1</v>
      </c>
      <c r="G12" s="57">
        <f t="shared" si="2"/>
        <v>0</v>
      </c>
      <c r="H12" s="57">
        <f t="shared" si="3"/>
        <v>5.8</v>
      </c>
      <c r="I12" s="57">
        <f t="shared" si="4"/>
        <v>5.8</v>
      </c>
      <c r="J12" s="57">
        <f t="shared" si="5"/>
        <v>4.5999999999999996</v>
      </c>
      <c r="K12" s="60">
        <f t="shared" si="6"/>
        <v>1</v>
      </c>
      <c r="L12" s="61">
        <f t="shared" si="7"/>
        <v>0</v>
      </c>
      <c r="M12" s="68">
        <f t="shared" si="8"/>
        <v>1</v>
      </c>
      <c r="N12" s="12">
        <f t="shared" si="9"/>
        <v>1</v>
      </c>
      <c r="O12" s="12">
        <f t="shared" si="10"/>
        <v>0.36566864185648962</v>
      </c>
      <c r="P12" s="71">
        <f t="shared" si="11"/>
        <v>0.36566864185648962</v>
      </c>
      <c r="Q12" s="68">
        <f t="shared" si="12"/>
        <v>0.63433135814351038</v>
      </c>
      <c r="R12" s="71">
        <f t="shared" si="13"/>
        <v>-1.0060277057765981</v>
      </c>
      <c r="S12" s="62">
        <f t="shared" si="14"/>
        <v>0</v>
      </c>
      <c r="X12" t="s">
        <v>347</v>
      </c>
      <c r="Y12" s="124">
        <f>1-Y4/Y3</f>
        <v>0.31194894845805055</v>
      </c>
      <c r="AN12">
        <v>4.243486320409591E-2</v>
      </c>
      <c r="AO12">
        <v>1</v>
      </c>
      <c r="AP12">
        <v>0</v>
      </c>
      <c r="AQ12" s="12">
        <f t="shared" si="19"/>
        <v>8</v>
      </c>
      <c r="AR12" s="12">
        <f t="shared" si="20"/>
        <v>0</v>
      </c>
      <c r="AS12" s="12">
        <f t="shared" si="16"/>
        <v>0.91919191919191923</v>
      </c>
      <c r="AT12" s="12">
        <f t="shared" si="17"/>
        <v>1</v>
      </c>
      <c r="AU12" s="12">
        <f t="shared" si="18"/>
        <v>1.0101010101010166E-2</v>
      </c>
    </row>
    <row r="13" spans="1:47" x14ac:dyDescent="0.2">
      <c r="A13" s="26">
        <v>0</v>
      </c>
      <c r="B13" s="27">
        <v>6.1</v>
      </c>
      <c r="C13" s="27">
        <v>6.4</v>
      </c>
      <c r="D13" s="27">
        <v>3.2</v>
      </c>
      <c r="E13" s="26">
        <v>0</v>
      </c>
      <c r="G13" s="57">
        <f t="shared" si="2"/>
        <v>0</v>
      </c>
      <c r="H13" s="57">
        <f t="shared" si="3"/>
        <v>6.4</v>
      </c>
      <c r="I13" s="57">
        <f t="shared" si="4"/>
        <v>5.7</v>
      </c>
      <c r="J13" s="57">
        <f t="shared" si="5"/>
        <v>4.4000000000000004</v>
      </c>
      <c r="K13" s="60">
        <f t="shared" si="6"/>
        <v>0</v>
      </c>
      <c r="L13" s="61">
        <f t="shared" si="7"/>
        <v>1</v>
      </c>
      <c r="M13" s="68">
        <f t="shared" si="8"/>
        <v>1</v>
      </c>
      <c r="N13" s="12">
        <f t="shared" si="9"/>
        <v>0</v>
      </c>
      <c r="O13" s="12">
        <f t="shared" si="10"/>
        <v>0.38883372630061125</v>
      </c>
      <c r="P13" s="71">
        <f t="shared" si="11"/>
        <v>0.38883372630061125</v>
      </c>
      <c r="Q13" s="68">
        <f t="shared" si="12"/>
        <v>0.61116627369938881</v>
      </c>
      <c r="R13" s="71">
        <f t="shared" si="13"/>
        <v>-0.49238622311798391</v>
      </c>
      <c r="S13" s="62">
        <f t="shared" si="14"/>
        <v>100</v>
      </c>
      <c r="X13" t="s">
        <v>348</v>
      </c>
      <c r="Y13" s="126">
        <f>1-EXP((-2/M204)*(Y4-Y3))</f>
        <v>0.35106444932188774</v>
      </c>
      <c r="AN13">
        <v>4.3436957620058503E-2</v>
      </c>
      <c r="AO13">
        <v>1</v>
      </c>
      <c r="AP13">
        <v>0</v>
      </c>
      <c r="AQ13" s="12">
        <f t="shared" si="19"/>
        <v>9</v>
      </c>
      <c r="AR13" s="12">
        <f t="shared" si="20"/>
        <v>0</v>
      </c>
      <c r="AS13" s="12">
        <f t="shared" si="16"/>
        <v>0.90909090909090906</v>
      </c>
      <c r="AT13" s="12">
        <f t="shared" si="17"/>
        <v>1</v>
      </c>
      <c r="AU13" s="12">
        <f t="shared" si="18"/>
        <v>0</v>
      </c>
    </row>
    <row r="14" spans="1:47" x14ac:dyDescent="0.2">
      <c r="A14" s="26">
        <v>1</v>
      </c>
      <c r="B14" s="27">
        <v>9.5</v>
      </c>
      <c r="C14" s="27">
        <v>6.6</v>
      </c>
      <c r="D14" s="27">
        <v>4.4000000000000004</v>
      </c>
      <c r="E14" s="26">
        <v>1</v>
      </c>
      <c r="G14" s="57">
        <f t="shared" si="2"/>
        <v>1</v>
      </c>
      <c r="H14" s="57">
        <f t="shared" si="3"/>
        <v>8.6999999999999993</v>
      </c>
      <c r="I14" s="57">
        <f t="shared" si="4"/>
        <v>4.5999999999999996</v>
      </c>
      <c r="J14" s="57">
        <f t="shared" si="5"/>
        <v>4</v>
      </c>
      <c r="K14" s="60">
        <f t="shared" si="6"/>
        <v>1</v>
      </c>
      <c r="L14" s="61">
        <f t="shared" si="7"/>
        <v>0</v>
      </c>
      <c r="M14" s="68">
        <f t="shared" si="8"/>
        <v>1</v>
      </c>
      <c r="N14" s="12">
        <f t="shared" si="9"/>
        <v>1</v>
      </c>
      <c r="O14" s="12">
        <f t="shared" si="10"/>
        <v>0.70550761639168447</v>
      </c>
      <c r="P14" s="71">
        <f t="shared" si="11"/>
        <v>0.70550761639168447</v>
      </c>
      <c r="Q14" s="68">
        <f t="shared" si="12"/>
        <v>0.29449238360831553</v>
      </c>
      <c r="R14" s="71">
        <f t="shared" si="13"/>
        <v>-0.34883771201163194</v>
      </c>
      <c r="S14" s="62">
        <f t="shared" si="14"/>
        <v>100</v>
      </c>
      <c r="X14" t="s">
        <v>349</v>
      </c>
      <c r="Y14" s="126">
        <f>Y13/(1-EXP(2*Y3/M204))</f>
        <v>0.4681015368540335</v>
      </c>
      <c r="AN14">
        <v>4.3436957620058503E-2</v>
      </c>
      <c r="AO14">
        <v>0</v>
      </c>
      <c r="AP14">
        <v>1</v>
      </c>
      <c r="AQ14" s="12">
        <f t="shared" si="19"/>
        <v>9</v>
      </c>
      <c r="AR14" s="12">
        <f t="shared" si="20"/>
        <v>1</v>
      </c>
      <c r="AS14" s="12">
        <f t="shared" si="16"/>
        <v>0.90909090909090906</v>
      </c>
      <c r="AT14" s="12">
        <f t="shared" si="17"/>
        <v>0.99009900990099009</v>
      </c>
      <c r="AU14" s="12">
        <f t="shared" si="18"/>
        <v>1.0001000100009955E-2</v>
      </c>
    </row>
    <row r="15" spans="1:47" x14ac:dyDescent="0.2">
      <c r="A15" s="26">
        <v>1</v>
      </c>
      <c r="B15" s="27">
        <v>9.1999999999999993</v>
      </c>
      <c r="C15" s="27">
        <v>4.8</v>
      </c>
      <c r="D15" s="27">
        <v>4.2</v>
      </c>
      <c r="E15" s="26">
        <v>0</v>
      </c>
      <c r="G15" s="57">
        <f t="shared" si="2"/>
        <v>0</v>
      </c>
      <c r="H15" s="57">
        <f t="shared" si="3"/>
        <v>6.1</v>
      </c>
      <c r="I15" s="57">
        <f t="shared" si="4"/>
        <v>6.4</v>
      </c>
      <c r="J15" s="57">
        <f t="shared" si="5"/>
        <v>3.2</v>
      </c>
      <c r="K15" s="60">
        <f t="shared" si="6"/>
        <v>0</v>
      </c>
      <c r="L15" s="61">
        <f t="shared" si="7"/>
        <v>1</v>
      </c>
      <c r="M15" s="68">
        <f t="shared" si="8"/>
        <v>1</v>
      </c>
      <c r="N15" s="12">
        <f t="shared" si="9"/>
        <v>0</v>
      </c>
      <c r="O15" s="12">
        <f t="shared" si="10"/>
        <v>0.16746467057158387</v>
      </c>
      <c r="P15" s="71">
        <f t="shared" si="11"/>
        <v>0.16746467057158387</v>
      </c>
      <c r="Q15" s="68">
        <f t="shared" si="12"/>
        <v>0.83253532942841613</v>
      </c>
      <c r="R15" s="71">
        <f t="shared" si="13"/>
        <v>-0.18327962027614286</v>
      </c>
      <c r="S15" s="62">
        <f t="shared" si="14"/>
        <v>100</v>
      </c>
      <c r="X15" t="s">
        <v>350</v>
      </c>
      <c r="Y15" s="126">
        <f>-2*Y4+2*(Y7+1)</f>
        <v>200.75449733265279</v>
      </c>
      <c r="AN15">
        <v>4.4913595919067455E-2</v>
      </c>
      <c r="AO15">
        <v>1</v>
      </c>
      <c r="AP15">
        <v>0</v>
      </c>
      <c r="AQ15" s="12">
        <f t="shared" si="19"/>
        <v>10</v>
      </c>
      <c r="AR15" s="12">
        <f t="shared" si="20"/>
        <v>1</v>
      </c>
      <c r="AS15" s="12">
        <f t="shared" si="16"/>
        <v>0.89898989898989901</v>
      </c>
      <c r="AT15" s="12">
        <f t="shared" si="17"/>
        <v>0.99009900990099009</v>
      </c>
      <c r="AU15" s="12">
        <f t="shared" si="18"/>
        <v>1.0001000100010066E-2</v>
      </c>
    </row>
    <row r="16" spans="1:47" x14ac:dyDescent="0.2">
      <c r="A16" s="26">
        <v>1</v>
      </c>
      <c r="B16" s="27">
        <v>6.3</v>
      </c>
      <c r="C16" s="27">
        <v>5.9</v>
      </c>
      <c r="D16" s="27">
        <v>5.2</v>
      </c>
      <c r="E16" s="26">
        <v>1</v>
      </c>
      <c r="G16" s="57">
        <f t="shared" si="2"/>
        <v>1</v>
      </c>
      <c r="H16" s="57">
        <f t="shared" si="3"/>
        <v>9.5</v>
      </c>
      <c r="I16" s="57">
        <f t="shared" si="4"/>
        <v>6.6</v>
      </c>
      <c r="J16" s="57">
        <f t="shared" si="5"/>
        <v>4.4000000000000004</v>
      </c>
      <c r="K16" s="60">
        <f t="shared" si="6"/>
        <v>1</v>
      </c>
      <c r="L16" s="61">
        <f t="shared" si="7"/>
        <v>0</v>
      </c>
      <c r="M16" s="68">
        <f t="shared" si="8"/>
        <v>1</v>
      </c>
      <c r="N16" s="12">
        <f t="shared" si="9"/>
        <v>1</v>
      </c>
      <c r="O16" s="12">
        <f t="shared" si="10"/>
        <v>0.95702318101912331</v>
      </c>
      <c r="P16" s="71">
        <f t="shared" si="11"/>
        <v>0.95702318101912331</v>
      </c>
      <c r="Q16" s="68">
        <f t="shared" si="12"/>
        <v>4.2976818980876685E-2</v>
      </c>
      <c r="R16" s="71">
        <f t="shared" si="13"/>
        <v>-4.3927665232029518E-2</v>
      </c>
      <c r="S16" s="62">
        <f t="shared" si="14"/>
        <v>100</v>
      </c>
      <c r="X16" t="s">
        <v>351</v>
      </c>
      <c r="Y16" s="125">
        <f>-2*Y4+(Y7+1)*LN(M204)</f>
        <v>217.24608416539297</v>
      </c>
      <c r="AN16">
        <v>4.4913595919067455E-2</v>
      </c>
      <c r="AO16">
        <v>1</v>
      </c>
      <c r="AP16">
        <v>0</v>
      </c>
      <c r="AQ16" s="12">
        <f t="shared" si="19"/>
        <v>11</v>
      </c>
      <c r="AR16" s="12">
        <f t="shared" si="20"/>
        <v>1</v>
      </c>
      <c r="AS16" s="12">
        <f t="shared" si="16"/>
        <v>0.88888888888888884</v>
      </c>
      <c r="AT16" s="12">
        <f t="shared" si="17"/>
        <v>0.99009900990099009</v>
      </c>
      <c r="AU16" s="12">
        <f t="shared" si="18"/>
        <v>1.0001000100009955E-2</v>
      </c>
    </row>
    <row r="17" spans="1:47" x14ac:dyDescent="0.2">
      <c r="A17" s="26">
        <v>0</v>
      </c>
      <c r="B17" s="27">
        <v>8.6999999999999993</v>
      </c>
      <c r="C17" s="27">
        <v>3.8</v>
      </c>
      <c r="D17" s="27">
        <v>4.5</v>
      </c>
      <c r="E17" s="26">
        <v>0</v>
      </c>
      <c r="G17" s="57">
        <f t="shared" si="2"/>
        <v>1</v>
      </c>
      <c r="H17" s="57">
        <f t="shared" si="3"/>
        <v>9.1999999999999993</v>
      </c>
      <c r="I17" s="57">
        <f t="shared" si="4"/>
        <v>4.8</v>
      </c>
      <c r="J17" s="57">
        <f t="shared" si="5"/>
        <v>4.2</v>
      </c>
      <c r="K17" s="60">
        <f t="shared" si="6"/>
        <v>0</v>
      </c>
      <c r="L17" s="61">
        <f t="shared" si="7"/>
        <v>1</v>
      </c>
      <c r="M17" s="68">
        <f t="shared" si="8"/>
        <v>1</v>
      </c>
      <c r="N17" s="12">
        <f t="shared" si="9"/>
        <v>0</v>
      </c>
      <c r="O17" s="12">
        <f t="shared" si="10"/>
        <v>0.82588054512373421</v>
      </c>
      <c r="P17" s="71">
        <f t="shared" si="11"/>
        <v>0.82588054512373421</v>
      </c>
      <c r="Q17" s="68">
        <f t="shared" si="12"/>
        <v>0.17411945487626579</v>
      </c>
      <c r="R17" s="71">
        <f t="shared" si="13"/>
        <v>-1.748013693038837</v>
      </c>
      <c r="S17" s="62">
        <f t="shared" si="14"/>
        <v>0</v>
      </c>
      <c r="AN17">
        <v>4.9901431991243791E-2</v>
      </c>
      <c r="AO17">
        <v>1</v>
      </c>
      <c r="AP17">
        <v>0</v>
      </c>
      <c r="AQ17" s="12">
        <f t="shared" si="19"/>
        <v>12</v>
      </c>
      <c r="AR17" s="12">
        <f t="shared" si="20"/>
        <v>1</v>
      </c>
      <c r="AS17" s="12">
        <f t="shared" si="16"/>
        <v>0.87878787878787878</v>
      </c>
      <c r="AT17" s="12">
        <f t="shared" si="17"/>
        <v>0.99009900990099009</v>
      </c>
      <c r="AU17" s="12">
        <f t="shared" si="18"/>
        <v>1.0001000100009955E-2</v>
      </c>
    </row>
    <row r="18" spans="1:47" x14ac:dyDescent="0.2">
      <c r="A18" s="26">
        <v>1</v>
      </c>
      <c r="B18" s="27">
        <v>5.7</v>
      </c>
      <c r="C18" s="27">
        <v>5.0999999999999996</v>
      </c>
      <c r="D18" s="27">
        <v>4.5</v>
      </c>
      <c r="E18" s="26">
        <v>1</v>
      </c>
      <c r="G18" s="57">
        <f t="shared" si="2"/>
        <v>1</v>
      </c>
      <c r="H18" s="57">
        <f t="shared" si="3"/>
        <v>6.3</v>
      </c>
      <c r="I18" s="57">
        <f t="shared" si="4"/>
        <v>5.9</v>
      </c>
      <c r="J18" s="57">
        <f t="shared" si="5"/>
        <v>5.2</v>
      </c>
      <c r="K18" s="60">
        <f t="shared" si="6"/>
        <v>1</v>
      </c>
      <c r="L18" s="61">
        <f t="shared" si="7"/>
        <v>0</v>
      </c>
      <c r="M18" s="68">
        <f t="shared" si="8"/>
        <v>1</v>
      </c>
      <c r="N18" s="12">
        <f t="shared" si="9"/>
        <v>1</v>
      </c>
      <c r="O18" s="12">
        <f t="shared" si="10"/>
        <v>0.81784672041311024</v>
      </c>
      <c r="P18" s="71">
        <f t="shared" si="11"/>
        <v>0.81784672041311024</v>
      </c>
      <c r="Q18" s="68">
        <f t="shared" si="12"/>
        <v>0.18215327958688976</v>
      </c>
      <c r="R18" s="71">
        <f t="shared" si="13"/>
        <v>-0.20108034329590085</v>
      </c>
      <c r="S18" s="62">
        <f t="shared" si="14"/>
        <v>100</v>
      </c>
      <c r="AN18">
        <v>4.9901431991243791E-2</v>
      </c>
      <c r="AO18">
        <v>1</v>
      </c>
      <c r="AP18">
        <v>0</v>
      </c>
      <c r="AQ18" s="12">
        <f t="shared" si="19"/>
        <v>13</v>
      </c>
      <c r="AR18" s="12">
        <f t="shared" si="20"/>
        <v>1</v>
      </c>
      <c r="AS18" s="12">
        <f t="shared" si="16"/>
        <v>0.86868686868686873</v>
      </c>
      <c r="AT18" s="12">
        <f t="shared" si="17"/>
        <v>0.99009900990099009</v>
      </c>
      <c r="AU18" s="12">
        <f t="shared" si="18"/>
        <v>1.0001000100010066E-2</v>
      </c>
    </row>
    <row r="19" spans="1:47" x14ac:dyDescent="0.2">
      <c r="A19" s="26">
        <v>0</v>
      </c>
      <c r="B19" s="27">
        <v>5.9</v>
      </c>
      <c r="C19" s="27">
        <v>5.5</v>
      </c>
      <c r="D19" s="27">
        <v>4.8</v>
      </c>
      <c r="E19" s="26">
        <v>0</v>
      </c>
      <c r="G19" s="57">
        <f t="shared" si="2"/>
        <v>0</v>
      </c>
      <c r="H19" s="57">
        <f t="shared" si="3"/>
        <v>8.6999999999999993</v>
      </c>
      <c r="I19" s="57">
        <f t="shared" si="4"/>
        <v>3.8</v>
      </c>
      <c r="J19" s="57">
        <f t="shared" si="5"/>
        <v>4.5</v>
      </c>
      <c r="K19" s="60">
        <f t="shared" si="6"/>
        <v>0</v>
      </c>
      <c r="L19" s="61">
        <f t="shared" si="7"/>
        <v>1</v>
      </c>
      <c r="M19" s="68">
        <f t="shared" si="8"/>
        <v>1</v>
      </c>
      <c r="N19" s="12">
        <f t="shared" si="9"/>
        <v>0</v>
      </c>
      <c r="O19" s="12">
        <f t="shared" si="10"/>
        <v>0.49686291424288176</v>
      </c>
      <c r="P19" s="71">
        <f t="shared" si="11"/>
        <v>0.49686291424288176</v>
      </c>
      <c r="Q19" s="68">
        <f t="shared" si="12"/>
        <v>0.50313708575711824</v>
      </c>
      <c r="R19" s="71">
        <f t="shared" si="13"/>
        <v>-0.68689260971721033</v>
      </c>
      <c r="S19" s="62">
        <f t="shared" si="14"/>
        <v>100</v>
      </c>
      <c r="AN19">
        <v>5.1957189032526142E-2</v>
      </c>
      <c r="AO19">
        <v>1</v>
      </c>
      <c r="AP19">
        <v>0</v>
      </c>
      <c r="AQ19" s="12">
        <f t="shared" si="19"/>
        <v>14</v>
      </c>
      <c r="AR19" s="12">
        <f t="shared" si="20"/>
        <v>1</v>
      </c>
      <c r="AS19" s="12">
        <f t="shared" si="16"/>
        <v>0.85858585858585856</v>
      </c>
      <c r="AT19" s="12">
        <f t="shared" si="17"/>
        <v>0.99009900990099009</v>
      </c>
      <c r="AU19" s="12">
        <f t="shared" si="18"/>
        <v>1.0001000100009955E-2</v>
      </c>
    </row>
    <row r="20" spans="1:47" x14ac:dyDescent="0.2">
      <c r="A20" s="26">
        <v>0</v>
      </c>
      <c r="B20" s="27">
        <v>5.6</v>
      </c>
      <c r="C20" s="27">
        <v>5.6</v>
      </c>
      <c r="D20" s="27">
        <v>4.5</v>
      </c>
      <c r="E20" s="26">
        <v>1</v>
      </c>
      <c r="G20" s="57">
        <f t="shared" si="2"/>
        <v>1</v>
      </c>
      <c r="H20" s="57">
        <f t="shared" si="3"/>
        <v>5.7</v>
      </c>
      <c r="I20" s="57">
        <f t="shared" si="4"/>
        <v>5.0999999999999996</v>
      </c>
      <c r="J20" s="57">
        <f t="shared" si="5"/>
        <v>4.5</v>
      </c>
      <c r="K20" s="60">
        <f t="shared" si="6"/>
        <v>1</v>
      </c>
      <c r="L20" s="61">
        <f t="shared" si="7"/>
        <v>0</v>
      </c>
      <c r="M20" s="68">
        <f t="shared" si="8"/>
        <v>1</v>
      </c>
      <c r="N20" s="12">
        <f t="shared" si="9"/>
        <v>1</v>
      </c>
      <c r="O20" s="12">
        <f t="shared" si="10"/>
        <v>0.45048010756501727</v>
      </c>
      <c r="P20" s="71">
        <f t="shared" si="11"/>
        <v>0.45048010756501727</v>
      </c>
      <c r="Q20" s="68">
        <f t="shared" si="12"/>
        <v>0.54951989243498267</v>
      </c>
      <c r="R20" s="71">
        <f t="shared" si="13"/>
        <v>-0.797441359257128</v>
      </c>
      <c r="S20" s="62">
        <f t="shared" si="14"/>
        <v>0</v>
      </c>
      <c r="AN20">
        <v>5.1957189032526142E-2</v>
      </c>
      <c r="AO20">
        <v>1</v>
      </c>
      <c r="AP20">
        <v>0</v>
      </c>
      <c r="AQ20" s="12">
        <f t="shared" si="19"/>
        <v>15</v>
      </c>
      <c r="AR20" s="12">
        <f t="shared" si="20"/>
        <v>1</v>
      </c>
      <c r="AS20" s="12">
        <f t="shared" si="16"/>
        <v>0.84848484848484851</v>
      </c>
      <c r="AT20" s="12">
        <f t="shared" si="17"/>
        <v>0.99009900990099009</v>
      </c>
      <c r="AU20" s="12">
        <f t="shared" si="18"/>
        <v>1.0001000100010066E-2</v>
      </c>
    </row>
    <row r="21" spans="1:47" x14ac:dyDescent="0.2">
      <c r="A21" s="26">
        <v>0</v>
      </c>
      <c r="B21" s="27">
        <v>9.1</v>
      </c>
      <c r="C21" s="27">
        <v>7.1</v>
      </c>
      <c r="D21" s="27">
        <v>4.4000000000000004</v>
      </c>
      <c r="E21" s="26">
        <v>1</v>
      </c>
      <c r="G21" s="57">
        <f t="shared" si="2"/>
        <v>0</v>
      </c>
      <c r="H21" s="57">
        <f t="shared" si="3"/>
        <v>5.9</v>
      </c>
      <c r="I21" s="57">
        <f t="shared" si="4"/>
        <v>5.5</v>
      </c>
      <c r="J21" s="57">
        <f t="shared" si="5"/>
        <v>4.8</v>
      </c>
      <c r="K21" s="60">
        <f t="shared" si="6"/>
        <v>0</v>
      </c>
      <c r="L21" s="61">
        <f t="shared" si="7"/>
        <v>1</v>
      </c>
      <c r="M21" s="68">
        <f t="shared" si="8"/>
        <v>1</v>
      </c>
      <c r="N21" s="12">
        <f t="shared" si="9"/>
        <v>0</v>
      </c>
      <c r="O21" s="12">
        <f t="shared" si="10"/>
        <v>0.3917060158342543</v>
      </c>
      <c r="P21" s="71">
        <f t="shared" si="11"/>
        <v>0.3917060158342543</v>
      </c>
      <c r="Q21" s="68">
        <f t="shared" si="12"/>
        <v>0.60829398416574576</v>
      </c>
      <c r="R21" s="71">
        <f t="shared" si="13"/>
        <v>-0.49709698728888441</v>
      </c>
      <c r="S21" s="62">
        <f t="shared" si="14"/>
        <v>100</v>
      </c>
      <c r="AN21">
        <v>5.2707196328101683E-2</v>
      </c>
      <c r="AO21">
        <v>1</v>
      </c>
      <c r="AP21">
        <v>0</v>
      </c>
      <c r="AQ21" s="12">
        <f t="shared" si="19"/>
        <v>16</v>
      </c>
      <c r="AR21" s="12">
        <f t="shared" si="20"/>
        <v>1</v>
      </c>
      <c r="AS21" s="12">
        <f t="shared" si="16"/>
        <v>0.83838383838383834</v>
      </c>
      <c r="AT21" s="12">
        <f t="shared" si="17"/>
        <v>0.99009900990099009</v>
      </c>
      <c r="AU21" s="12">
        <f t="shared" si="18"/>
        <v>1.0001000100009955E-2</v>
      </c>
    </row>
    <row r="22" spans="1:47" x14ac:dyDescent="0.2">
      <c r="A22" s="26">
        <v>0</v>
      </c>
      <c r="B22" s="27">
        <v>5.2</v>
      </c>
      <c r="C22" s="27">
        <v>5</v>
      </c>
      <c r="D22" s="27">
        <v>3.3</v>
      </c>
      <c r="E22" s="26">
        <v>0</v>
      </c>
      <c r="G22" s="57">
        <f t="shared" si="2"/>
        <v>0</v>
      </c>
      <c r="H22" s="57">
        <f t="shared" si="3"/>
        <v>5.6</v>
      </c>
      <c r="I22" s="57">
        <f t="shared" si="4"/>
        <v>5.6</v>
      </c>
      <c r="J22" s="57">
        <f t="shared" si="5"/>
        <v>4.5</v>
      </c>
      <c r="K22" s="60">
        <f t="shared" si="6"/>
        <v>1</v>
      </c>
      <c r="L22" s="61">
        <f t="shared" si="7"/>
        <v>0</v>
      </c>
      <c r="M22" s="68">
        <f t="shared" si="8"/>
        <v>1</v>
      </c>
      <c r="N22" s="12">
        <f t="shared" si="9"/>
        <v>1</v>
      </c>
      <c r="O22" s="12">
        <f t="shared" si="10"/>
        <v>0.28459129984069126</v>
      </c>
      <c r="P22" s="71">
        <f t="shared" si="11"/>
        <v>0.28459129984069126</v>
      </c>
      <c r="Q22" s="68">
        <f t="shared" si="12"/>
        <v>0.7154087001593088</v>
      </c>
      <c r="R22" s="71">
        <f t="shared" si="13"/>
        <v>-1.2567011635733718</v>
      </c>
      <c r="S22" s="62">
        <f t="shared" si="14"/>
        <v>0</v>
      </c>
      <c r="AN22">
        <v>5.6261965317560676E-2</v>
      </c>
      <c r="AO22">
        <v>1</v>
      </c>
      <c r="AP22">
        <v>0</v>
      </c>
      <c r="AQ22" s="12">
        <f t="shared" si="19"/>
        <v>17</v>
      </c>
      <c r="AR22" s="12">
        <f t="shared" si="20"/>
        <v>1</v>
      </c>
      <c r="AS22" s="12">
        <f t="shared" si="16"/>
        <v>0.82828282828282829</v>
      </c>
      <c r="AT22" s="12">
        <f t="shared" si="17"/>
        <v>0.99009900990099009</v>
      </c>
      <c r="AU22" s="12">
        <f t="shared" si="18"/>
        <v>1.0001000100010066E-2</v>
      </c>
    </row>
    <row r="23" spans="1:47" x14ac:dyDescent="0.2">
      <c r="A23" s="26">
        <v>1</v>
      </c>
      <c r="B23" s="27">
        <v>9.6</v>
      </c>
      <c r="C23" s="27">
        <v>7.8</v>
      </c>
      <c r="D23" s="27">
        <v>4.3</v>
      </c>
      <c r="E23" s="26">
        <v>1</v>
      </c>
      <c r="G23" s="57">
        <f t="shared" si="2"/>
        <v>0</v>
      </c>
      <c r="H23" s="57">
        <f t="shared" si="3"/>
        <v>9.1</v>
      </c>
      <c r="I23" s="57">
        <f t="shared" si="4"/>
        <v>7.1</v>
      </c>
      <c r="J23" s="57">
        <f t="shared" si="5"/>
        <v>4.4000000000000004</v>
      </c>
      <c r="K23" s="60">
        <f t="shared" si="6"/>
        <v>1</v>
      </c>
      <c r="L23" s="61">
        <f t="shared" si="7"/>
        <v>0</v>
      </c>
      <c r="M23" s="68">
        <f t="shared" si="8"/>
        <v>1</v>
      </c>
      <c r="N23" s="12">
        <f t="shared" si="9"/>
        <v>1</v>
      </c>
      <c r="O23" s="12">
        <f t="shared" si="10"/>
        <v>0.89879094298123763</v>
      </c>
      <c r="P23" s="71">
        <f t="shared" si="11"/>
        <v>0.89879094298123763</v>
      </c>
      <c r="Q23" s="68">
        <f t="shared" si="12"/>
        <v>0.10120905701876237</v>
      </c>
      <c r="R23" s="71">
        <f t="shared" si="13"/>
        <v>-0.10670481551163441</v>
      </c>
      <c r="S23" s="62">
        <f t="shared" si="14"/>
        <v>100</v>
      </c>
      <c r="AN23">
        <v>5.6261965317560676E-2</v>
      </c>
      <c r="AO23">
        <v>1</v>
      </c>
      <c r="AP23">
        <v>0</v>
      </c>
      <c r="AQ23" s="12">
        <f t="shared" si="19"/>
        <v>18</v>
      </c>
      <c r="AR23" s="12">
        <f t="shared" si="20"/>
        <v>1</v>
      </c>
      <c r="AS23" s="12">
        <f t="shared" si="16"/>
        <v>0.81818181818181812</v>
      </c>
      <c r="AT23" s="12">
        <f t="shared" si="17"/>
        <v>0.99009900990099009</v>
      </c>
      <c r="AU23" s="12">
        <f t="shared" si="18"/>
        <v>1.0001000100009955E-2</v>
      </c>
    </row>
    <row r="24" spans="1:47" x14ac:dyDescent="0.2">
      <c r="A24" s="26">
        <v>1</v>
      </c>
      <c r="B24" s="27">
        <v>8.6</v>
      </c>
      <c r="C24" s="27">
        <v>4.7</v>
      </c>
      <c r="D24" s="27">
        <v>4</v>
      </c>
      <c r="E24" s="26">
        <v>1</v>
      </c>
      <c r="G24" s="57">
        <f t="shared" si="2"/>
        <v>0</v>
      </c>
      <c r="H24" s="57">
        <f t="shared" si="3"/>
        <v>5.2</v>
      </c>
      <c r="I24" s="57">
        <f t="shared" si="4"/>
        <v>5</v>
      </c>
      <c r="J24" s="57">
        <f t="shared" si="5"/>
        <v>3.3</v>
      </c>
      <c r="K24" s="60">
        <f t="shared" si="6"/>
        <v>0</v>
      </c>
      <c r="L24" s="61">
        <f t="shared" si="7"/>
        <v>1</v>
      </c>
      <c r="M24" s="68">
        <f t="shared" si="8"/>
        <v>1</v>
      </c>
      <c r="N24" s="12">
        <f t="shared" si="9"/>
        <v>0</v>
      </c>
      <c r="O24" s="12">
        <f t="shared" si="10"/>
        <v>4.9901431991243791E-2</v>
      </c>
      <c r="P24" s="71">
        <f t="shared" si="11"/>
        <v>4.9901431991243791E-2</v>
      </c>
      <c r="Q24" s="68">
        <f t="shared" si="12"/>
        <v>0.95009856800875625</v>
      </c>
      <c r="R24" s="71">
        <f t="shared" si="13"/>
        <v>-5.1189543971120334E-2</v>
      </c>
      <c r="S24" s="62">
        <f t="shared" si="14"/>
        <v>100</v>
      </c>
      <c r="AN24">
        <v>6.000102276887001E-2</v>
      </c>
      <c r="AO24">
        <v>1</v>
      </c>
      <c r="AP24">
        <v>0</v>
      </c>
      <c r="AQ24" s="12">
        <f t="shared" si="19"/>
        <v>19</v>
      </c>
      <c r="AR24" s="12">
        <f t="shared" si="20"/>
        <v>1</v>
      </c>
      <c r="AS24" s="12">
        <f t="shared" si="16"/>
        <v>0.80808080808080807</v>
      </c>
      <c r="AT24" s="12">
        <f t="shared" si="17"/>
        <v>0.99009900990099009</v>
      </c>
      <c r="AU24" s="12">
        <f t="shared" si="18"/>
        <v>1.0001000100009955E-2</v>
      </c>
    </row>
    <row r="25" spans="1:47" x14ac:dyDescent="0.2">
      <c r="A25" s="26">
        <v>1</v>
      </c>
      <c r="B25" s="27">
        <v>9.3000000000000007</v>
      </c>
      <c r="C25" s="27">
        <v>4.5</v>
      </c>
      <c r="D25" s="27">
        <v>4.5</v>
      </c>
      <c r="E25" s="26">
        <v>1</v>
      </c>
      <c r="G25" s="57">
        <f t="shared" si="2"/>
        <v>1</v>
      </c>
      <c r="H25" s="57">
        <f t="shared" si="3"/>
        <v>9.6</v>
      </c>
      <c r="I25" s="57">
        <f t="shared" si="4"/>
        <v>7.8</v>
      </c>
      <c r="J25" s="57">
        <f t="shared" si="5"/>
        <v>4.3</v>
      </c>
      <c r="K25" s="60">
        <f t="shared" si="6"/>
        <v>1</v>
      </c>
      <c r="L25" s="61">
        <f t="shared" si="7"/>
        <v>0</v>
      </c>
      <c r="M25" s="68">
        <f t="shared" si="8"/>
        <v>1</v>
      </c>
      <c r="N25" s="12">
        <f t="shared" si="9"/>
        <v>1</v>
      </c>
      <c r="O25" s="12">
        <f t="shared" si="10"/>
        <v>0.97808455701570451</v>
      </c>
      <c r="P25" s="71">
        <f t="shared" si="11"/>
        <v>0.97808455701570451</v>
      </c>
      <c r="Q25" s="68">
        <f t="shared" si="12"/>
        <v>2.1915442984295486E-2</v>
      </c>
      <c r="R25" s="71">
        <f t="shared" si="13"/>
        <v>-2.2159153568431407E-2</v>
      </c>
      <c r="S25" s="62">
        <f t="shared" si="14"/>
        <v>100</v>
      </c>
      <c r="AF25" s="219"/>
      <c r="AG25" s="219"/>
      <c r="AH25" s="219"/>
      <c r="AI25" s="219"/>
      <c r="AJ25" s="219"/>
      <c r="AK25" s="219"/>
      <c r="AN25">
        <v>6.000102276887001E-2</v>
      </c>
      <c r="AO25">
        <v>1</v>
      </c>
      <c r="AP25">
        <v>0</v>
      </c>
      <c r="AQ25" s="12">
        <f t="shared" si="19"/>
        <v>20</v>
      </c>
      <c r="AR25" s="12">
        <f t="shared" si="20"/>
        <v>1</v>
      </c>
      <c r="AS25" s="12">
        <f t="shared" si="16"/>
        <v>0.79797979797979801</v>
      </c>
      <c r="AT25" s="12">
        <f t="shared" si="17"/>
        <v>0.99009900990099009</v>
      </c>
      <c r="AU25" s="12">
        <f t="shared" si="18"/>
        <v>0</v>
      </c>
    </row>
    <row r="26" spans="1:47" x14ac:dyDescent="0.2">
      <c r="A26" s="26">
        <v>0</v>
      </c>
      <c r="B26" s="27">
        <v>6</v>
      </c>
      <c r="C26" s="27">
        <v>5.3</v>
      </c>
      <c r="D26" s="27">
        <v>4</v>
      </c>
      <c r="E26" s="26">
        <v>0</v>
      </c>
      <c r="G26" s="57">
        <f t="shared" si="2"/>
        <v>1</v>
      </c>
      <c r="H26" s="57">
        <f t="shared" si="3"/>
        <v>8.6</v>
      </c>
      <c r="I26" s="57">
        <f t="shared" si="4"/>
        <v>4.7</v>
      </c>
      <c r="J26" s="57">
        <f t="shared" si="5"/>
        <v>4</v>
      </c>
      <c r="K26" s="60">
        <f t="shared" si="6"/>
        <v>1</v>
      </c>
      <c r="L26" s="61">
        <f t="shared" si="7"/>
        <v>0</v>
      </c>
      <c r="M26" s="68">
        <f t="shared" si="8"/>
        <v>1</v>
      </c>
      <c r="N26" s="12">
        <f t="shared" si="9"/>
        <v>1</v>
      </c>
      <c r="O26" s="12">
        <f t="shared" si="10"/>
        <v>0.70482733972444434</v>
      </c>
      <c r="P26" s="71">
        <f t="shared" si="11"/>
        <v>0.70482733972444434</v>
      </c>
      <c r="Q26" s="68">
        <f t="shared" si="12"/>
        <v>0.29517266027555566</v>
      </c>
      <c r="R26" s="71">
        <f t="shared" si="13"/>
        <v>-0.34980241435705467</v>
      </c>
      <c r="S26" s="62">
        <f t="shared" si="14"/>
        <v>100</v>
      </c>
      <c r="AF26" s="219"/>
      <c r="AG26" s="219"/>
      <c r="AH26" s="219"/>
      <c r="AI26" s="219"/>
      <c r="AJ26" s="219"/>
      <c r="AK26" s="219"/>
      <c r="AN26">
        <v>6.0979968820794032E-2</v>
      </c>
      <c r="AO26">
        <v>0</v>
      </c>
      <c r="AP26">
        <v>1</v>
      </c>
      <c r="AQ26" s="12">
        <f t="shared" si="19"/>
        <v>20</v>
      </c>
      <c r="AR26" s="12">
        <f t="shared" si="20"/>
        <v>2</v>
      </c>
      <c r="AS26" s="12">
        <f t="shared" si="16"/>
        <v>0.79797979797979801</v>
      </c>
      <c r="AT26" s="12">
        <f t="shared" si="17"/>
        <v>0.98019801980198018</v>
      </c>
      <c r="AU26" s="12">
        <f t="shared" si="18"/>
        <v>9.9009900990099653E-3</v>
      </c>
    </row>
    <row r="27" spans="1:47" x14ac:dyDescent="0.2">
      <c r="A27" s="26">
        <v>0</v>
      </c>
      <c r="B27" s="27">
        <v>6.4</v>
      </c>
      <c r="C27" s="27">
        <v>5.3</v>
      </c>
      <c r="D27" s="27">
        <v>3.9</v>
      </c>
      <c r="E27" s="26">
        <v>0</v>
      </c>
      <c r="G27" s="57">
        <f t="shared" si="2"/>
        <v>1</v>
      </c>
      <c r="H27" s="57">
        <f t="shared" si="3"/>
        <v>9.3000000000000007</v>
      </c>
      <c r="I27" s="57">
        <f t="shared" si="4"/>
        <v>4.5</v>
      </c>
      <c r="J27" s="57">
        <f t="shared" si="5"/>
        <v>4.5</v>
      </c>
      <c r="K27" s="60">
        <f t="shared" si="6"/>
        <v>1</v>
      </c>
      <c r="L27" s="61">
        <f t="shared" si="7"/>
        <v>0</v>
      </c>
      <c r="M27" s="68">
        <f t="shared" si="8"/>
        <v>1</v>
      </c>
      <c r="N27" s="12">
        <f t="shared" si="9"/>
        <v>1</v>
      </c>
      <c r="O27" s="12">
        <f t="shared" si="10"/>
        <v>0.85609872205391657</v>
      </c>
      <c r="P27" s="71">
        <f t="shared" si="11"/>
        <v>0.85609872205391657</v>
      </c>
      <c r="Q27" s="68">
        <f t="shared" si="12"/>
        <v>0.14390127794608343</v>
      </c>
      <c r="R27" s="71">
        <f t="shared" si="13"/>
        <v>-0.15536957998809173</v>
      </c>
      <c r="S27" s="62">
        <f t="shared" si="14"/>
        <v>100</v>
      </c>
      <c r="AF27" s="219"/>
      <c r="AG27" s="219"/>
      <c r="AH27" s="219"/>
      <c r="AI27" s="219"/>
      <c r="AJ27" s="219"/>
      <c r="AK27" s="219"/>
      <c r="AN27">
        <v>6.0979968820794032E-2</v>
      </c>
      <c r="AO27">
        <v>1</v>
      </c>
      <c r="AP27">
        <v>0</v>
      </c>
      <c r="AQ27" s="12">
        <f t="shared" si="19"/>
        <v>21</v>
      </c>
      <c r="AR27" s="12">
        <f t="shared" si="20"/>
        <v>2</v>
      </c>
      <c r="AS27" s="12">
        <f t="shared" si="16"/>
        <v>0.78787878787878785</v>
      </c>
      <c r="AT27" s="12">
        <f t="shared" si="17"/>
        <v>0.98019801980198018</v>
      </c>
      <c r="AU27" s="12">
        <f t="shared" si="18"/>
        <v>0</v>
      </c>
    </row>
    <row r="28" spans="1:47" x14ac:dyDescent="0.2">
      <c r="A28" s="26">
        <v>0</v>
      </c>
      <c r="B28" s="27">
        <v>8.5</v>
      </c>
      <c r="C28" s="27">
        <v>3.7</v>
      </c>
      <c r="D28" s="27">
        <v>4.4000000000000004</v>
      </c>
      <c r="E28" s="26">
        <v>1</v>
      </c>
      <c r="G28" s="57">
        <f t="shared" si="2"/>
        <v>0</v>
      </c>
      <c r="H28" s="57">
        <f t="shared" si="3"/>
        <v>6</v>
      </c>
      <c r="I28" s="57">
        <f t="shared" si="4"/>
        <v>5.3</v>
      </c>
      <c r="J28" s="57">
        <f t="shared" si="5"/>
        <v>4</v>
      </c>
      <c r="K28" s="60">
        <f t="shared" si="6"/>
        <v>0</v>
      </c>
      <c r="L28" s="61">
        <f t="shared" si="7"/>
        <v>1</v>
      </c>
      <c r="M28" s="68">
        <f t="shared" si="8"/>
        <v>1</v>
      </c>
      <c r="N28" s="12">
        <f t="shared" si="9"/>
        <v>0</v>
      </c>
      <c r="O28" s="12">
        <f t="shared" si="10"/>
        <v>0.19374860996379356</v>
      </c>
      <c r="P28" s="71">
        <f t="shared" si="11"/>
        <v>0.19374860996379356</v>
      </c>
      <c r="Q28" s="68">
        <f t="shared" si="12"/>
        <v>0.80625139003620649</v>
      </c>
      <c r="R28" s="71">
        <f t="shared" si="13"/>
        <v>-0.21535968679772599</v>
      </c>
      <c r="S28" s="62">
        <f t="shared" si="14"/>
        <v>100</v>
      </c>
      <c r="AF28" s="219"/>
      <c r="AG28" s="219"/>
      <c r="AH28" s="219"/>
      <c r="AI28" s="219"/>
      <c r="AJ28" s="219"/>
      <c r="AK28" s="219"/>
      <c r="AN28">
        <v>6.4834874103342738E-2</v>
      </c>
      <c r="AO28">
        <v>0</v>
      </c>
      <c r="AP28">
        <v>1</v>
      </c>
      <c r="AQ28" s="12">
        <f t="shared" si="19"/>
        <v>21</v>
      </c>
      <c r="AR28" s="12">
        <f t="shared" si="20"/>
        <v>3</v>
      </c>
      <c r="AS28" s="12">
        <f t="shared" si="16"/>
        <v>0.78787878787878785</v>
      </c>
      <c r="AT28" s="12">
        <f t="shared" si="17"/>
        <v>0.97029702970297027</v>
      </c>
      <c r="AU28" s="12">
        <f t="shared" si="18"/>
        <v>9.8009800980097556E-3</v>
      </c>
    </row>
    <row r="29" spans="1:47" x14ac:dyDescent="0.2">
      <c r="A29" s="26">
        <v>0</v>
      </c>
      <c r="B29" s="27">
        <v>7</v>
      </c>
      <c r="C29" s="27">
        <v>4.2</v>
      </c>
      <c r="D29" s="27">
        <v>3.7</v>
      </c>
      <c r="E29" s="26">
        <v>0</v>
      </c>
      <c r="G29" s="57">
        <f t="shared" si="2"/>
        <v>0</v>
      </c>
      <c r="H29" s="57">
        <f t="shared" si="3"/>
        <v>6.4</v>
      </c>
      <c r="I29" s="57">
        <f t="shared" si="4"/>
        <v>5.3</v>
      </c>
      <c r="J29" s="57">
        <f t="shared" si="5"/>
        <v>3.9</v>
      </c>
      <c r="K29" s="60">
        <f t="shared" si="6"/>
        <v>0</v>
      </c>
      <c r="L29" s="61">
        <f t="shared" si="7"/>
        <v>1</v>
      </c>
      <c r="M29" s="68">
        <f t="shared" si="8"/>
        <v>1</v>
      </c>
      <c r="N29" s="12">
        <f t="shared" si="9"/>
        <v>0</v>
      </c>
      <c r="O29" s="12">
        <f t="shared" si="10"/>
        <v>0.21754359527755579</v>
      </c>
      <c r="P29" s="71">
        <f t="shared" si="11"/>
        <v>0.21754359527755579</v>
      </c>
      <c r="Q29" s="68">
        <f t="shared" si="12"/>
        <v>0.78245640472244427</v>
      </c>
      <c r="R29" s="71">
        <f t="shared" si="13"/>
        <v>-0.245317070934613</v>
      </c>
      <c r="S29" s="62">
        <f t="shared" si="14"/>
        <v>100</v>
      </c>
      <c r="AF29" s="219"/>
      <c r="AG29" s="219"/>
      <c r="AH29" s="219"/>
      <c r="AI29" s="219"/>
      <c r="AJ29" s="219"/>
      <c r="AK29" s="219"/>
      <c r="AN29">
        <v>6.4834874103342738E-2</v>
      </c>
      <c r="AO29">
        <v>1</v>
      </c>
      <c r="AP29">
        <v>0</v>
      </c>
      <c r="AQ29" s="12">
        <f t="shared" si="19"/>
        <v>22</v>
      </c>
      <c r="AR29" s="12">
        <f t="shared" si="20"/>
        <v>3</v>
      </c>
      <c r="AS29" s="12">
        <f t="shared" si="16"/>
        <v>0.77777777777777779</v>
      </c>
      <c r="AT29" s="12">
        <f t="shared" si="17"/>
        <v>0.97029702970297027</v>
      </c>
      <c r="AU29" s="12">
        <f t="shared" si="18"/>
        <v>9.8009800980097556E-3</v>
      </c>
    </row>
    <row r="30" spans="1:47" x14ac:dyDescent="0.2">
      <c r="A30" s="26">
        <v>0</v>
      </c>
      <c r="B30" s="27">
        <v>8.5</v>
      </c>
      <c r="C30" s="27">
        <v>3.7</v>
      </c>
      <c r="D30" s="27">
        <v>4.4000000000000004</v>
      </c>
      <c r="E30" s="26">
        <v>0</v>
      </c>
      <c r="G30" s="57">
        <f t="shared" si="2"/>
        <v>0</v>
      </c>
      <c r="H30" s="57">
        <f t="shared" si="3"/>
        <v>8.5</v>
      </c>
      <c r="I30" s="57">
        <f t="shared" si="4"/>
        <v>3.7</v>
      </c>
      <c r="J30" s="57">
        <f t="shared" si="5"/>
        <v>4.4000000000000004</v>
      </c>
      <c r="K30" s="60">
        <f t="shared" si="6"/>
        <v>1</v>
      </c>
      <c r="L30" s="61">
        <f t="shared" si="7"/>
        <v>0</v>
      </c>
      <c r="M30" s="68">
        <f t="shared" si="8"/>
        <v>1</v>
      </c>
      <c r="N30" s="12">
        <f t="shared" si="9"/>
        <v>1</v>
      </c>
      <c r="O30" s="12">
        <f t="shared" si="10"/>
        <v>0.42034321478847708</v>
      </c>
      <c r="P30" s="71">
        <f t="shared" si="11"/>
        <v>0.42034321478847708</v>
      </c>
      <c r="Q30" s="68">
        <f t="shared" si="12"/>
        <v>0.57965678521152286</v>
      </c>
      <c r="R30" s="71">
        <f t="shared" si="13"/>
        <v>-0.86668372334513077</v>
      </c>
      <c r="S30" s="62">
        <f t="shared" si="14"/>
        <v>0</v>
      </c>
      <c r="AN30">
        <v>7.5317234539975714E-2</v>
      </c>
      <c r="AO30">
        <v>1</v>
      </c>
      <c r="AP30">
        <v>0</v>
      </c>
      <c r="AQ30" s="12">
        <f t="shared" si="19"/>
        <v>23</v>
      </c>
      <c r="AR30" s="12">
        <f t="shared" si="20"/>
        <v>3</v>
      </c>
      <c r="AS30" s="12">
        <f t="shared" si="16"/>
        <v>0.76767676767676774</v>
      </c>
      <c r="AT30" s="12">
        <f t="shared" si="17"/>
        <v>0.97029702970297027</v>
      </c>
      <c r="AU30" s="12">
        <f t="shared" si="18"/>
        <v>9.8009800980098632E-3</v>
      </c>
    </row>
    <row r="31" spans="1:47" x14ac:dyDescent="0.2">
      <c r="A31" s="26">
        <v>0</v>
      </c>
      <c r="B31" s="27">
        <v>7.6</v>
      </c>
      <c r="C31" s="27">
        <v>4.5999999999999996</v>
      </c>
      <c r="D31" s="27">
        <v>3.5</v>
      </c>
      <c r="E31" s="26">
        <v>0</v>
      </c>
      <c r="G31" s="57">
        <f t="shared" si="2"/>
        <v>0</v>
      </c>
      <c r="H31" s="57">
        <f t="shared" si="3"/>
        <v>7</v>
      </c>
      <c r="I31" s="57">
        <f t="shared" si="4"/>
        <v>4.2</v>
      </c>
      <c r="J31" s="57">
        <f t="shared" si="5"/>
        <v>3.7</v>
      </c>
      <c r="K31" s="60">
        <f t="shared" si="6"/>
        <v>0</v>
      </c>
      <c r="L31" s="61">
        <f t="shared" si="7"/>
        <v>1</v>
      </c>
      <c r="M31" s="68">
        <f t="shared" si="8"/>
        <v>1</v>
      </c>
      <c r="N31" s="12">
        <f t="shared" si="9"/>
        <v>0</v>
      </c>
      <c r="O31" s="12">
        <f t="shared" si="10"/>
        <v>0.14150923466789839</v>
      </c>
      <c r="P31" s="71">
        <f t="shared" si="11"/>
        <v>0.14150923466789839</v>
      </c>
      <c r="Q31" s="68">
        <f t="shared" si="12"/>
        <v>0.85849076533210167</v>
      </c>
      <c r="R31" s="71">
        <f t="shared" si="13"/>
        <v>-0.15257935545015858</v>
      </c>
      <c r="S31" s="62">
        <f t="shared" si="14"/>
        <v>100</v>
      </c>
      <c r="AN31">
        <v>0.1050053329252072</v>
      </c>
      <c r="AO31">
        <v>1</v>
      </c>
      <c r="AP31">
        <v>0</v>
      </c>
      <c r="AQ31" s="12">
        <f t="shared" si="19"/>
        <v>24</v>
      </c>
      <c r="AR31" s="12">
        <f t="shared" si="20"/>
        <v>3</v>
      </c>
      <c r="AS31" s="12">
        <f t="shared" si="16"/>
        <v>0.75757575757575757</v>
      </c>
      <c r="AT31" s="12">
        <f t="shared" si="17"/>
        <v>0.97029702970297027</v>
      </c>
      <c r="AU31" s="12">
        <f t="shared" si="18"/>
        <v>9.8009800980098632E-3</v>
      </c>
    </row>
    <row r="32" spans="1:47" x14ac:dyDescent="0.2">
      <c r="A32" s="26">
        <v>1</v>
      </c>
      <c r="B32" s="27">
        <v>6.9</v>
      </c>
      <c r="C32" s="27">
        <v>4.7</v>
      </c>
      <c r="D32" s="27">
        <v>3.3</v>
      </c>
      <c r="E32" s="26">
        <v>0</v>
      </c>
      <c r="G32" s="57">
        <f t="shared" si="2"/>
        <v>0</v>
      </c>
      <c r="H32" s="57">
        <f t="shared" si="3"/>
        <v>8.5</v>
      </c>
      <c r="I32" s="57">
        <f t="shared" si="4"/>
        <v>3.7</v>
      </c>
      <c r="J32" s="57">
        <f t="shared" si="5"/>
        <v>4.4000000000000004</v>
      </c>
      <c r="K32" s="60">
        <f t="shared" si="6"/>
        <v>0</v>
      </c>
      <c r="L32" s="61">
        <f t="shared" si="7"/>
        <v>1</v>
      </c>
      <c r="M32" s="68">
        <f t="shared" si="8"/>
        <v>1</v>
      </c>
      <c r="N32" s="12">
        <f t="shared" si="9"/>
        <v>0</v>
      </c>
      <c r="O32" s="12">
        <f t="shared" si="10"/>
        <v>0.42034321478847708</v>
      </c>
      <c r="P32" s="71">
        <f t="shared" si="11"/>
        <v>0.42034321478847708</v>
      </c>
      <c r="Q32" s="68">
        <f t="shared" si="12"/>
        <v>0.57965678521152286</v>
      </c>
      <c r="R32" s="71">
        <f t="shared" si="13"/>
        <v>-0.54531910022989405</v>
      </c>
      <c r="S32" s="62">
        <f t="shared" si="14"/>
        <v>100</v>
      </c>
      <c r="AN32">
        <v>0.1050053329252072</v>
      </c>
      <c r="AO32">
        <v>1</v>
      </c>
      <c r="AP32">
        <v>0</v>
      </c>
      <c r="AQ32" s="12">
        <f t="shared" si="19"/>
        <v>25</v>
      </c>
      <c r="AR32" s="12">
        <f t="shared" si="20"/>
        <v>3</v>
      </c>
      <c r="AS32" s="12">
        <f t="shared" si="16"/>
        <v>0.7474747474747474</v>
      </c>
      <c r="AT32" s="12">
        <f t="shared" si="17"/>
        <v>0.97029702970297027</v>
      </c>
      <c r="AU32" s="12">
        <f t="shared" si="18"/>
        <v>0</v>
      </c>
    </row>
    <row r="33" spans="1:47" x14ac:dyDescent="0.2">
      <c r="A33" s="26">
        <v>0</v>
      </c>
      <c r="B33" s="27">
        <v>8.1</v>
      </c>
      <c r="C33" s="27">
        <v>3.8</v>
      </c>
      <c r="D33" s="27">
        <v>3</v>
      </c>
      <c r="E33" s="26">
        <v>0</v>
      </c>
      <c r="G33" s="57">
        <f t="shared" si="2"/>
        <v>0</v>
      </c>
      <c r="H33" s="57">
        <f t="shared" si="3"/>
        <v>7.6</v>
      </c>
      <c r="I33" s="57">
        <f t="shared" si="4"/>
        <v>4.5999999999999996</v>
      </c>
      <c r="J33" s="57">
        <f t="shared" si="5"/>
        <v>3.5</v>
      </c>
      <c r="K33" s="60">
        <f t="shared" si="6"/>
        <v>0</v>
      </c>
      <c r="L33" s="61">
        <f t="shared" si="7"/>
        <v>1</v>
      </c>
      <c r="M33" s="68">
        <f t="shared" si="8"/>
        <v>1</v>
      </c>
      <c r="N33" s="12">
        <f t="shared" si="9"/>
        <v>0</v>
      </c>
      <c r="O33" s="12">
        <f t="shared" si="10"/>
        <v>0.19885198417058442</v>
      </c>
      <c r="P33" s="71">
        <f t="shared" si="11"/>
        <v>0.19885198417058442</v>
      </c>
      <c r="Q33" s="68">
        <f t="shared" si="12"/>
        <v>0.80114801582941553</v>
      </c>
      <c r="R33" s="71">
        <f t="shared" si="13"/>
        <v>-0.22170956018435681</v>
      </c>
      <c r="S33" s="62">
        <f t="shared" si="14"/>
        <v>100</v>
      </c>
      <c r="AN33">
        <v>0.12780582100654256</v>
      </c>
      <c r="AO33">
        <v>0</v>
      </c>
      <c r="AP33">
        <v>1</v>
      </c>
      <c r="AQ33" s="12">
        <f t="shared" si="19"/>
        <v>25</v>
      </c>
      <c r="AR33" s="12">
        <f t="shared" si="20"/>
        <v>4</v>
      </c>
      <c r="AS33" s="12">
        <f t="shared" si="16"/>
        <v>0.7474747474747474</v>
      </c>
      <c r="AT33" s="12">
        <f t="shared" si="17"/>
        <v>0.96039603960396036</v>
      </c>
      <c r="AU33" s="12">
        <f t="shared" si="18"/>
        <v>9.700970097009657E-3</v>
      </c>
    </row>
    <row r="34" spans="1:47" x14ac:dyDescent="0.2">
      <c r="A34" s="26">
        <v>0</v>
      </c>
      <c r="B34" s="27">
        <v>6.7</v>
      </c>
      <c r="C34" s="27">
        <v>4.9000000000000004</v>
      </c>
      <c r="D34" s="27">
        <v>3.4</v>
      </c>
      <c r="E34" s="26">
        <v>0</v>
      </c>
      <c r="G34" s="57">
        <f t="shared" si="2"/>
        <v>1</v>
      </c>
      <c r="H34" s="57">
        <f t="shared" si="3"/>
        <v>6.9</v>
      </c>
      <c r="I34" s="57">
        <f t="shared" si="4"/>
        <v>4.7</v>
      </c>
      <c r="J34" s="57">
        <f t="shared" si="5"/>
        <v>3.3</v>
      </c>
      <c r="K34" s="60">
        <f t="shared" si="6"/>
        <v>0</v>
      </c>
      <c r="L34" s="61">
        <f t="shared" si="7"/>
        <v>1</v>
      </c>
      <c r="M34" s="68">
        <f t="shared" si="8"/>
        <v>1</v>
      </c>
      <c r="N34" s="12">
        <f t="shared" si="9"/>
        <v>0</v>
      </c>
      <c r="O34" s="12">
        <f t="shared" si="10"/>
        <v>0.25873054112624466</v>
      </c>
      <c r="P34" s="71">
        <f t="shared" si="11"/>
        <v>0.25873054112624466</v>
      </c>
      <c r="Q34" s="68">
        <f t="shared" si="12"/>
        <v>0.74126945887375539</v>
      </c>
      <c r="R34" s="71">
        <f t="shared" si="13"/>
        <v>-0.29939107758305417</v>
      </c>
      <c r="S34" s="62">
        <f t="shared" si="14"/>
        <v>100</v>
      </c>
      <c r="AN34">
        <v>0.12879840949528107</v>
      </c>
      <c r="AO34">
        <v>1</v>
      </c>
      <c r="AP34">
        <v>0</v>
      </c>
      <c r="AQ34" s="12">
        <f t="shared" si="19"/>
        <v>26</v>
      </c>
      <c r="AR34" s="12">
        <f t="shared" si="20"/>
        <v>4</v>
      </c>
      <c r="AS34" s="12">
        <f t="shared" si="16"/>
        <v>0.73737373737373735</v>
      </c>
      <c r="AT34" s="12">
        <f t="shared" si="17"/>
        <v>0.96039603960396036</v>
      </c>
      <c r="AU34" s="12">
        <f t="shared" si="18"/>
        <v>9.700970097009657E-3</v>
      </c>
    </row>
    <row r="35" spans="1:47" x14ac:dyDescent="0.2">
      <c r="A35" s="26">
        <v>0</v>
      </c>
      <c r="B35" s="27">
        <v>8</v>
      </c>
      <c r="C35" s="27">
        <v>4.7</v>
      </c>
      <c r="D35" s="27">
        <v>4.2</v>
      </c>
      <c r="E35" s="26">
        <v>1</v>
      </c>
      <c r="G35" s="57">
        <f t="shared" si="2"/>
        <v>0</v>
      </c>
      <c r="H35" s="57">
        <f t="shared" si="3"/>
        <v>8.1</v>
      </c>
      <c r="I35" s="57">
        <f t="shared" si="4"/>
        <v>3.8</v>
      </c>
      <c r="J35" s="57">
        <f t="shared" si="5"/>
        <v>3</v>
      </c>
      <c r="K35" s="60">
        <f t="shared" si="6"/>
        <v>0</v>
      </c>
      <c r="L35" s="61">
        <f t="shared" si="7"/>
        <v>1</v>
      </c>
      <c r="M35" s="68">
        <f t="shared" si="8"/>
        <v>1</v>
      </c>
      <c r="N35" s="12">
        <f t="shared" si="9"/>
        <v>0</v>
      </c>
      <c r="O35" s="12">
        <f t="shared" si="10"/>
        <v>0.1050053329252072</v>
      </c>
      <c r="P35" s="71">
        <f t="shared" si="11"/>
        <v>0.1050053329252072</v>
      </c>
      <c r="Q35" s="68">
        <f t="shared" si="12"/>
        <v>0.8949946670747928</v>
      </c>
      <c r="R35" s="71">
        <f t="shared" si="13"/>
        <v>-0.11093751930068456</v>
      </c>
      <c r="S35" s="62">
        <f t="shared" si="14"/>
        <v>100</v>
      </c>
      <c r="AN35">
        <v>0.12879840949528107</v>
      </c>
      <c r="AO35">
        <v>1</v>
      </c>
      <c r="AP35">
        <v>0</v>
      </c>
      <c r="AQ35" s="12">
        <f t="shared" si="19"/>
        <v>27</v>
      </c>
      <c r="AR35" s="12">
        <f t="shared" si="20"/>
        <v>4</v>
      </c>
      <c r="AS35" s="12">
        <f t="shared" si="16"/>
        <v>0.72727272727272729</v>
      </c>
      <c r="AT35" s="12">
        <f t="shared" si="17"/>
        <v>0.96039603960396036</v>
      </c>
      <c r="AU35" s="12">
        <f t="shared" si="18"/>
        <v>9.7009700970097628E-3</v>
      </c>
    </row>
    <row r="36" spans="1:47" x14ac:dyDescent="0.2">
      <c r="A36" s="26">
        <v>0</v>
      </c>
      <c r="B36" s="27">
        <v>6.7</v>
      </c>
      <c r="C36" s="27">
        <v>6.8</v>
      </c>
      <c r="D36" s="27">
        <v>3.5</v>
      </c>
      <c r="E36" s="26">
        <v>0</v>
      </c>
      <c r="G36" s="57">
        <f t="shared" si="2"/>
        <v>0</v>
      </c>
      <c r="H36" s="57">
        <f t="shared" si="3"/>
        <v>6.7</v>
      </c>
      <c r="I36" s="57">
        <f t="shared" si="4"/>
        <v>4.9000000000000004</v>
      </c>
      <c r="J36" s="57">
        <f t="shared" si="5"/>
        <v>3.4</v>
      </c>
      <c r="K36" s="60">
        <f t="shared" si="6"/>
        <v>0</v>
      </c>
      <c r="L36" s="61">
        <f t="shared" si="7"/>
        <v>1</v>
      </c>
      <c r="M36" s="68">
        <f t="shared" si="8"/>
        <v>1</v>
      </c>
      <c r="N36" s="12">
        <f t="shared" si="9"/>
        <v>0</v>
      </c>
      <c r="O36" s="12">
        <f t="shared" si="10"/>
        <v>0.12879840949528107</v>
      </c>
      <c r="P36" s="71">
        <f t="shared" si="11"/>
        <v>0.12879840949528107</v>
      </c>
      <c r="Q36" s="68">
        <f t="shared" si="12"/>
        <v>0.8712015905047189</v>
      </c>
      <c r="R36" s="71">
        <f t="shared" si="13"/>
        <v>-0.13788188171684473</v>
      </c>
      <c r="S36" s="62">
        <f t="shared" si="14"/>
        <v>100</v>
      </c>
      <c r="AN36">
        <v>0.13710501888360149</v>
      </c>
      <c r="AO36">
        <v>1</v>
      </c>
      <c r="AP36">
        <v>0</v>
      </c>
      <c r="AQ36" s="12">
        <f t="shared" si="19"/>
        <v>28</v>
      </c>
      <c r="AR36" s="12">
        <f t="shared" si="20"/>
        <v>4</v>
      </c>
      <c r="AS36" s="12">
        <f t="shared" si="16"/>
        <v>0.71717171717171713</v>
      </c>
      <c r="AT36" s="12">
        <f t="shared" si="17"/>
        <v>0.96039603960396036</v>
      </c>
      <c r="AU36" s="12">
        <f t="shared" si="18"/>
        <v>9.700970097009657E-3</v>
      </c>
    </row>
    <row r="37" spans="1:47" x14ac:dyDescent="0.2">
      <c r="A37" s="26">
        <v>0</v>
      </c>
      <c r="B37" s="27">
        <v>8.6999999999999993</v>
      </c>
      <c r="C37" s="27">
        <v>2.9</v>
      </c>
      <c r="D37" s="27">
        <v>2.5</v>
      </c>
      <c r="E37" s="26">
        <v>0</v>
      </c>
      <c r="G37" s="57">
        <f t="shared" si="2"/>
        <v>0</v>
      </c>
      <c r="H37" s="57">
        <f t="shared" si="3"/>
        <v>8</v>
      </c>
      <c r="I37" s="57">
        <f t="shared" si="4"/>
        <v>4.7</v>
      </c>
      <c r="J37" s="57">
        <f t="shared" si="5"/>
        <v>4.2</v>
      </c>
      <c r="K37" s="60">
        <f t="shared" si="6"/>
        <v>1</v>
      </c>
      <c r="L37" s="61">
        <f t="shared" si="7"/>
        <v>0</v>
      </c>
      <c r="M37" s="68">
        <f t="shared" si="8"/>
        <v>1</v>
      </c>
      <c r="N37" s="12">
        <f t="shared" si="9"/>
        <v>1</v>
      </c>
      <c r="O37" s="12">
        <f t="shared" si="10"/>
        <v>0.4356758372471331</v>
      </c>
      <c r="P37" s="71">
        <f t="shared" si="11"/>
        <v>0.4356758372471331</v>
      </c>
      <c r="Q37" s="68">
        <f t="shared" si="12"/>
        <v>0.5643241627528669</v>
      </c>
      <c r="R37" s="71">
        <f t="shared" si="13"/>
        <v>-0.83085680471321022</v>
      </c>
      <c r="S37" s="62">
        <f t="shared" si="14"/>
        <v>0</v>
      </c>
      <c r="AN37">
        <v>0.13710501888360149</v>
      </c>
      <c r="AO37">
        <v>1</v>
      </c>
      <c r="AP37">
        <v>0</v>
      </c>
      <c r="AQ37" s="12">
        <f t="shared" si="19"/>
        <v>29</v>
      </c>
      <c r="AR37" s="12">
        <f t="shared" si="20"/>
        <v>4</v>
      </c>
      <c r="AS37" s="12">
        <f t="shared" si="16"/>
        <v>0.70707070707070707</v>
      </c>
      <c r="AT37" s="12">
        <f t="shared" si="17"/>
        <v>0.96039603960396036</v>
      </c>
      <c r="AU37" s="12">
        <f t="shared" si="18"/>
        <v>0</v>
      </c>
    </row>
    <row r="38" spans="1:47" x14ac:dyDescent="0.2">
      <c r="A38" s="26">
        <v>1</v>
      </c>
      <c r="B38" s="27">
        <v>9</v>
      </c>
      <c r="C38" s="27">
        <v>4.5</v>
      </c>
      <c r="D38" s="27">
        <v>3.5</v>
      </c>
      <c r="E38" s="26">
        <v>1</v>
      </c>
      <c r="G38" s="57">
        <f t="shared" si="2"/>
        <v>0</v>
      </c>
      <c r="H38" s="57">
        <f t="shared" si="3"/>
        <v>6.7</v>
      </c>
      <c r="I38" s="57">
        <f t="shared" si="4"/>
        <v>6.8</v>
      </c>
      <c r="J38" s="57">
        <f t="shared" si="5"/>
        <v>3.5</v>
      </c>
      <c r="K38" s="60">
        <f t="shared" si="6"/>
        <v>0</v>
      </c>
      <c r="L38" s="61">
        <f t="shared" si="7"/>
        <v>1</v>
      </c>
      <c r="M38" s="68">
        <f t="shared" si="8"/>
        <v>1</v>
      </c>
      <c r="N38" s="12">
        <f t="shared" si="9"/>
        <v>0</v>
      </c>
      <c r="O38" s="12">
        <f t="shared" si="10"/>
        <v>0.35089327301129541</v>
      </c>
      <c r="P38" s="71">
        <f t="shared" si="11"/>
        <v>0.35089327301129541</v>
      </c>
      <c r="Q38" s="68">
        <f t="shared" si="12"/>
        <v>0.64910672698870453</v>
      </c>
      <c r="R38" s="71">
        <f t="shared" si="13"/>
        <v>-0.43215812743347526</v>
      </c>
      <c r="S38" s="62">
        <f t="shared" si="14"/>
        <v>100</v>
      </c>
      <c r="AN38">
        <v>0.14150923466789839</v>
      </c>
      <c r="AO38">
        <v>0</v>
      </c>
      <c r="AP38">
        <v>1</v>
      </c>
      <c r="AQ38" s="12">
        <f t="shared" si="19"/>
        <v>29</v>
      </c>
      <c r="AR38" s="12">
        <f t="shared" si="20"/>
        <v>5</v>
      </c>
      <c r="AS38" s="12">
        <f t="shared" si="16"/>
        <v>0.70707070707070707</v>
      </c>
      <c r="AT38" s="12">
        <f t="shared" si="17"/>
        <v>0.95049504950495045</v>
      </c>
      <c r="AU38" s="12">
        <f t="shared" si="18"/>
        <v>9.6009600960095566E-3</v>
      </c>
    </row>
    <row r="39" spans="1:47" x14ac:dyDescent="0.2">
      <c r="A39" s="26">
        <v>1</v>
      </c>
      <c r="B39" s="27">
        <v>9.6</v>
      </c>
      <c r="C39" s="27">
        <v>5.5</v>
      </c>
      <c r="D39" s="27">
        <v>4.9000000000000004</v>
      </c>
      <c r="E39" s="26">
        <v>1</v>
      </c>
      <c r="G39" s="57">
        <f t="shared" si="2"/>
        <v>0</v>
      </c>
      <c r="H39" s="57">
        <f t="shared" si="3"/>
        <v>8.6999999999999993</v>
      </c>
      <c r="I39" s="57">
        <f t="shared" si="4"/>
        <v>2.9</v>
      </c>
      <c r="J39" s="57">
        <f t="shared" si="5"/>
        <v>2.5</v>
      </c>
      <c r="K39" s="60">
        <f t="shared" si="6"/>
        <v>0</v>
      </c>
      <c r="L39" s="61">
        <f t="shared" si="7"/>
        <v>1</v>
      </c>
      <c r="M39" s="68">
        <f t="shared" si="8"/>
        <v>1</v>
      </c>
      <c r="N39" s="12">
        <f t="shared" si="9"/>
        <v>0</v>
      </c>
      <c r="O39" s="12">
        <f t="shared" si="10"/>
        <v>5.2707196328101683E-2</v>
      </c>
      <c r="P39" s="71">
        <f t="shared" si="11"/>
        <v>5.2707196328101683E-2</v>
      </c>
      <c r="Q39" s="68">
        <f t="shared" si="12"/>
        <v>0.94729280367189828</v>
      </c>
      <c r="R39" s="71">
        <f t="shared" si="13"/>
        <v>-5.4147042802259085E-2</v>
      </c>
      <c r="S39" s="62">
        <f t="shared" si="14"/>
        <v>100</v>
      </c>
      <c r="AN39">
        <v>0.14150923466789839</v>
      </c>
      <c r="AO39">
        <v>1</v>
      </c>
      <c r="AP39">
        <v>0</v>
      </c>
      <c r="AQ39" s="12">
        <f t="shared" si="19"/>
        <v>30</v>
      </c>
      <c r="AR39" s="12">
        <f t="shared" si="20"/>
        <v>5</v>
      </c>
      <c r="AS39" s="12">
        <f t="shared" si="16"/>
        <v>0.69696969696969702</v>
      </c>
      <c r="AT39" s="12">
        <f t="shared" si="17"/>
        <v>0.95049504950495045</v>
      </c>
      <c r="AU39" s="12">
        <f t="shared" si="18"/>
        <v>9.6009600960096624E-3</v>
      </c>
    </row>
    <row r="40" spans="1:47" x14ac:dyDescent="0.2">
      <c r="A40" s="26">
        <v>0</v>
      </c>
      <c r="B40" s="27">
        <v>8.1999999999999993</v>
      </c>
      <c r="C40" s="27">
        <v>5</v>
      </c>
      <c r="D40" s="27">
        <v>4.5</v>
      </c>
      <c r="E40" s="26">
        <v>0</v>
      </c>
      <c r="G40" s="57">
        <f t="shared" si="2"/>
        <v>1</v>
      </c>
      <c r="H40" s="57">
        <f t="shared" si="3"/>
        <v>9</v>
      </c>
      <c r="I40" s="57">
        <f t="shared" si="4"/>
        <v>4.5</v>
      </c>
      <c r="J40" s="57">
        <f t="shared" si="5"/>
        <v>3.5</v>
      </c>
      <c r="K40" s="60">
        <f t="shared" si="6"/>
        <v>1</v>
      </c>
      <c r="L40" s="61">
        <f t="shared" si="7"/>
        <v>0</v>
      </c>
      <c r="M40" s="68">
        <f t="shared" si="8"/>
        <v>1</v>
      </c>
      <c r="N40" s="12">
        <f t="shared" si="9"/>
        <v>1</v>
      </c>
      <c r="O40" s="12">
        <f t="shared" si="10"/>
        <v>0.60551495494226781</v>
      </c>
      <c r="P40" s="71">
        <f t="shared" si="11"/>
        <v>0.60551495494226781</v>
      </c>
      <c r="Q40" s="68">
        <f t="shared" si="12"/>
        <v>0.39448504505773219</v>
      </c>
      <c r="R40" s="71">
        <f t="shared" si="13"/>
        <v>-0.50167601779313786</v>
      </c>
      <c r="S40" s="62">
        <f t="shared" si="14"/>
        <v>100</v>
      </c>
      <c r="AN40">
        <v>0.14593482783814946</v>
      </c>
      <c r="AO40">
        <v>1</v>
      </c>
      <c r="AP40">
        <v>0</v>
      </c>
      <c r="AQ40" s="12">
        <f t="shared" si="19"/>
        <v>31</v>
      </c>
      <c r="AR40" s="12">
        <f t="shared" si="20"/>
        <v>5</v>
      </c>
      <c r="AS40" s="12">
        <f t="shared" si="16"/>
        <v>0.68686868686868685</v>
      </c>
      <c r="AT40" s="12">
        <f t="shared" si="17"/>
        <v>0.95049504950495045</v>
      </c>
      <c r="AU40" s="12">
        <f t="shared" si="18"/>
        <v>9.6009600960096624E-3</v>
      </c>
    </row>
    <row r="41" spans="1:47" x14ac:dyDescent="0.2">
      <c r="A41" s="26">
        <v>0</v>
      </c>
      <c r="B41" s="27">
        <v>6.1</v>
      </c>
      <c r="C41" s="27">
        <v>6.4</v>
      </c>
      <c r="D41" s="27">
        <v>3.2</v>
      </c>
      <c r="E41" s="26">
        <v>0</v>
      </c>
      <c r="G41" s="57">
        <f t="shared" si="2"/>
        <v>1</v>
      </c>
      <c r="H41" s="57">
        <f t="shared" si="3"/>
        <v>9.6</v>
      </c>
      <c r="I41" s="57">
        <f t="shared" si="4"/>
        <v>5.5</v>
      </c>
      <c r="J41" s="57">
        <f t="shared" si="5"/>
        <v>4.9000000000000004</v>
      </c>
      <c r="K41" s="60">
        <f t="shared" si="6"/>
        <v>1</v>
      </c>
      <c r="L41" s="61">
        <f t="shared" si="7"/>
        <v>0</v>
      </c>
      <c r="M41" s="68">
        <f t="shared" si="8"/>
        <v>1</v>
      </c>
      <c r="N41" s="12">
        <f t="shared" si="9"/>
        <v>1</v>
      </c>
      <c r="O41" s="12">
        <f t="shared" si="10"/>
        <v>0.95539599910606354</v>
      </c>
      <c r="P41" s="71">
        <f t="shared" si="11"/>
        <v>0.95539599910606354</v>
      </c>
      <c r="Q41" s="68">
        <f t="shared" si="12"/>
        <v>4.4604000893936457E-2</v>
      </c>
      <c r="R41" s="71">
        <f t="shared" si="13"/>
        <v>-4.5629365698783099E-2</v>
      </c>
      <c r="S41" s="62">
        <f t="shared" si="14"/>
        <v>100</v>
      </c>
      <c r="AN41">
        <v>0.14593482783814946</v>
      </c>
      <c r="AO41">
        <v>1</v>
      </c>
      <c r="AP41">
        <v>0</v>
      </c>
      <c r="AQ41" s="12">
        <f t="shared" si="19"/>
        <v>32</v>
      </c>
      <c r="AR41" s="12">
        <f t="shared" si="20"/>
        <v>5</v>
      </c>
      <c r="AS41" s="12">
        <f t="shared" si="16"/>
        <v>0.67676767676767668</v>
      </c>
      <c r="AT41" s="12">
        <f t="shared" si="17"/>
        <v>0.95049504950495045</v>
      </c>
      <c r="AU41" s="12">
        <f t="shared" si="18"/>
        <v>9.6009600960094508E-3</v>
      </c>
    </row>
    <row r="42" spans="1:47" x14ac:dyDescent="0.2">
      <c r="A42" s="26">
        <v>0</v>
      </c>
      <c r="B42" s="27">
        <v>8.3000000000000007</v>
      </c>
      <c r="C42" s="27">
        <v>5.2</v>
      </c>
      <c r="D42" s="27">
        <v>3.9</v>
      </c>
      <c r="E42" s="26">
        <v>1</v>
      </c>
      <c r="G42" s="57">
        <f t="shared" si="2"/>
        <v>0</v>
      </c>
      <c r="H42" s="57">
        <f t="shared" si="3"/>
        <v>8.1999999999999993</v>
      </c>
      <c r="I42" s="57">
        <f t="shared" si="4"/>
        <v>5</v>
      </c>
      <c r="J42" s="57">
        <f t="shared" si="5"/>
        <v>4.5</v>
      </c>
      <c r="K42" s="60">
        <f t="shared" si="6"/>
        <v>0</v>
      </c>
      <c r="L42" s="61">
        <f t="shared" si="7"/>
        <v>1</v>
      </c>
      <c r="M42" s="68">
        <f t="shared" si="8"/>
        <v>1</v>
      </c>
      <c r="N42" s="12">
        <f t="shared" si="9"/>
        <v>0</v>
      </c>
      <c r="O42" s="12">
        <f t="shared" si="10"/>
        <v>0.60014525446994416</v>
      </c>
      <c r="P42" s="71">
        <f t="shared" si="11"/>
        <v>0.60014525446994416</v>
      </c>
      <c r="Q42" s="68">
        <f t="shared" si="12"/>
        <v>0.39985474553005584</v>
      </c>
      <c r="R42" s="71">
        <f t="shared" si="13"/>
        <v>-0.91665393399892259</v>
      </c>
      <c r="S42" s="62">
        <f t="shared" si="14"/>
        <v>0</v>
      </c>
      <c r="AN42">
        <v>0.16288879655672586</v>
      </c>
      <c r="AO42">
        <v>1</v>
      </c>
      <c r="AP42">
        <v>0</v>
      </c>
      <c r="AQ42" s="12">
        <f t="shared" si="19"/>
        <v>33</v>
      </c>
      <c r="AR42" s="12">
        <f t="shared" si="20"/>
        <v>5</v>
      </c>
      <c r="AS42" s="12">
        <f t="shared" si="16"/>
        <v>0.66666666666666674</v>
      </c>
      <c r="AT42" s="12">
        <f t="shared" si="17"/>
        <v>0.95049504950495045</v>
      </c>
      <c r="AU42" s="12">
        <f t="shared" si="18"/>
        <v>9.6009600960096624E-3</v>
      </c>
    </row>
    <row r="43" spans="1:47" x14ac:dyDescent="0.2">
      <c r="A43" s="26">
        <v>1</v>
      </c>
      <c r="B43" s="27">
        <v>9.4</v>
      </c>
      <c r="C43" s="27">
        <v>4.9000000000000004</v>
      </c>
      <c r="D43" s="27">
        <v>4.0999999999999996</v>
      </c>
      <c r="E43" s="26">
        <v>1</v>
      </c>
      <c r="G43" s="57">
        <f t="shared" si="2"/>
        <v>0</v>
      </c>
      <c r="H43" s="57">
        <f t="shared" si="3"/>
        <v>6.1</v>
      </c>
      <c r="I43" s="57">
        <f t="shared" si="4"/>
        <v>6.4</v>
      </c>
      <c r="J43" s="57">
        <f t="shared" si="5"/>
        <v>3.2</v>
      </c>
      <c r="K43" s="60">
        <f t="shared" si="6"/>
        <v>0</v>
      </c>
      <c r="L43" s="61">
        <f t="shared" si="7"/>
        <v>1</v>
      </c>
      <c r="M43" s="68">
        <f t="shared" si="8"/>
        <v>1</v>
      </c>
      <c r="N43" s="12">
        <f t="shared" si="9"/>
        <v>0</v>
      </c>
      <c r="O43" s="12">
        <f t="shared" si="10"/>
        <v>0.16746467057158387</v>
      </c>
      <c r="P43" s="71">
        <f t="shared" si="11"/>
        <v>0.16746467057158387</v>
      </c>
      <c r="Q43" s="68">
        <f t="shared" si="12"/>
        <v>0.83253532942841613</v>
      </c>
      <c r="R43" s="71">
        <f t="shared" si="13"/>
        <v>-0.18327962027614286</v>
      </c>
      <c r="S43" s="62">
        <f t="shared" si="14"/>
        <v>100</v>
      </c>
      <c r="AN43">
        <v>0.16288879655672586</v>
      </c>
      <c r="AO43">
        <v>1</v>
      </c>
      <c r="AP43">
        <v>0</v>
      </c>
      <c r="AQ43" s="12">
        <f t="shared" si="19"/>
        <v>34</v>
      </c>
      <c r="AR43" s="12">
        <f t="shared" si="20"/>
        <v>5</v>
      </c>
      <c r="AS43" s="12">
        <f t="shared" si="16"/>
        <v>0.65656565656565657</v>
      </c>
      <c r="AT43" s="12">
        <f t="shared" si="17"/>
        <v>0.95049504950495045</v>
      </c>
      <c r="AU43" s="12">
        <f t="shared" si="18"/>
        <v>9.6009600960096624E-3</v>
      </c>
    </row>
    <row r="44" spans="1:47" x14ac:dyDescent="0.2">
      <c r="A44" s="26">
        <v>1</v>
      </c>
      <c r="B44" s="27">
        <v>9.3000000000000007</v>
      </c>
      <c r="C44" s="27">
        <v>6.3</v>
      </c>
      <c r="D44" s="27">
        <v>4.3</v>
      </c>
      <c r="E44" s="26">
        <v>1</v>
      </c>
      <c r="G44" s="57">
        <f t="shared" si="2"/>
        <v>0</v>
      </c>
      <c r="H44" s="57">
        <f t="shared" si="3"/>
        <v>8.3000000000000007</v>
      </c>
      <c r="I44" s="57">
        <f t="shared" si="4"/>
        <v>5.2</v>
      </c>
      <c r="J44" s="57">
        <f t="shared" si="5"/>
        <v>3.9</v>
      </c>
      <c r="K44" s="60">
        <f t="shared" si="6"/>
        <v>1</v>
      </c>
      <c r="L44" s="61">
        <f t="shared" si="7"/>
        <v>0</v>
      </c>
      <c r="M44" s="68">
        <f t="shared" si="8"/>
        <v>1</v>
      </c>
      <c r="N44" s="12">
        <f t="shared" si="9"/>
        <v>1</v>
      </c>
      <c r="O44" s="12">
        <f t="shared" si="10"/>
        <v>0.47518224182263991</v>
      </c>
      <c r="P44" s="71">
        <f t="shared" si="11"/>
        <v>0.47518224182263991</v>
      </c>
      <c r="Q44" s="68">
        <f t="shared" si="12"/>
        <v>0.52481775817736009</v>
      </c>
      <c r="R44" s="71">
        <f t="shared" si="13"/>
        <v>-0.7440568815338261</v>
      </c>
      <c r="S44" s="62">
        <f t="shared" si="14"/>
        <v>0</v>
      </c>
      <c r="AN44">
        <v>0.16746467057158387</v>
      </c>
      <c r="AO44">
        <v>1</v>
      </c>
      <c r="AP44">
        <v>0</v>
      </c>
      <c r="AQ44" s="12">
        <f t="shared" si="19"/>
        <v>35</v>
      </c>
      <c r="AR44" s="12">
        <f t="shared" si="20"/>
        <v>5</v>
      </c>
      <c r="AS44" s="12">
        <f t="shared" si="16"/>
        <v>0.64646464646464641</v>
      </c>
      <c r="AT44" s="12">
        <f t="shared" si="17"/>
        <v>0.95049504950495045</v>
      </c>
      <c r="AU44" s="12">
        <f t="shared" si="18"/>
        <v>9.6009600960095566E-3</v>
      </c>
    </row>
    <row r="45" spans="1:47" x14ac:dyDescent="0.2">
      <c r="A45" s="26">
        <v>1</v>
      </c>
      <c r="B45" s="27">
        <v>5.0999999999999996</v>
      </c>
      <c r="C45" s="27">
        <v>7.8</v>
      </c>
      <c r="D45" s="27">
        <v>4.5</v>
      </c>
      <c r="E45" s="26">
        <v>1</v>
      </c>
      <c r="G45" s="57">
        <f t="shared" si="2"/>
        <v>1</v>
      </c>
      <c r="H45" s="57">
        <f t="shared" si="3"/>
        <v>9.4</v>
      </c>
      <c r="I45" s="57">
        <f t="shared" si="4"/>
        <v>4.9000000000000004</v>
      </c>
      <c r="J45" s="57">
        <f t="shared" si="5"/>
        <v>4.0999999999999996</v>
      </c>
      <c r="K45" s="60">
        <f t="shared" si="6"/>
        <v>1</v>
      </c>
      <c r="L45" s="61">
        <f t="shared" si="7"/>
        <v>0</v>
      </c>
      <c r="M45" s="68">
        <f t="shared" si="8"/>
        <v>1</v>
      </c>
      <c r="N45" s="12">
        <f t="shared" si="9"/>
        <v>1</v>
      </c>
      <c r="O45" s="12">
        <f t="shared" si="10"/>
        <v>0.83669223864956332</v>
      </c>
      <c r="P45" s="71">
        <f t="shared" si="11"/>
        <v>0.83669223864956332</v>
      </c>
      <c r="Q45" s="68">
        <f t="shared" si="12"/>
        <v>0.16330776135043668</v>
      </c>
      <c r="R45" s="71">
        <f t="shared" si="13"/>
        <v>-0.17829897186850641</v>
      </c>
      <c r="S45" s="62">
        <f t="shared" si="14"/>
        <v>100</v>
      </c>
      <c r="AN45">
        <v>0.16746467057158387</v>
      </c>
      <c r="AO45">
        <v>1</v>
      </c>
      <c r="AP45">
        <v>0</v>
      </c>
      <c r="AQ45" s="12">
        <f t="shared" si="19"/>
        <v>36</v>
      </c>
      <c r="AR45" s="12">
        <f t="shared" si="20"/>
        <v>5</v>
      </c>
      <c r="AS45" s="12">
        <f t="shared" si="16"/>
        <v>0.63636363636363635</v>
      </c>
      <c r="AT45" s="12">
        <f t="shared" si="17"/>
        <v>0.95049504950495045</v>
      </c>
      <c r="AU45" s="12">
        <f t="shared" si="18"/>
        <v>9.6009600960095566E-3</v>
      </c>
    </row>
    <row r="46" spans="1:47" x14ac:dyDescent="0.2">
      <c r="A46" s="26">
        <v>0</v>
      </c>
      <c r="B46" s="27">
        <v>8</v>
      </c>
      <c r="C46" s="27">
        <v>3</v>
      </c>
      <c r="D46" s="27">
        <v>4.7</v>
      </c>
      <c r="E46" s="26">
        <v>0</v>
      </c>
      <c r="G46" s="57">
        <f t="shared" si="2"/>
        <v>1</v>
      </c>
      <c r="H46" s="57">
        <f t="shared" si="3"/>
        <v>9.3000000000000007</v>
      </c>
      <c r="I46" s="57">
        <f t="shared" si="4"/>
        <v>6.3</v>
      </c>
      <c r="J46" s="57">
        <f t="shared" si="5"/>
        <v>4.3</v>
      </c>
      <c r="K46" s="60">
        <f t="shared" si="6"/>
        <v>1</v>
      </c>
      <c r="L46" s="61">
        <f t="shared" si="7"/>
        <v>0</v>
      </c>
      <c r="M46" s="68">
        <f t="shared" si="8"/>
        <v>1</v>
      </c>
      <c r="N46" s="12">
        <f t="shared" si="9"/>
        <v>1</v>
      </c>
      <c r="O46" s="12">
        <f t="shared" si="10"/>
        <v>0.93523732524601755</v>
      </c>
      <c r="P46" s="71">
        <f t="shared" si="11"/>
        <v>0.93523732524601755</v>
      </c>
      <c r="Q46" s="68">
        <f t="shared" si="12"/>
        <v>6.4762674753982452E-2</v>
      </c>
      <c r="R46" s="71">
        <f t="shared" si="13"/>
        <v>-6.6954958108726786E-2</v>
      </c>
      <c r="S46" s="62">
        <f t="shared" si="14"/>
        <v>100</v>
      </c>
      <c r="AN46">
        <v>0.17662462406345739</v>
      </c>
      <c r="AO46">
        <v>1</v>
      </c>
      <c r="AP46">
        <v>0</v>
      </c>
      <c r="AQ46" s="12">
        <f t="shared" si="19"/>
        <v>37</v>
      </c>
      <c r="AR46" s="12">
        <f t="shared" si="20"/>
        <v>5</v>
      </c>
      <c r="AS46" s="12">
        <f t="shared" si="16"/>
        <v>0.6262626262626263</v>
      </c>
      <c r="AT46" s="12">
        <f t="shared" si="17"/>
        <v>0.95049504950495045</v>
      </c>
      <c r="AU46" s="12">
        <f t="shared" si="18"/>
        <v>9.6009600960096624E-3</v>
      </c>
    </row>
    <row r="47" spans="1:47" x14ac:dyDescent="0.2">
      <c r="A47" s="26">
        <v>0</v>
      </c>
      <c r="B47" s="27">
        <v>5.9</v>
      </c>
      <c r="C47" s="27">
        <v>5.5</v>
      </c>
      <c r="D47" s="27">
        <v>4.8</v>
      </c>
      <c r="E47" s="26">
        <v>1</v>
      </c>
      <c r="G47" s="57">
        <f t="shared" si="2"/>
        <v>1</v>
      </c>
      <c r="H47" s="57">
        <f t="shared" si="3"/>
        <v>5.0999999999999996</v>
      </c>
      <c r="I47" s="57">
        <f t="shared" si="4"/>
        <v>7.8</v>
      </c>
      <c r="J47" s="57">
        <f t="shared" si="5"/>
        <v>4.5</v>
      </c>
      <c r="K47" s="60">
        <f t="shared" si="6"/>
        <v>1</v>
      </c>
      <c r="L47" s="61">
        <f t="shared" si="7"/>
        <v>0</v>
      </c>
      <c r="M47" s="68">
        <f t="shared" si="8"/>
        <v>1</v>
      </c>
      <c r="N47" s="12">
        <f t="shared" si="9"/>
        <v>1</v>
      </c>
      <c r="O47" s="12">
        <f t="shared" si="10"/>
        <v>0.74773601707327031</v>
      </c>
      <c r="P47" s="71">
        <f t="shared" si="11"/>
        <v>0.74773601707327031</v>
      </c>
      <c r="Q47" s="68">
        <f t="shared" si="12"/>
        <v>0.25226398292672969</v>
      </c>
      <c r="R47" s="71">
        <f t="shared" si="13"/>
        <v>-0.29070528164924009</v>
      </c>
      <c r="S47" s="62">
        <f t="shared" si="14"/>
        <v>100</v>
      </c>
      <c r="AN47">
        <v>0.19374860996379356</v>
      </c>
      <c r="AO47">
        <v>1</v>
      </c>
      <c r="AP47">
        <v>0</v>
      </c>
      <c r="AQ47" s="12">
        <f t="shared" si="19"/>
        <v>38</v>
      </c>
      <c r="AR47" s="12">
        <f t="shared" si="20"/>
        <v>5</v>
      </c>
      <c r="AS47" s="12">
        <f t="shared" si="16"/>
        <v>0.61616161616161613</v>
      </c>
      <c r="AT47" s="12">
        <f t="shared" si="17"/>
        <v>0.95049504950495045</v>
      </c>
      <c r="AU47" s="12">
        <f t="shared" si="18"/>
        <v>9.6009600960095566E-3</v>
      </c>
    </row>
    <row r="48" spans="1:47" x14ac:dyDescent="0.2">
      <c r="A48" s="26">
        <v>1</v>
      </c>
      <c r="B48" s="27">
        <v>10</v>
      </c>
      <c r="C48" s="27">
        <v>4.5</v>
      </c>
      <c r="D48" s="27">
        <v>3.5</v>
      </c>
      <c r="E48" s="26">
        <v>1</v>
      </c>
      <c r="G48" s="57">
        <f t="shared" si="2"/>
        <v>0</v>
      </c>
      <c r="H48" s="57">
        <f t="shared" si="3"/>
        <v>8</v>
      </c>
      <c r="I48" s="57">
        <f t="shared" si="4"/>
        <v>3</v>
      </c>
      <c r="J48" s="57">
        <f t="shared" si="5"/>
        <v>4.7</v>
      </c>
      <c r="K48" s="60">
        <f t="shared" si="6"/>
        <v>0</v>
      </c>
      <c r="L48" s="61">
        <f t="shared" si="7"/>
        <v>1</v>
      </c>
      <c r="M48" s="68">
        <f t="shared" si="8"/>
        <v>1</v>
      </c>
      <c r="N48" s="12">
        <f t="shared" si="9"/>
        <v>0</v>
      </c>
      <c r="O48" s="12">
        <f t="shared" si="10"/>
        <v>0.32391320946265362</v>
      </c>
      <c r="P48" s="71">
        <f t="shared" si="11"/>
        <v>0.32391320946265362</v>
      </c>
      <c r="Q48" s="68">
        <f t="shared" si="12"/>
        <v>0.67608679053734644</v>
      </c>
      <c r="R48" s="71">
        <f t="shared" si="13"/>
        <v>-0.39143382281139855</v>
      </c>
      <c r="S48" s="62">
        <f t="shared" si="14"/>
        <v>100</v>
      </c>
      <c r="AN48">
        <v>0.19374860996379356</v>
      </c>
      <c r="AO48">
        <v>1</v>
      </c>
      <c r="AP48">
        <v>0</v>
      </c>
      <c r="AQ48" s="12">
        <f t="shared" si="19"/>
        <v>39</v>
      </c>
      <c r="AR48" s="12">
        <f t="shared" si="20"/>
        <v>5</v>
      </c>
      <c r="AS48" s="12">
        <f t="shared" si="16"/>
        <v>0.60606060606060608</v>
      </c>
      <c r="AT48" s="12">
        <f t="shared" si="17"/>
        <v>0.95049504950495045</v>
      </c>
      <c r="AU48" s="12">
        <f t="shared" si="18"/>
        <v>9.6009600960095566E-3</v>
      </c>
    </row>
    <row r="49" spans="1:47" x14ac:dyDescent="0.2">
      <c r="A49" s="26">
        <v>0</v>
      </c>
      <c r="B49" s="27">
        <v>5.7</v>
      </c>
      <c r="C49" s="27">
        <v>6</v>
      </c>
      <c r="D49" s="27">
        <v>5.2</v>
      </c>
      <c r="E49" s="26">
        <v>1</v>
      </c>
      <c r="G49" s="57">
        <f t="shared" si="2"/>
        <v>0</v>
      </c>
      <c r="H49" s="57">
        <f t="shared" si="3"/>
        <v>5.9</v>
      </c>
      <c r="I49" s="57">
        <f t="shared" si="4"/>
        <v>5.5</v>
      </c>
      <c r="J49" s="57">
        <f t="shared" si="5"/>
        <v>4.8</v>
      </c>
      <c r="K49" s="60">
        <f t="shared" si="6"/>
        <v>1</v>
      </c>
      <c r="L49" s="61">
        <f t="shared" si="7"/>
        <v>0</v>
      </c>
      <c r="M49" s="68">
        <f t="shared" si="8"/>
        <v>1</v>
      </c>
      <c r="N49" s="12">
        <f t="shared" si="9"/>
        <v>1</v>
      </c>
      <c r="O49" s="12">
        <f t="shared" si="10"/>
        <v>0.3917060158342543</v>
      </c>
      <c r="P49" s="71">
        <f t="shared" si="11"/>
        <v>0.3917060158342543</v>
      </c>
      <c r="Q49" s="68">
        <f t="shared" si="12"/>
        <v>0.60829398416574576</v>
      </c>
      <c r="R49" s="71">
        <f t="shared" si="13"/>
        <v>-0.93724368015855575</v>
      </c>
      <c r="S49" s="62">
        <f t="shared" si="14"/>
        <v>0</v>
      </c>
      <c r="AN49">
        <v>0.19885198417058442</v>
      </c>
      <c r="AO49">
        <v>1</v>
      </c>
      <c r="AP49">
        <v>0</v>
      </c>
      <c r="AQ49" s="12">
        <f t="shared" si="19"/>
        <v>40</v>
      </c>
      <c r="AR49" s="12">
        <f t="shared" si="20"/>
        <v>5</v>
      </c>
      <c r="AS49" s="12">
        <f t="shared" si="16"/>
        <v>0.59595959595959602</v>
      </c>
      <c r="AT49" s="12">
        <f t="shared" si="17"/>
        <v>0.95049504950495045</v>
      </c>
      <c r="AU49" s="12">
        <f t="shared" si="18"/>
        <v>9.6009600960096624E-3</v>
      </c>
    </row>
    <row r="50" spans="1:47" x14ac:dyDescent="0.2">
      <c r="A50" s="26">
        <v>1</v>
      </c>
      <c r="B50" s="27">
        <v>9.9</v>
      </c>
      <c r="C50" s="27">
        <v>6.7</v>
      </c>
      <c r="D50" s="27">
        <v>3.9</v>
      </c>
      <c r="E50" s="26">
        <v>1</v>
      </c>
      <c r="G50" s="57">
        <f t="shared" si="2"/>
        <v>1</v>
      </c>
      <c r="H50" s="57">
        <f t="shared" si="3"/>
        <v>10</v>
      </c>
      <c r="I50" s="57">
        <f t="shared" si="4"/>
        <v>4.5</v>
      </c>
      <c r="J50" s="57">
        <f t="shared" si="5"/>
        <v>3.5</v>
      </c>
      <c r="K50" s="60">
        <f t="shared" si="6"/>
        <v>1</v>
      </c>
      <c r="L50" s="61">
        <f t="shared" si="7"/>
        <v>0</v>
      </c>
      <c r="M50" s="68">
        <f t="shared" si="8"/>
        <v>1</v>
      </c>
      <c r="N50" s="12">
        <f t="shared" si="9"/>
        <v>1</v>
      </c>
      <c r="O50" s="12">
        <f t="shared" si="10"/>
        <v>0.74698891519390098</v>
      </c>
      <c r="P50" s="71">
        <f t="shared" si="11"/>
        <v>0.74698891519390098</v>
      </c>
      <c r="Q50" s="68">
        <f t="shared" si="12"/>
        <v>0.25301108480609902</v>
      </c>
      <c r="R50" s="71">
        <f t="shared" si="13"/>
        <v>-0.29170493305727702</v>
      </c>
      <c r="S50" s="62">
        <f t="shared" si="14"/>
        <v>100</v>
      </c>
      <c r="AN50">
        <v>0.19885198417058442</v>
      </c>
      <c r="AO50">
        <v>1</v>
      </c>
      <c r="AP50">
        <v>0</v>
      </c>
      <c r="AQ50" s="12">
        <f t="shared" si="19"/>
        <v>41</v>
      </c>
      <c r="AR50" s="12">
        <f t="shared" si="20"/>
        <v>5</v>
      </c>
      <c r="AS50" s="12">
        <f t="shared" si="16"/>
        <v>0.58585858585858586</v>
      </c>
      <c r="AT50" s="12">
        <f t="shared" si="17"/>
        <v>0.95049504950495045</v>
      </c>
      <c r="AU50" s="12">
        <f t="shared" si="18"/>
        <v>9.6009600960096624E-3</v>
      </c>
    </row>
    <row r="51" spans="1:47" x14ac:dyDescent="0.2">
      <c r="A51" s="26">
        <v>1</v>
      </c>
      <c r="B51" s="27">
        <v>7.9</v>
      </c>
      <c r="C51" s="27">
        <v>5.8</v>
      </c>
      <c r="D51" s="27">
        <v>4.3</v>
      </c>
      <c r="E51" s="26">
        <v>1</v>
      </c>
      <c r="G51" s="57">
        <f t="shared" si="2"/>
        <v>0</v>
      </c>
      <c r="H51" s="57">
        <f t="shared" si="3"/>
        <v>5.7</v>
      </c>
      <c r="I51" s="57">
        <f t="shared" si="4"/>
        <v>6</v>
      </c>
      <c r="J51" s="57">
        <f t="shared" si="5"/>
        <v>5.2</v>
      </c>
      <c r="K51" s="60">
        <f t="shared" si="6"/>
        <v>1</v>
      </c>
      <c r="L51" s="61">
        <f t="shared" si="7"/>
        <v>0</v>
      </c>
      <c r="M51" s="68">
        <f t="shared" si="8"/>
        <v>1</v>
      </c>
      <c r="N51" s="12">
        <f t="shared" si="9"/>
        <v>1</v>
      </c>
      <c r="O51" s="12">
        <f t="shared" si="10"/>
        <v>0.55061073563014551</v>
      </c>
      <c r="P51" s="71">
        <f t="shared" si="11"/>
        <v>0.55061073563014551</v>
      </c>
      <c r="Q51" s="68">
        <f t="shared" si="12"/>
        <v>0.44938926436985449</v>
      </c>
      <c r="R51" s="71">
        <f t="shared" si="13"/>
        <v>-0.59672718840678507</v>
      </c>
      <c r="S51" s="62">
        <f t="shared" si="14"/>
        <v>100</v>
      </c>
      <c r="AN51">
        <v>0.20542320531147312</v>
      </c>
      <c r="AO51">
        <v>1</v>
      </c>
      <c r="AP51">
        <v>0</v>
      </c>
      <c r="AQ51" s="12">
        <f t="shared" si="19"/>
        <v>42</v>
      </c>
      <c r="AR51" s="12">
        <f t="shared" si="20"/>
        <v>5</v>
      </c>
      <c r="AS51" s="12">
        <f t="shared" si="16"/>
        <v>0.57575757575757569</v>
      </c>
      <c r="AT51" s="12">
        <f t="shared" si="17"/>
        <v>0.95049504950495045</v>
      </c>
      <c r="AU51" s="12">
        <f t="shared" si="18"/>
        <v>9.6009600960095566E-3</v>
      </c>
    </row>
    <row r="52" spans="1:47" x14ac:dyDescent="0.2">
      <c r="A52" s="26">
        <v>0</v>
      </c>
      <c r="B52" s="27">
        <v>6.7</v>
      </c>
      <c r="C52" s="27">
        <v>4.8</v>
      </c>
      <c r="D52" s="27">
        <v>2.8</v>
      </c>
      <c r="E52" s="26">
        <v>1</v>
      </c>
      <c r="G52" s="57">
        <f t="shared" si="2"/>
        <v>1</v>
      </c>
      <c r="H52" s="57">
        <f t="shared" si="3"/>
        <v>9.9</v>
      </c>
      <c r="I52" s="57">
        <f t="shared" si="4"/>
        <v>6.7</v>
      </c>
      <c r="J52" s="57">
        <f t="shared" si="5"/>
        <v>3.9</v>
      </c>
      <c r="K52" s="60">
        <f t="shared" si="6"/>
        <v>1</v>
      </c>
      <c r="L52" s="61">
        <f t="shared" si="7"/>
        <v>0</v>
      </c>
      <c r="M52" s="68">
        <f t="shared" si="8"/>
        <v>1</v>
      </c>
      <c r="N52" s="12">
        <f t="shared" si="9"/>
        <v>1</v>
      </c>
      <c r="O52" s="12">
        <f t="shared" si="10"/>
        <v>0.94519925525748272</v>
      </c>
      <c r="P52" s="71">
        <f t="shared" si="11"/>
        <v>0.94519925525748272</v>
      </c>
      <c r="Q52" s="68">
        <f t="shared" si="12"/>
        <v>5.4800744742517282E-2</v>
      </c>
      <c r="R52" s="71">
        <f t="shared" si="13"/>
        <v>-5.6359521590258893E-2</v>
      </c>
      <c r="S52" s="62">
        <f t="shared" si="14"/>
        <v>100</v>
      </c>
      <c r="AN52">
        <v>0.20542320531147312</v>
      </c>
      <c r="AO52">
        <v>1</v>
      </c>
      <c r="AP52">
        <v>0</v>
      </c>
      <c r="AQ52" s="12">
        <f t="shared" si="19"/>
        <v>43</v>
      </c>
      <c r="AR52" s="12">
        <f t="shared" si="20"/>
        <v>5</v>
      </c>
      <c r="AS52" s="12">
        <f t="shared" si="16"/>
        <v>0.56565656565656564</v>
      </c>
      <c r="AT52" s="12">
        <f t="shared" si="17"/>
        <v>0.95049504950495045</v>
      </c>
      <c r="AU52" s="12">
        <f t="shared" si="18"/>
        <v>9.6009600960095566E-3</v>
      </c>
    </row>
    <row r="53" spans="1:47" x14ac:dyDescent="0.2">
      <c r="A53" s="26">
        <v>0</v>
      </c>
      <c r="B53" s="27">
        <v>8.1999999999999993</v>
      </c>
      <c r="C53" s="27">
        <v>3.1</v>
      </c>
      <c r="D53" s="27">
        <v>4.9000000000000004</v>
      </c>
      <c r="E53" s="26">
        <v>1</v>
      </c>
      <c r="G53" s="57">
        <f t="shared" si="2"/>
        <v>1</v>
      </c>
      <c r="H53" s="57">
        <f t="shared" si="3"/>
        <v>7.9</v>
      </c>
      <c r="I53" s="57">
        <f t="shared" si="4"/>
        <v>5.8</v>
      </c>
      <c r="J53" s="57">
        <f t="shared" si="5"/>
        <v>4.3</v>
      </c>
      <c r="K53" s="60">
        <f t="shared" si="6"/>
        <v>1</v>
      </c>
      <c r="L53" s="61">
        <f t="shared" si="7"/>
        <v>0</v>
      </c>
      <c r="M53" s="68">
        <f t="shared" si="8"/>
        <v>1</v>
      </c>
      <c r="N53" s="12">
        <f t="shared" si="9"/>
        <v>1</v>
      </c>
      <c r="O53" s="12">
        <f t="shared" si="10"/>
        <v>0.80901227674476772</v>
      </c>
      <c r="P53" s="71">
        <f t="shared" si="11"/>
        <v>0.80901227674476772</v>
      </c>
      <c r="Q53" s="68">
        <f t="shared" si="12"/>
        <v>0.19098772325523228</v>
      </c>
      <c r="R53" s="71">
        <f t="shared" si="13"/>
        <v>-0.21194118682893884</v>
      </c>
      <c r="S53" s="62">
        <f t="shared" si="14"/>
        <v>100</v>
      </c>
      <c r="AN53">
        <v>0.21754359527755579</v>
      </c>
      <c r="AO53">
        <v>1</v>
      </c>
      <c r="AP53">
        <v>0</v>
      </c>
      <c r="AQ53" s="12">
        <f t="shared" si="19"/>
        <v>44</v>
      </c>
      <c r="AR53" s="12">
        <f t="shared" si="20"/>
        <v>5</v>
      </c>
      <c r="AS53" s="12">
        <f t="shared" si="16"/>
        <v>0.55555555555555558</v>
      </c>
      <c r="AT53" s="12">
        <f t="shared" si="17"/>
        <v>0.95049504950495045</v>
      </c>
      <c r="AU53" s="12">
        <f t="shared" si="18"/>
        <v>9.6009600960096624E-3</v>
      </c>
    </row>
    <row r="54" spans="1:47" x14ac:dyDescent="0.2">
      <c r="A54" s="26">
        <v>1</v>
      </c>
      <c r="B54" s="27">
        <v>9.4</v>
      </c>
      <c r="C54" s="27">
        <v>4.5999999999999996</v>
      </c>
      <c r="D54" s="27">
        <v>4.5999999999999996</v>
      </c>
      <c r="E54" s="26">
        <v>1</v>
      </c>
      <c r="G54" s="57">
        <f t="shared" si="2"/>
        <v>0</v>
      </c>
      <c r="H54" s="57">
        <f t="shared" si="3"/>
        <v>6.7</v>
      </c>
      <c r="I54" s="57">
        <f t="shared" si="4"/>
        <v>4.8</v>
      </c>
      <c r="J54" s="57">
        <f t="shared" si="5"/>
        <v>2.8</v>
      </c>
      <c r="K54" s="60">
        <f t="shared" si="6"/>
        <v>1</v>
      </c>
      <c r="L54" s="61">
        <f t="shared" si="7"/>
        <v>0</v>
      </c>
      <c r="M54" s="68">
        <f t="shared" si="8"/>
        <v>1</v>
      </c>
      <c r="N54" s="12">
        <f t="shared" si="9"/>
        <v>1</v>
      </c>
      <c r="O54" s="12">
        <f t="shared" si="10"/>
        <v>6.4834874103342738E-2</v>
      </c>
      <c r="P54" s="71">
        <f t="shared" si="11"/>
        <v>6.4834874103342738E-2</v>
      </c>
      <c r="Q54" s="68">
        <f t="shared" si="12"/>
        <v>0.93516512589665723</v>
      </c>
      <c r="R54" s="71">
        <f t="shared" si="13"/>
        <v>-2.7359116397840118</v>
      </c>
      <c r="S54" s="62">
        <f t="shared" si="14"/>
        <v>0</v>
      </c>
      <c r="AN54">
        <v>0.21754359527755579</v>
      </c>
      <c r="AO54">
        <v>1</v>
      </c>
      <c r="AP54">
        <v>0</v>
      </c>
      <c r="AQ54" s="12">
        <f t="shared" si="19"/>
        <v>45</v>
      </c>
      <c r="AR54" s="12">
        <f t="shared" si="20"/>
        <v>5</v>
      </c>
      <c r="AS54" s="12">
        <f t="shared" si="16"/>
        <v>0.54545454545454541</v>
      </c>
      <c r="AT54" s="12">
        <f t="shared" si="17"/>
        <v>0.95049504950495045</v>
      </c>
      <c r="AU54" s="12">
        <f t="shared" si="18"/>
        <v>9.6009600960095566E-3</v>
      </c>
    </row>
    <row r="55" spans="1:47" x14ac:dyDescent="0.2">
      <c r="A55" s="26">
        <v>1</v>
      </c>
      <c r="B55" s="27">
        <v>6.9</v>
      </c>
      <c r="C55" s="27">
        <v>4.7</v>
      </c>
      <c r="D55" s="27">
        <v>3.3</v>
      </c>
      <c r="E55" s="26">
        <v>1</v>
      </c>
      <c r="G55" s="57">
        <f t="shared" si="2"/>
        <v>0</v>
      </c>
      <c r="H55" s="57">
        <f t="shared" si="3"/>
        <v>8.1999999999999993</v>
      </c>
      <c r="I55" s="57">
        <f t="shared" si="4"/>
        <v>3.1</v>
      </c>
      <c r="J55" s="57">
        <f t="shared" si="5"/>
        <v>4.9000000000000004</v>
      </c>
      <c r="K55" s="60">
        <f t="shared" si="6"/>
        <v>1</v>
      </c>
      <c r="L55" s="61">
        <f t="shared" si="7"/>
        <v>0</v>
      </c>
      <c r="M55" s="68">
        <f t="shared" si="8"/>
        <v>1</v>
      </c>
      <c r="N55" s="12">
        <f t="shared" si="9"/>
        <v>1</v>
      </c>
      <c r="O55" s="12">
        <f t="shared" si="10"/>
        <v>0.42282740277922481</v>
      </c>
      <c r="P55" s="71">
        <f t="shared" si="11"/>
        <v>0.42282740277922481</v>
      </c>
      <c r="Q55" s="68">
        <f t="shared" si="12"/>
        <v>0.57717259722077519</v>
      </c>
      <c r="R55" s="71">
        <f t="shared" si="13"/>
        <v>-0.8607912144580504</v>
      </c>
      <c r="S55" s="62">
        <f t="shared" si="14"/>
        <v>0</v>
      </c>
      <c r="AN55">
        <v>0.23738187215362366</v>
      </c>
      <c r="AO55">
        <v>1</v>
      </c>
      <c r="AP55">
        <v>0</v>
      </c>
      <c r="AQ55" s="12">
        <f t="shared" si="19"/>
        <v>46</v>
      </c>
      <c r="AR55" s="12">
        <f t="shared" si="20"/>
        <v>5</v>
      </c>
      <c r="AS55" s="12">
        <f t="shared" si="16"/>
        <v>0.53535353535353536</v>
      </c>
      <c r="AT55" s="12">
        <f t="shared" si="17"/>
        <v>0.95049504950495045</v>
      </c>
      <c r="AU55" s="12">
        <f t="shared" si="18"/>
        <v>9.6009600960095566E-3</v>
      </c>
    </row>
    <row r="56" spans="1:47" x14ac:dyDescent="0.2">
      <c r="A56" s="26">
        <v>0</v>
      </c>
      <c r="B56" s="27">
        <v>8</v>
      </c>
      <c r="C56" s="27">
        <v>4.7</v>
      </c>
      <c r="D56" s="27">
        <v>4.2</v>
      </c>
      <c r="E56" s="26">
        <v>1</v>
      </c>
      <c r="G56" s="57">
        <f t="shared" si="2"/>
        <v>1</v>
      </c>
      <c r="H56" s="57">
        <f t="shared" si="3"/>
        <v>9.4</v>
      </c>
      <c r="I56" s="57">
        <f t="shared" si="4"/>
        <v>4.5999999999999996</v>
      </c>
      <c r="J56" s="57">
        <f t="shared" si="5"/>
        <v>4.5999999999999996</v>
      </c>
      <c r="K56" s="60">
        <f t="shared" si="6"/>
        <v>1</v>
      </c>
      <c r="L56" s="61">
        <f t="shared" si="7"/>
        <v>0</v>
      </c>
      <c r="M56" s="68">
        <f t="shared" si="8"/>
        <v>1</v>
      </c>
      <c r="N56" s="12">
        <f t="shared" si="9"/>
        <v>1</v>
      </c>
      <c r="O56" s="12">
        <f t="shared" si="10"/>
        <v>0.88356816197992627</v>
      </c>
      <c r="P56" s="71">
        <f t="shared" si="11"/>
        <v>0.88356816197992627</v>
      </c>
      <c r="Q56" s="68">
        <f t="shared" si="12"/>
        <v>0.11643183802007373</v>
      </c>
      <c r="R56" s="71">
        <f t="shared" si="13"/>
        <v>-0.12378684024930746</v>
      </c>
      <c r="S56" s="62">
        <f t="shared" si="14"/>
        <v>100</v>
      </c>
      <c r="AN56">
        <v>0.24658771602980101</v>
      </c>
      <c r="AO56">
        <v>1</v>
      </c>
      <c r="AP56">
        <v>0</v>
      </c>
      <c r="AQ56" s="12">
        <f t="shared" si="19"/>
        <v>47</v>
      </c>
      <c r="AR56" s="12">
        <f t="shared" si="20"/>
        <v>5</v>
      </c>
      <c r="AS56" s="12">
        <f t="shared" si="16"/>
        <v>0.5252525252525253</v>
      </c>
      <c r="AT56" s="12">
        <f t="shared" si="17"/>
        <v>0.95049504950495045</v>
      </c>
      <c r="AU56" s="12">
        <f t="shared" si="18"/>
        <v>9.6009600960096624E-3</v>
      </c>
    </row>
    <row r="57" spans="1:47" x14ac:dyDescent="0.2">
      <c r="A57" s="26">
        <v>0</v>
      </c>
      <c r="B57" s="27">
        <v>9.3000000000000007</v>
      </c>
      <c r="C57" s="27">
        <v>5.5</v>
      </c>
      <c r="D57" s="27">
        <v>3.4</v>
      </c>
      <c r="E57" s="26">
        <v>1</v>
      </c>
      <c r="G57" s="57">
        <f t="shared" si="2"/>
        <v>1</v>
      </c>
      <c r="H57" s="57">
        <f t="shared" si="3"/>
        <v>6.9</v>
      </c>
      <c r="I57" s="57">
        <f t="shared" si="4"/>
        <v>4.7</v>
      </c>
      <c r="J57" s="57">
        <f t="shared" si="5"/>
        <v>3.3</v>
      </c>
      <c r="K57" s="60">
        <f t="shared" si="6"/>
        <v>1</v>
      </c>
      <c r="L57" s="61">
        <f t="shared" si="7"/>
        <v>0</v>
      </c>
      <c r="M57" s="68">
        <f t="shared" si="8"/>
        <v>1</v>
      </c>
      <c r="N57" s="12">
        <f t="shared" si="9"/>
        <v>1</v>
      </c>
      <c r="O57" s="12">
        <f t="shared" si="10"/>
        <v>0.25873054112624466</v>
      </c>
      <c r="P57" s="71">
        <f t="shared" si="11"/>
        <v>0.25873054112624466</v>
      </c>
      <c r="Q57" s="68">
        <f t="shared" si="12"/>
        <v>0.74126945887375539</v>
      </c>
      <c r="R57" s="71">
        <f t="shared" si="13"/>
        <v>-1.3519681406073061</v>
      </c>
      <c r="S57" s="62">
        <f t="shared" si="14"/>
        <v>0</v>
      </c>
      <c r="AN57">
        <v>0.24658771602980101</v>
      </c>
      <c r="AO57">
        <v>1</v>
      </c>
      <c r="AP57">
        <v>0</v>
      </c>
      <c r="AQ57" s="12">
        <f t="shared" si="19"/>
        <v>48</v>
      </c>
      <c r="AR57" s="12">
        <f t="shared" si="20"/>
        <v>5</v>
      </c>
      <c r="AS57" s="12">
        <f t="shared" si="16"/>
        <v>0.51515151515151514</v>
      </c>
      <c r="AT57" s="12">
        <f t="shared" si="17"/>
        <v>0.95049504950495045</v>
      </c>
      <c r="AU57" s="12">
        <f t="shared" si="18"/>
        <v>0</v>
      </c>
    </row>
    <row r="58" spans="1:47" x14ac:dyDescent="0.2">
      <c r="A58" s="26">
        <v>1</v>
      </c>
      <c r="B58" s="27">
        <v>7.4</v>
      </c>
      <c r="C58" s="27">
        <v>6.9</v>
      </c>
      <c r="D58" s="27">
        <v>5.5</v>
      </c>
      <c r="E58" s="26">
        <v>1</v>
      </c>
      <c r="G58" s="57">
        <f t="shared" si="2"/>
        <v>0</v>
      </c>
      <c r="H58" s="57">
        <f t="shared" si="3"/>
        <v>8</v>
      </c>
      <c r="I58" s="57">
        <f t="shared" si="4"/>
        <v>4.7</v>
      </c>
      <c r="J58" s="57">
        <f t="shared" si="5"/>
        <v>4.2</v>
      </c>
      <c r="K58" s="60">
        <f t="shared" si="6"/>
        <v>1</v>
      </c>
      <c r="L58" s="61">
        <f t="shared" si="7"/>
        <v>0</v>
      </c>
      <c r="M58" s="68">
        <f t="shared" si="8"/>
        <v>1</v>
      </c>
      <c r="N58" s="12">
        <f t="shared" si="9"/>
        <v>1</v>
      </c>
      <c r="O58" s="12">
        <f t="shared" si="10"/>
        <v>0.4356758372471331</v>
      </c>
      <c r="P58" s="71">
        <f t="shared" si="11"/>
        <v>0.4356758372471331</v>
      </c>
      <c r="Q58" s="68">
        <f t="shared" si="12"/>
        <v>0.5643241627528669</v>
      </c>
      <c r="R58" s="71">
        <f t="shared" si="13"/>
        <v>-0.83085680471321022</v>
      </c>
      <c r="S58" s="62">
        <f t="shared" si="14"/>
        <v>0</v>
      </c>
      <c r="AN58">
        <v>0.25483877130583854</v>
      </c>
      <c r="AO58">
        <v>0</v>
      </c>
      <c r="AP58">
        <v>1</v>
      </c>
      <c r="AQ58" s="12">
        <f t="shared" si="19"/>
        <v>48</v>
      </c>
      <c r="AR58" s="12">
        <f t="shared" si="20"/>
        <v>6</v>
      </c>
      <c r="AS58" s="12">
        <f t="shared" si="16"/>
        <v>0.51515151515151514</v>
      </c>
      <c r="AT58" s="12">
        <f t="shared" si="17"/>
        <v>0.94059405940594054</v>
      </c>
      <c r="AU58" s="12">
        <f t="shared" si="18"/>
        <v>9.500950095009562E-3</v>
      </c>
    </row>
    <row r="59" spans="1:47" x14ac:dyDescent="0.2">
      <c r="A59" s="26">
        <v>0</v>
      </c>
      <c r="B59" s="27">
        <v>7.6</v>
      </c>
      <c r="C59" s="27">
        <v>5.4</v>
      </c>
      <c r="D59" s="27">
        <v>4</v>
      </c>
      <c r="E59" s="26">
        <v>1</v>
      </c>
      <c r="G59" s="57">
        <f t="shared" si="2"/>
        <v>0</v>
      </c>
      <c r="H59" s="57">
        <f t="shared" si="3"/>
        <v>9.3000000000000007</v>
      </c>
      <c r="I59" s="57">
        <f t="shared" si="4"/>
        <v>5.5</v>
      </c>
      <c r="J59" s="57">
        <f t="shared" si="5"/>
        <v>3.4</v>
      </c>
      <c r="K59" s="60">
        <f t="shared" si="6"/>
        <v>1</v>
      </c>
      <c r="L59" s="61">
        <f t="shared" si="7"/>
        <v>0</v>
      </c>
      <c r="M59" s="68">
        <f t="shared" si="8"/>
        <v>1</v>
      </c>
      <c r="N59" s="12">
        <f t="shared" si="9"/>
        <v>1</v>
      </c>
      <c r="O59" s="12">
        <f t="shared" si="10"/>
        <v>0.54039270754673041</v>
      </c>
      <c r="P59" s="71">
        <f t="shared" si="11"/>
        <v>0.54039270754673041</v>
      </c>
      <c r="Q59" s="68">
        <f t="shared" si="12"/>
        <v>0.45960729245326959</v>
      </c>
      <c r="R59" s="71">
        <f t="shared" si="13"/>
        <v>-0.61545916753427643</v>
      </c>
      <c r="S59" s="62">
        <f t="shared" si="14"/>
        <v>100</v>
      </c>
      <c r="AN59">
        <v>0.25483877130583854</v>
      </c>
      <c r="AO59">
        <v>1</v>
      </c>
      <c r="AP59">
        <v>0</v>
      </c>
      <c r="AQ59" s="12">
        <f t="shared" si="19"/>
        <v>49</v>
      </c>
      <c r="AR59" s="12">
        <f t="shared" si="20"/>
        <v>6</v>
      </c>
      <c r="AS59" s="12">
        <f t="shared" si="16"/>
        <v>0.50505050505050497</v>
      </c>
      <c r="AT59" s="12">
        <f t="shared" si="17"/>
        <v>0.94059405940594054</v>
      </c>
      <c r="AU59" s="12">
        <f t="shared" si="18"/>
        <v>0</v>
      </c>
    </row>
    <row r="60" spans="1:47" x14ac:dyDescent="0.2">
      <c r="A60" s="26">
        <v>0</v>
      </c>
      <c r="B60" s="27">
        <v>10</v>
      </c>
      <c r="C60" s="27">
        <v>4.5</v>
      </c>
      <c r="D60" s="27">
        <v>3.5</v>
      </c>
      <c r="E60" s="26">
        <v>0</v>
      </c>
      <c r="G60" s="57">
        <f t="shared" si="2"/>
        <v>1</v>
      </c>
      <c r="H60" s="57">
        <f t="shared" si="3"/>
        <v>7.4</v>
      </c>
      <c r="I60" s="57">
        <f t="shared" si="4"/>
        <v>6.9</v>
      </c>
      <c r="J60" s="57">
        <f t="shared" si="5"/>
        <v>5.5</v>
      </c>
      <c r="K60" s="60">
        <f t="shared" si="6"/>
        <v>1</v>
      </c>
      <c r="L60" s="61">
        <f t="shared" si="7"/>
        <v>0</v>
      </c>
      <c r="M60" s="68">
        <f t="shared" si="8"/>
        <v>1</v>
      </c>
      <c r="N60" s="12">
        <f t="shared" si="9"/>
        <v>1</v>
      </c>
      <c r="O60" s="12">
        <f t="shared" si="10"/>
        <v>0.96046811864446036</v>
      </c>
      <c r="P60" s="71">
        <f t="shared" si="11"/>
        <v>0.96046811864446036</v>
      </c>
      <c r="Q60" s="68">
        <f t="shared" si="12"/>
        <v>3.9531881355539644E-2</v>
      </c>
      <c r="R60" s="71">
        <f t="shared" si="13"/>
        <v>-4.0334489782022975E-2</v>
      </c>
      <c r="S60" s="62">
        <f t="shared" si="14"/>
        <v>100</v>
      </c>
      <c r="AN60">
        <v>0.25873054112624466</v>
      </c>
      <c r="AO60">
        <v>0</v>
      </c>
      <c r="AP60">
        <v>1</v>
      </c>
      <c r="AQ60" s="12">
        <f t="shared" si="19"/>
        <v>49</v>
      </c>
      <c r="AR60" s="12">
        <f t="shared" si="20"/>
        <v>7</v>
      </c>
      <c r="AS60" s="12">
        <f t="shared" si="16"/>
        <v>0.50505050505050497</v>
      </c>
      <c r="AT60" s="12">
        <f t="shared" si="17"/>
        <v>0.93069306930693063</v>
      </c>
      <c r="AU60" s="12">
        <f t="shared" si="18"/>
        <v>9.4009400940093576E-3</v>
      </c>
    </row>
    <row r="61" spans="1:47" x14ac:dyDescent="0.2">
      <c r="A61" s="26">
        <v>0</v>
      </c>
      <c r="B61" s="27">
        <v>9.9</v>
      </c>
      <c r="C61" s="27">
        <v>3.5</v>
      </c>
      <c r="D61" s="27">
        <v>4</v>
      </c>
      <c r="E61" s="26">
        <v>1</v>
      </c>
      <c r="G61" s="57">
        <f t="shared" si="2"/>
        <v>0</v>
      </c>
      <c r="H61" s="57">
        <f t="shared" si="3"/>
        <v>7.6</v>
      </c>
      <c r="I61" s="57">
        <f t="shared" si="4"/>
        <v>5.4</v>
      </c>
      <c r="J61" s="57">
        <f t="shared" si="5"/>
        <v>4</v>
      </c>
      <c r="K61" s="60">
        <f t="shared" si="6"/>
        <v>1</v>
      </c>
      <c r="L61" s="61">
        <f t="shared" si="7"/>
        <v>0</v>
      </c>
      <c r="M61" s="68">
        <f t="shared" si="8"/>
        <v>1</v>
      </c>
      <c r="N61" s="12">
        <f t="shared" si="9"/>
        <v>1</v>
      </c>
      <c r="O61" s="12">
        <f t="shared" si="10"/>
        <v>0.42138173333249879</v>
      </c>
      <c r="P61" s="71">
        <f t="shared" si="11"/>
        <v>0.42138173333249879</v>
      </c>
      <c r="Q61" s="68">
        <f t="shared" si="12"/>
        <v>0.57861826666750127</v>
      </c>
      <c r="R61" s="71">
        <f t="shared" si="13"/>
        <v>-0.86421612612514875</v>
      </c>
      <c r="S61" s="62">
        <f t="shared" si="14"/>
        <v>0</v>
      </c>
      <c r="AN61">
        <v>0.25873054112624466</v>
      </c>
      <c r="AO61">
        <v>1</v>
      </c>
      <c r="AP61">
        <v>0</v>
      </c>
      <c r="AQ61" s="12">
        <f t="shared" si="19"/>
        <v>50</v>
      </c>
      <c r="AR61" s="12">
        <f t="shared" si="20"/>
        <v>7</v>
      </c>
      <c r="AS61" s="12">
        <f t="shared" si="16"/>
        <v>0.49494949494949492</v>
      </c>
      <c r="AT61" s="12">
        <f t="shared" si="17"/>
        <v>0.93069306930693063</v>
      </c>
      <c r="AU61" s="12">
        <f t="shared" si="18"/>
        <v>9.4009400940093576E-3</v>
      </c>
    </row>
    <row r="62" spans="1:47" x14ac:dyDescent="0.2">
      <c r="A62" s="26">
        <v>0</v>
      </c>
      <c r="B62" s="27">
        <v>8.6999999999999993</v>
      </c>
      <c r="C62" s="27">
        <v>3.8</v>
      </c>
      <c r="D62" s="27">
        <v>4.5</v>
      </c>
      <c r="E62" s="26">
        <v>0</v>
      </c>
      <c r="G62" s="57">
        <f t="shared" si="2"/>
        <v>0</v>
      </c>
      <c r="H62" s="57">
        <f t="shared" si="3"/>
        <v>10</v>
      </c>
      <c r="I62" s="57">
        <f t="shared" si="4"/>
        <v>4.5</v>
      </c>
      <c r="J62" s="57">
        <f t="shared" si="5"/>
        <v>3.5</v>
      </c>
      <c r="K62" s="60">
        <f t="shared" si="6"/>
        <v>0</v>
      </c>
      <c r="L62" s="61">
        <f t="shared" si="7"/>
        <v>1</v>
      </c>
      <c r="M62" s="68">
        <f t="shared" si="8"/>
        <v>1</v>
      </c>
      <c r="N62" s="12">
        <f t="shared" si="9"/>
        <v>0</v>
      </c>
      <c r="O62" s="12">
        <f t="shared" si="10"/>
        <v>0.52853416275458454</v>
      </c>
      <c r="P62" s="71">
        <f t="shared" si="11"/>
        <v>0.52853416275458454</v>
      </c>
      <c r="Q62" s="68">
        <f t="shared" si="12"/>
        <v>0.47146583724541546</v>
      </c>
      <c r="R62" s="71">
        <f t="shared" si="13"/>
        <v>-0.75190863500466631</v>
      </c>
      <c r="S62" s="62">
        <f t="shared" si="14"/>
        <v>0</v>
      </c>
      <c r="AN62">
        <v>0.26182365016194725</v>
      </c>
      <c r="AO62">
        <v>1</v>
      </c>
      <c r="AP62">
        <v>0</v>
      </c>
      <c r="AQ62" s="12">
        <f t="shared" si="19"/>
        <v>51</v>
      </c>
      <c r="AR62" s="12">
        <f t="shared" si="20"/>
        <v>7</v>
      </c>
      <c r="AS62" s="12">
        <f t="shared" si="16"/>
        <v>0.48484848484848486</v>
      </c>
      <c r="AT62" s="12">
        <f t="shared" si="17"/>
        <v>0.93069306930693063</v>
      </c>
      <c r="AU62" s="12">
        <f t="shared" si="18"/>
        <v>9.4009400940094617E-3</v>
      </c>
    </row>
    <row r="63" spans="1:47" x14ac:dyDescent="0.2">
      <c r="A63" s="26">
        <v>1</v>
      </c>
      <c r="B63" s="27">
        <v>8.4</v>
      </c>
      <c r="C63" s="27">
        <v>5.9</v>
      </c>
      <c r="D63" s="27">
        <v>3.6</v>
      </c>
      <c r="E63" s="26">
        <v>1</v>
      </c>
      <c r="G63" s="57">
        <f t="shared" si="2"/>
        <v>0</v>
      </c>
      <c r="H63" s="57">
        <f t="shared" si="3"/>
        <v>9.9</v>
      </c>
      <c r="I63" s="57">
        <f t="shared" si="4"/>
        <v>3.5</v>
      </c>
      <c r="J63" s="57">
        <f t="shared" si="5"/>
        <v>4</v>
      </c>
      <c r="K63" s="60">
        <f t="shared" si="6"/>
        <v>1</v>
      </c>
      <c r="L63" s="61">
        <f t="shared" si="7"/>
        <v>0</v>
      </c>
      <c r="M63" s="68">
        <f t="shared" si="8"/>
        <v>1</v>
      </c>
      <c r="N63" s="12">
        <f t="shared" si="9"/>
        <v>1</v>
      </c>
      <c r="O63" s="12">
        <f t="shared" si="10"/>
        <v>0.50167811323083011</v>
      </c>
      <c r="P63" s="71">
        <f t="shared" si="11"/>
        <v>0.50167811323083011</v>
      </c>
      <c r="Q63" s="68">
        <f t="shared" si="12"/>
        <v>0.49832188676916989</v>
      </c>
      <c r="R63" s="71">
        <f t="shared" si="13"/>
        <v>-0.68979657365615388</v>
      </c>
      <c r="S63" s="62">
        <f t="shared" si="14"/>
        <v>100</v>
      </c>
      <c r="AN63">
        <v>0.26182365016194725</v>
      </c>
      <c r="AO63">
        <v>1</v>
      </c>
      <c r="AP63">
        <v>0</v>
      </c>
      <c r="AQ63" s="12">
        <f t="shared" si="19"/>
        <v>52</v>
      </c>
      <c r="AR63" s="12">
        <f t="shared" si="20"/>
        <v>7</v>
      </c>
      <c r="AS63" s="12">
        <f t="shared" si="16"/>
        <v>0.4747474747474747</v>
      </c>
      <c r="AT63" s="12">
        <f t="shared" si="17"/>
        <v>0.93069306930693063</v>
      </c>
      <c r="AU63" s="12">
        <f t="shared" si="18"/>
        <v>0</v>
      </c>
    </row>
    <row r="64" spans="1:47" x14ac:dyDescent="0.2">
      <c r="A64" s="26">
        <v>1</v>
      </c>
      <c r="B64" s="27">
        <v>8.8000000000000007</v>
      </c>
      <c r="C64" s="27">
        <v>4.8</v>
      </c>
      <c r="D64" s="27">
        <v>2.9</v>
      </c>
      <c r="E64" s="26">
        <v>0</v>
      </c>
      <c r="G64" s="57">
        <f t="shared" si="2"/>
        <v>0</v>
      </c>
      <c r="H64" s="57">
        <f t="shared" si="3"/>
        <v>8.6999999999999993</v>
      </c>
      <c r="I64" s="57">
        <f t="shared" si="4"/>
        <v>3.8</v>
      </c>
      <c r="J64" s="57">
        <f t="shared" si="5"/>
        <v>4.5</v>
      </c>
      <c r="K64" s="60">
        <f t="shared" si="6"/>
        <v>0</v>
      </c>
      <c r="L64" s="61">
        <f t="shared" si="7"/>
        <v>1</v>
      </c>
      <c r="M64" s="68">
        <f t="shared" si="8"/>
        <v>1</v>
      </c>
      <c r="N64" s="12">
        <f t="shared" si="9"/>
        <v>0</v>
      </c>
      <c r="O64" s="12">
        <f t="shared" si="10"/>
        <v>0.49686291424288176</v>
      </c>
      <c r="P64" s="71">
        <f t="shared" si="11"/>
        <v>0.49686291424288176</v>
      </c>
      <c r="Q64" s="68">
        <f t="shared" si="12"/>
        <v>0.50313708575711824</v>
      </c>
      <c r="R64" s="71">
        <f t="shared" si="13"/>
        <v>-0.68689260971721033</v>
      </c>
      <c r="S64" s="62">
        <f t="shared" si="14"/>
        <v>100</v>
      </c>
      <c r="AN64">
        <v>0.28459129984069126</v>
      </c>
      <c r="AO64">
        <v>0</v>
      </c>
      <c r="AP64">
        <v>1</v>
      </c>
      <c r="AQ64" s="12">
        <f t="shared" si="19"/>
        <v>52</v>
      </c>
      <c r="AR64" s="12">
        <f t="shared" si="20"/>
        <v>8</v>
      </c>
      <c r="AS64" s="12">
        <f t="shared" si="16"/>
        <v>0.4747474747474747</v>
      </c>
      <c r="AT64" s="12">
        <f t="shared" si="17"/>
        <v>0.92079207920792083</v>
      </c>
      <c r="AU64" s="12">
        <f t="shared" si="18"/>
        <v>9.3009300930092589E-3</v>
      </c>
    </row>
    <row r="65" spans="1:47" x14ac:dyDescent="0.2">
      <c r="A65" s="26">
        <v>0</v>
      </c>
      <c r="B65" s="27">
        <v>7.7</v>
      </c>
      <c r="C65" s="27">
        <v>3.4</v>
      </c>
      <c r="D65" s="27">
        <v>2.6</v>
      </c>
      <c r="E65" s="26">
        <v>0</v>
      </c>
      <c r="G65" s="57">
        <f t="shared" si="2"/>
        <v>1</v>
      </c>
      <c r="H65" s="57">
        <f t="shared" si="3"/>
        <v>8.4</v>
      </c>
      <c r="I65" s="57">
        <f t="shared" si="4"/>
        <v>5.9</v>
      </c>
      <c r="J65" s="57">
        <f t="shared" si="5"/>
        <v>3.6</v>
      </c>
      <c r="K65" s="60">
        <f t="shared" si="6"/>
        <v>1</v>
      </c>
      <c r="L65" s="61">
        <f t="shared" si="7"/>
        <v>0</v>
      </c>
      <c r="M65" s="68">
        <f t="shared" si="8"/>
        <v>1</v>
      </c>
      <c r="N65" s="12">
        <f t="shared" si="9"/>
        <v>1</v>
      </c>
      <c r="O65" s="12">
        <f t="shared" si="10"/>
        <v>0.73533030656084553</v>
      </c>
      <c r="P65" s="71">
        <f t="shared" si="11"/>
        <v>0.73533030656084553</v>
      </c>
      <c r="Q65" s="68">
        <f t="shared" si="12"/>
        <v>0.26466969343915447</v>
      </c>
      <c r="R65" s="71">
        <f t="shared" si="13"/>
        <v>-0.3074354840363237</v>
      </c>
      <c r="S65" s="62">
        <f t="shared" si="14"/>
        <v>100</v>
      </c>
      <c r="AN65">
        <v>0.28459129984069126</v>
      </c>
      <c r="AO65">
        <v>1</v>
      </c>
      <c r="AP65">
        <v>0</v>
      </c>
      <c r="AQ65" s="12">
        <f t="shared" si="19"/>
        <v>53</v>
      </c>
      <c r="AR65" s="12">
        <f t="shared" si="20"/>
        <v>8</v>
      </c>
      <c r="AS65" s="12">
        <f t="shared" si="16"/>
        <v>0.46464646464646464</v>
      </c>
      <c r="AT65" s="12">
        <f t="shared" si="17"/>
        <v>0.92079207920792083</v>
      </c>
      <c r="AU65" s="12">
        <f t="shared" si="18"/>
        <v>9.3009300930092589E-3</v>
      </c>
    </row>
    <row r="66" spans="1:47" x14ac:dyDescent="0.2">
      <c r="A66" s="26">
        <v>0</v>
      </c>
      <c r="B66" s="27">
        <v>6.6</v>
      </c>
      <c r="C66" s="27">
        <v>4.8</v>
      </c>
      <c r="D66" s="27">
        <v>2.8</v>
      </c>
      <c r="E66" s="26">
        <v>0</v>
      </c>
      <c r="G66" s="57">
        <f t="shared" si="2"/>
        <v>1</v>
      </c>
      <c r="H66" s="57">
        <f t="shared" si="3"/>
        <v>8.8000000000000007</v>
      </c>
      <c r="I66" s="57">
        <f t="shared" si="4"/>
        <v>4.8</v>
      </c>
      <c r="J66" s="57">
        <f t="shared" si="5"/>
        <v>2.9</v>
      </c>
      <c r="K66" s="60">
        <f t="shared" si="6"/>
        <v>0</v>
      </c>
      <c r="L66" s="61">
        <f t="shared" si="7"/>
        <v>1</v>
      </c>
      <c r="M66" s="68">
        <f t="shared" si="8"/>
        <v>1</v>
      </c>
      <c r="N66" s="12">
        <f t="shared" si="9"/>
        <v>0</v>
      </c>
      <c r="O66" s="12">
        <f t="shared" si="10"/>
        <v>0.44743968264180922</v>
      </c>
      <c r="P66" s="71">
        <f t="shared" si="11"/>
        <v>0.44743968264180922</v>
      </c>
      <c r="Q66" s="68">
        <f t="shared" si="12"/>
        <v>0.55256031735819078</v>
      </c>
      <c r="R66" s="71">
        <f t="shared" si="13"/>
        <v>-0.59319267985999125</v>
      </c>
      <c r="S66" s="62">
        <f t="shared" si="14"/>
        <v>100</v>
      </c>
      <c r="AN66">
        <v>0.32391320946265362</v>
      </c>
      <c r="AO66">
        <v>1</v>
      </c>
      <c r="AP66">
        <v>0</v>
      </c>
      <c r="AQ66" s="12">
        <f t="shared" si="19"/>
        <v>54</v>
      </c>
      <c r="AR66" s="12">
        <f t="shared" si="20"/>
        <v>8</v>
      </c>
      <c r="AS66" s="12">
        <f t="shared" si="16"/>
        <v>0.45454545454545459</v>
      </c>
      <c r="AT66" s="12">
        <f t="shared" si="17"/>
        <v>0.92079207920792083</v>
      </c>
      <c r="AU66" s="12">
        <f t="shared" si="18"/>
        <v>9.3009300930093613E-3</v>
      </c>
    </row>
    <row r="67" spans="1:47" x14ac:dyDescent="0.2">
      <c r="A67" s="26">
        <v>0</v>
      </c>
      <c r="B67" s="27">
        <v>5.7</v>
      </c>
      <c r="C67" s="27">
        <v>6</v>
      </c>
      <c r="D67" s="27">
        <v>5.2</v>
      </c>
      <c r="E67" s="26">
        <v>0</v>
      </c>
      <c r="G67" s="57">
        <f t="shared" si="2"/>
        <v>0</v>
      </c>
      <c r="H67" s="57">
        <f t="shared" si="3"/>
        <v>7.7</v>
      </c>
      <c r="I67" s="57">
        <f t="shared" si="4"/>
        <v>3.4</v>
      </c>
      <c r="J67" s="57">
        <f t="shared" si="5"/>
        <v>2.6</v>
      </c>
      <c r="K67" s="60">
        <f t="shared" si="6"/>
        <v>0</v>
      </c>
      <c r="L67" s="61">
        <f t="shared" si="7"/>
        <v>1</v>
      </c>
      <c r="M67" s="68">
        <f t="shared" si="8"/>
        <v>1</v>
      </c>
      <c r="N67" s="12">
        <f t="shared" si="9"/>
        <v>0</v>
      </c>
      <c r="O67" s="12">
        <f t="shared" si="10"/>
        <v>4.243486320409591E-2</v>
      </c>
      <c r="P67" s="71">
        <f t="shared" si="11"/>
        <v>4.243486320409591E-2</v>
      </c>
      <c r="Q67" s="68">
        <f t="shared" si="12"/>
        <v>0.95756513679590405</v>
      </c>
      <c r="R67" s="71">
        <f t="shared" si="13"/>
        <v>-4.3361532255856074E-2</v>
      </c>
      <c r="S67" s="62">
        <f t="shared" si="14"/>
        <v>100</v>
      </c>
      <c r="AN67">
        <v>0.32391320946265362</v>
      </c>
      <c r="AO67">
        <v>1</v>
      </c>
      <c r="AP67">
        <v>0</v>
      </c>
      <c r="AQ67" s="12">
        <f t="shared" si="19"/>
        <v>55</v>
      </c>
      <c r="AR67" s="12">
        <f t="shared" si="20"/>
        <v>8</v>
      </c>
      <c r="AS67" s="12">
        <f t="shared" si="16"/>
        <v>0.44444444444444442</v>
      </c>
      <c r="AT67" s="12">
        <f t="shared" si="17"/>
        <v>0.92079207920792083</v>
      </c>
      <c r="AU67" s="12">
        <f t="shared" si="18"/>
        <v>9.3009300930092589E-3</v>
      </c>
    </row>
    <row r="68" spans="1:47" x14ac:dyDescent="0.2">
      <c r="A68" s="26">
        <v>0</v>
      </c>
      <c r="B68" s="27">
        <v>5.7</v>
      </c>
      <c r="C68" s="27">
        <v>5.0999999999999996</v>
      </c>
      <c r="D68" s="27">
        <v>4.5</v>
      </c>
      <c r="E68" s="26">
        <v>0</v>
      </c>
      <c r="G68" s="57">
        <f t="shared" si="2"/>
        <v>0</v>
      </c>
      <c r="H68" s="57">
        <f t="shared" si="3"/>
        <v>6.6</v>
      </c>
      <c r="I68" s="57">
        <f t="shared" si="4"/>
        <v>4.8</v>
      </c>
      <c r="J68" s="57">
        <f t="shared" si="5"/>
        <v>2.8</v>
      </c>
      <c r="K68" s="60">
        <f t="shared" si="6"/>
        <v>0</v>
      </c>
      <c r="L68" s="61">
        <f t="shared" si="7"/>
        <v>1</v>
      </c>
      <c r="M68" s="68">
        <f t="shared" si="8"/>
        <v>1</v>
      </c>
      <c r="N68" s="12">
        <f t="shared" si="9"/>
        <v>0</v>
      </c>
      <c r="O68" s="12">
        <f t="shared" si="10"/>
        <v>6.0979968820794032E-2</v>
      </c>
      <c r="P68" s="71">
        <f t="shared" si="11"/>
        <v>6.0979968820794032E-2</v>
      </c>
      <c r="Q68" s="68">
        <f t="shared" si="12"/>
        <v>0.93902003117920596</v>
      </c>
      <c r="R68" s="71">
        <f t="shared" si="13"/>
        <v>-6.2918467542189535E-2</v>
      </c>
      <c r="S68" s="62">
        <f t="shared" si="14"/>
        <v>100</v>
      </c>
      <c r="AN68">
        <v>0.32670825733642433</v>
      </c>
      <c r="AO68">
        <v>1</v>
      </c>
      <c r="AP68">
        <v>0</v>
      </c>
      <c r="AQ68" s="12">
        <f t="shared" si="19"/>
        <v>56</v>
      </c>
      <c r="AR68" s="12">
        <f t="shared" si="20"/>
        <v>8</v>
      </c>
      <c r="AS68" s="12">
        <f t="shared" si="16"/>
        <v>0.43434343434343436</v>
      </c>
      <c r="AT68" s="12">
        <f t="shared" si="17"/>
        <v>0.92079207920792083</v>
      </c>
      <c r="AU68" s="12">
        <f t="shared" si="18"/>
        <v>9.3009300930093613E-3</v>
      </c>
    </row>
    <row r="69" spans="1:47" x14ac:dyDescent="0.2">
      <c r="A69" s="26">
        <v>1</v>
      </c>
      <c r="B69" s="27">
        <v>5.5</v>
      </c>
      <c r="C69" s="27">
        <v>4.9000000000000004</v>
      </c>
      <c r="D69" s="27">
        <v>4.3</v>
      </c>
      <c r="E69" s="26">
        <v>0</v>
      </c>
      <c r="G69" s="57">
        <f t="shared" ref="G69:G132" si="21">A67</f>
        <v>0</v>
      </c>
      <c r="H69" s="57">
        <f t="shared" ref="H69:H132" si="22">B67</f>
        <v>5.7</v>
      </c>
      <c r="I69" s="57">
        <f t="shared" ref="I69:I132" si="23">C67</f>
        <v>6</v>
      </c>
      <c r="J69" s="57">
        <f t="shared" ref="J69:J132" si="24">D67</f>
        <v>5.2</v>
      </c>
      <c r="K69" s="60">
        <f t="shared" ref="K69:K132" si="25">E67</f>
        <v>0</v>
      </c>
      <c r="L69" s="61">
        <f t="shared" ref="L69:L132" si="26">1-K69</f>
        <v>1</v>
      </c>
      <c r="M69" s="68">
        <f t="shared" ref="M69:M132" si="27">K69+L69</f>
        <v>1</v>
      </c>
      <c r="N69" s="12">
        <f t="shared" ref="N69:N132" si="28">IF(M69=0,"",K69/M69)</f>
        <v>0</v>
      </c>
      <c r="O69" s="12">
        <f t="shared" ref="O69:O132" si="29">1/(1+EXP(-$V$5-MMULT(G69:J69,$V$6:$V$9)))</f>
        <v>0.55061073563014551</v>
      </c>
      <c r="P69" s="71">
        <f t="shared" ref="P69:P132" si="30">M69*O69</f>
        <v>0.55061073563014551</v>
      </c>
      <c r="Q69" s="68">
        <f t="shared" ref="Q69:Q132" si="31">M69-P69</f>
        <v>0.44938926436985449</v>
      </c>
      <c r="R69" s="71">
        <f t="shared" ref="R69:R132" si="32">IFERROR(M69*(N69*LN(O69)+(1-N69)*LN(1-O69)),0)</f>
        <v>-0.79986580832387277</v>
      </c>
      <c r="S69" s="62">
        <f t="shared" ref="S69:S132" si="33">100*IF(O69&gt;=$AJ$10,K69/M69,L69/M69)</f>
        <v>0</v>
      </c>
      <c r="AN69">
        <v>0.32670825733642433</v>
      </c>
      <c r="AO69">
        <v>1</v>
      </c>
      <c r="AP69">
        <v>0</v>
      </c>
      <c r="AQ69" s="12">
        <f t="shared" si="19"/>
        <v>57</v>
      </c>
      <c r="AR69" s="12">
        <f t="shared" si="20"/>
        <v>8</v>
      </c>
      <c r="AS69" s="12">
        <f t="shared" ref="AS69:AS132" si="34">1-AQ69/AQ$204</f>
        <v>0.4242424242424242</v>
      </c>
      <c r="AT69" s="12">
        <f t="shared" ref="AT69:AT132" si="35">1-AR69/AR$204</f>
        <v>0.92079207920792083</v>
      </c>
      <c r="AU69" s="12">
        <f t="shared" ref="AU69:AU132" si="36">(AS69-AS70)*AT69</f>
        <v>9.3009300930092589E-3</v>
      </c>
    </row>
    <row r="70" spans="1:47" x14ac:dyDescent="0.2">
      <c r="A70" s="26">
        <v>0</v>
      </c>
      <c r="B70" s="27">
        <v>7.5</v>
      </c>
      <c r="C70" s="27">
        <v>4.5</v>
      </c>
      <c r="D70" s="27">
        <v>3.4</v>
      </c>
      <c r="E70" s="26">
        <v>0</v>
      </c>
      <c r="G70" s="57">
        <f t="shared" si="21"/>
        <v>0</v>
      </c>
      <c r="H70" s="57">
        <f t="shared" si="22"/>
        <v>5.7</v>
      </c>
      <c r="I70" s="57">
        <f t="shared" si="23"/>
        <v>5.0999999999999996</v>
      </c>
      <c r="J70" s="57">
        <f t="shared" si="24"/>
        <v>4.5</v>
      </c>
      <c r="K70" s="60">
        <f t="shared" si="25"/>
        <v>0</v>
      </c>
      <c r="L70" s="61">
        <f t="shared" si="26"/>
        <v>1</v>
      </c>
      <c r="M70" s="68">
        <f t="shared" si="27"/>
        <v>1</v>
      </c>
      <c r="N70" s="12">
        <f t="shared" si="28"/>
        <v>0</v>
      </c>
      <c r="O70" s="12">
        <f t="shared" si="29"/>
        <v>0.23738187215362366</v>
      </c>
      <c r="P70" s="71">
        <f t="shared" si="30"/>
        <v>0.23738187215362366</v>
      </c>
      <c r="Q70" s="68">
        <f t="shared" si="31"/>
        <v>0.76261812784637639</v>
      </c>
      <c r="R70" s="71">
        <f t="shared" si="32"/>
        <v>-0.27099786073396831</v>
      </c>
      <c r="S70" s="62">
        <f t="shared" si="33"/>
        <v>100</v>
      </c>
      <c r="AN70">
        <v>0.33502607106745136</v>
      </c>
      <c r="AO70">
        <v>1</v>
      </c>
      <c r="AP70">
        <v>0</v>
      </c>
      <c r="AQ70" s="12">
        <f t="shared" ref="AQ70:AQ133" si="37">AQ69+AO70</f>
        <v>58</v>
      </c>
      <c r="AR70" s="12">
        <f t="shared" ref="AR70:AR133" si="38">AR69+AP70</f>
        <v>8</v>
      </c>
      <c r="AS70" s="12">
        <f t="shared" si="34"/>
        <v>0.41414141414141414</v>
      </c>
      <c r="AT70" s="12">
        <f t="shared" si="35"/>
        <v>0.92079207920792083</v>
      </c>
      <c r="AU70" s="12">
        <f t="shared" si="36"/>
        <v>9.3009300930092589E-3</v>
      </c>
    </row>
    <row r="71" spans="1:47" x14ac:dyDescent="0.2">
      <c r="A71" s="26">
        <v>0</v>
      </c>
      <c r="B71" s="27">
        <v>6.4</v>
      </c>
      <c r="C71" s="27">
        <v>5.3</v>
      </c>
      <c r="D71" s="27">
        <v>3.9</v>
      </c>
      <c r="E71" s="26">
        <v>0</v>
      </c>
      <c r="G71" s="57">
        <f t="shared" si="21"/>
        <v>1</v>
      </c>
      <c r="H71" s="57">
        <f t="shared" si="22"/>
        <v>5.5</v>
      </c>
      <c r="I71" s="57">
        <f t="shared" si="23"/>
        <v>4.9000000000000004</v>
      </c>
      <c r="J71" s="57">
        <f t="shared" si="24"/>
        <v>4.3</v>
      </c>
      <c r="K71" s="60">
        <f t="shared" si="25"/>
        <v>0</v>
      </c>
      <c r="L71" s="61">
        <f t="shared" si="26"/>
        <v>1</v>
      </c>
      <c r="M71" s="68">
        <f t="shared" si="27"/>
        <v>1</v>
      </c>
      <c r="N71" s="12">
        <f t="shared" si="28"/>
        <v>0</v>
      </c>
      <c r="O71" s="12">
        <f t="shared" si="29"/>
        <v>0.33502607106745136</v>
      </c>
      <c r="P71" s="71">
        <f t="shared" si="30"/>
        <v>0.33502607106745136</v>
      </c>
      <c r="Q71" s="68">
        <f t="shared" si="31"/>
        <v>0.6649739289325487</v>
      </c>
      <c r="R71" s="71">
        <f t="shared" si="32"/>
        <v>-0.40800744370751257</v>
      </c>
      <c r="S71" s="62">
        <f t="shared" si="33"/>
        <v>100</v>
      </c>
      <c r="AN71">
        <v>0.33502607106745136</v>
      </c>
      <c r="AO71">
        <v>1</v>
      </c>
      <c r="AP71">
        <v>0</v>
      </c>
      <c r="AQ71" s="12">
        <f t="shared" si="37"/>
        <v>59</v>
      </c>
      <c r="AR71" s="12">
        <f t="shared" si="38"/>
        <v>8</v>
      </c>
      <c r="AS71" s="12">
        <f t="shared" si="34"/>
        <v>0.40404040404040409</v>
      </c>
      <c r="AT71" s="12">
        <f t="shared" si="35"/>
        <v>0.92079207920792083</v>
      </c>
      <c r="AU71" s="12">
        <f t="shared" si="36"/>
        <v>0</v>
      </c>
    </row>
    <row r="72" spans="1:47" x14ac:dyDescent="0.2">
      <c r="A72" s="26">
        <v>0</v>
      </c>
      <c r="B72" s="27">
        <v>9.1</v>
      </c>
      <c r="C72" s="27">
        <v>7.1</v>
      </c>
      <c r="D72" s="27">
        <v>4.4000000000000004</v>
      </c>
      <c r="E72" s="26">
        <v>1</v>
      </c>
      <c r="G72" s="57">
        <f t="shared" si="21"/>
        <v>0</v>
      </c>
      <c r="H72" s="57">
        <f t="shared" si="22"/>
        <v>7.5</v>
      </c>
      <c r="I72" s="57">
        <f t="shared" si="23"/>
        <v>4.5</v>
      </c>
      <c r="J72" s="57">
        <f t="shared" si="24"/>
        <v>3.4</v>
      </c>
      <c r="K72" s="60">
        <f t="shared" si="25"/>
        <v>0</v>
      </c>
      <c r="L72" s="61">
        <f t="shared" si="26"/>
        <v>1</v>
      </c>
      <c r="M72" s="68">
        <f t="shared" si="27"/>
        <v>1</v>
      </c>
      <c r="N72" s="12">
        <f t="shared" si="28"/>
        <v>0</v>
      </c>
      <c r="O72" s="12">
        <f t="shared" si="29"/>
        <v>0.16288879655672586</v>
      </c>
      <c r="P72" s="71">
        <f t="shared" si="30"/>
        <v>0.16288879655672586</v>
      </c>
      <c r="Q72" s="68">
        <f t="shared" si="31"/>
        <v>0.83711120344327417</v>
      </c>
      <c r="R72" s="71">
        <f t="shared" si="32"/>
        <v>-0.17779835776780067</v>
      </c>
      <c r="S72" s="62">
        <f t="shared" si="33"/>
        <v>100</v>
      </c>
      <c r="AN72">
        <v>0.35089327301129541</v>
      </c>
      <c r="AO72">
        <v>0</v>
      </c>
      <c r="AP72">
        <v>1</v>
      </c>
      <c r="AQ72" s="12">
        <f t="shared" si="37"/>
        <v>59</v>
      </c>
      <c r="AR72" s="12">
        <f t="shared" si="38"/>
        <v>9</v>
      </c>
      <c r="AS72" s="12">
        <f t="shared" si="34"/>
        <v>0.40404040404040409</v>
      </c>
      <c r="AT72" s="12">
        <f t="shared" si="35"/>
        <v>0.91089108910891092</v>
      </c>
      <c r="AU72" s="12">
        <f t="shared" si="36"/>
        <v>9.2009200920092609E-3</v>
      </c>
    </row>
    <row r="73" spans="1:47" x14ac:dyDescent="0.2">
      <c r="A73" s="26">
        <v>1</v>
      </c>
      <c r="B73" s="27">
        <v>6.7</v>
      </c>
      <c r="C73" s="27">
        <v>4.5</v>
      </c>
      <c r="D73" s="27">
        <v>3.1</v>
      </c>
      <c r="E73" s="26">
        <v>0</v>
      </c>
      <c r="G73" s="57">
        <f t="shared" si="21"/>
        <v>0</v>
      </c>
      <c r="H73" s="57">
        <f t="shared" si="22"/>
        <v>6.4</v>
      </c>
      <c r="I73" s="57">
        <f t="shared" si="23"/>
        <v>5.3</v>
      </c>
      <c r="J73" s="57">
        <f t="shared" si="24"/>
        <v>3.9</v>
      </c>
      <c r="K73" s="60">
        <f t="shared" si="25"/>
        <v>0</v>
      </c>
      <c r="L73" s="61">
        <f t="shared" si="26"/>
        <v>1</v>
      </c>
      <c r="M73" s="68">
        <f t="shared" si="27"/>
        <v>1</v>
      </c>
      <c r="N73" s="12">
        <f t="shared" si="28"/>
        <v>0</v>
      </c>
      <c r="O73" s="12">
        <f t="shared" si="29"/>
        <v>0.21754359527755579</v>
      </c>
      <c r="P73" s="71">
        <f t="shared" si="30"/>
        <v>0.21754359527755579</v>
      </c>
      <c r="Q73" s="68">
        <f t="shared" si="31"/>
        <v>0.78245640472244427</v>
      </c>
      <c r="R73" s="71">
        <f t="shared" si="32"/>
        <v>-0.245317070934613</v>
      </c>
      <c r="S73" s="62">
        <f t="shared" si="33"/>
        <v>100</v>
      </c>
      <c r="AN73">
        <v>0.35089327301129541</v>
      </c>
      <c r="AO73">
        <v>1</v>
      </c>
      <c r="AP73">
        <v>0</v>
      </c>
      <c r="AQ73" s="12">
        <f t="shared" si="37"/>
        <v>60</v>
      </c>
      <c r="AR73" s="12">
        <f t="shared" si="38"/>
        <v>9</v>
      </c>
      <c r="AS73" s="12">
        <f t="shared" si="34"/>
        <v>0.39393939393939392</v>
      </c>
      <c r="AT73" s="12">
        <f t="shared" si="35"/>
        <v>0.91089108910891092</v>
      </c>
      <c r="AU73" s="12">
        <f t="shared" si="36"/>
        <v>9.2009200920091586E-3</v>
      </c>
    </row>
    <row r="74" spans="1:47" x14ac:dyDescent="0.2">
      <c r="A74" s="26">
        <v>0</v>
      </c>
      <c r="B74" s="27">
        <v>6.5</v>
      </c>
      <c r="C74" s="27">
        <v>6</v>
      </c>
      <c r="D74" s="27">
        <v>4.5999999999999996</v>
      </c>
      <c r="E74" s="26">
        <v>0</v>
      </c>
      <c r="G74" s="57">
        <f t="shared" si="21"/>
        <v>0</v>
      </c>
      <c r="H74" s="57">
        <f t="shared" si="22"/>
        <v>9.1</v>
      </c>
      <c r="I74" s="57">
        <f t="shared" si="23"/>
        <v>7.1</v>
      </c>
      <c r="J74" s="57">
        <f t="shared" si="24"/>
        <v>4.4000000000000004</v>
      </c>
      <c r="K74" s="60">
        <f t="shared" si="25"/>
        <v>1</v>
      </c>
      <c r="L74" s="61">
        <f t="shared" si="26"/>
        <v>0</v>
      </c>
      <c r="M74" s="68">
        <f t="shared" si="27"/>
        <v>1</v>
      </c>
      <c r="N74" s="12">
        <f t="shared" si="28"/>
        <v>1</v>
      </c>
      <c r="O74" s="12">
        <f t="shared" si="29"/>
        <v>0.89879094298123763</v>
      </c>
      <c r="P74" s="71">
        <f t="shared" si="30"/>
        <v>0.89879094298123763</v>
      </c>
      <c r="Q74" s="68">
        <f t="shared" si="31"/>
        <v>0.10120905701876237</v>
      </c>
      <c r="R74" s="71">
        <f t="shared" si="32"/>
        <v>-0.10670481551163441</v>
      </c>
      <c r="S74" s="62">
        <f t="shared" si="33"/>
        <v>100</v>
      </c>
      <c r="AN74">
        <v>0.36566864185648962</v>
      </c>
      <c r="AO74">
        <v>1</v>
      </c>
      <c r="AP74">
        <v>0</v>
      </c>
      <c r="AQ74" s="12">
        <f t="shared" si="37"/>
        <v>61</v>
      </c>
      <c r="AR74" s="12">
        <f t="shared" si="38"/>
        <v>9</v>
      </c>
      <c r="AS74" s="12">
        <f t="shared" si="34"/>
        <v>0.38383838383838387</v>
      </c>
      <c r="AT74" s="12">
        <f t="shared" si="35"/>
        <v>0.91089108910891092</v>
      </c>
      <c r="AU74" s="12">
        <f t="shared" si="36"/>
        <v>0</v>
      </c>
    </row>
    <row r="75" spans="1:47" x14ac:dyDescent="0.2">
      <c r="A75" s="26">
        <v>1</v>
      </c>
      <c r="B75" s="27">
        <v>9.9</v>
      </c>
      <c r="C75" s="27">
        <v>6.7</v>
      </c>
      <c r="D75" s="27">
        <v>3.9</v>
      </c>
      <c r="E75" s="26">
        <v>1</v>
      </c>
      <c r="G75" s="57">
        <f t="shared" si="21"/>
        <v>1</v>
      </c>
      <c r="H75" s="57">
        <f t="shared" si="22"/>
        <v>6.7</v>
      </c>
      <c r="I75" s="57">
        <f t="shared" si="23"/>
        <v>4.5</v>
      </c>
      <c r="J75" s="57">
        <f t="shared" si="24"/>
        <v>3.1</v>
      </c>
      <c r="K75" s="60">
        <f t="shared" si="25"/>
        <v>0</v>
      </c>
      <c r="L75" s="61">
        <f t="shared" si="26"/>
        <v>1</v>
      </c>
      <c r="M75" s="68">
        <f t="shared" si="27"/>
        <v>1</v>
      </c>
      <c r="N75" s="12">
        <f t="shared" si="28"/>
        <v>0</v>
      </c>
      <c r="O75" s="12">
        <f t="shared" si="29"/>
        <v>0.17662462406345739</v>
      </c>
      <c r="P75" s="71">
        <f t="shared" si="30"/>
        <v>0.17662462406345739</v>
      </c>
      <c r="Q75" s="68">
        <f t="shared" si="31"/>
        <v>0.82337537593654264</v>
      </c>
      <c r="R75" s="71">
        <f t="shared" si="32"/>
        <v>-0.19434307544140231</v>
      </c>
      <c r="S75" s="62">
        <f t="shared" si="33"/>
        <v>100</v>
      </c>
      <c r="AN75">
        <v>0.36566864185648962</v>
      </c>
      <c r="AO75">
        <v>0</v>
      </c>
      <c r="AP75">
        <v>1</v>
      </c>
      <c r="AQ75" s="12">
        <f t="shared" si="37"/>
        <v>61</v>
      </c>
      <c r="AR75" s="12">
        <f t="shared" si="38"/>
        <v>10</v>
      </c>
      <c r="AS75" s="12">
        <f t="shared" si="34"/>
        <v>0.38383838383838387</v>
      </c>
      <c r="AT75" s="12">
        <f t="shared" si="35"/>
        <v>0.90099009900990101</v>
      </c>
      <c r="AU75" s="12">
        <f t="shared" si="36"/>
        <v>0</v>
      </c>
    </row>
    <row r="76" spans="1:47" x14ac:dyDescent="0.2">
      <c r="A76" s="26">
        <v>1</v>
      </c>
      <c r="B76" s="27">
        <v>8.5</v>
      </c>
      <c r="C76" s="27">
        <v>6</v>
      </c>
      <c r="D76" s="27">
        <v>3.7</v>
      </c>
      <c r="E76" s="26">
        <v>1</v>
      </c>
      <c r="G76" s="57">
        <f t="shared" si="21"/>
        <v>0</v>
      </c>
      <c r="H76" s="57">
        <f t="shared" si="22"/>
        <v>6.5</v>
      </c>
      <c r="I76" s="57">
        <f t="shared" si="23"/>
        <v>6</v>
      </c>
      <c r="J76" s="57">
        <f t="shared" si="24"/>
        <v>4.5999999999999996</v>
      </c>
      <c r="K76" s="60">
        <f t="shared" si="25"/>
        <v>0</v>
      </c>
      <c r="L76" s="61">
        <f t="shared" si="26"/>
        <v>1</v>
      </c>
      <c r="M76" s="68">
        <f t="shared" si="27"/>
        <v>1</v>
      </c>
      <c r="N76" s="12">
        <f t="shared" si="28"/>
        <v>0</v>
      </c>
      <c r="O76" s="12">
        <f t="shared" si="29"/>
        <v>0.50782914745630625</v>
      </c>
      <c r="P76" s="71">
        <f t="shared" si="30"/>
        <v>0.50782914745630625</v>
      </c>
      <c r="Q76" s="68">
        <f t="shared" si="31"/>
        <v>0.49217085254369375</v>
      </c>
      <c r="R76" s="71">
        <f t="shared" si="32"/>
        <v>-0.70892936150339758</v>
      </c>
      <c r="S76" s="62">
        <f t="shared" si="33"/>
        <v>0</v>
      </c>
      <c r="AN76">
        <v>0.38222946833122035</v>
      </c>
      <c r="AO76">
        <v>0</v>
      </c>
      <c r="AP76">
        <v>1</v>
      </c>
      <c r="AQ76" s="12">
        <f t="shared" si="37"/>
        <v>61</v>
      </c>
      <c r="AR76" s="12">
        <f t="shared" si="38"/>
        <v>11</v>
      </c>
      <c r="AS76" s="12">
        <f t="shared" si="34"/>
        <v>0.38383838383838387</v>
      </c>
      <c r="AT76" s="12">
        <f t="shared" si="35"/>
        <v>0.8910891089108911</v>
      </c>
      <c r="AU76" s="12">
        <f t="shared" si="36"/>
        <v>9.0009000900090584E-3</v>
      </c>
    </row>
    <row r="77" spans="1:47" x14ac:dyDescent="0.2">
      <c r="A77" s="26">
        <v>0</v>
      </c>
      <c r="B77" s="27">
        <v>9.9</v>
      </c>
      <c r="C77" s="27">
        <v>4.8</v>
      </c>
      <c r="D77" s="27">
        <v>3.8</v>
      </c>
      <c r="E77" s="26">
        <v>0</v>
      </c>
      <c r="G77" s="57">
        <f t="shared" si="21"/>
        <v>1</v>
      </c>
      <c r="H77" s="57">
        <f t="shared" si="22"/>
        <v>9.9</v>
      </c>
      <c r="I77" s="57">
        <f t="shared" si="23"/>
        <v>6.7</v>
      </c>
      <c r="J77" s="57">
        <f t="shared" si="24"/>
        <v>3.9</v>
      </c>
      <c r="K77" s="60">
        <f t="shared" si="25"/>
        <v>1</v>
      </c>
      <c r="L77" s="61">
        <f t="shared" si="26"/>
        <v>0</v>
      </c>
      <c r="M77" s="68">
        <f t="shared" si="27"/>
        <v>1</v>
      </c>
      <c r="N77" s="12">
        <f t="shared" si="28"/>
        <v>1</v>
      </c>
      <c r="O77" s="12">
        <f t="shared" si="29"/>
        <v>0.94519925525748272</v>
      </c>
      <c r="P77" s="71">
        <f t="shared" si="30"/>
        <v>0.94519925525748272</v>
      </c>
      <c r="Q77" s="68">
        <f t="shared" si="31"/>
        <v>5.4800744742517282E-2</v>
      </c>
      <c r="R77" s="71">
        <f t="shared" si="32"/>
        <v>-5.6359521590258893E-2</v>
      </c>
      <c r="S77" s="62">
        <f t="shared" si="33"/>
        <v>100</v>
      </c>
      <c r="AN77">
        <v>0.38222946833122035</v>
      </c>
      <c r="AO77">
        <v>1</v>
      </c>
      <c r="AP77">
        <v>0</v>
      </c>
      <c r="AQ77" s="12">
        <f t="shared" si="37"/>
        <v>62</v>
      </c>
      <c r="AR77" s="12">
        <f t="shared" si="38"/>
        <v>11</v>
      </c>
      <c r="AS77" s="12">
        <f t="shared" si="34"/>
        <v>0.3737373737373737</v>
      </c>
      <c r="AT77" s="12">
        <f t="shared" si="35"/>
        <v>0.8910891089108911</v>
      </c>
      <c r="AU77" s="12">
        <f t="shared" si="36"/>
        <v>9.0009000900089595E-3</v>
      </c>
    </row>
    <row r="78" spans="1:47" x14ac:dyDescent="0.2">
      <c r="A78" s="26">
        <v>1</v>
      </c>
      <c r="B78" s="27">
        <v>7.6</v>
      </c>
      <c r="C78" s="27">
        <v>5</v>
      </c>
      <c r="D78" s="27">
        <v>3.9</v>
      </c>
      <c r="E78" s="26">
        <v>0</v>
      </c>
      <c r="G78" s="57">
        <f t="shared" si="21"/>
        <v>1</v>
      </c>
      <c r="H78" s="57">
        <f t="shared" si="22"/>
        <v>8.5</v>
      </c>
      <c r="I78" s="57">
        <f t="shared" si="23"/>
        <v>6</v>
      </c>
      <c r="J78" s="57">
        <f t="shared" si="24"/>
        <v>3.7</v>
      </c>
      <c r="K78" s="60">
        <f t="shared" si="25"/>
        <v>1</v>
      </c>
      <c r="L78" s="61">
        <f t="shared" si="26"/>
        <v>0</v>
      </c>
      <c r="M78" s="68">
        <f t="shared" si="27"/>
        <v>1</v>
      </c>
      <c r="N78" s="12">
        <f t="shared" si="28"/>
        <v>1</v>
      </c>
      <c r="O78" s="12">
        <f t="shared" si="29"/>
        <v>0.77992706594062522</v>
      </c>
      <c r="P78" s="71">
        <f t="shared" si="30"/>
        <v>0.77992706594062522</v>
      </c>
      <c r="Q78" s="68">
        <f t="shared" si="31"/>
        <v>0.22007293405937478</v>
      </c>
      <c r="R78" s="71">
        <f t="shared" si="32"/>
        <v>-0.24855486887471043</v>
      </c>
      <c r="S78" s="62">
        <f t="shared" si="33"/>
        <v>100</v>
      </c>
      <c r="AN78">
        <v>0.38883372630061125</v>
      </c>
      <c r="AO78">
        <v>1</v>
      </c>
      <c r="AP78">
        <v>0</v>
      </c>
      <c r="AQ78" s="12">
        <f t="shared" si="37"/>
        <v>63</v>
      </c>
      <c r="AR78" s="12">
        <f t="shared" si="38"/>
        <v>11</v>
      </c>
      <c r="AS78" s="12">
        <f t="shared" si="34"/>
        <v>0.36363636363636365</v>
      </c>
      <c r="AT78" s="12">
        <f t="shared" si="35"/>
        <v>0.8910891089108911</v>
      </c>
      <c r="AU78" s="12">
        <f t="shared" si="36"/>
        <v>9.0009000900090584E-3</v>
      </c>
    </row>
    <row r="79" spans="1:47" x14ac:dyDescent="0.2">
      <c r="A79" s="26">
        <v>1</v>
      </c>
      <c r="B79" s="27">
        <v>9.4</v>
      </c>
      <c r="C79" s="27">
        <v>4.9000000000000004</v>
      </c>
      <c r="D79" s="27">
        <v>4.0999999999999996</v>
      </c>
      <c r="E79" s="26">
        <v>1</v>
      </c>
      <c r="G79" s="57">
        <f t="shared" si="21"/>
        <v>0</v>
      </c>
      <c r="H79" s="57">
        <f t="shared" si="22"/>
        <v>9.9</v>
      </c>
      <c r="I79" s="57">
        <f t="shared" si="23"/>
        <v>4.8</v>
      </c>
      <c r="J79" s="57">
        <f t="shared" si="24"/>
        <v>3.8</v>
      </c>
      <c r="K79" s="60">
        <f t="shared" si="25"/>
        <v>0</v>
      </c>
      <c r="L79" s="61">
        <f t="shared" si="26"/>
        <v>1</v>
      </c>
      <c r="M79" s="68">
        <f t="shared" si="27"/>
        <v>1</v>
      </c>
      <c r="N79" s="12">
        <f t="shared" si="28"/>
        <v>0</v>
      </c>
      <c r="O79" s="12">
        <f t="shared" si="29"/>
        <v>0.64171737171509202</v>
      </c>
      <c r="P79" s="71">
        <f t="shared" si="30"/>
        <v>0.64171737171509202</v>
      </c>
      <c r="Q79" s="68">
        <f t="shared" si="31"/>
        <v>0.35828262828490798</v>
      </c>
      <c r="R79" s="71">
        <f t="shared" si="32"/>
        <v>-1.0264331395616233</v>
      </c>
      <c r="S79" s="62">
        <f t="shared" si="33"/>
        <v>0</v>
      </c>
      <c r="AN79">
        <v>0.38883372630061125</v>
      </c>
      <c r="AO79">
        <v>1</v>
      </c>
      <c r="AP79">
        <v>0</v>
      </c>
      <c r="AQ79" s="12">
        <f t="shared" si="37"/>
        <v>64</v>
      </c>
      <c r="AR79" s="12">
        <f t="shared" si="38"/>
        <v>11</v>
      </c>
      <c r="AS79" s="12">
        <f t="shared" si="34"/>
        <v>0.35353535353535348</v>
      </c>
      <c r="AT79" s="12">
        <f t="shared" si="35"/>
        <v>0.8910891089108911</v>
      </c>
      <c r="AU79" s="12">
        <f t="shared" si="36"/>
        <v>9.0009000900089595E-3</v>
      </c>
    </row>
    <row r="80" spans="1:47" x14ac:dyDescent="0.2">
      <c r="A80" s="26">
        <v>1</v>
      </c>
      <c r="B80" s="27">
        <v>9.3000000000000007</v>
      </c>
      <c r="C80" s="27">
        <v>5.9</v>
      </c>
      <c r="D80" s="27">
        <v>4.5999999999999996</v>
      </c>
      <c r="E80" s="26">
        <v>1</v>
      </c>
      <c r="G80" s="57">
        <f t="shared" si="21"/>
        <v>1</v>
      </c>
      <c r="H80" s="57">
        <f t="shared" si="22"/>
        <v>7.6</v>
      </c>
      <c r="I80" s="57">
        <f t="shared" si="23"/>
        <v>5</v>
      </c>
      <c r="J80" s="57">
        <f t="shared" si="24"/>
        <v>3.9</v>
      </c>
      <c r="K80" s="60">
        <f t="shared" si="25"/>
        <v>0</v>
      </c>
      <c r="L80" s="61">
        <f t="shared" si="26"/>
        <v>1</v>
      </c>
      <c r="M80" s="68">
        <f t="shared" si="27"/>
        <v>1</v>
      </c>
      <c r="N80" s="12">
        <f t="shared" si="28"/>
        <v>0</v>
      </c>
      <c r="O80" s="12">
        <f t="shared" si="29"/>
        <v>0.57122246595457249</v>
      </c>
      <c r="P80" s="71">
        <f t="shared" si="30"/>
        <v>0.57122246595457249</v>
      </c>
      <c r="Q80" s="68">
        <f t="shared" si="31"/>
        <v>0.42877753404542751</v>
      </c>
      <c r="R80" s="71">
        <f t="shared" si="32"/>
        <v>-0.84681706321602557</v>
      </c>
      <c r="S80" s="62">
        <f t="shared" si="33"/>
        <v>0</v>
      </c>
      <c r="AN80">
        <v>0.3917060158342543</v>
      </c>
      <c r="AO80">
        <v>1</v>
      </c>
      <c r="AP80">
        <v>0</v>
      </c>
      <c r="AQ80" s="12">
        <f t="shared" si="37"/>
        <v>65</v>
      </c>
      <c r="AR80" s="12">
        <f t="shared" si="38"/>
        <v>11</v>
      </c>
      <c r="AS80" s="12">
        <f t="shared" si="34"/>
        <v>0.34343434343434343</v>
      </c>
      <c r="AT80" s="12">
        <f t="shared" si="35"/>
        <v>0.8910891089108911</v>
      </c>
      <c r="AU80" s="12">
        <f t="shared" si="36"/>
        <v>0</v>
      </c>
    </row>
    <row r="81" spans="1:47" x14ac:dyDescent="0.2">
      <c r="A81" s="26">
        <v>0</v>
      </c>
      <c r="B81" s="27">
        <v>7.1</v>
      </c>
      <c r="C81" s="27">
        <v>5.9</v>
      </c>
      <c r="D81" s="27">
        <v>2.7</v>
      </c>
      <c r="E81" s="26">
        <v>0</v>
      </c>
      <c r="G81" s="57">
        <f t="shared" si="21"/>
        <v>1</v>
      </c>
      <c r="H81" s="57">
        <f t="shared" si="22"/>
        <v>9.4</v>
      </c>
      <c r="I81" s="57">
        <f t="shared" si="23"/>
        <v>4.9000000000000004</v>
      </c>
      <c r="J81" s="57">
        <f t="shared" si="24"/>
        <v>4.0999999999999996</v>
      </c>
      <c r="K81" s="60">
        <f t="shared" si="25"/>
        <v>1</v>
      </c>
      <c r="L81" s="61">
        <f t="shared" si="26"/>
        <v>0</v>
      </c>
      <c r="M81" s="68">
        <f t="shared" si="27"/>
        <v>1</v>
      </c>
      <c r="N81" s="12">
        <f t="shared" si="28"/>
        <v>1</v>
      </c>
      <c r="O81" s="12">
        <f t="shared" si="29"/>
        <v>0.83669223864956332</v>
      </c>
      <c r="P81" s="71">
        <f t="shared" si="30"/>
        <v>0.83669223864956332</v>
      </c>
      <c r="Q81" s="68">
        <f t="shared" si="31"/>
        <v>0.16330776135043668</v>
      </c>
      <c r="R81" s="71">
        <f t="shared" si="32"/>
        <v>-0.17829897186850641</v>
      </c>
      <c r="S81" s="62">
        <f t="shared" si="33"/>
        <v>100</v>
      </c>
      <c r="AN81">
        <v>0.3917060158342543</v>
      </c>
      <c r="AO81">
        <v>0</v>
      </c>
      <c r="AP81">
        <v>1</v>
      </c>
      <c r="AQ81" s="12">
        <f t="shared" si="37"/>
        <v>65</v>
      </c>
      <c r="AR81" s="12">
        <f t="shared" si="38"/>
        <v>12</v>
      </c>
      <c r="AS81" s="12">
        <f t="shared" si="34"/>
        <v>0.34343434343434343</v>
      </c>
      <c r="AT81" s="12">
        <f t="shared" si="35"/>
        <v>0.88118811881188119</v>
      </c>
      <c r="AU81" s="12">
        <f t="shared" si="36"/>
        <v>0</v>
      </c>
    </row>
    <row r="82" spans="1:47" x14ac:dyDescent="0.2">
      <c r="A82" s="26">
        <v>0</v>
      </c>
      <c r="B82" s="27">
        <v>9.9</v>
      </c>
      <c r="C82" s="27">
        <v>4.8</v>
      </c>
      <c r="D82" s="27">
        <v>3.8</v>
      </c>
      <c r="E82" s="26">
        <v>1</v>
      </c>
      <c r="G82" s="57">
        <f t="shared" si="21"/>
        <v>1</v>
      </c>
      <c r="H82" s="57">
        <f t="shared" si="22"/>
        <v>9.3000000000000007</v>
      </c>
      <c r="I82" s="57">
        <f t="shared" si="23"/>
        <v>5.9</v>
      </c>
      <c r="J82" s="57">
        <f t="shared" si="24"/>
        <v>4.5999999999999996</v>
      </c>
      <c r="K82" s="60">
        <f t="shared" si="25"/>
        <v>1</v>
      </c>
      <c r="L82" s="61">
        <f t="shared" si="26"/>
        <v>0</v>
      </c>
      <c r="M82" s="68">
        <f t="shared" si="27"/>
        <v>1</v>
      </c>
      <c r="N82" s="12">
        <f t="shared" si="28"/>
        <v>1</v>
      </c>
      <c r="O82" s="12">
        <f t="shared" si="29"/>
        <v>0.94098129139221109</v>
      </c>
      <c r="P82" s="71">
        <f t="shared" si="30"/>
        <v>0.94098129139221109</v>
      </c>
      <c r="Q82" s="68">
        <f t="shared" si="31"/>
        <v>5.9018708607788906E-2</v>
      </c>
      <c r="R82" s="71">
        <f t="shared" si="32"/>
        <v>-6.0832021217979648E-2</v>
      </c>
      <c r="S82" s="62">
        <f t="shared" si="33"/>
        <v>100</v>
      </c>
      <c r="AN82">
        <v>0.42034321478847708</v>
      </c>
      <c r="AO82">
        <v>0</v>
      </c>
      <c r="AP82">
        <v>1</v>
      </c>
      <c r="AQ82" s="12">
        <f t="shared" si="37"/>
        <v>65</v>
      </c>
      <c r="AR82" s="12">
        <f t="shared" si="38"/>
        <v>13</v>
      </c>
      <c r="AS82" s="12">
        <f t="shared" si="34"/>
        <v>0.34343434343434343</v>
      </c>
      <c r="AT82" s="12">
        <f t="shared" si="35"/>
        <v>0.87128712871287128</v>
      </c>
      <c r="AU82" s="12">
        <f t="shared" si="36"/>
        <v>8.8008800880087605E-3</v>
      </c>
    </row>
    <row r="83" spans="1:47" x14ac:dyDescent="0.2">
      <c r="A83" s="26">
        <v>0</v>
      </c>
      <c r="B83" s="27">
        <v>8.6999999999999993</v>
      </c>
      <c r="C83" s="27">
        <v>4.5999999999999996</v>
      </c>
      <c r="D83" s="27">
        <v>4</v>
      </c>
      <c r="E83" s="26">
        <v>1</v>
      </c>
      <c r="G83" s="57">
        <f t="shared" si="21"/>
        <v>0</v>
      </c>
      <c r="H83" s="57">
        <f t="shared" si="22"/>
        <v>7.1</v>
      </c>
      <c r="I83" s="57">
        <f t="shared" si="23"/>
        <v>5.9</v>
      </c>
      <c r="J83" s="57">
        <f t="shared" si="24"/>
        <v>2.7</v>
      </c>
      <c r="K83" s="60">
        <f t="shared" si="25"/>
        <v>0</v>
      </c>
      <c r="L83" s="61">
        <f t="shared" si="26"/>
        <v>1</v>
      </c>
      <c r="M83" s="68">
        <f t="shared" si="27"/>
        <v>1</v>
      </c>
      <c r="N83" s="12">
        <f t="shared" si="28"/>
        <v>0</v>
      </c>
      <c r="O83" s="12">
        <f t="shared" si="29"/>
        <v>0.13710501888360149</v>
      </c>
      <c r="P83" s="71">
        <f t="shared" si="30"/>
        <v>0.13710501888360149</v>
      </c>
      <c r="Q83" s="68">
        <f t="shared" si="31"/>
        <v>0.86289498111639851</v>
      </c>
      <c r="R83" s="71">
        <f t="shared" si="32"/>
        <v>-0.14746228578285636</v>
      </c>
      <c r="S83" s="62">
        <f t="shared" si="33"/>
        <v>100</v>
      </c>
      <c r="AN83">
        <v>0.42034321478847708</v>
      </c>
      <c r="AO83">
        <v>1</v>
      </c>
      <c r="AP83">
        <v>0</v>
      </c>
      <c r="AQ83" s="12">
        <f t="shared" si="37"/>
        <v>66</v>
      </c>
      <c r="AR83" s="12">
        <f t="shared" si="38"/>
        <v>13</v>
      </c>
      <c r="AS83" s="12">
        <f t="shared" si="34"/>
        <v>0.33333333333333337</v>
      </c>
      <c r="AT83" s="12">
        <f t="shared" si="35"/>
        <v>0.87128712871287128</v>
      </c>
      <c r="AU83" s="12">
        <f t="shared" si="36"/>
        <v>8.8008800880088577E-3</v>
      </c>
    </row>
    <row r="84" spans="1:47" x14ac:dyDescent="0.2">
      <c r="A84" s="26">
        <v>1</v>
      </c>
      <c r="B84" s="27">
        <v>8.6</v>
      </c>
      <c r="C84" s="27">
        <v>4</v>
      </c>
      <c r="D84" s="27">
        <v>3</v>
      </c>
      <c r="E84" s="26">
        <v>0</v>
      </c>
      <c r="G84" s="57">
        <f t="shared" si="21"/>
        <v>0</v>
      </c>
      <c r="H84" s="57">
        <f t="shared" si="22"/>
        <v>9.9</v>
      </c>
      <c r="I84" s="57">
        <f t="shared" si="23"/>
        <v>4.8</v>
      </c>
      <c r="J84" s="57">
        <f t="shared" si="24"/>
        <v>3.8</v>
      </c>
      <c r="K84" s="60">
        <f t="shared" si="25"/>
        <v>1</v>
      </c>
      <c r="L84" s="61">
        <f t="shared" si="26"/>
        <v>0</v>
      </c>
      <c r="M84" s="68">
        <f t="shared" si="27"/>
        <v>1</v>
      </c>
      <c r="N84" s="12">
        <f t="shared" si="28"/>
        <v>1</v>
      </c>
      <c r="O84" s="12">
        <f t="shared" si="29"/>
        <v>0.64171737171509202</v>
      </c>
      <c r="P84" s="71">
        <f t="shared" si="30"/>
        <v>0.64171737171509202</v>
      </c>
      <c r="Q84" s="68">
        <f t="shared" si="31"/>
        <v>0.35828262828490798</v>
      </c>
      <c r="R84" s="71">
        <f t="shared" si="32"/>
        <v>-0.44360730319565655</v>
      </c>
      <c r="S84" s="62">
        <f t="shared" si="33"/>
        <v>100</v>
      </c>
      <c r="AN84">
        <v>0.42138173333249879</v>
      </c>
      <c r="AO84">
        <v>1</v>
      </c>
      <c r="AP84">
        <v>0</v>
      </c>
      <c r="AQ84" s="12">
        <f t="shared" si="37"/>
        <v>67</v>
      </c>
      <c r="AR84" s="12">
        <f t="shared" si="38"/>
        <v>13</v>
      </c>
      <c r="AS84" s="12">
        <f t="shared" si="34"/>
        <v>0.3232323232323232</v>
      </c>
      <c r="AT84" s="12">
        <f t="shared" si="35"/>
        <v>0.87128712871287128</v>
      </c>
      <c r="AU84" s="12">
        <f t="shared" si="36"/>
        <v>0</v>
      </c>
    </row>
    <row r="85" spans="1:47" x14ac:dyDescent="0.2">
      <c r="A85" s="26">
        <v>0</v>
      </c>
      <c r="B85" s="27">
        <v>6.4</v>
      </c>
      <c r="C85" s="27">
        <v>5</v>
      </c>
      <c r="D85" s="27">
        <v>1.6</v>
      </c>
      <c r="E85" s="26">
        <v>0</v>
      </c>
      <c r="G85" s="57">
        <f t="shared" si="21"/>
        <v>0</v>
      </c>
      <c r="H85" s="57">
        <f t="shared" si="22"/>
        <v>8.6999999999999993</v>
      </c>
      <c r="I85" s="57">
        <f t="shared" si="23"/>
        <v>4.5999999999999996</v>
      </c>
      <c r="J85" s="57">
        <f t="shared" si="24"/>
        <v>4</v>
      </c>
      <c r="K85" s="60">
        <f t="shared" si="25"/>
        <v>1</v>
      </c>
      <c r="L85" s="61">
        <f t="shared" si="26"/>
        <v>0</v>
      </c>
      <c r="M85" s="68">
        <f t="shared" si="27"/>
        <v>1</v>
      </c>
      <c r="N85" s="12">
        <f t="shared" si="28"/>
        <v>1</v>
      </c>
      <c r="O85" s="12">
        <f t="shared" si="29"/>
        <v>0.47634471832421732</v>
      </c>
      <c r="P85" s="71">
        <f t="shared" si="30"/>
        <v>0.47634471832421732</v>
      </c>
      <c r="Q85" s="68">
        <f t="shared" si="31"/>
        <v>0.52365528167578268</v>
      </c>
      <c r="R85" s="71">
        <f t="shared" si="32"/>
        <v>-0.74161348869554788</v>
      </c>
      <c r="S85" s="62">
        <f t="shared" si="33"/>
        <v>0</v>
      </c>
      <c r="AN85">
        <v>0.42138173333249879</v>
      </c>
      <c r="AO85">
        <v>0</v>
      </c>
      <c r="AP85">
        <v>1</v>
      </c>
      <c r="AQ85" s="12">
        <f t="shared" si="37"/>
        <v>67</v>
      </c>
      <c r="AR85" s="12">
        <f t="shared" si="38"/>
        <v>14</v>
      </c>
      <c r="AS85" s="12">
        <f t="shared" si="34"/>
        <v>0.3232323232323232</v>
      </c>
      <c r="AT85" s="12">
        <f t="shared" si="35"/>
        <v>0.86138613861386137</v>
      </c>
      <c r="AU85" s="12">
        <f t="shared" si="36"/>
        <v>8.7008700870086619E-3</v>
      </c>
    </row>
    <row r="86" spans="1:47" x14ac:dyDescent="0.2">
      <c r="A86" s="26">
        <v>1</v>
      </c>
      <c r="B86" s="27">
        <v>7.7</v>
      </c>
      <c r="C86" s="27">
        <v>4.3</v>
      </c>
      <c r="D86" s="27">
        <v>4.3</v>
      </c>
      <c r="E86" s="26">
        <v>1</v>
      </c>
      <c r="G86" s="57">
        <f t="shared" si="21"/>
        <v>1</v>
      </c>
      <c r="H86" s="57">
        <f t="shared" si="22"/>
        <v>8.6</v>
      </c>
      <c r="I86" s="57">
        <f t="shared" si="23"/>
        <v>4</v>
      </c>
      <c r="J86" s="57">
        <f t="shared" si="24"/>
        <v>3</v>
      </c>
      <c r="K86" s="60">
        <f t="shared" si="25"/>
        <v>0</v>
      </c>
      <c r="L86" s="61">
        <f t="shared" si="26"/>
        <v>1</v>
      </c>
      <c r="M86" s="68">
        <f t="shared" si="27"/>
        <v>1</v>
      </c>
      <c r="N86" s="12">
        <f t="shared" si="28"/>
        <v>0</v>
      </c>
      <c r="O86" s="12">
        <f t="shared" si="29"/>
        <v>0.32670825733642433</v>
      </c>
      <c r="P86" s="71">
        <f t="shared" si="30"/>
        <v>0.32670825733642433</v>
      </c>
      <c r="Q86" s="68">
        <f t="shared" si="31"/>
        <v>0.67329174266357561</v>
      </c>
      <c r="R86" s="71">
        <f t="shared" si="32"/>
        <v>-0.39557654748415999</v>
      </c>
      <c r="S86" s="62">
        <f t="shared" si="33"/>
        <v>100</v>
      </c>
      <c r="AN86">
        <v>0.42282740277922481</v>
      </c>
      <c r="AO86">
        <v>1</v>
      </c>
      <c r="AP86">
        <v>0</v>
      </c>
      <c r="AQ86" s="12">
        <f t="shared" si="37"/>
        <v>68</v>
      </c>
      <c r="AR86" s="12">
        <f t="shared" si="38"/>
        <v>14</v>
      </c>
      <c r="AS86" s="12">
        <f t="shared" si="34"/>
        <v>0.31313131313131315</v>
      </c>
      <c r="AT86" s="12">
        <f t="shared" si="35"/>
        <v>0.86138613861386137</v>
      </c>
      <c r="AU86" s="12">
        <f t="shared" si="36"/>
        <v>0</v>
      </c>
    </row>
    <row r="87" spans="1:47" x14ac:dyDescent="0.2">
      <c r="A87" s="26">
        <v>0</v>
      </c>
      <c r="B87" s="27">
        <v>7.5</v>
      </c>
      <c r="C87" s="27">
        <v>4.5</v>
      </c>
      <c r="D87" s="27">
        <v>3.4</v>
      </c>
      <c r="E87" s="26">
        <v>0</v>
      </c>
      <c r="G87" s="57">
        <f t="shared" si="21"/>
        <v>0</v>
      </c>
      <c r="H87" s="57">
        <f t="shared" si="22"/>
        <v>6.4</v>
      </c>
      <c r="I87" s="57">
        <f t="shared" si="23"/>
        <v>5</v>
      </c>
      <c r="J87" s="57">
        <f t="shared" si="24"/>
        <v>1.6</v>
      </c>
      <c r="K87" s="60">
        <f t="shared" si="25"/>
        <v>0</v>
      </c>
      <c r="L87" s="61">
        <f t="shared" si="26"/>
        <v>1</v>
      </c>
      <c r="M87" s="68">
        <f t="shared" si="27"/>
        <v>1</v>
      </c>
      <c r="N87" s="12">
        <f t="shared" si="28"/>
        <v>0</v>
      </c>
      <c r="O87" s="12">
        <f t="shared" si="29"/>
        <v>1.5811735037176627E-2</v>
      </c>
      <c r="P87" s="71">
        <f t="shared" si="30"/>
        <v>1.5811735037176627E-2</v>
      </c>
      <c r="Q87" s="68">
        <f t="shared" si="31"/>
        <v>0.98418826496282341</v>
      </c>
      <c r="R87" s="71">
        <f t="shared" si="32"/>
        <v>-1.5938074048672219E-2</v>
      </c>
      <c r="S87" s="62">
        <f t="shared" si="33"/>
        <v>100</v>
      </c>
      <c r="AN87">
        <v>0.42282740277922481</v>
      </c>
      <c r="AO87">
        <v>0</v>
      </c>
      <c r="AP87">
        <v>1</v>
      </c>
      <c r="AQ87" s="12">
        <f t="shared" si="37"/>
        <v>68</v>
      </c>
      <c r="AR87" s="12">
        <f t="shared" si="38"/>
        <v>15</v>
      </c>
      <c r="AS87" s="12">
        <f t="shared" si="34"/>
        <v>0.31313131313131315</v>
      </c>
      <c r="AT87" s="12">
        <f t="shared" si="35"/>
        <v>0.85148514851485146</v>
      </c>
      <c r="AU87" s="12">
        <f t="shared" si="36"/>
        <v>0</v>
      </c>
    </row>
    <row r="88" spans="1:47" x14ac:dyDescent="0.2">
      <c r="A88" s="26">
        <v>0</v>
      </c>
      <c r="B88" s="27">
        <v>5</v>
      </c>
      <c r="C88" s="27">
        <v>4.9000000000000004</v>
      </c>
      <c r="D88" s="27">
        <v>3.1</v>
      </c>
      <c r="E88" s="26">
        <v>0</v>
      </c>
      <c r="G88" s="57">
        <f t="shared" si="21"/>
        <v>1</v>
      </c>
      <c r="H88" s="57">
        <f t="shared" si="22"/>
        <v>7.7</v>
      </c>
      <c r="I88" s="57">
        <f t="shared" si="23"/>
        <v>4.3</v>
      </c>
      <c r="J88" s="57">
        <f t="shared" si="24"/>
        <v>4.3</v>
      </c>
      <c r="K88" s="60">
        <f t="shared" si="25"/>
        <v>1</v>
      </c>
      <c r="L88" s="61">
        <f t="shared" si="26"/>
        <v>0</v>
      </c>
      <c r="M88" s="68">
        <f t="shared" si="27"/>
        <v>1</v>
      </c>
      <c r="N88" s="12">
        <f t="shared" si="28"/>
        <v>1</v>
      </c>
      <c r="O88" s="12">
        <f t="shared" si="29"/>
        <v>0.59403786131241376</v>
      </c>
      <c r="P88" s="71">
        <f t="shared" si="30"/>
        <v>0.59403786131241376</v>
      </c>
      <c r="Q88" s="68">
        <f t="shared" si="31"/>
        <v>0.40596213868758624</v>
      </c>
      <c r="R88" s="71">
        <f t="shared" si="32"/>
        <v>-0.52081222206758493</v>
      </c>
      <c r="S88" s="62">
        <f t="shared" si="33"/>
        <v>100</v>
      </c>
      <c r="AN88">
        <v>0.4356758372471331</v>
      </c>
      <c r="AO88">
        <v>0</v>
      </c>
      <c r="AP88">
        <v>1</v>
      </c>
      <c r="AQ88" s="12">
        <f t="shared" si="37"/>
        <v>68</v>
      </c>
      <c r="AR88" s="12">
        <f t="shared" si="38"/>
        <v>16</v>
      </c>
      <c r="AS88" s="12">
        <f t="shared" si="34"/>
        <v>0.31313131313131315</v>
      </c>
      <c r="AT88" s="12">
        <f t="shared" si="35"/>
        <v>0.84158415841584155</v>
      </c>
      <c r="AU88" s="12">
        <f t="shared" si="36"/>
        <v>0</v>
      </c>
    </row>
    <row r="89" spans="1:47" x14ac:dyDescent="0.2">
      <c r="A89" s="26">
        <v>1</v>
      </c>
      <c r="B89" s="27">
        <v>7.7</v>
      </c>
      <c r="C89" s="27">
        <v>4.3</v>
      </c>
      <c r="D89" s="27">
        <v>4.3</v>
      </c>
      <c r="E89" s="26">
        <v>1</v>
      </c>
      <c r="G89" s="57">
        <f t="shared" si="21"/>
        <v>0</v>
      </c>
      <c r="H89" s="57">
        <f t="shared" si="22"/>
        <v>7.5</v>
      </c>
      <c r="I89" s="57">
        <f t="shared" si="23"/>
        <v>4.5</v>
      </c>
      <c r="J89" s="57">
        <f t="shared" si="24"/>
        <v>3.4</v>
      </c>
      <c r="K89" s="60">
        <f t="shared" si="25"/>
        <v>0</v>
      </c>
      <c r="L89" s="61">
        <f t="shared" si="26"/>
        <v>1</v>
      </c>
      <c r="M89" s="68">
        <f t="shared" si="27"/>
        <v>1</v>
      </c>
      <c r="N89" s="12">
        <f t="shared" si="28"/>
        <v>0</v>
      </c>
      <c r="O89" s="12">
        <f t="shared" si="29"/>
        <v>0.16288879655672586</v>
      </c>
      <c r="P89" s="71">
        <f t="shared" si="30"/>
        <v>0.16288879655672586</v>
      </c>
      <c r="Q89" s="68">
        <f t="shared" si="31"/>
        <v>0.83711120344327417</v>
      </c>
      <c r="R89" s="71">
        <f t="shared" si="32"/>
        <v>-0.17779835776780067</v>
      </c>
      <c r="S89" s="62">
        <f t="shared" si="33"/>
        <v>100</v>
      </c>
      <c r="AN89">
        <v>0.4356758372471331</v>
      </c>
      <c r="AO89">
        <v>0</v>
      </c>
      <c r="AP89">
        <v>1</v>
      </c>
      <c r="AQ89" s="12">
        <f t="shared" si="37"/>
        <v>68</v>
      </c>
      <c r="AR89" s="12">
        <f t="shared" si="38"/>
        <v>17</v>
      </c>
      <c r="AS89" s="12">
        <f t="shared" si="34"/>
        <v>0.31313131313131315</v>
      </c>
      <c r="AT89" s="12">
        <f t="shared" si="35"/>
        <v>0.83168316831683164</v>
      </c>
      <c r="AU89" s="12">
        <f t="shared" si="36"/>
        <v>8.4008400840084544E-3</v>
      </c>
    </row>
    <row r="90" spans="1:47" x14ac:dyDescent="0.2">
      <c r="A90" s="26">
        <v>1</v>
      </c>
      <c r="B90" s="27">
        <v>9.1</v>
      </c>
      <c r="C90" s="27">
        <v>4.5999999999999996</v>
      </c>
      <c r="D90" s="27">
        <v>3.9</v>
      </c>
      <c r="E90" s="26">
        <v>0</v>
      </c>
      <c r="G90" s="57">
        <f t="shared" si="21"/>
        <v>0</v>
      </c>
      <c r="H90" s="57">
        <f t="shared" si="22"/>
        <v>5</v>
      </c>
      <c r="I90" s="57">
        <f t="shared" si="23"/>
        <v>4.9000000000000004</v>
      </c>
      <c r="J90" s="57">
        <f t="shared" si="24"/>
        <v>3.1</v>
      </c>
      <c r="K90" s="60">
        <f t="shared" si="25"/>
        <v>0</v>
      </c>
      <c r="L90" s="61">
        <f t="shared" si="26"/>
        <v>1</v>
      </c>
      <c r="M90" s="68">
        <f t="shared" si="27"/>
        <v>1</v>
      </c>
      <c r="N90" s="12">
        <f t="shared" si="28"/>
        <v>0</v>
      </c>
      <c r="O90" s="12">
        <f t="shared" si="29"/>
        <v>3.320825573426503E-2</v>
      </c>
      <c r="P90" s="71">
        <f t="shared" si="30"/>
        <v>3.320825573426503E-2</v>
      </c>
      <c r="Q90" s="68">
        <f t="shared" si="31"/>
        <v>0.966791744265735</v>
      </c>
      <c r="R90" s="71">
        <f t="shared" si="32"/>
        <v>-3.3772169426199712E-2</v>
      </c>
      <c r="S90" s="62">
        <f t="shared" si="33"/>
        <v>100</v>
      </c>
      <c r="AN90">
        <v>0.44743968264180922</v>
      </c>
      <c r="AO90">
        <v>1</v>
      </c>
      <c r="AP90">
        <v>0</v>
      </c>
      <c r="AQ90" s="12">
        <f t="shared" si="37"/>
        <v>69</v>
      </c>
      <c r="AR90" s="12">
        <f t="shared" si="38"/>
        <v>17</v>
      </c>
      <c r="AS90" s="12">
        <f t="shared" si="34"/>
        <v>0.30303030303030298</v>
      </c>
      <c r="AT90" s="12">
        <f t="shared" si="35"/>
        <v>0.83168316831683164</v>
      </c>
      <c r="AU90" s="12">
        <f t="shared" si="36"/>
        <v>0</v>
      </c>
    </row>
    <row r="91" spans="1:47" x14ac:dyDescent="0.2">
      <c r="A91" s="26">
        <v>1</v>
      </c>
      <c r="B91" s="27">
        <v>5.5</v>
      </c>
      <c r="C91" s="27">
        <v>8.1999999999999993</v>
      </c>
      <c r="D91" s="27">
        <v>4.9000000000000004</v>
      </c>
      <c r="E91" s="26">
        <v>1</v>
      </c>
      <c r="G91" s="57">
        <f t="shared" si="21"/>
        <v>1</v>
      </c>
      <c r="H91" s="57">
        <f t="shared" si="22"/>
        <v>7.7</v>
      </c>
      <c r="I91" s="57">
        <f t="shared" si="23"/>
        <v>4.3</v>
      </c>
      <c r="J91" s="57">
        <f t="shared" si="24"/>
        <v>4.3</v>
      </c>
      <c r="K91" s="60">
        <f t="shared" si="25"/>
        <v>1</v>
      </c>
      <c r="L91" s="61">
        <f t="shared" si="26"/>
        <v>0</v>
      </c>
      <c r="M91" s="68">
        <f t="shared" si="27"/>
        <v>1</v>
      </c>
      <c r="N91" s="12">
        <f t="shared" si="28"/>
        <v>1</v>
      </c>
      <c r="O91" s="12">
        <f t="shared" si="29"/>
        <v>0.59403786131241376</v>
      </c>
      <c r="P91" s="71">
        <f t="shared" si="30"/>
        <v>0.59403786131241376</v>
      </c>
      <c r="Q91" s="68">
        <f t="shared" si="31"/>
        <v>0.40596213868758624</v>
      </c>
      <c r="R91" s="71">
        <f t="shared" si="32"/>
        <v>-0.52081222206758493</v>
      </c>
      <c r="S91" s="62">
        <f t="shared" si="33"/>
        <v>100</v>
      </c>
      <c r="AN91">
        <v>0.44743968264180922</v>
      </c>
      <c r="AO91">
        <v>0</v>
      </c>
      <c r="AP91">
        <v>1</v>
      </c>
      <c r="AQ91" s="12">
        <f t="shared" si="37"/>
        <v>69</v>
      </c>
      <c r="AR91" s="12">
        <f t="shared" si="38"/>
        <v>18</v>
      </c>
      <c r="AS91" s="12">
        <f t="shared" si="34"/>
        <v>0.30303030303030298</v>
      </c>
      <c r="AT91" s="12">
        <f t="shared" si="35"/>
        <v>0.82178217821782185</v>
      </c>
      <c r="AU91" s="12">
        <f t="shared" si="36"/>
        <v>8.3008300830082638E-3</v>
      </c>
    </row>
    <row r="92" spans="1:47" x14ac:dyDescent="0.2">
      <c r="A92" s="26">
        <v>0</v>
      </c>
      <c r="B92" s="27">
        <v>9.1</v>
      </c>
      <c r="C92" s="27">
        <v>5.4</v>
      </c>
      <c r="D92" s="27">
        <v>3.3</v>
      </c>
      <c r="E92" s="26">
        <v>1</v>
      </c>
      <c r="G92" s="57">
        <f t="shared" si="21"/>
        <v>1</v>
      </c>
      <c r="H92" s="57">
        <f t="shared" si="22"/>
        <v>9.1</v>
      </c>
      <c r="I92" s="57">
        <f t="shared" si="23"/>
        <v>4.5999999999999996</v>
      </c>
      <c r="J92" s="57">
        <f t="shared" si="24"/>
        <v>3.9</v>
      </c>
      <c r="K92" s="60">
        <f t="shared" si="25"/>
        <v>0</v>
      </c>
      <c r="L92" s="61">
        <f t="shared" si="26"/>
        <v>1</v>
      </c>
      <c r="M92" s="68">
        <f t="shared" si="27"/>
        <v>1</v>
      </c>
      <c r="N92" s="12">
        <f t="shared" si="28"/>
        <v>0</v>
      </c>
      <c r="O92" s="12">
        <f t="shared" si="29"/>
        <v>0.73486731983592823</v>
      </c>
      <c r="P92" s="71">
        <f t="shared" si="30"/>
        <v>0.73486731983592823</v>
      </c>
      <c r="Q92" s="68">
        <f t="shared" si="31"/>
        <v>0.26513268016407177</v>
      </c>
      <c r="R92" s="71">
        <f t="shared" si="32"/>
        <v>-1.3275248984298353</v>
      </c>
      <c r="S92" s="62">
        <f t="shared" si="33"/>
        <v>0</v>
      </c>
      <c r="AN92">
        <v>0.45017394740798355</v>
      </c>
      <c r="AO92">
        <v>1</v>
      </c>
      <c r="AP92">
        <v>0</v>
      </c>
      <c r="AQ92" s="12">
        <f t="shared" si="37"/>
        <v>70</v>
      </c>
      <c r="AR92" s="12">
        <f t="shared" si="38"/>
        <v>18</v>
      </c>
      <c r="AS92" s="12">
        <f t="shared" si="34"/>
        <v>0.29292929292929293</v>
      </c>
      <c r="AT92" s="12">
        <f t="shared" si="35"/>
        <v>0.82178217821782185</v>
      </c>
      <c r="AU92" s="12">
        <f t="shared" si="36"/>
        <v>8.3008300830082638E-3</v>
      </c>
    </row>
    <row r="93" spans="1:47" x14ac:dyDescent="0.2">
      <c r="A93" s="26">
        <v>0</v>
      </c>
      <c r="B93" s="27">
        <v>7.1</v>
      </c>
      <c r="C93" s="27">
        <v>4.5</v>
      </c>
      <c r="D93" s="27">
        <v>2.4</v>
      </c>
      <c r="E93" s="26">
        <v>0</v>
      </c>
      <c r="G93" s="57">
        <f t="shared" si="21"/>
        <v>1</v>
      </c>
      <c r="H93" s="57">
        <f t="shared" si="22"/>
        <v>5.5</v>
      </c>
      <c r="I93" s="57">
        <f t="shared" si="23"/>
        <v>8.1999999999999993</v>
      </c>
      <c r="J93" s="57">
        <f t="shared" si="24"/>
        <v>4.9000000000000004</v>
      </c>
      <c r="K93" s="60">
        <f t="shared" si="25"/>
        <v>1</v>
      </c>
      <c r="L93" s="61">
        <f t="shared" si="26"/>
        <v>0</v>
      </c>
      <c r="M93" s="68">
        <f t="shared" si="27"/>
        <v>1</v>
      </c>
      <c r="N93" s="12">
        <f t="shared" si="28"/>
        <v>1</v>
      </c>
      <c r="O93" s="12">
        <f t="shared" si="29"/>
        <v>0.88697329562283089</v>
      </c>
      <c r="P93" s="71">
        <f t="shared" si="30"/>
        <v>0.88697329562283089</v>
      </c>
      <c r="Q93" s="68">
        <f t="shared" si="31"/>
        <v>0.11302670437716911</v>
      </c>
      <c r="R93" s="71">
        <f t="shared" si="32"/>
        <v>-0.11994040352618046</v>
      </c>
      <c r="S93" s="62">
        <f t="shared" si="33"/>
        <v>100</v>
      </c>
      <c r="AN93">
        <v>0.45017394740798355</v>
      </c>
      <c r="AO93">
        <v>1</v>
      </c>
      <c r="AP93">
        <v>0</v>
      </c>
      <c r="AQ93" s="12">
        <f t="shared" si="37"/>
        <v>71</v>
      </c>
      <c r="AR93" s="12">
        <f t="shared" si="38"/>
        <v>18</v>
      </c>
      <c r="AS93" s="12">
        <f t="shared" si="34"/>
        <v>0.28282828282828287</v>
      </c>
      <c r="AT93" s="12">
        <f t="shared" si="35"/>
        <v>0.82178217821782185</v>
      </c>
      <c r="AU93" s="12">
        <f t="shared" si="36"/>
        <v>0</v>
      </c>
    </row>
    <row r="94" spans="1:47" x14ac:dyDescent="0.2">
      <c r="A94" s="26">
        <v>1</v>
      </c>
      <c r="B94" s="27">
        <v>9.1999999999999993</v>
      </c>
      <c r="C94" s="27">
        <v>4.8</v>
      </c>
      <c r="D94" s="27">
        <v>4.2</v>
      </c>
      <c r="E94" s="26">
        <v>1</v>
      </c>
      <c r="G94" s="57">
        <f t="shared" si="21"/>
        <v>0</v>
      </c>
      <c r="H94" s="57">
        <f t="shared" si="22"/>
        <v>9.1</v>
      </c>
      <c r="I94" s="57">
        <f t="shared" si="23"/>
        <v>5.4</v>
      </c>
      <c r="J94" s="57">
        <f t="shared" si="24"/>
        <v>3.3</v>
      </c>
      <c r="K94" s="60">
        <f t="shared" si="25"/>
        <v>1</v>
      </c>
      <c r="L94" s="61">
        <f t="shared" si="26"/>
        <v>0</v>
      </c>
      <c r="M94" s="68">
        <f t="shared" si="27"/>
        <v>1</v>
      </c>
      <c r="N94" s="12">
        <f t="shared" si="28"/>
        <v>1</v>
      </c>
      <c r="O94" s="12">
        <f t="shared" si="29"/>
        <v>0.46334278600474094</v>
      </c>
      <c r="P94" s="71">
        <f t="shared" si="30"/>
        <v>0.46334278600474094</v>
      </c>
      <c r="Q94" s="68">
        <f t="shared" si="31"/>
        <v>0.53665721399525901</v>
      </c>
      <c r="R94" s="71">
        <f t="shared" si="32"/>
        <v>-0.76928814028453485</v>
      </c>
      <c r="S94" s="62">
        <f t="shared" si="33"/>
        <v>0</v>
      </c>
      <c r="AN94">
        <v>0.45048010756501727</v>
      </c>
      <c r="AO94">
        <v>0</v>
      </c>
      <c r="AP94">
        <v>1</v>
      </c>
      <c r="AQ94" s="12">
        <f t="shared" si="37"/>
        <v>71</v>
      </c>
      <c r="AR94" s="12">
        <f t="shared" si="38"/>
        <v>19</v>
      </c>
      <c r="AS94" s="12">
        <f t="shared" si="34"/>
        <v>0.28282828282828287</v>
      </c>
      <c r="AT94" s="12">
        <f t="shared" si="35"/>
        <v>0.81188118811881194</v>
      </c>
      <c r="AU94" s="12">
        <f t="shared" si="36"/>
        <v>8.2008200820082536E-3</v>
      </c>
    </row>
    <row r="95" spans="1:47" x14ac:dyDescent="0.2">
      <c r="A95" s="26">
        <v>1</v>
      </c>
      <c r="B95" s="27">
        <v>9.3000000000000007</v>
      </c>
      <c r="C95" s="27">
        <v>5.9</v>
      </c>
      <c r="D95" s="27">
        <v>4.5999999999999996</v>
      </c>
      <c r="E95" s="26">
        <v>1</v>
      </c>
      <c r="G95" s="57">
        <f t="shared" si="21"/>
        <v>0</v>
      </c>
      <c r="H95" s="57">
        <f t="shared" si="22"/>
        <v>7.1</v>
      </c>
      <c r="I95" s="57">
        <f t="shared" si="23"/>
        <v>4.5</v>
      </c>
      <c r="J95" s="57">
        <f t="shared" si="24"/>
        <v>2.4</v>
      </c>
      <c r="K95" s="60">
        <f t="shared" si="25"/>
        <v>0</v>
      </c>
      <c r="L95" s="61">
        <f t="shared" si="26"/>
        <v>1</v>
      </c>
      <c r="M95" s="68">
        <f t="shared" si="27"/>
        <v>1</v>
      </c>
      <c r="N95" s="12">
        <f t="shared" si="28"/>
        <v>0</v>
      </c>
      <c r="O95" s="12">
        <f t="shared" si="29"/>
        <v>4.4913595919067455E-2</v>
      </c>
      <c r="P95" s="71">
        <f t="shared" si="30"/>
        <v>4.4913595919067455E-2</v>
      </c>
      <c r="Q95" s="68">
        <f t="shared" si="31"/>
        <v>0.95508640408093259</v>
      </c>
      <c r="R95" s="71">
        <f t="shared" si="32"/>
        <v>-4.5953467116649625E-2</v>
      </c>
      <c r="S95" s="62">
        <f t="shared" si="33"/>
        <v>100</v>
      </c>
      <c r="AN95">
        <v>0.46334278600474094</v>
      </c>
      <c r="AO95">
        <v>1</v>
      </c>
      <c r="AP95">
        <v>0</v>
      </c>
      <c r="AQ95" s="12">
        <f t="shared" si="37"/>
        <v>72</v>
      </c>
      <c r="AR95" s="12">
        <f t="shared" si="38"/>
        <v>19</v>
      </c>
      <c r="AS95" s="12">
        <f t="shared" si="34"/>
        <v>0.27272727272727271</v>
      </c>
      <c r="AT95" s="12">
        <f t="shared" si="35"/>
        <v>0.81188118811881194</v>
      </c>
      <c r="AU95" s="12">
        <f t="shared" si="36"/>
        <v>0</v>
      </c>
    </row>
    <row r="96" spans="1:47" x14ac:dyDescent="0.2">
      <c r="A96" s="26">
        <v>0</v>
      </c>
      <c r="B96" s="27">
        <v>9.3000000000000007</v>
      </c>
      <c r="C96" s="27">
        <v>5.5</v>
      </c>
      <c r="D96" s="27">
        <v>3.4</v>
      </c>
      <c r="E96" s="26">
        <v>1</v>
      </c>
      <c r="G96" s="57">
        <f t="shared" si="21"/>
        <v>1</v>
      </c>
      <c r="H96" s="57">
        <f t="shared" si="22"/>
        <v>9.1999999999999993</v>
      </c>
      <c r="I96" s="57">
        <f t="shared" si="23"/>
        <v>4.8</v>
      </c>
      <c r="J96" s="57">
        <f t="shared" si="24"/>
        <v>4.2</v>
      </c>
      <c r="K96" s="60">
        <f t="shared" si="25"/>
        <v>1</v>
      </c>
      <c r="L96" s="61">
        <f t="shared" si="26"/>
        <v>0</v>
      </c>
      <c r="M96" s="68">
        <f t="shared" si="27"/>
        <v>1</v>
      </c>
      <c r="N96" s="12">
        <f t="shared" si="28"/>
        <v>1</v>
      </c>
      <c r="O96" s="12">
        <f t="shared" si="29"/>
        <v>0.82588054512373421</v>
      </c>
      <c r="P96" s="71">
        <f t="shared" si="30"/>
        <v>0.82588054512373421</v>
      </c>
      <c r="Q96" s="68">
        <f t="shared" si="31"/>
        <v>0.17411945487626579</v>
      </c>
      <c r="R96" s="71">
        <f t="shared" si="32"/>
        <v>-0.19130513441369026</v>
      </c>
      <c r="S96" s="62">
        <f t="shared" si="33"/>
        <v>100</v>
      </c>
      <c r="AN96">
        <v>0.46334278600474094</v>
      </c>
      <c r="AO96">
        <v>0</v>
      </c>
      <c r="AP96">
        <v>1</v>
      </c>
      <c r="AQ96" s="12">
        <f t="shared" si="37"/>
        <v>72</v>
      </c>
      <c r="AR96" s="12">
        <f t="shared" si="38"/>
        <v>20</v>
      </c>
      <c r="AS96" s="12">
        <f t="shared" si="34"/>
        <v>0.27272727272727271</v>
      </c>
      <c r="AT96" s="12">
        <f t="shared" si="35"/>
        <v>0.80198019801980203</v>
      </c>
      <c r="AU96" s="12">
        <f t="shared" si="36"/>
        <v>0</v>
      </c>
    </row>
    <row r="97" spans="1:47" x14ac:dyDescent="0.2">
      <c r="A97" s="26">
        <v>1</v>
      </c>
      <c r="B97" s="27">
        <v>8.6</v>
      </c>
      <c r="C97" s="27">
        <v>5.7</v>
      </c>
      <c r="D97" s="27">
        <v>3.6</v>
      </c>
      <c r="E97" s="26">
        <v>1</v>
      </c>
      <c r="G97" s="57">
        <f t="shared" si="21"/>
        <v>1</v>
      </c>
      <c r="H97" s="57">
        <f t="shared" si="22"/>
        <v>9.3000000000000007</v>
      </c>
      <c r="I97" s="57">
        <f t="shared" si="23"/>
        <v>5.9</v>
      </c>
      <c r="J97" s="57">
        <f t="shared" si="24"/>
        <v>4.5999999999999996</v>
      </c>
      <c r="K97" s="60">
        <f t="shared" si="25"/>
        <v>1</v>
      </c>
      <c r="L97" s="61">
        <f t="shared" si="26"/>
        <v>0</v>
      </c>
      <c r="M97" s="68">
        <f t="shared" si="27"/>
        <v>1</v>
      </c>
      <c r="N97" s="12">
        <f t="shared" si="28"/>
        <v>1</v>
      </c>
      <c r="O97" s="12">
        <f t="shared" si="29"/>
        <v>0.94098129139221109</v>
      </c>
      <c r="P97" s="71">
        <f t="shared" si="30"/>
        <v>0.94098129139221109</v>
      </c>
      <c r="Q97" s="68">
        <f t="shared" si="31"/>
        <v>5.9018708607788906E-2</v>
      </c>
      <c r="R97" s="71">
        <f t="shared" si="32"/>
        <v>-6.0832021217979648E-2</v>
      </c>
      <c r="S97" s="62">
        <f t="shared" si="33"/>
        <v>100</v>
      </c>
      <c r="AN97">
        <v>0.47518224182263991</v>
      </c>
      <c r="AO97">
        <v>0</v>
      </c>
      <c r="AP97">
        <v>1</v>
      </c>
      <c r="AQ97" s="12">
        <f t="shared" si="37"/>
        <v>72</v>
      </c>
      <c r="AR97" s="12">
        <f t="shared" si="38"/>
        <v>21</v>
      </c>
      <c r="AS97" s="12">
        <f t="shared" si="34"/>
        <v>0.27272727272727271</v>
      </c>
      <c r="AT97" s="12">
        <f t="shared" si="35"/>
        <v>0.79207920792079212</v>
      </c>
      <c r="AU97" s="12">
        <f t="shared" si="36"/>
        <v>0</v>
      </c>
    </row>
    <row r="98" spans="1:47" x14ac:dyDescent="0.2">
      <c r="A98" s="26">
        <v>1</v>
      </c>
      <c r="B98" s="27">
        <v>7.4</v>
      </c>
      <c r="C98" s="27">
        <v>4.8</v>
      </c>
      <c r="D98" s="27">
        <v>3.7</v>
      </c>
      <c r="E98" s="26">
        <v>0</v>
      </c>
      <c r="G98" s="57">
        <f t="shared" si="21"/>
        <v>0</v>
      </c>
      <c r="H98" s="57">
        <f t="shared" si="22"/>
        <v>9.3000000000000007</v>
      </c>
      <c r="I98" s="57">
        <f t="shared" si="23"/>
        <v>5.5</v>
      </c>
      <c r="J98" s="57">
        <f t="shared" si="24"/>
        <v>3.4</v>
      </c>
      <c r="K98" s="60">
        <f t="shared" si="25"/>
        <v>1</v>
      </c>
      <c r="L98" s="61">
        <f t="shared" si="26"/>
        <v>0</v>
      </c>
      <c r="M98" s="68">
        <f t="shared" si="27"/>
        <v>1</v>
      </c>
      <c r="N98" s="12">
        <f t="shared" si="28"/>
        <v>1</v>
      </c>
      <c r="O98" s="12">
        <f t="shared" si="29"/>
        <v>0.54039270754673041</v>
      </c>
      <c r="P98" s="71">
        <f t="shared" si="30"/>
        <v>0.54039270754673041</v>
      </c>
      <c r="Q98" s="68">
        <f t="shared" si="31"/>
        <v>0.45960729245326959</v>
      </c>
      <c r="R98" s="71">
        <f t="shared" si="32"/>
        <v>-0.61545916753427643</v>
      </c>
      <c r="S98" s="62">
        <f t="shared" si="33"/>
        <v>100</v>
      </c>
      <c r="AN98">
        <v>0.47518224182263991</v>
      </c>
      <c r="AO98">
        <v>0</v>
      </c>
      <c r="AP98">
        <v>1</v>
      </c>
      <c r="AQ98" s="12">
        <f t="shared" si="37"/>
        <v>72</v>
      </c>
      <c r="AR98" s="12">
        <f t="shared" si="38"/>
        <v>22</v>
      </c>
      <c r="AS98" s="12">
        <f t="shared" si="34"/>
        <v>0.27272727272727271</v>
      </c>
      <c r="AT98" s="12">
        <f t="shared" si="35"/>
        <v>0.78217821782178221</v>
      </c>
      <c r="AU98" s="12">
        <f t="shared" si="36"/>
        <v>0</v>
      </c>
    </row>
    <row r="99" spans="1:47" x14ac:dyDescent="0.2">
      <c r="A99" s="26">
        <v>1</v>
      </c>
      <c r="B99" s="27">
        <v>8.6999999999999993</v>
      </c>
      <c r="C99" s="27">
        <v>2.9</v>
      </c>
      <c r="D99" s="27">
        <v>2.5</v>
      </c>
      <c r="E99" s="26">
        <v>1</v>
      </c>
      <c r="G99" s="57">
        <f t="shared" si="21"/>
        <v>1</v>
      </c>
      <c r="H99" s="57">
        <f t="shared" si="22"/>
        <v>8.6</v>
      </c>
      <c r="I99" s="57">
        <f t="shared" si="23"/>
        <v>5.7</v>
      </c>
      <c r="J99" s="57">
        <f t="shared" si="24"/>
        <v>3.6</v>
      </c>
      <c r="K99" s="60">
        <f t="shared" si="25"/>
        <v>1</v>
      </c>
      <c r="L99" s="61">
        <f t="shared" si="26"/>
        <v>0</v>
      </c>
      <c r="M99" s="68">
        <f t="shared" si="27"/>
        <v>1</v>
      </c>
      <c r="N99" s="12">
        <f t="shared" si="28"/>
        <v>1</v>
      </c>
      <c r="O99" s="12">
        <f t="shared" si="29"/>
        <v>0.73660194861055706</v>
      </c>
      <c r="P99" s="71">
        <f t="shared" si="30"/>
        <v>0.73660194861055706</v>
      </c>
      <c r="Q99" s="68">
        <f t="shared" si="31"/>
        <v>0.26339805138944294</v>
      </c>
      <c r="R99" s="71">
        <f t="shared" si="32"/>
        <v>-0.30570762956256553</v>
      </c>
      <c r="S99" s="62">
        <f t="shared" si="33"/>
        <v>100</v>
      </c>
      <c r="AN99">
        <v>0.47634471832421732</v>
      </c>
      <c r="AO99">
        <v>0</v>
      </c>
      <c r="AP99">
        <v>1</v>
      </c>
      <c r="AQ99" s="12">
        <f t="shared" si="37"/>
        <v>72</v>
      </c>
      <c r="AR99" s="12">
        <f t="shared" si="38"/>
        <v>23</v>
      </c>
      <c r="AS99" s="12">
        <f t="shared" si="34"/>
        <v>0.27272727272727271</v>
      </c>
      <c r="AT99" s="12">
        <f t="shared" si="35"/>
        <v>0.7722772277227723</v>
      </c>
      <c r="AU99" s="12">
        <f t="shared" si="36"/>
        <v>7.8007800780077654E-3</v>
      </c>
    </row>
    <row r="100" spans="1:47" x14ac:dyDescent="0.2">
      <c r="A100" s="26">
        <v>1</v>
      </c>
      <c r="B100" s="27">
        <v>7.8</v>
      </c>
      <c r="C100" s="27">
        <v>7.1</v>
      </c>
      <c r="D100" s="27">
        <v>3.9</v>
      </c>
      <c r="E100" s="26">
        <v>1</v>
      </c>
      <c r="G100" s="57">
        <f t="shared" si="21"/>
        <v>1</v>
      </c>
      <c r="H100" s="57">
        <f t="shared" si="22"/>
        <v>7.4</v>
      </c>
      <c r="I100" s="57">
        <f t="shared" si="23"/>
        <v>4.8</v>
      </c>
      <c r="J100" s="57">
        <f t="shared" si="24"/>
        <v>3.7</v>
      </c>
      <c r="K100" s="60">
        <f t="shared" si="25"/>
        <v>0</v>
      </c>
      <c r="L100" s="61">
        <f t="shared" si="26"/>
        <v>1</v>
      </c>
      <c r="M100" s="68">
        <f t="shared" si="27"/>
        <v>1</v>
      </c>
      <c r="N100" s="12">
        <f t="shared" si="28"/>
        <v>0</v>
      </c>
      <c r="O100" s="12">
        <f t="shared" si="29"/>
        <v>0.45017394740798355</v>
      </c>
      <c r="P100" s="71">
        <f t="shared" si="30"/>
        <v>0.45017394740798355</v>
      </c>
      <c r="Q100" s="68">
        <f t="shared" si="31"/>
        <v>0.54982605259201645</v>
      </c>
      <c r="R100" s="71">
        <f t="shared" si="32"/>
        <v>-0.59815331879341194</v>
      </c>
      <c r="S100" s="62">
        <f t="shared" si="33"/>
        <v>100</v>
      </c>
      <c r="AN100">
        <v>0.49686291424288176</v>
      </c>
      <c r="AO100">
        <v>1</v>
      </c>
      <c r="AP100">
        <v>0</v>
      </c>
      <c r="AQ100" s="12">
        <f t="shared" si="37"/>
        <v>73</v>
      </c>
      <c r="AR100" s="12">
        <f t="shared" si="38"/>
        <v>23</v>
      </c>
      <c r="AS100" s="12">
        <f t="shared" si="34"/>
        <v>0.26262626262626265</v>
      </c>
      <c r="AT100" s="12">
        <f t="shared" si="35"/>
        <v>0.7722772277227723</v>
      </c>
      <c r="AU100" s="12">
        <f t="shared" si="36"/>
        <v>7.8007800780078513E-3</v>
      </c>
    </row>
    <row r="101" spans="1:47" x14ac:dyDescent="0.2">
      <c r="A101" s="26">
        <v>0</v>
      </c>
      <c r="B101" s="27">
        <v>7.9</v>
      </c>
      <c r="C101" s="27">
        <v>4.8</v>
      </c>
      <c r="D101" s="27">
        <v>3.5</v>
      </c>
      <c r="E101" s="26">
        <v>1</v>
      </c>
      <c r="G101" s="57">
        <f t="shared" si="21"/>
        <v>1</v>
      </c>
      <c r="H101" s="57">
        <f t="shared" si="22"/>
        <v>8.6999999999999993</v>
      </c>
      <c r="I101" s="57">
        <f t="shared" si="23"/>
        <v>2.9</v>
      </c>
      <c r="J101" s="57">
        <f t="shared" si="24"/>
        <v>2.5</v>
      </c>
      <c r="K101" s="60">
        <f t="shared" si="25"/>
        <v>1</v>
      </c>
      <c r="L101" s="61">
        <f t="shared" si="26"/>
        <v>0</v>
      </c>
      <c r="M101" s="68">
        <f t="shared" si="27"/>
        <v>1</v>
      </c>
      <c r="N101" s="12">
        <f t="shared" si="28"/>
        <v>1</v>
      </c>
      <c r="O101" s="12">
        <f t="shared" si="29"/>
        <v>0.12780582100654256</v>
      </c>
      <c r="P101" s="71">
        <f t="shared" si="30"/>
        <v>0.12780582100654256</v>
      </c>
      <c r="Q101" s="68">
        <f t="shared" si="31"/>
        <v>0.87219417899345741</v>
      </c>
      <c r="R101" s="71">
        <f t="shared" si="32"/>
        <v>-2.0572431902939483</v>
      </c>
      <c r="S101" s="62">
        <f t="shared" si="33"/>
        <v>0</v>
      </c>
      <c r="AN101">
        <v>0.49686291424288176</v>
      </c>
      <c r="AO101">
        <v>1</v>
      </c>
      <c r="AP101">
        <v>0</v>
      </c>
      <c r="AQ101" s="12">
        <f t="shared" si="37"/>
        <v>74</v>
      </c>
      <c r="AR101" s="12">
        <f t="shared" si="38"/>
        <v>23</v>
      </c>
      <c r="AS101" s="12">
        <f t="shared" si="34"/>
        <v>0.25252525252525249</v>
      </c>
      <c r="AT101" s="12">
        <f t="shared" si="35"/>
        <v>0.7722772277227723</v>
      </c>
      <c r="AU101" s="12">
        <f t="shared" si="36"/>
        <v>0</v>
      </c>
    </row>
    <row r="102" spans="1:47" x14ac:dyDescent="0.2">
      <c r="A102" s="26">
        <v>0</v>
      </c>
      <c r="B102" s="27">
        <v>7.6</v>
      </c>
      <c r="C102" s="27">
        <v>4.5999999999999996</v>
      </c>
      <c r="D102" s="27">
        <v>3.5</v>
      </c>
      <c r="E102" s="26">
        <v>0</v>
      </c>
      <c r="G102" s="57">
        <f t="shared" si="21"/>
        <v>1</v>
      </c>
      <c r="H102" s="57">
        <f t="shared" si="22"/>
        <v>7.8</v>
      </c>
      <c r="I102" s="57">
        <f t="shared" si="23"/>
        <v>7.1</v>
      </c>
      <c r="J102" s="57">
        <f t="shared" si="24"/>
        <v>3.9</v>
      </c>
      <c r="K102" s="60">
        <f t="shared" si="25"/>
        <v>1</v>
      </c>
      <c r="L102" s="61">
        <f t="shared" si="26"/>
        <v>0</v>
      </c>
      <c r="M102" s="68">
        <f t="shared" si="27"/>
        <v>1</v>
      </c>
      <c r="N102" s="12">
        <f t="shared" si="28"/>
        <v>1</v>
      </c>
      <c r="O102" s="12">
        <f t="shared" si="29"/>
        <v>0.84846362324016233</v>
      </c>
      <c r="P102" s="71">
        <f t="shared" si="30"/>
        <v>0.84846362324016233</v>
      </c>
      <c r="Q102" s="68">
        <f t="shared" si="31"/>
        <v>0.15153637675983767</v>
      </c>
      <c r="R102" s="71">
        <f t="shared" si="32"/>
        <v>-0.16432806707111985</v>
      </c>
      <c r="S102" s="62">
        <f t="shared" si="33"/>
        <v>100</v>
      </c>
      <c r="AN102">
        <v>0.50167811323083011</v>
      </c>
      <c r="AO102">
        <v>0</v>
      </c>
      <c r="AP102">
        <v>1</v>
      </c>
      <c r="AQ102" s="12">
        <f t="shared" si="37"/>
        <v>74</v>
      </c>
      <c r="AR102" s="12">
        <f t="shared" si="38"/>
        <v>24</v>
      </c>
      <c r="AS102" s="12">
        <f t="shared" si="34"/>
        <v>0.25252525252525249</v>
      </c>
      <c r="AT102" s="12">
        <f t="shared" si="35"/>
        <v>0.76237623762376239</v>
      </c>
      <c r="AU102" s="12">
        <f t="shared" si="36"/>
        <v>0</v>
      </c>
    </row>
    <row r="103" spans="1:47" x14ac:dyDescent="0.2">
      <c r="A103" s="26">
        <v>1</v>
      </c>
      <c r="B103" s="27">
        <v>9.1999999999999993</v>
      </c>
      <c r="C103" s="27">
        <v>6.2</v>
      </c>
      <c r="D103" s="27">
        <v>4.2</v>
      </c>
      <c r="E103" s="26">
        <v>1</v>
      </c>
      <c r="G103" s="57">
        <f t="shared" si="21"/>
        <v>0</v>
      </c>
      <c r="H103" s="57">
        <f t="shared" si="22"/>
        <v>7.9</v>
      </c>
      <c r="I103" s="57">
        <f t="shared" si="23"/>
        <v>4.8</v>
      </c>
      <c r="J103" s="57">
        <f t="shared" si="24"/>
        <v>3.5</v>
      </c>
      <c r="K103" s="60">
        <f t="shared" si="25"/>
        <v>1</v>
      </c>
      <c r="L103" s="61">
        <f t="shared" si="26"/>
        <v>0</v>
      </c>
      <c r="M103" s="68">
        <f t="shared" si="27"/>
        <v>1</v>
      </c>
      <c r="N103" s="12">
        <f t="shared" si="28"/>
        <v>1</v>
      </c>
      <c r="O103" s="12">
        <f t="shared" si="29"/>
        <v>0.25483877130583854</v>
      </c>
      <c r="P103" s="71">
        <f t="shared" si="30"/>
        <v>0.25483877130583854</v>
      </c>
      <c r="Q103" s="68">
        <f t="shared" si="31"/>
        <v>0.74516122869416146</v>
      </c>
      <c r="R103" s="71">
        <f t="shared" si="32"/>
        <v>-1.3671242031791624</v>
      </c>
      <c r="S103" s="62">
        <f t="shared" si="33"/>
        <v>0</v>
      </c>
      <c r="AN103">
        <v>0.50167811323083011</v>
      </c>
      <c r="AO103">
        <v>0</v>
      </c>
      <c r="AP103">
        <v>1</v>
      </c>
      <c r="AQ103" s="12">
        <f t="shared" si="37"/>
        <v>74</v>
      </c>
      <c r="AR103" s="12">
        <f t="shared" si="38"/>
        <v>25</v>
      </c>
      <c r="AS103" s="12">
        <f t="shared" si="34"/>
        <v>0.25252525252525249</v>
      </c>
      <c r="AT103" s="12">
        <f t="shared" si="35"/>
        <v>0.75247524752475248</v>
      </c>
      <c r="AU103" s="12">
        <f t="shared" si="36"/>
        <v>0</v>
      </c>
    </row>
    <row r="104" spans="1:47" x14ac:dyDescent="0.2">
      <c r="A104" s="26">
        <v>1</v>
      </c>
      <c r="B104" s="27">
        <v>7.7</v>
      </c>
      <c r="C104" s="27">
        <v>7</v>
      </c>
      <c r="D104" s="27">
        <v>3.7</v>
      </c>
      <c r="E104" s="26">
        <v>1</v>
      </c>
      <c r="G104" s="57">
        <f t="shared" si="21"/>
        <v>0</v>
      </c>
      <c r="H104" s="57">
        <f t="shared" si="22"/>
        <v>7.6</v>
      </c>
      <c r="I104" s="57">
        <f t="shared" si="23"/>
        <v>4.5999999999999996</v>
      </c>
      <c r="J104" s="57">
        <f t="shared" si="24"/>
        <v>3.5</v>
      </c>
      <c r="K104" s="60">
        <f t="shared" si="25"/>
        <v>0</v>
      </c>
      <c r="L104" s="61">
        <f t="shared" si="26"/>
        <v>1</v>
      </c>
      <c r="M104" s="68">
        <f t="shared" si="27"/>
        <v>1</v>
      </c>
      <c r="N104" s="12">
        <f t="shared" si="28"/>
        <v>0</v>
      </c>
      <c r="O104" s="12">
        <f t="shared" si="29"/>
        <v>0.19885198417058442</v>
      </c>
      <c r="P104" s="71">
        <f t="shared" si="30"/>
        <v>0.19885198417058442</v>
      </c>
      <c r="Q104" s="68">
        <f t="shared" si="31"/>
        <v>0.80114801582941553</v>
      </c>
      <c r="R104" s="71">
        <f t="shared" si="32"/>
        <v>-0.22170956018435681</v>
      </c>
      <c r="S104" s="62">
        <f t="shared" si="33"/>
        <v>100</v>
      </c>
      <c r="AN104">
        <v>0.50782914745630625</v>
      </c>
      <c r="AO104">
        <v>0</v>
      </c>
      <c r="AP104">
        <v>1</v>
      </c>
      <c r="AQ104" s="12">
        <f t="shared" si="37"/>
        <v>74</v>
      </c>
      <c r="AR104" s="12">
        <f t="shared" si="38"/>
        <v>26</v>
      </c>
      <c r="AS104" s="12">
        <f t="shared" si="34"/>
        <v>0.25252525252525249</v>
      </c>
      <c r="AT104" s="12">
        <f t="shared" si="35"/>
        <v>0.74257425742574257</v>
      </c>
      <c r="AU104" s="12">
        <f t="shared" si="36"/>
        <v>7.5007500750074669E-3</v>
      </c>
    </row>
    <row r="105" spans="1:47" x14ac:dyDescent="0.2">
      <c r="A105" s="26">
        <v>1</v>
      </c>
      <c r="B105" s="27">
        <v>9.5</v>
      </c>
      <c r="C105" s="27">
        <v>6.6</v>
      </c>
      <c r="D105" s="27">
        <v>4.4000000000000004</v>
      </c>
      <c r="E105" s="26">
        <v>1</v>
      </c>
      <c r="G105" s="57">
        <f t="shared" si="21"/>
        <v>1</v>
      </c>
      <c r="H105" s="57">
        <f t="shared" si="22"/>
        <v>9.1999999999999993</v>
      </c>
      <c r="I105" s="57">
        <f t="shared" si="23"/>
        <v>6.2</v>
      </c>
      <c r="J105" s="57">
        <f t="shared" si="24"/>
        <v>4.2</v>
      </c>
      <c r="K105" s="60">
        <f t="shared" si="25"/>
        <v>1</v>
      </c>
      <c r="L105" s="61">
        <f t="shared" si="26"/>
        <v>0</v>
      </c>
      <c r="M105" s="68">
        <f t="shared" si="27"/>
        <v>1</v>
      </c>
      <c r="N105" s="12">
        <f t="shared" si="28"/>
        <v>1</v>
      </c>
      <c r="O105" s="12">
        <f t="shared" si="29"/>
        <v>0.91883829870533229</v>
      </c>
      <c r="P105" s="71">
        <f t="shared" si="30"/>
        <v>0.91883829870533229</v>
      </c>
      <c r="Q105" s="68">
        <f t="shared" si="31"/>
        <v>8.116170129466771E-2</v>
      </c>
      <c r="R105" s="71">
        <f t="shared" si="32"/>
        <v>-8.4645125638738924E-2</v>
      </c>
      <c r="S105" s="62">
        <f t="shared" si="33"/>
        <v>100</v>
      </c>
      <c r="AN105">
        <v>0.50782914745630625</v>
      </c>
      <c r="AO105">
        <v>1</v>
      </c>
      <c r="AP105">
        <v>0</v>
      </c>
      <c r="AQ105" s="12">
        <f t="shared" si="37"/>
        <v>75</v>
      </c>
      <c r="AR105" s="12">
        <f t="shared" si="38"/>
        <v>26</v>
      </c>
      <c r="AS105" s="12">
        <f t="shared" si="34"/>
        <v>0.24242424242424243</v>
      </c>
      <c r="AT105" s="12">
        <f t="shared" si="35"/>
        <v>0.74257425742574257</v>
      </c>
      <c r="AU105" s="12">
        <f t="shared" si="36"/>
        <v>0</v>
      </c>
    </row>
    <row r="106" spans="1:47" x14ac:dyDescent="0.2">
      <c r="A106" s="26">
        <v>0</v>
      </c>
      <c r="B106" s="27">
        <v>6.5</v>
      </c>
      <c r="C106" s="27">
        <v>6</v>
      </c>
      <c r="D106" s="27">
        <v>4.5999999999999996</v>
      </c>
      <c r="E106" s="26">
        <v>1</v>
      </c>
      <c r="G106" s="57">
        <f t="shared" si="21"/>
        <v>1</v>
      </c>
      <c r="H106" s="57">
        <f t="shared" si="22"/>
        <v>7.7</v>
      </c>
      <c r="I106" s="57">
        <f t="shared" si="23"/>
        <v>7</v>
      </c>
      <c r="J106" s="57">
        <f t="shared" si="24"/>
        <v>3.7</v>
      </c>
      <c r="K106" s="60">
        <f t="shared" si="25"/>
        <v>1</v>
      </c>
      <c r="L106" s="61">
        <f t="shared" si="26"/>
        <v>0</v>
      </c>
      <c r="M106" s="68">
        <f t="shared" si="27"/>
        <v>1</v>
      </c>
      <c r="N106" s="12">
        <f t="shared" si="28"/>
        <v>1</v>
      </c>
      <c r="O106" s="12">
        <f t="shared" si="29"/>
        <v>0.79630278477118766</v>
      </c>
      <c r="P106" s="71">
        <f t="shared" si="30"/>
        <v>0.79630278477118766</v>
      </c>
      <c r="Q106" s="68">
        <f t="shared" si="31"/>
        <v>0.20369721522881234</v>
      </c>
      <c r="R106" s="71">
        <f t="shared" si="32"/>
        <v>-0.22777578258660389</v>
      </c>
      <c r="S106" s="62">
        <f t="shared" si="33"/>
        <v>100</v>
      </c>
      <c r="AN106">
        <v>0.51220979685577217</v>
      </c>
      <c r="AO106">
        <v>0</v>
      </c>
      <c r="AP106">
        <v>1</v>
      </c>
      <c r="AQ106" s="12">
        <f t="shared" si="37"/>
        <v>75</v>
      </c>
      <c r="AR106" s="12">
        <f t="shared" si="38"/>
        <v>27</v>
      </c>
      <c r="AS106" s="12">
        <f t="shared" si="34"/>
        <v>0.24242424242424243</v>
      </c>
      <c r="AT106" s="12">
        <f t="shared" si="35"/>
        <v>0.73267326732673266</v>
      </c>
      <c r="AU106" s="12">
        <f t="shared" si="36"/>
        <v>7.4007400740073665E-3</v>
      </c>
    </row>
    <row r="107" spans="1:47" x14ac:dyDescent="0.2">
      <c r="A107" s="26">
        <v>0</v>
      </c>
      <c r="B107" s="27">
        <v>8.3000000000000007</v>
      </c>
      <c r="C107" s="27">
        <v>5.2</v>
      </c>
      <c r="D107" s="27">
        <v>3.9</v>
      </c>
      <c r="E107" s="26">
        <v>1</v>
      </c>
      <c r="G107" s="57">
        <f t="shared" si="21"/>
        <v>1</v>
      </c>
      <c r="H107" s="57">
        <f t="shared" si="22"/>
        <v>9.5</v>
      </c>
      <c r="I107" s="57">
        <f t="shared" si="23"/>
        <v>6.6</v>
      </c>
      <c r="J107" s="57">
        <f t="shared" si="24"/>
        <v>4.4000000000000004</v>
      </c>
      <c r="K107" s="60">
        <f t="shared" si="25"/>
        <v>1</v>
      </c>
      <c r="L107" s="61">
        <f t="shared" si="26"/>
        <v>0</v>
      </c>
      <c r="M107" s="68">
        <f t="shared" si="27"/>
        <v>1</v>
      </c>
      <c r="N107" s="12">
        <f t="shared" si="28"/>
        <v>1</v>
      </c>
      <c r="O107" s="12">
        <f t="shared" si="29"/>
        <v>0.95702318101912331</v>
      </c>
      <c r="P107" s="71">
        <f t="shared" si="30"/>
        <v>0.95702318101912331</v>
      </c>
      <c r="Q107" s="68">
        <f t="shared" si="31"/>
        <v>4.2976818980876685E-2</v>
      </c>
      <c r="R107" s="71">
        <f t="shared" si="32"/>
        <v>-4.3927665232029518E-2</v>
      </c>
      <c r="S107" s="62">
        <f t="shared" si="33"/>
        <v>100</v>
      </c>
      <c r="AN107">
        <v>0.52853416275458454</v>
      </c>
      <c r="AO107">
        <v>1</v>
      </c>
      <c r="AP107">
        <v>0</v>
      </c>
      <c r="AQ107" s="12">
        <f t="shared" si="37"/>
        <v>76</v>
      </c>
      <c r="AR107" s="12">
        <f t="shared" si="38"/>
        <v>27</v>
      </c>
      <c r="AS107" s="12">
        <f t="shared" si="34"/>
        <v>0.23232323232323238</v>
      </c>
      <c r="AT107" s="12">
        <f t="shared" si="35"/>
        <v>0.73267326732673266</v>
      </c>
      <c r="AU107" s="12">
        <f t="shared" si="36"/>
        <v>0</v>
      </c>
    </row>
    <row r="108" spans="1:47" x14ac:dyDescent="0.2">
      <c r="A108" s="26">
        <v>1</v>
      </c>
      <c r="B108" s="27">
        <v>9.6</v>
      </c>
      <c r="C108" s="27">
        <v>5.5</v>
      </c>
      <c r="D108" s="27">
        <v>4.9000000000000004</v>
      </c>
      <c r="E108" s="26">
        <v>1</v>
      </c>
      <c r="G108" s="57">
        <f t="shared" si="21"/>
        <v>0</v>
      </c>
      <c r="H108" s="57">
        <f t="shared" si="22"/>
        <v>6.5</v>
      </c>
      <c r="I108" s="57">
        <f t="shared" si="23"/>
        <v>6</v>
      </c>
      <c r="J108" s="57">
        <f t="shared" si="24"/>
        <v>4.5999999999999996</v>
      </c>
      <c r="K108" s="60">
        <f t="shared" si="25"/>
        <v>1</v>
      </c>
      <c r="L108" s="61">
        <f t="shared" si="26"/>
        <v>0</v>
      </c>
      <c r="M108" s="68">
        <f t="shared" si="27"/>
        <v>1</v>
      </c>
      <c r="N108" s="12">
        <f t="shared" si="28"/>
        <v>1</v>
      </c>
      <c r="O108" s="12">
        <f t="shared" si="29"/>
        <v>0.50782914745630625</v>
      </c>
      <c r="P108" s="71">
        <f t="shared" si="30"/>
        <v>0.50782914745630625</v>
      </c>
      <c r="Q108" s="68">
        <f t="shared" si="31"/>
        <v>0.49217085254369375</v>
      </c>
      <c r="R108" s="71">
        <f t="shared" si="32"/>
        <v>-0.67761021187813275</v>
      </c>
      <c r="S108" s="62">
        <f t="shared" si="33"/>
        <v>100</v>
      </c>
      <c r="AN108">
        <v>0.53426593917876508</v>
      </c>
      <c r="AO108">
        <v>0</v>
      </c>
      <c r="AP108">
        <v>1</v>
      </c>
      <c r="AQ108" s="12">
        <f t="shared" si="37"/>
        <v>76</v>
      </c>
      <c r="AR108" s="12">
        <f t="shared" si="38"/>
        <v>28</v>
      </c>
      <c r="AS108" s="12">
        <f t="shared" si="34"/>
        <v>0.23232323232323238</v>
      </c>
      <c r="AT108" s="12">
        <f t="shared" si="35"/>
        <v>0.72277227722772275</v>
      </c>
      <c r="AU108" s="12">
        <f t="shared" si="36"/>
        <v>0</v>
      </c>
    </row>
    <row r="109" spans="1:47" x14ac:dyDescent="0.2">
      <c r="A109" s="26">
        <v>0</v>
      </c>
      <c r="B109" s="27">
        <v>5.9</v>
      </c>
      <c r="C109" s="27">
        <v>6.2</v>
      </c>
      <c r="D109" s="27">
        <v>5.4</v>
      </c>
      <c r="E109" s="26">
        <v>1</v>
      </c>
      <c r="G109" s="57">
        <f t="shared" si="21"/>
        <v>0</v>
      </c>
      <c r="H109" s="57">
        <f t="shared" si="22"/>
        <v>8.3000000000000007</v>
      </c>
      <c r="I109" s="57">
        <f t="shared" si="23"/>
        <v>5.2</v>
      </c>
      <c r="J109" s="57">
        <f t="shared" si="24"/>
        <v>3.9</v>
      </c>
      <c r="K109" s="60">
        <f t="shared" si="25"/>
        <v>1</v>
      </c>
      <c r="L109" s="61">
        <f t="shared" si="26"/>
        <v>0</v>
      </c>
      <c r="M109" s="68">
        <f t="shared" si="27"/>
        <v>1</v>
      </c>
      <c r="N109" s="12">
        <f t="shared" si="28"/>
        <v>1</v>
      </c>
      <c r="O109" s="12">
        <f t="shared" si="29"/>
        <v>0.47518224182263991</v>
      </c>
      <c r="P109" s="71">
        <f t="shared" si="30"/>
        <v>0.47518224182263991</v>
      </c>
      <c r="Q109" s="68">
        <f t="shared" si="31"/>
        <v>0.52481775817736009</v>
      </c>
      <c r="R109" s="71">
        <f t="shared" si="32"/>
        <v>-0.7440568815338261</v>
      </c>
      <c r="S109" s="62">
        <f t="shared" si="33"/>
        <v>0</v>
      </c>
      <c r="AN109">
        <v>0.53426593917876508</v>
      </c>
      <c r="AO109">
        <v>0</v>
      </c>
      <c r="AP109">
        <v>1</v>
      </c>
      <c r="AQ109" s="12">
        <f t="shared" si="37"/>
        <v>76</v>
      </c>
      <c r="AR109" s="12">
        <f t="shared" si="38"/>
        <v>29</v>
      </c>
      <c r="AS109" s="12">
        <f t="shared" si="34"/>
        <v>0.23232323232323238</v>
      </c>
      <c r="AT109" s="12">
        <f t="shared" si="35"/>
        <v>0.71287128712871284</v>
      </c>
      <c r="AU109" s="12">
        <f t="shared" si="36"/>
        <v>7.2007200720072464E-3</v>
      </c>
    </row>
    <row r="110" spans="1:47" x14ac:dyDescent="0.2">
      <c r="A110" s="26">
        <v>1</v>
      </c>
      <c r="B110" s="27">
        <v>8.6999999999999993</v>
      </c>
      <c r="C110" s="27">
        <v>4.8</v>
      </c>
      <c r="D110" s="27">
        <v>4.2</v>
      </c>
      <c r="E110" s="26">
        <v>1</v>
      </c>
      <c r="G110" s="57">
        <f t="shared" si="21"/>
        <v>1</v>
      </c>
      <c r="H110" s="57">
        <f t="shared" si="22"/>
        <v>9.6</v>
      </c>
      <c r="I110" s="57">
        <f t="shared" si="23"/>
        <v>5.5</v>
      </c>
      <c r="J110" s="57">
        <f t="shared" si="24"/>
        <v>4.9000000000000004</v>
      </c>
      <c r="K110" s="60">
        <f t="shared" si="25"/>
        <v>1</v>
      </c>
      <c r="L110" s="61">
        <f t="shared" si="26"/>
        <v>0</v>
      </c>
      <c r="M110" s="68">
        <f t="shared" si="27"/>
        <v>1</v>
      </c>
      <c r="N110" s="12">
        <f t="shared" si="28"/>
        <v>1</v>
      </c>
      <c r="O110" s="12">
        <f t="shared" si="29"/>
        <v>0.95539599910606354</v>
      </c>
      <c r="P110" s="71">
        <f t="shared" si="30"/>
        <v>0.95539599910606354</v>
      </c>
      <c r="Q110" s="68">
        <f t="shared" si="31"/>
        <v>4.4604000893936457E-2</v>
      </c>
      <c r="R110" s="71">
        <f t="shared" si="32"/>
        <v>-4.5629365698783099E-2</v>
      </c>
      <c r="S110" s="62">
        <f t="shared" si="33"/>
        <v>100</v>
      </c>
      <c r="AN110">
        <v>0.53945710533207947</v>
      </c>
      <c r="AO110">
        <v>1</v>
      </c>
      <c r="AP110">
        <v>0</v>
      </c>
      <c r="AQ110" s="12">
        <f t="shared" si="37"/>
        <v>77</v>
      </c>
      <c r="AR110" s="12">
        <f t="shared" si="38"/>
        <v>29</v>
      </c>
      <c r="AS110" s="12">
        <f t="shared" si="34"/>
        <v>0.22222222222222221</v>
      </c>
      <c r="AT110" s="12">
        <f t="shared" si="35"/>
        <v>0.71287128712871284</v>
      </c>
      <c r="AU110" s="12">
        <f t="shared" si="36"/>
        <v>7.2007200720071675E-3</v>
      </c>
    </row>
    <row r="111" spans="1:47" x14ac:dyDescent="0.2">
      <c r="A111" s="26">
        <v>0</v>
      </c>
      <c r="B111" s="27">
        <v>6.7</v>
      </c>
      <c r="C111" s="27">
        <v>4.5</v>
      </c>
      <c r="D111" s="27">
        <v>3.1</v>
      </c>
      <c r="E111" s="26">
        <v>0</v>
      </c>
      <c r="G111" s="57">
        <f t="shared" si="21"/>
        <v>0</v>
      </c>
      <c r="H111" s="57">
        <f t="shared" si="22"/>
        <v>5.9</v>
      </c>
      <c r="I111" s="57">
        <f t="shared" si="23"/>
        <v>6.2</v>
      </c>
      <c r="J111" s="57">
        <f t="shared" si="24"/>
        <v>5.4</v>
      </c>
      <c r="K111" s="60">
        <f t="shared" si="25"/>
        <v>1</v>
      </c>
      <c r="L111" s="61">
        <f t="shared" si="26"/>
        <v>0</v>
      </c>
      <c r="M111" s="68">
        <f t="shared" si="27"/>
        <v>1</v>
      </c>
      <c r="N111" s="12">
        <f t="shared" si="28"/>
        <v>1</v>
      </c>
      <c r="O111" s="12">
        <f t="shared" si="29"/>
        <v>0.66595514718461835</v>
      </c>
      <c r="P111" s="71">
        <f t="shared" si="30"/>
        <v>0.66595514718461835</v>
      </c>
      <c r="Q111" s="68">
        <f t="shared" si="31"/>
        <v>0.33404485281538165</v>
      </c>
      <c r="R111" s="71">
        <f t="shared" si="32"/>
        <v>-0.40653295727927208</v>
      </c>
      <c r="S111" s="62">
        <f t="shared" si="33"/>
        <v>100</v>
      </c>
      <c r="AN111">
        <v>0.53945710533207947</v>
      </c>
      <c r="AO111">
        <v>1</v>
      </c>
      <c r="AP111">
        <v>0</v>
      </c>
      <c r="AQ111" s="12">
        <f t="shared" si="37"/>
        <v>78</v>
      </c>
      <c r="AR111" s="12">
        <f t="shared" si="38"/>
        <v>29</v>
      </c>
      <c r="AS111" s="12">
        <f t="shared" si="34"/>
        <v>0.21212121212121215</v>
      </c>
      <c r="AT111" s="12">
        <f t="shared" si="35"/>
        <v>0.71287128712871284</v>
      </c>
      <c r="AU111" s="12">
        <f t="shared" si="36"/>
        <v>0</v>
      </c>
    </row>
    <row r="112" spans="1:47" x14ac:dyDescent="0.2">
      <c r="A112" s="26">
        <v>1</v>
      </c>
      <c r="B112" s="27">
        <v>9.6999999999999993</v>
      </c>
      <c r="C112" s="27">
        <v>6.1</v>
      </c>
      <c r="D112" s="27">
        <v>4.0999999999999996</v>
      </c>
      <c r="E112" s="26">
        <v>1</v>
      </c>
      <c r="G112" s="57">
        <f t="shared" si="21"/>
        <v>1</v>
      </c>
      <c r="H112" s="57">
        <f t="shared" si="22"/>
        <v>8.6999999999999993</v>
      </c>
      <c r="I112" s="57">
        <f t="shared" si="23"/>
        <v>4.8</v>
      </c>
      <c r="J112" s="57">
        <f t="shared" si="24"/>
        <v>4.2</v>
      </c>
      <c r="K112" s="60">
        <f t="shared" si="25"/>
        <v>1</v>
      </c>
      <c r="L112" s="61">
        <f t="shared" si="26"/>
        <v>0</v>
      </c>
      <c r="M112" s="68">
        <f t="shared" si="27"/>
        <v>1</v>
      </c>
      <c r="N112" s="12">
        <f t="shared" si="28"/>
        <v>1</v>
      </c>
      <c r="O112" s="12">
        <f t="shared" si="29"/>
        <v>0.77375714415170604</v>
      </c>
      <c r="P112" s="71">
        <f t="shared" si="30"/>
        <v>0.77375714415170604</v>
      </c>
      <c r="Q112" s="68">
        <f t="shared" si="31"/>
        <v>0.22624285584829396</v>
      </c>
      <c r="R112" s="71">
        <f t="shared" si="32"/>
        <v>-0.25649722187350926</v>
      </c>
      <c r="S112" s="62">
        <f t="shared" si="33"/>
        <v>100</v>
      </c>
      <c r="AN112">
        <v>0.54039270754673041</v>
      </c>
      <c r="AO112">
        <v>0</v>
      </c>
      <c r="AP112">
        <v>1</v>
      </c>
      <c r="AQ112" s="12">
        <f t="shared" si="37"/>
        <v>78</v>
      </c>
      <c r="AR112" s="12">
        <f t="shared" si="38"/>
        <v>30</v>
      </c>
      <c r="AS112" s="12">
        <f t="shared" si="34"/>
        <v>0.21212121212121215</v>
      </c>
      <c r="AT112" s="12">
        <f t="shared" si="35"/>
        <v>0.70297029702970293</v>
      </c>
      <c r="AU112" s="12">
        <f t="shared" si="36"/>
        <v>0</v>
      </c>
    </row>
    <row r="113" spans="1:47" x14ac:dyDescent="0.2">
      <c r="A113" s="26">
        <v>1</v>
      </c>
      <c r="B113" s="27">
        <v>8.8000000000000007</v>
      </c>
      <c r="C113" s="27">
        <v>4.5</v>
      </c>
      <c r="D113" s="27">
        <v>3.9</v>
      </c>
      <c r="E113" s="26">
        <v>0</v>
      </c>
      <c r="G113" s="57">
        <f t="shared" si="21"/>
        <v>0</v>
      </c>
      <c r="H113" s="57">
        <f t="shared" si="22"/>
        <v>6.7</v>
      </c>
      <c r="I113" s="57">
        <f t="shared" si="23"/>
        <v>4.5</v>
      </c>
      <c r="J113" s="57">
        <f t="shared" si="24"/>
        <v>3.1</v>
      </c>
      <c r="K113" s="60">
        <f t="shared" si="25"/>
        <v>0</v>
      </c>
      <c r="L113" s="61">
        <f t="shared" si="26"/>
        <v>1</v>
      </c>
      <c r="M113" s="68">
        <f t="shared" si="27"/>
        <v>1</v>
      </c>
      <c r="N113" s="12">
        <f t="shared" si="28"/>
        <v>0</v>
      </c>
      <c r="O113" s="12">
        <f t="shared" si="29"/>
        <v>7.5317234539975714E-2</v>
      </c>
      <c r="P113" s="71">
        <f t="shared" si="30"/>
        <v>7.5317234539975714E-2</v>
      </c>
      <c r="Q113" s="68">
        <f t="shared" si="31"/>
        <v>0.92468276546002426</v>
      </c>
      <c r="R113" s="71">
        <f t="shared" si="32"/>
        <v>-7.830455655209255E-2</v>
      </c>
      <c r="S113" s="62">
        <f t="shared" si="33"/>
        <v>100</v>
      </c>
      <c r="AN113">
        <v>0.54039270754673041</v>
      </c>
      <c r="AO113">
        <v>0</v>
      </c>
      <c r="AP113">
        <v>1</v>
      </c>
      <c r="AQ113" s="12">
        <f t="shared" si="37"/>
        <v>78</v>
      </c>
      <c r="AR113" s="12">
        <f t="shared" si="38"/>
        <v>31</v>
      </c>
      <c r="AS113" s="12">
        <f t="shared" si="34"/>
        <v>0.21212121212121215</v>
      </c>
      <c r="AT113" s="12">
        <f t="shared" si="35"/>
        <v>0.69306930693069302</v>
      </c>
      <c r="AU113" s="12">
        <f t="shared" si="36"/>
        <v>0</v>
      </c>
    </row>
    <row r="114" spans="1:47" x14ac:dyDescent="0.2">
      <c r="A114" s="26">
        <v>0</v>
      </c>
      <c r="B114" s="27">
        <v>8.1999999999999993</v>
      </c>
      <c r="C114" s="27">
        <v>5</v>
      </c>
      <c r="D114" s="27">
        <v>4.5</v>
      </c>
      <c r="E114" s="26">
        <v>1</v>
      </c>
      <c r="G114" s="57">
        <f t="shared" si="21"/>
        <v>1</v>
      </c>
      <c r="H114" s="57">
        <f t="shared" si="22"/>
        <v>9.6999999999999993</v>
      </c>
      <c r="I114" s="57">
        <f t="shared" si="23"/>
        <v>6.1</v>
      </c>
      <c r="J114" s="57">
        <f t="shared" si="24"/>
        <v>4.0999999999999996</v>
      </c>
      <c r="K114" s="60">
        <f t="shared" si="25"/>
        <v>1</v>
      </c>
      <c r="L114" s="61">
        <f t="shared" si="26"/>
        <v>0</v>
      </c>
      <c r="M114" s="68">
        <f t="shared" si="27"/>
        <v>1</v>
      </c>
      <c r="N114" s="12">
        <f t="shared" si="28"/>
        <v>1</v>
      </c>
      <c r="O114" s="12">
        <f t="shared" si="29"/>
        <v>0.92928343021832061</v>
      </c>
      <c r="P114" s="71">
        <f t="shared" si="30"/>
        <v>0.92928343021832061</v>
      </c>
      <c r="Q114" s="68">
        <f t="shared" si="31"/>
        <v>7.0716569781679395E-2</v>
      </c>
      <c r="R114" s="71">
        <f t="shared" si="32"/>
        <v>-7.3341494968078319E-2</v>
      </c>
      <c r="S114" s="62">
        <f t="shared" si="33"/>
        <v>100</v>
      </c>
      <c r="AN114">
        <v>0.55061073563014551</v>
      </c>
      <c r="AO114">
        <v>0</v>
      </c>
      <c r="AP114">
        <v>1</v>
      </c>
      <c r="AQ114" s="12">
        <f t="shared" si="37"/>
        <v>78</v>
      </c>
      <c r="AR114" s="12">
        <f t="shared" si="38"/>
        <v>32</v>
      </c>
      <c r="AS114" s="12">
        <f t="shared" si="34"/>
        <v>0.21212121212121215</v>
      </c>
      <c r="AT114" s="12">
        <f t="shared" si="35"/>
        <v>0.68316831683168311</v>
      </c>
      <c r="AU114" s="12">
        <f t="shared" si="36"/>
        <v>6.9006900690069444E-3</v>
      </c>
    </row>
    <row r="115" spans="1:47" x14ac:dyDescent="0.2">
      <c r="A115" s="26">
        <v>1</v>
      </c>
      <c r="B115" s="27">
        <v>8.9</v>
      </c>
      <c r="C115" s="27">
        <v>6.9</v>
      </c>
      <c r="D115" s="27">
        <v>4.2</v>
      </c>
      <c r="E115" s="26">
        <v>1</v>
      </c>
      <c r="G115" s="57">
        <f t="shared" si="21"/>
        <v>1</v>
      </c>
      <c r="H115" s="57">
        <f t="shared" si="22"/>
        <v>8.8000000000000007</v>
      </c>
      <c r="I115" s="57">
        <f t="shared" si="23"/>
        <v>4.5</v>
      </c>
      <c r="J115" s="57">
        <f t="shared" si="24"/>
        <v>3.9</v>
      </c>
      <c r="K115" s="60">
        <f t="shared" si="25"/>
        <v>0</v>
      </c>
      <c r="L115" s="61">
        <f t="shared" si="26"/>
        <v>1</v>
      </c>
      <c r="M115" s="68">
        <f t="shared" si="27"/>
        <v>1</v>
      </c>
      <c r="N115" s="12">
        <f t="shared" si="28"/>
        <v>0</v>
      </c>
      <c r="O115" s="12">
        <f t="shared" si="29"/>
        <v>0.68158903894837997</v>
      </c>
      <c r="P115" s="71">
        <f t="shared" si="30"/>
        <v>0.68158903894837997</v>
      </c>
      <c r="Q115" s="68">
        <f t="shared" si="31"/>
        <v>0.31841096105162003</v>
      </c>
      <c r="R115" s="71">
        <f t="shared" si="32"/>
        <v>-1.1444124001910705</v>
      </c>
      <c r="S115" s="62">
        <f t="shared" si="33"/>
        <v>0</v>
      </c>
      <c r="AN115">
        <v>0.55061073563014551</v>
      </c>
      <c r="AO115">
        <v>1</v>
      </c>
      <c r="AP115">
        <v>0</v>
      </c>
      <c r="AQ115" s="12">
        <f t="shared" si="37"/>
        <v>79</v>
      </c>
      <c r="AR115" s="12">
        <f t="shared" si="38"/>
        <v>32</v>
      </c>
      <c r="AS115" s="12">
        <f t="shared" si="34"/>
        <v>0.20202020202020199</v>
      </c>
      <c r="AT115" s="12">
        <f t="shared" si="35"/>
        <v>0.68316831683168311</v>
      </c>
      <c r="AU115" s="12">
        <f t="shared" si="36"/>
        <v>0</v>
      </c>
    </row>
    <row r="116" spans="1:47" x14ac:dyDescent="0.2">
      <c r="A116" s="26">
        <v>1</v>
      </c>
      <c r="B116" s="27">
        <v>8.4</v>
      </c>
      <c r="C116" s="27">
        <v>5.9</v>
      </c>
      <c r="D116" s="27">
        <v>3.6</v>
      </c>
      <c r="E116" s="26">
        <v>1</v>
      </c>
      <c r="G116" s="57">
        <f t="shared" si="21"/>
        <v>0</v>
      </c>
      <c r="H116" s="57">
        <f t="shared" si="22"/>
        <v>8.1999999999999993</v>
      </c>
      <c r="I116" s="57">
        <f t="shared" si="23"/>
        <v>5</v>
      </c>
      <c r="J116" s="57">
        <f t="shared" si="24"/>
        <v>4.5</v>
      </c>
      <c r="K116" s="60">
        <f t="shared" si="25"/>
        <v>1</v>
      </c>
      <c r="L116" s="61">
        <f t="shared" si="26"/>
        <v>0</v>
      </c>
      <c r="M116" s="68">
        <f t="shared" si="27"/>
        <v>1</v>
      </c>
      <c r="N116" s="12">
        <f t="shared" si="28"/>
        <v>1</v>
      </c>
      <c r="O116" s="12">
        <f t="shared" si="29"/>
        <v>0.60014525446994416</v>
      </c>
      <c r="P116" s="71">
        <f t="shared" si="30"/>
        <v>0.60014525446994416</v>
      </c>
      <c r="Q116" s="68">
        <f t="shared" si="31"/>
        <v>0.39985474553005584</v>
      </c>
      <c r="R116" s="71">
        <f t="shared" si="32"/>
        <v>-0.51058356228199542</v>
      </c>
      <c r="S116" s="62">
        <f t="shared" si="33"/>
        <v>100</v>
      </c>
      <c r="AN116">
        <v>0.56415406715738892</v>
      </c>
      <c r="AO116">
        <v>0</v>
      </c>
      <c r="AP116">
        <v>1</v>
      </c>
      <c r="AQ116" s="12">
        <f t="shared" si="37"/>
        <v>79</v>
      </c>
      <c r="AR116" s="12">
        <f t="shared" si="38"/>
        <v>33</v>
      </c>
      <c r="AS116" s="12">
        <f t="shared" si="34"/>
        <v>0.20202020202020199</v>
      </c>
      <c r="AT116" s="12">
        <f t="shared" si="35"/>
        <v>0.6732673267326732</v>
      </c>
      <c r="AU116" s="12">
        <f t="shared" si="36"/>
        <v>6.8006800680067694E-3</v>
      </c>
    </row>
    <row r="117" spans="1:47" x14ac:dyDescent="0.2">
      <c r="A117" s="26">
        <v>1</v>
      </c>
      <c r="B117" s="27">
        <v>7.7</v>
      </c>
      <c r="C117" s="27">
        <v>7</v>
      </c>
      <c r="D117" s="27">
        <v>3.7</v>
      </c>
      <c r="E117" s="26">
        <v>0</v>
      </c>
      <c r="G117" s="57">
        <f t="shared" si="21"/>
        <v>1</v>
      </c>
      <c r="H117" s="57">
        <f t="shared" si="22"/>
        <v>8.9</v>
      </c>
      <c r="I117" s="57">
        <f t="shared" si="23"/>
        <v>6.9</v>
      </c>
      <c r="J117" s="57">
        <f t="shared" si="24"/>
        <v>4.2</v>
      </c>
      <c r="K117" s="60">
        <f t="shared" si="25"/>
        <v>1</v>
      </c>
      <c r="L117" s="61">
        <f t="shared" si="26"/>
        <v>0</v>
      </c>
      <c r="M117" s="68">
        <f t="shared" si="27"/>
        <v>1</v>
      </c>
      <c r="N117" s="12">
        <f t="shared" si="28"/>
        <v>1</v>
      </c>
      <c r="O117" s="12">
        <f t="shared" si="29"/>
        <v>0.93495445079575235</v>
      </c>
      <c r="P117" s="71">
        <f t="shared" si="30"/>
        <v>0.93495445079575235</v>
      </c>
      <c r="Q117" s="68">
        <f t="shared" si="31"/>
        <v>6.5045549204247655E-2</v>
      </c>
      <c r="R117" s="71">
        <f t="shared" si="32"/>
        <v>-6.7257466606567673E-2</v>
      </c>
      <c r="S117" s="62">
        <f t="shared" si="33"/>
        <v>100</v>
      </c>
      <c r="AN117">
        <v>0.56415406715738892</v>
      </c>
      <c r="AO117">
        <v>1</v>
      </c>
      <c r="AP117">
        <v>0</v>
      </c>
      <c r="AQ117" s="12">
        <f t="shared" si="37"/>
        <v>80</v>
      </c>
      <c r="AR117" s="12">
        <f t="shared" si="38"/>
        <v>33</v>
      </c>
      <c r="AS117" s="12">
        <f t="shared" si="34"/>
        <v>0.19191919191919193</v>
      </c>
      <c r="AT117" s="12">
        <f t="shared" si="35"/>
        <v>0.6732673267326732</v>
      </c>
      <c r="AU117" s="12">
        <f t="shared" si="36"/>
        <v>6.800680068006844E-3</v>
      </c>
    </row>
    <row r="118" spans="1:47" x14ac:dyDescent="0.2">
      <c r="A118" s="26">
        <v>1</v>
      </c>
      <c r="B118" s="27">
        <v>9.1999999999999993</v>
      </c>
      <c r="C118" s="27">
        <v>6.2</v>
      </c>
      <c r="D118" s="27">
        <v>4.2</v>
      </c>
      <c r="E118" s="26">
        <v>1</v>
      </c>
      <c r="G118" s="57">
        <f t="shared" si="21"/>
        <v>1</v>
      </c>
      <c r="H118" s="57">
        <f t="shared" si="22"/>
        <v>8.4</v>
      </c>
      <c r="I118" s="57">
        <f t="shared" si="23"/>
        <v>5.9</v>
      </c>
      <c r="J118" s="57">
        <f t="shared" si="24"/>
        <v>3.6</v>
      </c>
      <c r="K118" s="60">
        <f t="shared" si="25"/>
        <v>1</v>
      </c>
      <c r="L118" s="61">
        <f t="shared" si="26"/>
        <v>0</v>
      </c>
      <c r="M118" s="68">
        <f t="shared" si="27"/>
        <v>1</v>
      </c>
      <c r="N118" s="12">
        <f t="shared" si="28"/>
        <v>1</v>
      </c>
      <c r="O118" s="12">
        <f t="shared" si="29"/>
        <v>0.73533030656084553</v>
      </c>
      <c r="P118" s="71">
        <f t="shared" si="30"/>
        <v>0.73533030656084553</v>
      </c>
      <c r="Q118" s="68">
        <f t="shared" si="31"/>
        <v>0.26466969343915447</v>
      </c>
      <c r="R118" s="71">
        <f t="shared" si="32"/>
        <v>-0.3074354840363237</v>
      </c>
      <c r="S118" s="62">
        <f t="shared" si="33"/>
        <v>100</v>
      </c>
      <c r="AN118">
        <v>0.56851318951309182</v>
      </c>
      <c r="AO118">
        <v>1</v>
      </c>
      <c r="AP118">
        <v>0</v>
      </c>
      <c r="AQ118" s="12">
        <f t="shared" si="37"/>
        <v>81</v>
      </c>
      <c r="AR118" s="12">
        <f t="shared" si="38"/>
        <v>33</v>
      </c>
      <c r="AS118" s="12">
        <f t="shared" si="34"/>
        <v>0.18181818181818177</v>
      </c>
      <c r="AT118" s="12">
        <f t="shared" si="35"/>
        <v>0.6732673267326732</v>
      </c>
      <c r="AU118" s="12">
        <f t="shared" si="36"/>
        <v>0</v>
      </c>
    </row>
    <row r="119" spans="1:47" x14ac:dyDescent="0.2">
      <c r="A119" s="26">
        <v>0</v>
      </c>
      <c r="B119" s="27">
        <v>7.3</v>
      </c>
      <c r="C119" s="27">
        <v>6.1</v>
      </c>
      <c r="D119" s="27">
        <v>2.9</v>
      </c>
      <c r="E119" s="26">
        <v>0</v>
      </c>
      <c r="G119" s="57">
        <f t="shared" si="21"/>
        <v>1</v>
      </c>
      <c r="H119" s="57">
        <f t="shared" si="22"/>
        <v>7.7</v>
      </c>
      <c r="I119" s="57">
        <f t="shared" si="23"/>
        <v>7</v>
      </c>
      <c r="J119" s="57">
        <f t="shared" si="24"/>
        <v>3.7</v>
      </c>
      <c r="K119" s="60">
        <f t="shared" si="25"/>
        <v>0</v>
      </c>
      <c r="L119" s="61">
        <f t="shared" si="26"/>
        <v>1</v>
      </c>
      <c r="M119" s="68">
        <f t="shared" si="27"/>
        <v>1</v>
      </c>
      <c r="N119" s="12">
        <f t="shared" si="28"/>
        <v>0</v>
      </c>
      <c r="O119" s="12">
        <f t="shared" si="29"/>
        <v>0.79630278477118766</v>
      </c>
      <c r="P119" s="71">
        <f t="shared" si="30"/>
        <v>0.79630278477118766</v>
      </c>
      <c r="Q119" s="68">
        <f t="shared" si="31"/>
        <v>0.20369721522881234</v>
      </c>
      <c r="R119" s="71">
        <f t="shared" si="32"/>
        <v>-1.5911206267863089</v>
      </c>
      <c r="S119" s="62">
        <f t="shared" si="33"/>
        <v>0</v>
      </c>
      <c r="AN119">
        <v>0.56851318951309182</v>
      </c>
      <c r="AO119">
        <v>0</v>
      </c>
      <c r="AP119">
        <v>1</v>
      </c>
      <c r="AQ119" s="12">
        <f t="shared" si="37"/>
        <v>81</v>
      </c>
      <c r="AR119" s="12">
        <f t="shared" si="38"/>
        <v>34</v>
      </c>
      <c r="AS119" s="12">
        <f t="shared" si="34"/>
        <v>0.18181818181818177</v>
      </c>
      <c r="AT119" s="12">
        <f t="shared" si="35"/>
        <v>0.66336633663366329</v>
      </c>
      <c r="AU119" s="12">
        <f t="shared" si="36"/>
        <v>6.700670067006669E-3</v>
      </c>
    </row>
    <row r="120" spans="1:47" x14ac:dyDescent="0.2">
      <c r="A120" s="26">
        <v>1</v>
      </c>
      <c r="B120" s="27">
        <v>9</v>
      </c>
      <c r="C120" s="27">
        <v>5</v>
      </c>
      <c r="D120" s="27">
        <v>3.1</v>
      </c>
      <c r="E120" s="26">
        <v>1</v>
      </c>
      <c r="G120" s="57">
        <f t="shared" si="21"/>
        <v>1</v>
      </c>
      <c r="H120" s="57">
        <f t="shared" si="22"/>
        <v>9.1999999999999993</v>
      </c>
      <c r="I120" s="57">
        <f t="shared" si="23"/>
        <v>6.2</v>
      </c>
      <c r="J120" s="57">
        <f t="shared" si="24"/>
        <v>4.2</v>
      </c>
      <c r="K120" s="60">
        <f t="shared" si="25"/>
        <v>1</v>
      </c>
      <c r="L120" s="61">
        <f t="shared" si="26"/>
        <v>0</v>
      </c>
      <c r="M120" s="68">
        <f t="shared" si="27"/>
        <v>1</v>
      </c>
      <c r="N120" s="12">
        <f t="shared" si="28"/>
        <v>1</v>
      </c>
      <c r="O120" s="12">
        <f t="shared" si="29"/>
        <v>0.91883829870533229</v>
      </c>
      <c r="P120" s="71">
        <f t="shared" si="30"/>
        <v>0.91883829870533229</v>
      </c>
      <c r="Q120" s="68">
        <f t="shared" si="31"/>
        <v>8.116170129466771E-2</v>
      </c>
      <c r="R120" s="71">
        <f t="shared" si="32"/>
        <v>-8.4645125638738924E-2</v>
      </c>
      <c r="S120" s="62">
        <f t="shared" si="33"/>
        <v>100</v>
      </c>
      <c r="AN120">
        <v>0.57122246595457249</v>
      </c>
      <c r="AO120">
        <v>1</v>
      </c>
      <c r="AP120">
        <v>0</v>
      </c>
      <c r="AQ120" s="12">
        <f t="shared" si="37"/>
        <v>82</v>
      </c>
      <c r="AR120" s="12">
        <f t="shared" si="38"/>
        <v>34</v>
      </c>
      <c r="AS120" s="12">
        <f t="shared" si="34"/>
        <v>0.17171717171717171</v>
      </c>
      <c r="AT120" s="12">
        <f t="shared" si="35"/>
        <v>0.66336633663366329</v>
      </c>
      <c r="AU120" s="12">
        <f t="shared" si="36"/>
        <v>6.700670067006669E-3</v>
      </c>
    </row>
    <row r="121" spans="1:47" x14ac:dyDescent="0.2">
      <c r="A121" s="26">
        <v>0</v>
      </c>
      <c r="B121" s="27">
        <v>8.1</v>
      </c>
      <c r="C121" s="27">
        <v>3.8</v>
      </c>
      <c r="D121" s="27">
        <v>3</v>
      </c>
      <c r="E121" s="26">
        <v>0</v>
      </c>
      <c r="G121" s="57">
        <f t="shared" si="21"/>
        <v>0</v>
      </c>
      <c r="H121" s="57">
        <f t="shared" si="22"/>
        <v>7.3</v>
      </c>
      <c r="I121" s="57">
        <f t="shared" si="23"/>
        <v>6.1</v>
      </c>
      <c r="J121" s="57">
        <f t="shared" si="24"/>
        <v>2.9</v>
      </c>
      <c r="K121" s="60">
        <f t="shared" si="25"/>
        <v>0</v>
      </c>
      <c r="L121" s="61">
        <f t="shared" si="26"/>
        <v>1</v>
      </c>
      <c r="M121" s="68">
        <f t="shared" si="27"/>
        <v>1</v>
      </c>
      <c r="N121" s="12">
        <f t="shared" si="28"/>
        <v>0</v>
      </c>
      <c r="O121" s="12">
        <f t="shared" si="29"/>
        <v>0.20542320531147312</v>
      </c>
      <c r="P121" s="71">
        <f t="shared" si="30"/>
        <v>0.20542320531147312</v>
      </c>
      <c r="Q121" s="68">
        <f t="shared" si="31"/>
        <v>0.79457679468852693</v>
      </c>
      <c r="R121" s="71">
        <f t="shared" si="32"/>
        <v>-0.22994563979283014</v>
      </c>
      <c r="S121" s="62">
        <f t="shared" si="33"/>
        <v>100</v>
      </c>
      <c r="AN121">
        <v>0.57122246595457249</v>
      </c>
      <c r="AO121">
        <v>1</v>
      </c>
      <c r="AP121">
        <v>0</v>
      </c>
      <c r="AQ121" s="12">
        <f t="shared" si="37"/>
        <v>83</v>
      </c>
      <c r="AR121" s="12">
        <f t="shared" si="38"/>
        <v>34</v>
      </c>
      <c r="AS121" s="12">
        <f t="shared" si="34"/>
        <v>0.16161616161616166</v>
      </c>
      <c r="AT121" s="12">
        <f t="shared" si="35"/>
        <v>0.66336633663366329</v>
      </c>
      <c r="AU121" s="12">
        <f t="shared" si="36"/>
        <v>6.7006700670067428E-3</v>
      </c>
    </row>
    <row r="122" spans="1:47" x14ac:dyDescent="0.2">
      <c r="A122" s="26">
        <v>1</v>
      </c>
      <c r="B122" s="27">
        <v>7.4</v>
      </c>
      <c r="C122" s="27">
        <v>6.9</v>
      </c>
      <c r="D122" s="27">
        <v>5.5</v>
      </c>
      <c r="E122" s="26">
        <v>1</v>
      </c>
      <c r="G122" s="57">
        <f t="shared" si="21"/>
        <v>1</v>
      </c>
      <c r="H122" s="57">
        <f t="shared" si="22"/>
        <v>9</v>
      </c>
      <c r="I122" s="57">
        <f t="shared" si="23"/>
        <v>5</v>
      </c>
      <c r="J122" s="57">
        <f t="shared" si="24"/>
        <v>3.1</v>
      </c>
      <c r="K122" s="60">
        <f t="shared" si="25"/>
        <v>1</v>
      </c>
      <c r="L122" s="61">
        <f t="shared" si="26"/>
        <v>0</v>
      </c>
      <c r="M122" s="68">
        <f t="shared" si="27"/>
        <v>1</v>
      </c>
      <c r="N122" s="12">
        <f t="shared" si="28"/>
        <v>1</v>
      </c>
      <c r="O122" s="12">
        <f t="shared" si="29"/>
        <v>0.56851318951309182</v>
      </c>
      <c r="P122" s="71">
        <f t="shared" si="30"/>
        <v>0.56851318951309182</v>
      </c>
      <c r="Q122" s="68">
        <f t="shared" si="31"/>
        <v>0.43148681048690818</v>
      </c>
      <c r="R122" s="71">
        <f t="shared" si="32"/>
        <v>-0.56473076550994172</v>
      </c>
      <c r="S122" s="62">
        <f t="shared" si="33"/>
        <v>100</v>
      </c>
      <c r="AN122">
        <v>0.58334514078321864</v>
      </c>
      <c r="AO122">
        <v>1</v>
      </c>
      <c r="AP122">
        <v>0</v>
      </c>
      <c r="AQ122" s="12">
        <f t="shared" si="37"/>
        <v>84</v>
      </c>
      <c r="AR122" s="12">
        <f t="shared" si="38"/>
        <v>34</v>
      </c>
      <c r="AS122" s="12">
        <f t="shared" si="34"/>
        <v>0.15151515151515149</v>
      </c>
      <c r="AT122" s="12">
        <f t="shared" si="35"/>
        <v>0.66336633663366329</v>
      </c>
      <c r="AU122" s="12">
        <f t="shared" si="36"/>
        <v>0</v>
      </c>
    </row>
    <row r="123" spans="1:47" x14ac:dyDescent="0.2">
      <c r="A123" s="26">
        <v>0</v>
      </c>
      <c r="B123" s="27">
        <v>7.9</v>
      </c>
      <c r="C123" s="27">
        <v>4.8</v>
      </c>
      <c r="D123" s="27">
        <v>3.5</v>
      </c>
      <c r="E123" s="26">
        <v>0</v>
      </c>
      <c r="G123" s="57">
        <f t="shared" si="21"/>
        <v>0</v>
      </c>
      <c r="H123" s="57">
        <f t="shared" si="22"/>
        <v>8.1</v>
      </c>
      <c r="I123" s="57">
        <f t="shared" si="23"/>
        <v>3.8</v>
      </c>
      <c r="J123" s="57">
        <f t="shared" si="24"/>
        <v>3</v>
      </c>
      <c r="K123" s="60">
        <f t="shared" si="25"/>
        <v>0</v>
      </c>
      <c r="L123" s="61">
        <f t="shared" si="26"/>
        <v>1</v>
      </c>
      <c r="M123" s="68">
        <f t="shared" si="27"/>
        <v>1</v>
      </c>
      <c r="N123" s="12">
        <f t="shared" si="28"/>
        <v>0</v>
      </c>
      <c r="O123" s="12">
        <f t="shared" si="29"/>
        <v>0.1050053329252072</v>
      </c>
      <c r="P123" s="71">
        <f t="shared" si="30"/>
        <v>0.1050053329252072</v>
      </c>
      <c r="Q123" s="68">
        <f t="shared" si="31"/>
        <v>0.8949946670747928</v>
      </c>
      <c r="R123" s="71">
        <f t="shared" si="32"/>
        <v>-0.11093751930068456</v>
      </c>
      <c r="S123" s="62">
        <f t="shared" si="33"/>
        <v>100</v>
      </c>
      <c r="AN123">
        <v>0.59403786131241376</v>
      </c>
      <c r="AO123">
        <v>0</v>
      </c>
      <c r="AP123">
        <v>1</v>
      </c>
      <c r="AQ123" s="12">
        <f t="shared" si="37"/>
        <v>84</v>
      </c>
      <c r="AR123" s="12">
        <f t="shared" si="38"/>
        <v>35</v>
      </c>
      <c r="AS123" s="12">
        <f t="shared" si="34"/>
        <v>0.15151515151515149</v>
      </c>
      <c r="AT123" s="12">
        <f t="shared" si="35"/>
        <v>0.65346534653465349</v>
      </c>
      <c r="AU123" s="12">
        <f t="shared" si="36"/>
        <v>0</v>
      </c>
    </row>
    <row r="124" spans="1:47" x14ac:dyDescent="0.2">
      <c r="A124" s="26">
        <v>0</v>
      </c>
      <c r="B124" s="27">
        <v>7.7</v>
      </c>
      <c r="C124" s="27">
        <v>3.4</v>
      </c>
      <c r="D124" s="27">
        <v>2.6</v>
      </c>
      <c r="E124" s="26">
        <v>0</v>
      </c>
      <c r="G124" s="57">
        <f t="shared" si="21"/>
        <v>1</v>
      </c>
      <c r="H124" s="57">
        <f t="shared" si="22"/>
        <v>7.4</v>
      </c>
      <c r="I124" s="57">
        <f t="shared" si="23"/>
        <v>6.9</v>
      </c>
      <c r="J124" s="57">
        <f t="shared" si="24"/>
        <v>5.5</v>
      </c>
      <c r="K124" s="60">
        <f t="shared" si="25"/>
        <v>1</v>
      </c>
      <c r="L124" s="61">
        <f t="shared" si="26"/>
        <v>0</v>
      </c>
      <c r="M124" s="68">
        <f t="shared" si="27"/>
        <v>1</v>
      </c>
      <c r="N124" s="12">
        <f t="shared" si="28"/>
        <v>1</v>
      </c>
      <c r="O124" s="12">
        <f t="shared" si="29"/>
        <v>0.96046811864446036</v>
      </c>
      <c r="P124" s="71">
        <f t="shared" si="30"/>
        <v>0.96046811864446036</v>
      </c>
      <c r="Q124" s="68">
        <f t="shared" si="31"/>
        <v>3.9531881355539644E-2</v>
      </c>
      <c r="R124" s="71">
        <f t="shared" si="32"/>
        <v>-4.0334489782022975E-2</v>
      </c>
      <c r="S124" s="62">
        <f t="shared" si="33"/>
        <v>100</v>
      </c>
      <c r="AN124">
        <v>0.59403786131241376</v>
      </c>
      <c r="AO124">
        <v>0</v>
      </c>
      <c r="AP124">
        <v>1</v>
      </c>
      <c r="AQ124" s="12">
        <f t="shared" si="37"/>
        <v>84</v>
      </c>
      <c r="AR124" s="12">
        <f t="shared" si="38"/>
        <v>36</v>
      </c>
      <c r="AS124" s="12">
        <f t="shared" si="34"/>
        <v>0.15151515151515149</v>
      </c>
      <c r="AT124" s="12">
        <f t="shared" si="35"/>
        <v>0.64356435643564358</v>
      </c>
      <c r="AU124" s="12">
        <f t="shared" si="36"/>
        <v>6.5006500650064709E-3</v>
      </c>
    </row>
    <row r="125" spans="1:47" x14ac:dyDescent="0.2">
      <c r="A125" s="26">
        <v>1</v>
      </c>
      <c r="B125" s="27">
        <v>9.4</v>
      </c>
      <c r="C125" s="27">
        <v>4.5999999999999996</v>
      </c>
      <c r="D125" s="27">
        <v>4.5999999999999996</v>
      </c>
      <c r="E125" s="26">
        <v>1</v>
      </c>
      <c r="G125" s="57">
        <f t="shared" si="21"/>
        <v>0</v>
      </c>
      <c r="H125" s="57">
        <f t="shared" si="22"/>
        <v>7.9</v>
      </c>
      <c r="I125" s="57">
        <f t="shared" si="23"/>
        <v>4.8</v>
      </c>
      <c r="J125" s="57">
        <f t="shared" si="24"/>
        <v>3.5</v>
      </c>
      <c r="K125" s="60">
        <f t="shared" si="25"/>
        <v>0</v>
      </c>
      <c r="L125" s="61">
        <f t="shared" si="26"/>
        <v>1</v>
      </c>
      <c r="M125" s="68">
        <f t="shared" si="27"/>
        <v>1</v>
      </c>
      <c r="N125" s="12">
        <f t="shared" si="28"/>
        <v>0</v>
      </c>
      <c r="O125" s="12">
        <f t="shared" si="29"/>
        <v>0.25483877130583854</v>
      </c>
      <c r="P125" s="71">
        <f t="shared" si="30"/>
        <v>0.25483877130583854</v>
      </c>
      <c r="Q125" s="68">
        <f t="shared" si="31"/>
        <v>0.74516122869416146</v>
      </c>
      <c r="R125" s="71">
        <f t="shared" si="32"/>
        <v>-0.29415466966220677</v>
      </c>
      <c r="S125" s="62">
        <f t="shared" si="33"/>
        <v>100</v>
      </c>
      <c r="AN125">
        <v>0.60014525446994416</v>
      </c>
      <c r="AO125">
        <v>1</v>
      </c>
      <c r="AP125">
        <v>0</v>
      </c>
      <c r="AQ125" s="12">
        <f t="shared" si="37"/>
        <v>85</v>
      </c>
      <c r="AR125" s="12">
        <f t="shared" si="38"/>
        <v>36</v>
      </c>
      <c r="AS125" s="12">
        <f t="shared" si="34"/>
        <v>0.14141414141414144</v>
      </c>
      <c r="AT125" s="12">
        <f t="shared" si="35"/>
        <v>0.64356435643564358</v>
      </c>
      <c r="AU125" s="12">
        <f t="shared" si="36"/>
        <v>0</v>
      </c>
    </row>
    <row r="126" spans="1:47" x14ac:dyDescent="0.2">
      <c r="A126" s="26">
        <v>0</v>
      </c>
      <c r="B126" s="27">
        <v>7.2</v>
      </c>
      <c r="C126" s="27">
        <v>4.7</v>
      </c>
      <c r="D126" s="27">
        <v>2.5</v>
      </c>
      <c r="E126" s="26">
        <v>0</v>
      </c>
      <c r="G126" s="57">
        <f t="shared" si="21"/>
        <v>0</v>
      </c>
      <c r="H126" s="57">
        <f t="shared" si="22"/>
        <v>7.7</v>
      </c>
      <c r="I126" s="57">
        <f t="shared" si="23"/>
        <v>3.4</v>
      </c>
      <c r="J126" s="57">
        <f t="shared" si="24"/>
        <v>2.6</v>
      </c>
      <c r="K126" s="60">
        <f t="shared" si="25"/>
        <v>0</v>
      </c>
      <c r="L126" s="61">
        <f t="shared" si="26"/>
        <v>1</v>
      </c>
      <c r="M126" s="68">
        <f t="shared" si="27"/>
        <v>1</v>
      </c>
      <c r="N126" s="12">
        <f t="shared" si="28"/>
        <v>0</v>
      </c>
      <c r="O126" s="12">
        <f t="shared" si="29"/>
        <v>4.243486320409591E-2</v>
      </c>
      <c r="P126" s="71">
        <f t="shared" si="30"/>
        <v>4.243486320409591E-2</v>
      </c>
      <c r="Q126" s="68">
        <f t="shared" si="31"/>
        <v>0.95756513679590405</v>
      </c>
      <c r="R126" s="71">
        <f t="shared" si="32"/>
        <v>-4.3361532255856074E-2</v>
      </c>
      <c r="S126" s="62">
        <f t="shared" si="33"/>
        <v>100</v>
      </c>
      <c r="AN126">
        <v>0.60014525446994416</v>
      </c>
      <c r="AO126">
        <v>0</v>
      </c>
      <c r="AP126">
        <v>1</v>
      </c>
      <c r="AQ126" s="12">
        <f t="shared" si="37"/>
        <v>85</v>
      </c>
      <c r="AR126" s="12">
        <f t="shared" si="38"/>
        <v>37</v>
      </c>
      <c r="AS126" s="12">
        <f t="shared" si="34"/>
        <v>0.14141414141414144</v>
      </c>
      <c r="AT126" s="12">
        <f t="shared" si="35"/>
        <v>0.63366336633663367</v>
      </c>
      <c r="AU126" s="12">
        <f t="shared" si="36"/>
        <v>0</v>
      </c>
    </row>
    <row r="127" spans="1:47" x14ac:dyDescent="0.2">
      <c r="A127" s="26">
        <v>1</v>
      </c>
      <c r="B127" s="27">
        <v>8.3000000000000007</v>
      </c>
      <c r="C127" s="27">
        <v>6.1</v>
      </c>
      <c r="D127" s="27">
        <v>3.1</v>
      </c>
      <c r="E127" s="26">
        <v>1</v>
      </c>
      <c r="G127" s="57">
        <f t="shared" si="21"/>
        <v>1</v>
      </c>
      <c r="H127" s="57">
        <f t="shared" si="22"/>
        <v>9.4</v>
      </c>
      <c r="I127" s="57">
        <f t="shared" si="23"/>
        <v>4.5999999999999996</v>
      </c>
      <c r="J127" s="57">
        <f t="shared" si="24"/>
        <v>4.5999999999999996</v>
      </c>
      <c r="K127" s="60">
        <f t="shared" si="25"/>
        <v>1</v>
      </c>
      <c r="L127" s="61">
        <f t="shared" si="26"/>
        <v>0</v>
      </c>
      <c r="M127" s="68">
        <f t="shared" si="27"/>
        <v>1</v>
      </c>
      <c r="N127" s="12">
        <f t="shared" si="28"/>
        <v>1</v>
      </c>
      <c r="O127" s="12">
        <f t="shared" si="29"/>
        <v>0.88356816197992627</v>
      </c>
      <c r="P127" s="71">
        <f t="shared" si="30"/>
        <v>0.88356816197992627</v>
      </c>
      <c r="Q127" s="68">
        <f t="shared" si="31"/>
        <v>0.11643183802007373</v>
      </c>
      <c r="R127" s="71">
        <f t="shared" si="32"/>
        <v>-0.12378684024930746</v>
      </c>
      <c r="S127" s="62">
        <f t="shared" si="33"/>
        <v>100</v>
      </c>
      <c r="AN127">
        <v>0.60551495494226781</v>
      </c>
      <c r="AO127">
        <v>0</v>
      </c>
      <c r="AP127">
        <v>1</v>
      </c>
      <c r="AQ127" s="12">
        <f t="shared" si="37"/>
        <v>85</v>
      </c>
      <c r="AR127" s="12">
        <f t="shared" si="38"/>
        <v>38</v>
      </c>
      <c r="AS127" s="12">
        <f t="shared" si="34"/>
        <v>0.14141414141414144</v>
      </c>
      <c r="AT127" s="12">
        <f t="shared" si="35"/>
        <v>0.62376237623762376</v>
      </c>
      <c r="AU127" s="12">
        <f t="shared" si="36"/>
        <v>6.3006300630063412E-3</v>
      </c>
    </row>
    <row r="128" spans="1:47" x14ac:dyDescent="0.2">
      <c r="A128" s="26">
        <v>0</v>
      </c>
      <c r="B128" s="27">
        <v>7.9</v>
      </c>
      <c r="C128" s="27">
        <v>5.8</v>
      </c>
      <c r="D128" s="27">
        <v>4.3</v>
      </c>
      <c r="E128" s="26">
        <v>0</v>
      </c>
      <c r="G128" s="57">
        <f t="shared" si="21"/>
        <v>0</v>
      </c>
      <c r="H128" s="57">
        <f t="shared" si="22"/>
        <v>7.2</v>
      </c>
      <c r="I128" s="57">
        <f t="shared" si="23"/>
        <v>4.7</v>
      </c>
      <c r="J128" s="57">
        <f t="shared" si="24"/>
        <v>2.5</v>
      </c>
      <c r="K128" s="60">
        <f t="shared" si="25"/>
        <v>0</v>
      </c>
      <c r="L128" s="61">
        <f t="shared" si="26"/>
        <v>1</v>
      </c>
      <c r="M128" s="68">
        <f t="shared" si="27"/>
        <v>1</v>
      </c>
      <c r="N128" s="12">
        <f t="shared" si="28"/>
        <v>0</v>
      </c>
      <c r="O128" s="12">
        <f t="shared" si="29"/>
        <v>6.000102276887001E-2</v>
      </c>
      <c r="P128" s="71">
        <f t="shared" si="30"/>
        <v>6.000102276887001E-2</v>
      </c>
      <c r="Q128" s="68">
        <f t="shared" si="31"/>
        <v>0.93999897723113002</v>
      </c>
      <c r="R128" s="71">
        <f t="shared" si="32"/>
        <v>-6.1876491770668743E-2</v>
      </c>
      <c r="S128" s="62">
        <f t="shared" si="33"/>
        <v>100</v>
      </c>
      <c r="AN128">
        <v>0.60551495494226781</v>
      </c>
      <c r="AO128">
        <v>1</v>
      </c>
      <c r="AP128">
        <v>0</v>
      </c>
      <c r="AQ128" s="12">
        <f t="shared" si="37"/>
        <v>86</v>
      </c>
      <c r="AR128" s="12">
        <f t="shared" si="38"/>
        <v>38</v>
      </c>
      <c r="AS128" s="12">
        <f t="shared" si="34"/>
        <v>0.13131313131313127</v>
      </c>
      <c r="AT128" s="12">
        <f t="shared" si="35"/>
        <v>0.62376237623762376</v>
      </c>
      <c r="AU128" s="12">
        <f t="shared" si="36"/>
        <v>6.3006300630062718E-3</v>
      </c>
    </row>
    <row r="129" spans="1:47" x14ac:dyDescent="0.2">
      <c r="A129" s="26">
        <v>0</v>
      </c>
      <c r="B129" s="27">
        <v>7.3</v>
      </c>
      <c r="C129" s="27">
        <v>6.1</v>
      </c>
      <c r="D129" s="27">
        <v>2.9</v>
      </c>
      <c r="E129" s="26">
        <v>0</v>
      </c>
      <c r="G129" s="57">
        <f t="shared" si="21"/>
        <v>1</v>
      </c>
      <c r="H129" s="57">
        <f t="shared" si="22"/>
        <v>8.3000000000000007</v>
      </c>
      <c r="I129" s="57">
        <f t="shared" si="23"/>
        <v>6.1</v>
      </c>
      <c r="J129" s="57">
        <f t="shared" si="24"/>
        <v>3.1</v>
      </c>
      <c r="K129" s="60">
        <f t="shared" si="25"/>
        <v>1</v>
      </c>
      <c r="L129" s="61">
        <f t="shared" si="26"/>
        <v>0</v>
      </c>
      <c r="M129" s="68">
        <f t="shared" si="27"/>
        <v>1</v>
      </c>
      <c r="N129" s="12">
        <f t="shared" si="28"/>
        <v>1</v>
      </c>
      <c r="O129" s="12">
        <f t="shared" si="29"/>
        <v>0.6227983301463127</v>
      </c>
      <c r="P129" s="71">
        <f t="shared" si="30"/>
        <v>0.6227983301463127</v>
      </c>
      <c r="Q129" s="68">
        <f t="shared" si="31"/>
        <v>0.3772016698536873</v>
      </c>
      <c r="R129" s="71">
        <f t="shared" si="32"/>
        <v>-0.47353252022962505</v>
      </c>
      <c r="S129" s="62">
        <f t="shared" si="33"/>
        <v>100</v>
      </c>
      <c r="AN129">
        <v>0.61662529803396471</v>
      </c>
      <c r="AO129">
        <v>1</v>
      </c>
      <c r="AP129">
        <v>0</v>
      </c>
      <c r="AQ129" s="12">
        <f t="shared" si="37"/>
        <v>87</v>
      </c>
      <c r="AR129" s="12">
        <f t="shared" si="38"/>
        <v>38</v>
      </c>
      <c r="AS129" s="12">
        <f t="shared" si="34"/>
        <v>0.12121212121212122</v>
      </c>
      <c r="AT129" s="12">
        <f t="shared" si="35"/>
        <v>0.62376237623762376</v>
      </c>
      <c r="AU129" s="12">
        <f t="shared" si="36"/>
        <v>0</v>
      </c>
    </row>
    <row r="130" spans="1:47" x14ac:dyDescent="0.2">
      <c r="A130" s="26">
        <v>1</v>
      </c>
      <c r="B130" s="27">
        <v>9.6</v>
      </c>
      <c r="C130" s="27">
        <v>7.8</v>
      </c>
      <c r="D130" s="27">
        <v>4.3</v>
      </c>
      <c r="E130" s="26">
        <v>1</v>
      </c>
      <c r="G130" s="57">
        <f t="shared" si="21"/>
        <v>0</v>
      </c>
      <c r="H130" s="57">
        <f t="shared" si="22"/>
        <v>7.9</v>
      </c>
      <c r="I130" s="57">
        <f t="shared" si="23"/>
        <v>5.8</v>
      </c>
      <c r="J130" s="57">
        <f t="shared" si="24"/>
        <v>4.3</v>
      </c>
      <c r="K130" s="60">
        <f t="shared" si="25"/>
        <v>0</v>
      </c>
      <c r="L130" s="61">
        <f t="shared" si="26"/>
        <v>1</v>
      </c>
      <c r="M130" s="68">
        <f t="shared" si="27"/>
        <v>1</v>
      </c>
      <c r="N130" s="12">
        <f t="shared" si="28"/>
        <v>0</v>
      </c>
      <c r="O130" s="12">
        <f t="shared" si="29"/>
        <v>0.61662529803396471</v>
      </c>
      <c r="P130" s="71">
        <f t="shared" si="30"/>
        <v>0.61662529803396471</v>
      </c>
      <c r="Q130" s="68">
        <f t="shared" si="31"/>
        <v>0.38337470196603529</v>
      </c>
      <c r="R130" s="71">
        <f t="shared" si="32"/>
        <v>-0.95874243394343206</v>
      </c>
      <c r="S130" s="62">
        <f t="shared" si="33"/>
        <v>0</v>
      </c>
      <c r="AN130">
        <v>0.6227983301463127</v>
      </c>
      <c r="AO130">
        <v>0</v>
      </c>
      <c r="AP130">
        <v>1</v>
      </c>
      <c r="AQ130" s="12">
        <f t="shared" si="37"/>
        <v>87</v>
      </c>
      <c r="AR130" s="12">
        <f t="shared" si="38"/>
        <v>39</v>
      </c>
      <c r="AS130" s="12">
        <f t="shared" si="34"/>
        <v>0.12121212121212122</v>
      </c>
      <c r="AT130" s="12">
        <f t="shared" si="35"/>
        <v>0.61386138613861385</v>
      </c>
      <c r="AU130" s="12">
        <f t="shared" si="36"/>
        <v>0</v>
      </c>
    </row>
    <row r="131" spans="1:47" x14ac:dyDescent="0.2">
      <c r="A131" s="26">
        <v>0</v>
      </c>
      <c r="B131" s="27">
        <v>8.3000000000000007</v>
      </c>
      <c r="C131" s="27">
        <v>2.5</v>
      </c>
      <c r="D131" s="27">
        <v>2.1</v>
      </c>
      <c r="E131" s="26">
        <v>0</v>
      </c>
      <c r="G131" s="57">
        <f t="shared" si="21"/>
        <v>0</v>
      </c>
      <c r="H131" s="57">
        <f t="shared" si="22"/>
        <v>7.3</v>
      </c>
      <c r="I131" s="57">
        <f t="shared" si="23"/>
        <v>6.1</v>
      </c>
      <c r="J131" s="57">
        <f t="shared" si="24"/>
        <v>2.9</v>
      </c>
      <c r="K131" s="60">
        <f t="shared" si="25"/>
        <v>0</v>
      </c>
      <c r="L131" s="61">
        <f t="shared" si="26"/>
        <v>1</v>
      </c>
      <c r="M131" s="68">
        <f t="shared" si="27"/>
        <v>1</v>
      </c>
      <c r="N131" s="12">
        <f t="shared" si="28"/>
        <v>0</v>
      </c>
      <c r="O131" s="12">
        <f t="shared" si="29"/>
        <v>0.20542320531147312</v>
      </c>
      <c r="P131" s="71">
        <f t="shared" si="30"/>
        <v>0.20542320531147312</v>
      </c>
      <c r="Q131" s="68">
        <f t="shared" si="31"/>
        <v>0.79457679468852693</v>
      </c>
      <c r="R131" s="71">
        <f t="shared" si="32"/>
        <v>-0.22994563979283014</v>
      </c>
      <c r="S131" s="62">
        <f t="shared" si="33"/>
        <v>100</v>
      </c>
      <c r="AN131">
        <v>0.6227983301463127</v>
      </c>
      <c r="AO131">
        <v>0</v>
      </c>
      <c r="AP131">
        <v>1</v>
      </c>
      <c r="AQ131" s="12">
        <f t="shared" si="37"/>
        <v>87</v>
      </c>
      <c r="AR131" s="12">
        <f t="shared" si="38"/>
        <v>40</v>
      </c>
      <c r="AS131" s="12">
        <f t="shared" si="34"/>
        <v>0.12121212121212122</v>
      </c>
      <c r="AT131" s="12">
        <f t="shared" si="35"/>
        <v>0.60396039603960394</v>
      </c>
      <c r="AU131" s="12">
        <f t="shared" si="36"/>
        <v>6.1006100610060728E-3</v>
      </c>
    </row>
    <row r="132" spans="1:47" x14ac:dyDescent="0.2">
      <c r="A132" s="26">
        <v>1</v>
      </c>
      <c r="B132" s="27">
        <v>8.6</v>
      </c>
      <c r="C132" s="27">
        <v>4.7</v>
      </c>
      <c r="D132" s="27">
        <v>4</v>
      </c>
      <c r="E132" s="26">
        <v>0</v>
      </c>
      <c r="G132" s="57">
        <f t="shared" si="21"/>
        <v>1</v>
      </c>
      <c r="H132" s="57">
        <f t="shared" si="22"/>
        <v>9.6</v>
      </c>
      <c r="I132" s="57">
        <f t="shared" si="23"/>
        <v>7.8</v>
      </c>
      <c r="J132" s="57">
        <f t="shared" si="24"/>
        <v>4.3</v>
      </c>
      <c r="K132" s="60">
        <f t="shared" si="25"/>
        <v>1</v>
      </c>
      <c r="L132" s="61">
        <f t="shared" si="26"/>
        <v>0</v>
      </c>
      <c r="M132" s="68">
        <f t="shared" si="27"/>
        <v>1</v>
      </c>
      <c r="N132" s="12">
        <f t="shared" si="28"/>
        <v>1</v>
      </c>
      <c r="O132" s="12">
        <f t="shared" si="29"/>
        <v>0.97808455701570451</v>
      </c>
      <c r="P132" s="71">
        <f t="shared" si="30"/>
        <v>0.97808455701570451</v>
      </c>
      <c r="Q132" s="68">
        <f t="shared" si="31"/>
        <v>2.1915442984295486E-2</v>
      </c>
      <c r="R132" s="71">
        <f t="shared" si="32"/>
        <v>-2.2159153568431407E-2</v>
      </c>
      <c r="S132" s="62">
        <f t="shared" si="33"/>
        <v>100</v>
      </c>
      <c r="AN132">
        <v>0.64171737171509202</v>
      </c>
      <c r="AO132">
        <v>1</v>
      </c>
      <c r="AP132">
        <v>0</v>
      </c>
      <c r="AQ132" s="12">
        <f t="shared" si="37"/>
        <v>88</v>
      </c>
      <c r="AR132" s="12">
        <f t="shared" si="38"/>
        <v>40</v>
      </c>
      <c r="AS132" s="12">
        <f t="shared" si="34"/>
        <v>0.11111111111111116</v>
      </c>
      <c r="AT132" s="12">
        <f t="shared" si="35"/>
        <v>0.60396039603960394</v>
      </c>
      <c r="AU132" s="12">
        <f t="shared" si="36"/>
        <v>0</v>
      </c>
    </row>
    <row r="133" spans="1:47" x14ac:dyDescent="0.2">
      <c r="A133" s="26">
        <v>0</v>
      </c>
      <c r="B133" s="27">
        <v>8</v>
      </c>
      <c r="C133" s="27">
        <v>3</v>
      </c>
      <c r="D133" s="27">
        <v>4.7</v>
      </c>
      <c r="E133" s="26">
        <v>0</v>
      </c>
      <c r="G133" s="57">
        <f t="shared" ref="G133:G196" si="39">A131</f>
        <v>0</v>
      </c>
      <c r="H133" s="57">
        <f t="shared" ref="H133:H196" si="40">B131</f>
        <v>8.3000000000000007</v>
      </c>
      <c r="I133" s="57">
        <f t="shared" ref="I133:I196" si="41">C131</f>
        <v>2.5</v>
      </c>
      <c r="J133" s="57">
        <f t="shared" ref="J133:J196" si="42">D131</f>
        <v>2.1</v>
      </c>
      <c r="K133" s="60">
        <f t="shared" ref="K133:K196" si="43">E131</f>
        <v>0</v>
      </c>
      <c r="L133" s="61">
        <f t="shared" ref="L133:L196" si="44">1-K133</f>
        <v>1</v>
      </c>
      <c r="M133" s="68">
        <f t="shared" ref="M133:M196" si="45">K133+L133</f>
        <v>1</v>
      </c>
      <c r="N133" s="12">
        <f t="shared" ref="N133:N196" si="46">IF(M133=0,"",K133/M133)</f>
        <v>0</v>
      </c>
      <c r="O133" s="12">
        <f t="shared" ref="O133:O196" si="47">1/(1+EXP(-$V$5-MMULT(G133:J133,$V$6:$V$9)))</f>
        <v>2.0583381239750165E-2</v>
      </c>
      <c r="P133" s="71">
        <f t="shared" ref="P133:P196" si="48">M133*O133</f>
        <v>2.0583381239750165E-2</v>
      </c>
      <c r="Q133" s="68">
        <f t="shared" ref="Q133:Q196" si="49">M133-P133</f>
        <v>0.97941661876024988</v>
      </c>
      <c r="R133" s="71">
        <f t="shared" ref="R133:R196" si="50">IFERROR(M133*(N133*LN(O133)+(1-N133)*LN(1-O133)),0)</f>
        <v>-2.0798171550498203E-2</v>
      </c>
      <c r="S133" s="62">
        <f t="shared" ref="S133:S196" si="51">100*IF(O133&gt;=$AJ$10,K133/M133,L133/M133)</f>
        <v>100</v>
      </c>
      <c r="AN133">
        <v>0.64171737171509202</v>
      </c>
      <c r="AO133">
        <v>0</v>
      </c>
      <c r="AP133">
        <v>1</v>
      </c>
      <c r="AQ133" s="12">
        <f t="shared" si="37"/>
        <v>88</v>
      </c>
      <c r="AR133" s="12">
        <f t="shared" si="38"/>
        <v>41</v>
      </c>
      <c r="AS133" s="12">
        <f t="shared" ref="AS133:AS196" si="52">1-AQ133/AQ$204</f>
        <v>0.11111111111111116</v>
      </c>
      <c r="AT133" s="12">
        <f t="shared" ref="AT133:AT196" si="53">1-AR133/AR$204</f>
        <v>0.59405940594059403</v>
      </c>
      <c r="AU133" s="12">
        <f t="shared" ref="AU133:AU196" si="54">(AS133-AS134)*AT133</f>
        <v>0</v>
      </c>
    </row>
    <row r="134" spans="1:47" x14ac:dyDescent="0.2">
      <c r="A134" s="26">
        <v>0</v>
      </c>
      <c r="B134" s="27">
        <v>6.4</v>
      </c>
      <c r="C134" s="27">
        <v>5</v>
      </c>
      <c r="D134" s="27">
        <v>1.6</v>
      </c>
      <c r="E134" s="26">
        <v>0</v>
      </c>
      <c r="G134" s="57">
        <f t="shared" si="39"/>
        <v>1</v>
      </c>
      <c r="H134" s="57">
        <f t="shared" si="40"/>
        <v>8.6</v>
      </c>
      <c r="I134" s="57">
        <f t="shared" si="41"/>
        <v>4.7</v>
      </c>
      <c r="J134" s="57">
        <f t="shared" si="42"/>
        <v>4</v>
      </c>
      <c r="K134" s="60">
        <f t="shared" si="43"/>
        <v>0</v>
      </c>
      <c r="L134" s="61">
        <f t="shared" si="44"/>
        <v>1</v>
      </c>
      <c r="M134" s="68">
        <f t="shared" si="45"/>
        <v>1</v>
      </c>
      <c r="N134" s="12">
        <f t="shared" si="46"/>
        <v>0</v>
      </c>
      <c r="O134" s="12">
        <f t="shared" si="47"/>
        <v>0.70482733972444434</v>
      </c>
      <c r="P134" s="71">
        <f t="shared" si="48"/>
        <v>0.70482733972444434</v>
      </c>
      <c r="Q134" s="68">
        <f t="shared" si="49"/>
        <v>0.29517266027555566</v>
      </c>
      <c r="R134" s="71">
        <f t="shared" si="50"/>
        <v>-1.2201948047874811</v>
      </c>
      <c r="S134" s="62">
        <f t="shared" si="51"/>
        <v>0</v>
      </c>
      <c r="AN134">
        <v>0.66595514718461835</v>
      </c>
      <c r="AO134">
        <v>0</v>
      </c>
      <c r="AP134">
        <v>1</v>
      </c>
      <c r="AQ134" s="12">
        <f t="shared" ref="AQ134:AQ197" si="55">AQ133+AO134</f>
        <v>88</v>
      </c>
      <c r="AR134" s="12">
        <f t="shared" ref="AR134:AR197" si="56">AR133+AP134</f>
        <v>42</v>
      </c>
      <c r="AS134" s="12">
        <f t="shared" si="52"/>
        <v>0.11111111111111116</v>
      </c>
      <c r="AT134" s="12">
        <f t="shared" si="53"/>
        <v>0.58415841584158423</v>
      </c>
      <c r="AU134" s="12">
        <f t="shared" si="54"/>
        <v>0</v>
      </c>
    </row>
    <row r="135" spans="1:47" x14ac:dyDescent="0.2">
      <c r="A135" s="26">
        <v>0</v>
      </c>
      <c r="B135" s="27">
        <v>6.6</v>
      </c>
      <c r="C135" s="27">
        <v>6.6</v>
      </c>
      <c r="D135" s="27">
        <v>3.3</v>
      </c>
      <c r="E135" s="26">
        <v>0</v>
      </c>
      <c r="G135" s="57">
        <f t="shared" si="39"/>
        <v>0</v>
      </c>
      <c r="H135" s="57">
        <f t="shared" si="40"/>
        <v>8</v>
      </c>
      <c r="I135" s="57">
        <f t="shared" si="41"/>
        <v>3</v>
      </c>
      <c r="J135" s="57">
        <f t="shared" si="42"/>
        <v>4.7</v>
      </c>
      <c r="K135" s="60">
        <f t="shared" si="43"/>
        <v>0</v>
      </c>
      <c r="L135" s="61">
        <f t="shared" si="44"/>
        <v>1</v>
      </c>
      <c r="M135" s="68">
        <f t="shared" si="45"/>
        <v>1</v>
      </c>
      <c r="N135" s="12">
        <f t="shared" si="46"/>
        <v>0</v>
      </c>
      <c r="O135" s="12">
        <f t="shared" si="47"/>
        <v>0.32391320946265362</v>
      </c>
      <c r="P135" s="71">
        <f t="shared" si="48"/>
        <v>0.32391320946265362</v>
      </c>
      <c r="Q135" s="68">
        <f t="shared" si="49"/>
        <v>0.67608679053734644</v>
      </c>
      <c r="R135" s="71">
        <f t="shared" si="50"/>
        <v>-0.39143382281139855</v>
      </c>
      <c r="S135" s="62">
        <f t="shared" si="51"/>
        <v>100</v>
      </c>
      <c r="AN135">
        <v>0.66595514718461835</v>
      </c>
      <c r="AO135">
        <v>0</v>
      </c>
      <c r="AP135">
        <v>1</v>
      </c>
      <c r="AQ135" s="12">
        <f t="shared" si="55"/>
        <v>88</v>
      </c>
      <c r="AR135" s="12">
        <f t="shared" si="56"/>
        <v>43</v>
      </c>
      <c r="AS135" s="12">
        <f t="shared" si="52"/>
        <v>0.11111111111111116</v>
      </c>
      <c r="AT135" s="12">
        <f t="shared" si="53"/>
        <v>0.57425742574257432</v>
      </c>
      <c r="AU135" s="12">
        <f t="shared" si="54"/>
        <v>5.8005800580058385E-3</v>
      </c>
    </row>
    <row r="136" spans="1:47" x14ac:dyDescent="0.2">
      <c r="A136" s="26">
        <v>1</v>
      </c>
      <c r="B136" s="27">
        <v>7.6</v>
      </c>
      <c r="C136" s="27">
        <v>4.2</v>
      </c>
      <c r="D136" s="27">
        <v>4.2</v>
      </c>
      <c r="E136" s="26">
        <v>1</v>
      </c>
      <c r="G136" s="57">
        <f t="shared" si="39"/>
        <v>0</v>
      </c>
      <c r="H136" s="57">
        <f t="shared" si="40"/>
        <v>6.4</v>
      </c>
      <c r="I136" s="57">
        <f t="shared" si="41"/>
        <v>5</v>
      </c>
      <c r="J136" s="57">
        <f t="shared" si="42"/>
        <v>1.6</v>
      </c>
      <c r="K136" s="60">
        <f t="shared" si="43"/>
        <v>0</v>
      </c>
      <c r="L136" s="61">
        <f t="shared" si="44"/>
        <v>1</v>
      </c>
      <c r="M136" s="68">
        <f t="shared" si="45"/>
        <v>1</v>
      </c>
      <c r="N136" s="12">
        <f t="shared" si="46"/>
        <v>0</v>
      </c>
      <c r="O136" s="12">
        <f t="shared" si="47"/>
        <v>1.5811735037176627E-2</v>
      </c>
      <c r="P136" s="71">
        <f t="shared" si="48"/>
        <v>1.5811735037176627E-2</v>
      </c>
      <c r="Q136" s="68">
        <f t="shared" si="49"/>
        <v>0.98418826496282341</v>
      </c>
      <c r="R136" s="71">
        <f t="shared" si="50"/>
        <v>-1.5938074048672219E-2</v>
      </c>
      <c r="S136" s="62">
        <f t="shared" si="51"/>
        <v>100</v>
      </c>
      <c r="AN136">
        <v>0.68158903894837997</v>
      </c>
      <c r="AO136">
        <v>1</v>
      </c>
      <c r="AP136">
        <v>0</v>
      </c>
      <c r="AQ136" s="12">
        <f t="shared" si="55"/>
        <v>89</v>
      </c>
      <c r="AR136" s="12">
        <f t="shared" si="56"/>
        <v>43</v>
      </c>
      <c r="AS136" s="12">
        <f t="shared" si="52"/>
        <v>0.10101010101010099</v>
      </c>
      <c r="AT136" s="12">
        <f t="shared" si="53"/>
        <v>0.57425742574257432</v>
      </c>
      <c r="AU136" s="12">
        <f t="shared" si="54"/>
        <v>5.8005800580057752E-3</v>
      </c>
    </row>
    <row r="137" spans="1:47" x14ac:dyDescent="0.2">
      <c r="A137" s="26">
        <v>1</v>
      </c>
      <c r="B137" s="27">
        <v>9.4</v>
      </c>
      <c r="C137" s="27">
        <v>4.7</v>
      </c>
      <c r="D137" s="27">
        <v>4.4000000000000004</v>
      </c>
      <c r="E137" s="26">
        <v>1</v>
      </c>
      <c r="G137" s="57">
        <f t="shared" si="39"/>
        <v>0</v>
      </c>
      <c r="H137" s="57">
        <f t="shared" si="40"/>
        <v>6.6</v>
      </c>
      <c r="I137" s="57">
        <f t="shared" si="41"/>
        <v>6.6</v>
      </c>
      <c r="J137" s="57">
        <f t="shared" si="42"/>
        <v>3.3</v>
      </c>
      <c r="K137" s="60">
        <f t="shared" si="43"/>
        <v>0</v>
      </c>
      <c r="L137" s="61">
        <f t="shared" si="44"/>
        <v>1</v>
      </c>
      <c r="M137" s="68">
        <f t="shared" si="45"/>
        <v>1</v>
      </c>
      <c r="N137" s="12">
        <f t="shared" si="46"/>
        <v>0</v>
      </c>
      <c r="O137" s="12">
        <f t="shared" si="47"/>
        <v>0.26182365016194725</v>
      </c>
      <c r="P137" s="71">
        <f t="shared" si="48"/>
        <v>0.26182365016194725</v>
      </c>
      <c r="Q137" s="68">
        <f t="shared" si="49"/>
        <v>0.73817634983805269</v>
      </c>
      <c r="R137" s="71">
        <f t="shared" si="50"/>
        <v>-0.303572526507077</v>
      </c>
      <c r="S137" s="62">
        <f t="shared" si="51"/>
        <v>100</v>
      </c>
      <c r="AN137">
        <v>0.68158903894837997</v>
      </c>
      <c r="AO137">
        <v>1</v>
      </c>
      <c r="AP137">
        <v>0</v>
      </c>
      <c r="AQ137" s="12">
        <f t="shared" si="55"/>
        <v>90</v>
      </c>
      <c r="AR137" s="12">
        <f t="shared" si="56"/>
        <v>43</v>
      </c>
      <c r="AS137" s="12">
        <f t="shared" si="52"/>
        <v>9.0909090909090939E-2</v>
      </c>
      <c r="AT137" s="12">
        <f t="shared" si="53"/>
        <v>0.57425742574257432</v>
      </c>
      <c r="AU137" s="12">
        <f t="shared" si="54"/>
        <v>0</v>
      </c>
    </row>
    <row r="138" spans="1:47" x14ac:dyDescent="0.2">
      <c r="A138" s="26">
        <v>0</v>
      </c>
      <c r="B138" s="27">
        <v>8.3000000000000007</v>
      </c>
      <c r="C138" s="27">
        <v>2.5</v>
      </c>
      <c r="D138" s="27">
        <v>2.1</v>
      </c>
      <c r="E138" s="26">
        <v>0</v>
      </c>
      <c r="G138" s="57">
        <f t="shared" si="39"/>
        <v>1</v>
      </c>
      <c r="H138" s="57">
        <f t="shared" si="40"/>
        <v>7.6</v>
      </c>
      <c r="I138" s="57">
        <f t="shared" si="41"/>
        <v>4.2</v>
      </c>
      <c r="J138" s="57">
        <f t="shared" si="42"/>
        <v>4.2</v>
      </c>
      <c r="K138" s="60">
        <f t="shared" si="43"/>
        <v>1</v>
      </c>
      <c r="L138" s="61">
        <f t="shared" si="44"/>
        <v>0</v>
      </c>
      <c r="M138" s="68">
        <f t="shared" si="45"/>
        <v>1</v>
      </c>
      <c r="N138" s="12">
        <f t="shared" si="46"/>
        <v>1</v>
      </c>
      <c r="O138" s="12">
        <f t="shared" si="47"/>
        <v>0.53426593917876508</v>
      </c>
      <c r="P138" s="71">
        <f t="shared" si="48"/>
        <v>0.53426593917876508</v>
      </c>
      <c r="Q138" s="68">
        <f t="shared" si="49"/>
        <v>0.46573406082123492</v>
      </c>
      <c r="R138" s="71">
        <f t="shared" si="50"/>
        <v>-0.62686155054610015</v>
      </c>
      <c r="S138" s="62">
        <f t="shared" si="51"/>
        <v>100</v>
      </c>
      <c r="AN138">
        <v>0.70482733972444434</v>
      </c>
      <c r="AO138">
        <v>0</v>
      </c>
      <c r="AP138">
        <v>1</v>
      </c>
      <c r="AQ138" s="12">
        <f t="shared" si="55"/>
        <v>90</v>
      </c>
      <c r="AR138" s="12">
        <f t="shared" si="56"/>
        <v>44</v>
      </c>
      <c r="AS138" s="12">
        <f t="shared" si="52"/>
        <v>9.0909090909090939E-2</v>
      </c>
      <c r="AT138" s="12">
        <f t="shared" si="53"/>
        <v>0.56435643564356441</v>
      </c>
      <c r="AU138" s="12">
        <f t="shared" si="54"/>
        <v>5.7005700570057381E-3</v>
      </c>
    </row>
    <row r="139" spans="1:47" x14ac:dyDescent="0.2">
      <c r="A139" s="26">
        <v>1</v>
      </c>
      <c r="B139" s="27">
        <v>7.8</v>
      </c>
      <c r="C139" s="27">
        <v>7.1</v>
      </c>
      <c r="D139" s="27">
        <v>3.9</v>
      </c>
      <c r="E139" s="26">
        <v>0</v>
      </c>
      <c r="G139" s="57">
        <f t="shared" si="39"/>
        <v>1</v>
      </c>
      <c r="H139" s="57">
        <f t="shared" si="40"/>
        <v>9.4</v>
      </c>
      <c r="I139" s="57">
        <f t="shared" si="41"/>
        <v>4.7</v>
      </c>
      <c r="J139" s="57">
        <f t="shared" si="42"/>
        <v>4.4000000000000004</v>
      </c>
      <c r="K139" s="60">
        <f t="shared" si="43"/>
        <v>1</v>
      </c>
      <c r="L139" s="61">
        <f t="shared" si="44"/>
        <v>0</v>
      </c>
      <c r="M139" s="68">
        <f t="shared" si="45"/>
        <v>1</v>
      </c>
      <c r="N139" s="12">
        <f t="shared" si="46"/>
        <v>1</v>
      </c>
      <c r="O139" s="12">
        <f t="shared" si="47"/>
        <v>0.86495826634565542</v>
      </c>
      <c r="P139" s="71">
        <f t="shared" si="48"/>
        <v>0.86495826634565542</v>
      </c>
      <c r="Q139" s="68">
        <f t="shared" si="49"/>
        <v>0.13504173365434458</v>
      </c>
      <c r="R139" s="71">
        <f t="shared" si="50"/>
        <v>-0.14507402021342392</v>
      </c>
      <c r="S139" s="62">
        <f t="shared" si="51"/>
        <v>100</v>
      </c>
      <c r="AN139">
        <v>0.70482733972444434</v>
      </c>
      <c r="AO139">
        <v>1</v>
      </c>
      <c r="AP139">
        <v>0</v>
      </c>
      <c r="AQ139" s="12">
        <f t="shared" si="55"/>
        <v>91</v>
      </c>
      <c r="AR139" s="12">
        <f t="shared" si="56"/>
        <v>44</v>
      </c>
      <c r="AS139" s="12">
        <f t="shared" si="52"/>
        <v>8.0808080808080773E-2</v>
      </c>
      <c r="AT139" s="12">
        <f t="shared" si="53"/>
        <v>0.56435643564356441</v>
      </c>
      <c r="AU139" s="12">
        <f t="shared" si="54"/>
        <v>0</v>
      </c>
    </row>
    <row r="140" spans="1:47" x14ac:dyDescent="0.2">
      <c r="A140" s="26">
        <v>0</v>
      </c>
      <c r="B140" s="27">
        <v>7.1</v>
      </c>
      <c r="C140" s="27">
        <v>4.5</v>
      </c>
      <c r="D140" s="27">
        <v>2.4</v>
      </c>
      <c r="E140" s="26">
        <v>0</v>
      </c>
      <c r="G140" s="57">
        <f t="shared" si="39"/>
        <v>0</v>
      </c>
      <c r="H140" s="57">
        <f t="shared" si="40"/>
        <v>8.3000000000000007</v>
      </c>
      <c r="I140" s="57">
        <f t="shared" si="41"/>
        <v>2.5</v>
      </c>
      <c r="J140" s="57">
        <f t="shared" si="42"/>
        <v>2.1</v>
      </c>
      <c r="K140" s="60">
        <f t="shared" si="43"/>
        <v>0</v>
      </c>
      <c r="L140" s="61">
        <f t="shared" si="44"/>
        <v>1</v>
      </c>
      <c r="M140" s="68">
        <f t="shared" si="45"/>
        <v>1</v>
      </c>
      <c r="N140" s="12">
        <f t="shared" si="46"/>
        <v>0</v>
      </c>
      <c r="O140" s="12">
        <f t="shared" si="47"/>
        <v>2.0583381239750165E-2</v>
      </c>
      <c r="P140" s="71">
        <f t="shared" si="48"/>
        <v>2.0583381239750165E-2</v>
      </c>
      <c r="Q140" s="68">
        <f t="shared" si="49"/>
        <v>0.97941661876024988</v>
      </c>
      <c r="R140" s="71">
        <f t="shared" si="50"/>
        <v>-2.0798171550498203E-2</v>
      </c>
      <c r="S140" s="62">
        <f t="shared" si="51"/>
        <v>100</v>
      </c>
      <c r="AN140">
        <v>0.70550761639168447</v>
      </c>
      <c r="AO140">
        <v>0</v>
      </c>
      <c r="AP140">
        <v>1</v>
      </c>
      <c r="AQ140" s="12">
        <f t="shared" si="55"/>
        <v>91</v>
      </c>
      <c r="AR140" s="12">
        <f t="shared" si="56"/>
        <v>45</v>
      </c>
      <c r="AS140" s="12">
        <f t="shared" si="52"/>
        <v>8.0808080808080773E-2</v>
      </c>
      <c r="AT140" s="12">
        <f t="shared" si="53"/>
        <v>0.5544554455445545</v>
      </c>
      <c r="AU140" s="12">
        <f t="shared" si="54"/>
        <v>0</v>
      </c>
    </row>
    <row r="141" spans="1:47" x14ac:dyDescent="0.2">
      <c r="A141" s="26">
        <v>1</v>
      </c>
      <c r="B141" s="27">
        <v>7.6</v>
      </c>
      <c r="C141" s="27">
        <v>5</v>
      </c>
      <c r="D141" s="27">
        <v>3.9</v>
      </c>
      <c r="E141" s="26">
        <v>0</v>
      </c>
      <c r="G141" s="57">
        <f t="shared" si="39"/>
        <v>1</v>
      </c>
      <c r="H141" s="57">
        <f t="shared" si="40"/>
        <v>7.8</v>
      </c>
      <c r="I141" s="57">
        <f t="shared" si="41"/>
        <v>7.1</v>
      </c>
      <c r="J141" s="57">
        <f t="shared" si="42"/>
        <v>3.9</v>
      </c>
      <c r="K141" s="60">
        <f t="shared" si="43"/>
        <v>0</v>
      </c>
      <c r="L141" s="61">
        <f t="shared" si="44"/>
        <v>1</v>
      </c>
      <c r="M141" s="68">
        <f t="shared" si="45"/>
        <v>1</v>
      </c>
      <c r="N141" s="12">
        <f t="shared" si="46"/>
        <v>0</v>
      </c>
      <c r="O141" s="12">
        <f t="shared" si="47"/>
        <v>0.84846362324016233</v>
      </c>
      <c r="P141" s="71">
        <f t="shared" si="48"/>
        <v>0.84846362324016233</v>
      </c>
      <c r="Q141" s="68">
        <f t="shared" si="49"/>
        <v>0.15153637675983767</v>
      </c>
      <c r="R141" s="71">
        <f t="shared" si="50"/>
        <v>-1.8869295722286648</v>
      </c>
      <c r="S141" s="62">
        <f t="shared" si="51"/>
        <v>0</v>
      </c>
      <c r="AN141">
        <v>0.7086303208804372</v>
      </c>
      <c r="AO141">
        <v>0</v>
      </c>
      <c r="AP141">
        <v>1</v>
      </c>
      <c r="AQ141" s="12">
        <f t="shared" si="55"/>
        <v>91</v>
      </c>
      <c r="AR141" s="12">
        <f t="shared" si="56"/>
        <v>46</v>
      </c>
      <c r="AS141" s="12">
        <f t="shared" si="52"/>
        <v>8.0808080808080773E-2</v>
      </c>
      <c r="AT141" s="12">
        <f t="shared" si="53"/>
        <v>0.54455445544554459</v>
      </c>
      <c r="AU141" s="12">
        <f t="shared" si="54"/>
        <v>0</v>
      </c>
    </row>
    <row r="142" spans="1:47" x14ac:dyDescent="0.2">
      <c r="A142" s="26">
        <v>0</v>
      </c>
      <c r="B142" s="27">
        <v>5.6</v>
      </c>
      <c r="C142" s="27">
        <v>5.6</v>
      </c>
      <c r="D142" s="27">
        <v>4.5</v>
      </c>
      <c r="E142" s="26">
        <v>0</v>
      </c>
      <c r="G142" s="57">
        <f t="shared" si="39"/>
        <v>0</v>
      </c>
      <c r="H142" s="57">
        <f t="shared" si="40"/>
        <v>7.1</v>
      </c>
      <c r="I142" s="57">
        <f t="shared" si="41"/>
        <v>4.5</v>
      </c>
      <c r="J142" s="57">
        <f t="shared" si="42"/>
        <v>2.4</v>
      </c>
      <c r="K142" s="60">
        <f t="shared" si="43"/>
        <v>0</v>
      </c>
      <c r="L142" s="61">
        <f t="shared" si="44"/>
        <v>1</v>
      </c>
      <c r="M142" s="68">
        <f t="shared" si="45"/>
        <v>1</v>
      </c>
      <c r="N142" s="12">
        <f t="shared" si="46"/>
        <v>0</v>
      </c>
      <c r="O142" s="12">
        <f t="shared" si="47"/>
        <v>4.4913595919067455E-2</v>
      </c>
      <c r="P142" s="71">
        <f t="shared" si="48"/>
        <v>4.4913595919067455E-2</v>
      </c>
      <c r="Q142" s="68">
        <f t="shared" si="49"/>
        <v>0.95508640408093259</v>
      </c>
      <c r="R142" s="71">
        <f t="shared" si="50"/>
        <v>-4.5953467116649625E-2</v>
      </c>
      <c r="S142" s="62">
        <f t="shared" si="51"/>
        <v>100</v>
      </c>
      <c r="AN142">
        <v>0.73442783785328136</v>
      </c>
      <c r="AO142">
        <v>0</v>
      </c>
      <c r="AP142">
        <v>1</v>
      </c>
      <c r="AQ142" s="12">
        <f t="shared" si="55"/>
        <v>91</v>
      </c>
      <c r="AR142" s="12">
        <f t="shared" si="56"/>
        <v>47</v>
      </c>
      <c r="AS142" s="12">
        <f t="shared" si="52"/>
        <v>8.0808080808080773E-2</v>
      </c>
      <c r="AT142" s="12">
        <f t="shared" si="53"/>
        <v>0.53465346534653468</v>
      </c>
      <c r="AU142" s="12">
        <f t="shared" si="54"/>
        <v>0</v>
      </c>
    </row>
    <row r="143" spans="1:47" x14ac:dyDescent="0.2">
      <c r="A143" s="26">
        <v>0</v>
      </c>
      <c r="B143" s="27">
        <v>9.9</v>
      </c>
      <c r="C143" s="27">
        <v>3.5</v>
      </c>
      <c r="D143" s="27">
        <v>4</v>
      </c>
      <c r="E143" s="26">
        <v>1</v>
      </c>
      <c r="G143" s="57">
        <f t="shared" si="39"/>
        <v>1</v>
      </c>
      <c r="H143" s="57">
        <f t="shared" si="40"/>
        <v>7.6</v>
      </c>
      <c r="I143" s="57">
        <f t="shared" si="41"/>
        <v>5</v>
      </c>
      <c r="J143" s="57">
        <f t="shared" si="42"/>
        <v>3.9</v>
      </c>
      <c r="K143" s="60">
        <f t="shared" si="43"/>
        <v>0</v>
      </c>
      <c r="L143" s="61">
        <f t="shared" si="44"/>
        <v>1</v>
      </c>
      <c r="M143" s="68">
        <f t="shared" si="45"/>
        <v>1</v>
      </c>
      <c r="N143" s="12">
        <f t="shared" si="46"/>
        <v>0</v>
      </c>
      <c r="O143" s="12">
        <f t="shared" si="47"/>
        <v>0.57122246595457249</v>
      </c>
      <c r="P143" s="71">
        <f t="shared" si="48"/>
        <v>0.57122246595457249</v>
      </c>
      <c r="Q143" s="68">
        <f t="shared" si="49"/>
        <v>0.42877753404542751</v>
      </c>
      <c r="R143" s="71">
        <f t="shared" si="50"/>
        <v>-0.84681706321602557</v>
      </c>
      <c r="S143" s="62">
        <f t="shared" si="51"/>
        <v>0</v>
      </c>
      <c r="AN143">
        <v>0.73486731983592823</v>
      </c>
      <c r="AO143">
        <v>0</v>
      </c>
      <c r="AP143">
        <v>1</v>
      </c>
      <c r="AQ143" s="12">
        <f t="shared" si="55"/>
        <v>91</v>
      </c>
      <c r="AR143" s="12">
        <f t="shared" si="56"/>
        <v>48</v>
      </c>
      <c r="AS143" s="12">
        <f t="shared" si="52"/>
        <v>8.0808080808080773E-2</v>
      </c>
      <c r="AT143" s="12">
        <f t="shared" si="53"/>
        <v>0.52475247524752477</v>
      </c>
      <c r="AU143" s="12">
        <f t="shared" si="54"/>
        <v>5.3005300530052767E-3</v>
      </c>
    </row>
    <row r="144" spans="1:47" x14ac:dyDescent="0.2">
      <c r="A144" s="26">
        <v>1</v>
      </c>
      <c r="B144" s="27">
        <v>9.1999999999999993</v>
      </c>
      <c r="C144" s="27">
        <v>5.8</v>
      </c>
      <c r="D144" s="27">
        <v>4.5</v>
      </c>
      <c r="E144" s="26">
        <v>1</v>
      </c>
      <c r="G144" s="57">
        <f t="shared" si="39"/>
        <v>0</v>
      </c>
      <c r="H144" s="57">
        <f t="shared" si="40"/>
        <v>5.6</v>
      </c>
      <c r="I144" s="57">
        <f t="shared" si="41"/>
        <v>5.6</v>
      </c>
      <c r="J144" s="57">
        <f t="shared" si="42"/>
        <v>4.5</v>
      </c>
      <c r="K144" s="60">
        <f t="shared" si="43"/>
        <v>0</v>
      </c>
      <c r="L144" s="61">
        <f t="shared" si="44"/>
        <v>1</v>
      </c>
      <c r="M144" s="68">
        <f t="shared" si="45"/>
        <v>1</v>
      </c>
      <c r="N144" s="12">
        <f t="shared" si="46"/>
        <v>0</v>
      </c>
      <c r="O144" s="12">
        <f t="shared" si="47"/>
        <v>0.28459129984069126</v>
      </c>
      <c r="P144" s="71">
        <f t="shared" si="48"/>
        <v>0.28459129984069126</v>
      </c>
      <c r="Q144" s="68">
        <f t="shared" si="49"/>
        <v>0.7154087001593088</v>
      </c>
      <c r="R144" s="71">
        <f t="shared" si="50"/>
        <v>-0.33490129097968713</v>
      </c>
      <c r="S144" s="62">
        <f t="shared" si="51"/>
        <v>100</v>
      </c>
      <c r="AN144">
        <v>0.73486731983592823</v>
      </c>
      <c r="AO144">
        <v>1</v>
      </c>
      <c r="AP144">
        <v>0</v>
      </c>
      <c r="AQ144" s="12">
        <f t="shared" si="55"/>
        <v>92</v>
      </c>
      <c r="AR144" s="12">
        <f t="shared" si="56"/>
        <v>48</v>
      </c>
      <c r="AS144" s="12">
        <f t="shared" si="52"/>
        <v>7.0707070707070718E-2</v>
      </c>
      <c r="AT144" s="12">
        <f t="shared" si="53"/>
        <v>0.52475247524752477</v>
      </c>
      <c r="AU144" s="12">
        <f t="shared" si="54"/>
        <v>0</v>
      </c>
    </row>
    <row r="145" spans="1:47" x14ac:dyDescent="0.2">
      <c r="A145" s="26">
        <v>0</v>
      </c>
      <c r="B145" s="27">
        <v>9.1</v>
      </c>
      <c r="C145" s="27">
        <v>4.5</v>
      </c>
      <c r="D145" s="27">
        <v>4.2</v>
      </c>
      <c r="E145" s="26">
        <v>0</v>
      </c>
      <c r="G145" s="57">
        <f t="shared" si="39"/>
        <v>0</v>
      </c>
      <c r="H145" s="57">
        <f t="shared" si="40"/>
        <v>9.9</v>
      </c>
      <c r="I145" s="57">
        <f t="shared" si="41"/>
        <v>3.5</v>
      </c>
      <c r="J145" s="57">
        <f t="shared" si="42"/>
        <v>4</v>
      </c>
      <c r="K145" s="60">
        <f t="shared" si="43"/>
        <v>1</v>
      </c>
      <c r="L145" s="61">
        <f t="shared" si="44"/>
        <v>0</v>
      </c>
      <c r="M145" s="68">
        <f t="shared" si="45"/>
        <v>1</v>
      </c>
      <c r="N145" s="12">
        <f t="shared" si="46"/>
        <v>1</v>
      </c>
      <c r="O145" s="12">
        <f t="shared" si="47"/>
        <v>0.50167811323083011</v>
      </c>
      <c r="P145" s="71">
        <f t="shared" si="48"/>
        <v>0.50167811323083011</v>
      </c>
      <c r="Q145" s="68">
        <f t="shared" si="49"/>
        <v>0.49832188676916989</v>
      </c>
      <c r="R145" s="71">
        <f t="shared" si="50"/>
        <v>-0.68979657365615388</v>
      </c>
      <c r="S145" s="62">
        <f t="shared" si="51"/>
        <v>100</v>
      </c>
      <c r="AN145">
        <v>0.73533030656084553</v>
      </c>
      <c r="AO145">
        <v>0</v>
      </c>
      <c r="AP145">
        <v>1</v>
      </c>
      <c r="AQ145" s="12">
        <f t="shared" si="55"/>
        <v>92</v>
      </c>
      <c r="AR145" s="12">
        <f t="shared" si="56"/>
        <v>49</v>
      </c>
      <c r="AS145" s="12">
        <f t="shared" si="52"/>
        <v>7.0707070707070718E-2</v>
      </c>
      <c r="AT145" s="12">
        <f t="shared" si="53"/>
        <v>0.51485148514851486</v>
      </c>
      <c r="AU145" s="12">
        <f t="shared" si="54"/>
        <v>0</v>
      </c>
    </row>
    <row r="146" spans="1:47" x14ac:dyDescent="0.2">
      <c r="A146" s="26">
        <v>0</v>
      </c>
      <c r="B146" s="27">
        <v>9.9</v>
      </c>
      <c r="C146" s="27">
        <v>4.5</v>
      </c>
      <c r="D146" s="27">
        <v>3.5</v>
      </c>
      <c r="E146" s="26">
        <v>1</v>
      </c>
      <c r="G146" s="57">
        <f t="shared" si="39"/>
        <v>1</v>
      </c>
      <c r="H146" s="57">
        <f t="shared" si="40"/>
        <v>9.1999999999999993</v>
      </c>
      <c r="I146" s="57">
        <f t="shared" si="41"/>
        <v>5.8</v>
      </c>
      <c r="J146" s="57">
        <f t="shared" si="42"/>
        <v>4.5</v>
      </c>
      <c r="K146" s="60">
        <f t="shared" si="43"/>
        <v>1</v>
      </c>
      <c r="L146" s="61">
        <f t="shared" si="44"/>
        <v>0</v>
      </c>
      <c r="M146" s="68">
        <f t="shared" si="45"/>
        <v>1</v>
      </c>
      <c r="N146" s="12">
        <f t="shared" si="46"/>
        <v>1</v>
      </c>
      <c r="O146" s="12">
        <f t="shared" si="47"/>
        <v>0.92592153011235001</v>
      </c>
      <c r="P146" s="71">
        <f t="shared" si="48"/>
        <v>0.92592153011235001</v>
      </c>
      <c r="Q146" s="68">
        <f t="shared" si="49"/>
        <v>7.4078469887649989E-2</v>
      </c>
      <c r="R146" s="71">
        <f t="shared" si="50"/>
        <v>-7.6965788626059628E-2</v>
      </c>
      <c r="S146" s="62">
        <f t="shared" si="51"/>
        <v>100</v>
      </c>
      <c r="AN146">
        <v>0.73533030656084553</v>
      </c>
      <c r="AO146">
        <v>0</v>
      </c>
      <c r="AP146">
        <v>1</v>
      </c>
      <c r="AQ146" s="12">
        <f t="shared" si="55"/>
        <v>92</v>
      </c>
      <c r="AR146" s="12">
        <f t="shared" si="56"/>
        <v>50</v>
      </c>
      <c r="AS146" s="12">
        <f t="shared" si="52"/>
        <v>7.0707070707070718E-2</v>
      </c>
      <c r="AT146" s="12">
        <f t="shared" si="53"/>
        <v>0.50495049504950495</v>
      </c>
      <c r="AU146" s="12">
        <f t="shared" si="54"/>
        <v>5.1005100510051332E-3</v>
      </c>
    </row>
    <row r="147" spans="1:47" x14ac:dyDescent="0.2">
      <c r="A147" s="26">
        <v>1</v>
      </c>
      <c r="B147" s="27">
        <v>9.9</v>
      </c>
      <c r="C147" s="27">
        <v>4.5</v>
      </c>
      <c r="D147" s="27">
        <v>3.5</v>
      </c>
      <c r="E147" s="26">
        <v>1</v>
      </c>
      <c r="G147" s="57">
        <f t="shared" si="39"/>
        <v>0</v>
      </c>
      <c r="H147" s="57">
        <f t="shared" si="40"/>
        <v>9.1</v>
      </c>
      <c r="I147" s="57">
        <f t="shared" si="41"/>
        <v>4.5</v>
      </c>
      <c r="J147" s="57">
        <f t="shared" si="42"/>
        <v>4.2</v>
      </c>
      <c r="K147" s="60">
        <f t="shared" si="43"/>
        <v>0</v>
      </c>
      <c r="L147" s="61">
        <f t="shared" si="44"/>
        <v>1</v>
      </c>
      <c r="M147" s="68">
        <f t="shared" si="45"/>
        <v>1</v>
      </c>
      <c r="N147" s="12">
        <f t="shared" si="46"/>
        <v>0</v>
      </c>
      <c r="O147" s="12">
        <f t="shared" si="47"/>
        <v>0.58334514078321864</v>
      </c>
      <c r="P147" s="71">
        <f t="shared" si="48"/>
        <v>0.58334514078321864</v>
      </c>
      <c r="Q147" s="68">
        <f t="shared" si="49"/>
        <v>0.41665485921678136</v>
      </c>
      <c r="R147" s="71">
        <f t="shared" si="50"/>
        <v>-0.87549707563515</v>
      </c>
      <c r="S147" s="62">
        <f t="shared" si="51"/>
        <v>0</v>
      </c>
      <c r="AN147">
        <v>0.73660194861055706</v>
      </c>
      <c r="AO147">
        <v>1</v>
      </c>
      <c r="AP147">
        <v>0</v>
      </c>
      <c r="AQ147" s="12">
        <f t="shared" si="55"/>
        <v>93</v>
      </c>
      <c r="AR147" s="12">
        <f t="shared" si="56"/>
        <v>50</v>
      </c>
      <c r="AS147" s="12">
        <f t="shared" si="52"/>
        <v>6.0606060606060552E-2</v>
      </c>
      <c r="AT147" s="12">
        <f t="shared" si="53"/>
        <v>0.50495049504950495</v>
      </c>
      <c r="AU147" s="12">
        <f t="shared" si="54"/>
        <v>0</v>
      </c>
    </row>
    <row r="148" spans="1:47" x14ac:dyDescent="0.2">
      <c r="A148" s="26">
        <v>0</v>
      </c>
      <c r="B148" s="27">
        <v>6.6</v>
      </c>
      <c r="C148" s="27">
        <v>6.6</v>
      </c>
      <c r="D148" s="27">
        <v>3.3</v>
      </c>
      <c r="E148" s="26">
        <v>0</v>
      </c>
      <c r="G148" s="57">
        <f t="shared" si="39"/>
        <v>0</v>
      </c>
      <c r="H148" s="57">
        <f t="shared" si="40"/>
        <v>9.9</v>
      </c>
      <c r="I148" s="57">
        <f t="shared" si="41"/>
        <v>4.5</v>
      </c>
      <c r="J148" s="57">
        <f t="shared" si="42"/>
        <v>3.5</v>
      </c>
      <c r="K148" s="60">
        <f t="shared" si="43"/>
        <v>1</v>
      </c>
      <c r="L148" s="61">
        <f t="shared" si="44"/>
        <v>0</v>
      </c>
      <c r="M148" s="68">
        <f t="shared" si="45"/>
        <v>1</v>
      </c>
      <c r="N148" s="12">
        <f t="shared" si="46"/>
        <v>1</v>
      </c>
      <c r="O148" s="12">
        <f t="shared" si="47"/>
        <v>0.51220979685577217</v>
      </c>
      <c r="P148" s="71">
        <f t="shared" si="48"/>
        <v>0.51220979685577217</v>
      </c>
      <c r="Q148" s="68">
        <f t="shared" si="49"/>
        <v>0.48779020314422783</v>
      </c>
      <c r="R148" s="71">
        <f t="shared" si="50"/>
        <v>-0.66902097838719032</v>
      </c>
      <c r="S148" s="62">
        <f t="shared" si="51"/>
        <v>100</v>
      </c>
      <c r="AN148">
        <v>0.73660194861055706</v>
      </c>
      <c r="AO148">
        <v>0</v>
      </c>
      <c r="AP148">
        <v>1</v>
      </c>
      <c r="AQ148" s="12">
        <f t="shared" si="55"/>
        <v>93</v>
      </c>
      <c r="AR148" s="12">
        <f t="shared" si="56"/>
        <v>51</v>
      </c>
      <c r="AS148" s="12">
        <f t="shared" si="52"/>
        <v>6.0606060606060552E-2</v>
      </c>
      <c r="AT148" s="12">
        <f t="shared" si="53"/>
        <v>0.49504950495049505</v>
      </c>
      <c r="AU148" s="12">
        <f t="shared" si="54"/>
        <v>0</v>
      </c>
    </row>
    <row r="149" spans="1:47" x14ac:dyDescent="0.2">
      <c r="A149" s="26">
        <v>0</v>
      </c>
      <c r="B149" s="27">
        <v>9.1</v>
      </c>
      <c r="C149" s="27">
        <v>5.4</v>
      </c>
      <c r="D149" s="27">
        <v>3.3</v>
      </c>
      <c r="E149" s="26">
        <v>0</v>
      </c>
      <c r="G149" s="57">
        <f t="shared" si="39"/>
        <v>1</v>
      </c>
      <c r="H149" s="57">
        <f t="shared" si="40"/>
        <v>9.9</v>
      </c>
      <c r="I149" s="57">
        <f t="shared" si="41"/>
        <v>4.5</v>
      </c>
      <c r="J149" s="57">
        <f t="shared" si="42"/>
        <v>3.5</v>
      </c>
      <c r="K149" s="60">
        <f t="shared" si="43"/>
        <v>1</v>
      </c>
      <c r="L149" s="61">
        <f t="shared" si="44"/>
        <v>0</v>
      </c>
      <c r="M149" s="68">
        <f t="shared" si="45"/>
        <v>1</v>
      </c>
      <c r="N149" s="12">
        <f t="shared" si="46"/>
        <v>1</v>
      </c>
      <c r="O149" s="12">
        <f t="shared" si="47"/>
        <v>0.73442783785328136</v>
      </c>
      <c r="P149" s="71">
        <f t="shared" si="48"/>
        <v>0.73442783785328136</v>
      </c>
      <c r="Q149" s="68">
        <f t="shared" si="49"/>
        <v>0.26557216214671864</v>
      </c>
      <c r="R149" s="71">
        <f t="shared" si="50"/>
        <v>-0.30866353482061426</v>
      </c>
      <c r="S149" s="62">
        <f t="shared" si="51"/>
        <v>100</v>
      </c>
      <c r="AN149">
        <v>0.74698891519390098</v>
      </c>
      <c r="AO149">
        <v>0</v>
      </c>
      <c r="AP149">
        <v>1</v>
      </c>
      <c r="AQ149" s="12">
        <f t="shared" si="55"/>
        <v>93</v>
      </c>
      <c r="AR149" s="12">
        <f t="shared" si="56"/>
        <v>52</v>
      </c>
      <c r="AS149" s="12">
        <f t="shared" si="52"/>
        <v>6.0606060606060552E-2</v>
      </c>
      <c r="AT149" s="12">
        <f t="shared" si="53"/>
        <v>0.48514851485148514</v>
      </c>
      <c r="AU149" s="12">
        <f t="shared" si="54"/>
        <v>0</v>
      </c>
    </row>
    <row r="150" spans="1:47" x14ac:dyDescent="0.2">
      <c r="A150" s="26">
        <v>1</v>
      </c>
      <c r="B150" s="27">
        <v>5.0999999999999996</v>
      </c>
      <c r="C150" s="27">
        <v>7.8</v>
      </c>
      <c r="D150" s="27">
        <v>4.5</v>
      </c>
      <c r="E150" s="26">
        <v>1</v>
      </c>
      <c r="G150" s="57">
        <f t="shared" si="39"/>
        <v>0</v>
      </c>
      <c r="H150" s="57">
        <f t="shared" si="40"/>
        <v>6.6</v>
      </c>
      <c r="I150" s="57">
        <f t="shared" si="41"/>
        <v>6.6</v>
      </c>
      <c r="J150" s="57">
        <f t="shared" si="42"/>
        <v>3.3</v>
      </c>
      <c r="K150" s="60">
        <f t="shared" si="43"/>
        <v>0</v>
      </c>
      <c r="L150" s="61">
        <f t="shared" si="44"/>
        <v>1</v>
      </c>
      <c r="M150" s="68">
        <f t="shared" si="45"/>
        <v>1</v>
      </c>
      <c r="N150" s="12">
        <f t="shared" si="46"/>
        <v>0</v>
      </c>
      <c r="O150" s="12">
        <f t="shared" si="47"/>
        <v>0.26182365016194725</v>
      </c>
      <c r="P150" s="71">
        <f t="shared" si="48"/>
        <v>0.26182365016194725</v>
      </c>
      <c r="Q150" s="68">
        <f t="shared" si="49"/>
        <v>0.73817634983805269</v>
      </c>
      <c r="R150" s="71">
        <f t="shared" si="50"/>
        <v>-0.303572526507077</v>
      </c>
      <c r="S150" s="62">
        <f t="shared" si="51"/>
        <v>100</v>
      </c>
      <c r="AN150">
        <v>0.74773601707327031</v>
      </c>
      <c r="AO150">
        <v>0</v>
      </c>
      <c r="AP150">
        <v>1</v>
      </c>
      <c r="AQ150" s="12">
        <f t="shared" si="55"/>
        <v>93</v>
      </c>
      <c r="AR150" s="12">
        <f t="shared" si="56"/>
        <v>53</v>
      </c>
      <c r="AS150" s="12">
        <f t="shared" si="52"/>
        <v>6.0606060606060552E-2</v>
      </c>
      <c r="AT150" s="12">
        <f t="shared" si="53"/>
        <v>0.47524752475247523</v>
      </c>
      <c r="AU150" s="12">
        <f t="shared" si="54"/>
        <v>0</v>
      </c>
    </row>
    <row r="151" spans="1:47" x14ac:dyDescent="0.2">
      <c r="A151" s="26">
        <v>0</v>
      </c>
      <c r="B151" s="27">
        <v>6</v>
      </c>
      <c r="C151" s="27">
        <v>5.3</v>
      </c>
      <c r="D151" s="27">
        <v>4</v>
      </c>
      <c r="E151" s="26">
        <v>0</v>
      </c>
      <c r="G151" s="57">
        <f t="shared" si="39"/>
        <v>0</v>
      </c>
      <c r="H151" s="57">
        <f t="shared" si="40"/>
        <v>9.1</v>
      </c>
      <c r="I151" s="57">
        <f t="shared" si="41"/>
        <v>5.4</v>
      </c>
      <c r="J151" s="57">
        <f t="shared" si="42"/>
        <v>3.3</v>
      </c>
      <c r="K151" s="60">
        <f t="shared" si="43"/>
        <v>0</v>
      </c>
      <c r="L151" s="61">
        <f t="shared" si="44"/>
        <v>1</v>
      </c>
      <c r="M151" s="68">
        <f t="shared" si="45"/>
        <v>1</v>
      </c>
      <c r="N151" s="12">
        <f t="shared" si="46"/>
        <v>0</v>
      </c>
      <c r="O151" s="12">
        <f t="shared" si="47"/>
        <v>0.46334278600474094</v>
      </c>
      <c r="P151" s="71">
        <f t="shared" si="48"/>
        <v>0.46334278600474094</v>
      </c>
      <c r="Q151" s="68">
        <f t="shared" si="49"/>
        <v>0.53665721399525901</v>
      </c>
      <c r="R151" s="71">
        <f t="shared" si="50"/>
        <v>-0.62239572350029104</v>
      </c>
      <c r="S151" s="62">
        <f t="shared" si="51"/>
        <v>100</v>
      </c>
      <c r="AN151">
        <v>0.74773601707327031</v>
      </c>
      <c r="AO151">
        <v>0</v>
      </c>
      <c r="AP151">
        <v>1</v>
      </c>
      <c r="AQ151" s="12">
        <f t="shared" si="55"/>
        <v>93</v>
      </c>
      <c r="AR151" s="12">
        <f t="shared" si="56"/>
        <v>54</v>
      </c>
      <c r="AS151" s="12">
        <f t="shared" si="52"/>
        <v>6.0606060606060552E-2</v>
      </c>
      <c r="AT151" s="12">
        <f t="shared" si="53"/>
        <v>0.46534653465346532</v>
      </c>
      <c r="AU151" s="12">
        <f t="shared" si="54"/>
        <v>4.7004700470046788E-3</v>
      </c>
    </row>
    <row r="152" spans="1:47" x14ac:dyDescent="0.2">
      <c r="A152" s="26">
        <v>0</v>
      </c>
      <c r="B152" s="27">
        <v>8.9</v>
      </c>
      <c r="C152" s="27">
        <v>6.9</v>
      </c>
      <c r="D152" s="27">
        <v>4.2</v>
      </c>
      <c r="E152" s="26">
        <v>0</v>
      </c>
      <c r="G152" s="57">
        <f t="shared" si="39"/>
        <v>1</v>
      </c>
      <c r="H152" s="57">
        <f t="shared" si="40"/>
        <v>5.0999999999999996</v>
      </c>
      <c r="I152" s="57">
        <f t="shared" si="41"/>
        <v>7.8</v>
      </c>
      <c r="J152" s="57">
        <f t="shared" si="42"/>
        <v>4.5</v>
      </c>
      <c r="K152" s="60">
        <f t="shared" si="43"/>
        <v>1</v>
      </c>
      <c r="L152" s="61">
        <f t="shared" si="44"/>
        <v>0</v>
      </c>
      <c r="M152" s="68">
        <f t="shared" si="45"/>
        <v>1</v>
      </c>
      <c r="N152" s="12">
        <f t="shared" si="46"/>
        <v>1</v>
      </c>
      <c r="O152" s="12">
        <f t="shared" si="47"/>
        <v>0.74773601707327031</v>
      </c>
      <c r="P152" s="71">
        <f t="shared" si="48"/>
        <v>0.74773601707327031</v>
      </c>
      <c r="Q152" s="68">
        <f t="shared" si="49"/>
        <v>0.25226398292672969</v>
      </c>
      <c r="R152" s="71">
        <f t="shared" si="50"/>
        <v>-0.29070528164924009</v>
      </c>
      <c r="S152" s="62">
        <f t="shared" si="51"/>
        <v>100</v>
      </c>
      <c r="AN152">
        <v>0.77375714415170604</v>
      </c>
      <c r="AO152">
        <v>1</v>
      </c>
      <c r="AP152">
        <v>0</v>
      </c>
      <c r="AQ152" s="12">
        <f t="shared" si="55"/>
        <v>94</v>
      </c>
      <c r="AR152" s="12">
        <f t="shared" si="56"/>
        <v>54</v>
      </c>
      <c r="AS152" s="12">
        <f t="shared" si="52"/>
        <v>5.0505050505050497E-2</v>
      </c>
      <c r="AT152" s="12">
        <f t="shared" si="53"/>
        <v>0.46534653465346532</v>
      </c>
      <c r="AU152" s="12">
        <f t="shared" si="54"/>
        <v>0</v>
      </c>
    </row>
    <row r="153" spans="1:47" x14ac:dyDescent="0.2">
      <c r="A153" s="26">
        <v>0</v>
      </c>
      <c r="B153" s="27">
        <v>6.2</v>
      </c>
      <c r="C153" s="27">
        <v>5.0999999999999996</v>
      </c>
      <c r="D153" s="27">
        <v>3.7</v>
      </c>
      <c r="E153" s="26">
        <v>0</v>
      </c>
      <c r="G153" s="57">
        <f t="shared" si="39"/>
        <v>0</v>
      </c>
      <c r="H153" s="57">
        <f t="shared" si="40"/>
        <v>6</v>
      </c>
      <c r="I153" s="57">
        <f t="shared" si="41"/>
        <v>5.3</v>
      </c>
      <c r="J153" s="57">
        <f t="shared" si="42"/>
        <v>4</v>
      </c>
      <c r="K153" s="60">
        <f t="shared" si="43"/>
        <v>0</v>
      </c>
      <c r="L153" s="61">
        <f t="shared" si="44"/>
        <v>1</v>
      </c>
      <c r="M153" s="68">
        <f t="shared" si="45"/>
        <v>1</v>
      </c>
      <c r="N153" s="12">
        <f t="shared" si="46"/>
        <v>0</v>
      </c>
      <c r="O153" s="12">
        <f t="shared" si="47"/>
        <v>0.19374860996379356</v>
      </c>
      <c r="P153" s="71">
        <f t="shared" si="48"/>
        <v>0.19374860996379356</v>
      </c>
      <c r="Q153" s="68">
        <f t="shared" si="49"/>
        <v>0.80625139003620649</v>
      </c>
      <c r="R153" s="71">
        <f t="shared" si="50"/>
        <v>-0.21535968679772599</v>
      </c>
      <c r="S153" s="62">
        <f t="shared" si="51"/>
        <v>100</v>
      </c>
      <c r="AN153">
        <v>0.77375714415170604</v>
      </c>
      <c r="AO153">
        <v>0</v>
      </c>
      <c r="AP153">
        <v>1</v>
      </c>
      <c r="AQ153" s="12">
        <f t="shared" si="55"/>
        <v>94</v>
      </c>
      <c r="AR153" s="12">
        <f t="shared" si="56"/>
        <v>55</v>
      </c>
      <c r="AS153" s="12">
        <f t="shared" si="52"/>
        <v>5.0505050505050497E-2</v>
      </c>
      <c r="AT153" s="12">
        <f t="shared" si="53"/>
        <v>0.45544554455445541</v>
      </c>
      <c r="AU153" s="12">
        <f t="shared" si="54"/>
        <v>0</v>
      </c>
    </row>
    <row r="154" spans="1:47" x14ac:dyDescent="0.2">
      <c r="A154" s="26">
        <v>0</v>
      </c>
      <c r="B154" s="27">
        <v>7.2</v>
      </c>
      <c r="C154" s="27">
        <v>4.7</v>
      </c>
      <c r="D154" s="27">
        <v>2.5</v>
      </c>
      <c r="E154" s="26">
        <v>0</v>
      </c>
      <c r="G154" s="57">
        <f t="shared" si="39"/>
        <v>0</v>
      </c>
      <c r="H154" s="57">
        <f t="shared" si="40"/>
        <v>8.9</v>
      </c>
      <c r="I154" s="57">
        <f t="shared" si="41"/>
        <v>6.9</v>
      </c>
      <c r="J154" s="57">
        <f t="shared" si="42"/>
        <v>4.2</v>
      </c>
      <c r="K154" s="60">
        <f t="shared" si="43"/>
        <v>0</v>
      </c>
      <c r="L154" s="61">
        <f t="shared" si="44"/>
        <v>1</v>
      </c>
      <c r="M154" s="68">
        <f t="shared" si="45"/>
        <v>1</v>
      </c>
      <c r="N154" s="12">
        <f t="shared" si="46"/>
        <v>0</v>
      </c>
      <c r="O154" s="12">
        <f t="shared" si="47"/>
        <v>0.84514955064611674</v>
      </c>
      <c r="P154" s="71">
        <f t="shared" si="48"/>
        <v>0.84514955064611674</v>
      </c>
      <c r="Q154" s="68">
        <f t="shared" si="49"/>
        <v>0.15485044935388326</v>
      </c>
      <c r="R154" s="71">
        <f t="shared" si="50"/>
        <v>-1.8652954707015674</v>
      </c>
      <c r="S154" s="62">
        <f t="shared" si="51"/>
        <v>0</v>
      </c>
      <c r="AN154">
        <v>0.77992706594062522</v>
      </c>
      <c r="AO154">
        <v>0</v>
      </c>
      <c r="AP154">
        <v>1</v>
      </c>
      <c r="AQ154" s="12">
        <f t="shared" si="55"/>
        <v>94</v>
      </c>
      <c r="AR154" s="12">
        <f t="shared" si="56"/>
        <v>56</v>
      </c>
      <c r="AS154" s="12">
        <f t="shared" si="52"/>
        <v>5.0505050505050497E-2</v>
      </c>
      <c r="AT154" s="12">
        <f t="shared" si="53"/>
        <v>0.4455445544554455</v>
      </c>
      <c r="AU154" s="12">
        <f t="shared" si="54"/>
        <v>0</v>
      </c>
    </row>
    <row r="155" spans="1:47" x14ac:dyDescent="0.2">
      <c r="A155" s="26">
        <v>1</v>
      </c>
      <c r="B155" s="27">
        <v>8.8000000000000007</v>
      </c>
      <c r="C155" s="27">
        <v>4.5</v>
      </c>
      <c r="D155" s="27">
        <v>3.9</v>
      </c>
      <c r="E155" s="26">
        <v>0</v>
      </c>
      <c r="G155" s="57">
        <f t="shared" si="39"/>
        <v>0</v>
      </c>
      <c r="H155" s="57">
        <f t="shared" si="40"/>
        <v>6.2</v>
      </c>
      <c r="I155" s="57">
        <f t="shared" si="41"/>
        <v>5.0999999999999996</v>
      </c>
      <c r="J155" s="57">
        <f t="shared" si="42"/>
        <v>3.7</v>
      </c>
      <c r="K155" s="60">
        <f t="shared" si="43"/>
        <v>0</v>
      </c>
      <c r="L155" s="61">
        <f t="shared" si="44"/>
        <v>1</v>
      </c>
      <c r="M155" s="68">
        <f t="shared" si="45"/>
        <v>1</v>
      </c>
      <c r="N155" s="12">
        <f t="shared" si="46"/>
        <v>0</v>
      </c>
      <c r="O155" s="12">
        <f t="shared" si="47"/>
        <v>0.14593482783814946</v>
      </c>
      <c r="P155" s="71">
        <f t="shared" si="48"/>
        <v>0.14593482783814946</v>
      </c>
      <c r="Q155" s="68">
        <f t="shared" si="49"/>
        <v>0.85406517216185052</v>
      </c>
      <c r="R155" s="71">
        <f t="shared" si="50"/>
        <v>-0.15774777409848215</v>
      </c>
      <c r="S155" s="62">
        <f t="shared" si="51"/>
        <v>100</v>
      </c>
      <c r="AN155">
        <v>0.77992706594062522</v>
      </c>
      <c r="AO155">
        <v>0</v>
      </c>
      <c r="AP155">
        <v>1</v>
      </c>
      <c r="AQ155" s="12">
        <f t="shared" si="55"/>
        <v>94</v>
      </c>
      <c r="AR155" s="12">
        <f t="shared" si="56"/>
        <v>57</v>
      </c>
      <c r="AS155" s="12">
        <f t="shared" si="52"/>
        <v>5.0505050505050497E-2</v>
      </c>
      <c r="AT155" s="12">
        <f t="shared" si="53"/>
        <v>0.4356435643564357</v>
      </c>
      <c r="AU155" s="12">
        <f t="shared" si="54"/>
        <v>4.4004400440043811E-3</v>
      </c>
    </row>
    <row r="156" spans="1:47" x14ac:dyDescent="0.2">
      <c r="A156" s="26">
        <v>0</v>
      </c>
      <c r="B156" s="27">
        <v>6.3</v>
      </c>
      <c r="C156" s="27">
        <v>6.6</v>
      </c>
      <c r="D156" s="27">
        <v>3.4</v>
      </c>
      <c r="E156" s="26">
        <v>0</v>
      </c>
      <c r="G156" s="57">
        <f t="shared" si="39"/>
        <v>0</v>
      </c>
      <c r="H156" s="57">
        <f t="shared" si="40"/>
        <v>7.2</v>
      </c>
      <c r="I156" s="57">
        <f t="shared" si="41"/>
        <v>4.7</v>
      </c>
      <c r="J156" s="57">
        <f t="shared" si="42"/>
        <v>2.5</v>
      </c>
      <c r="K156" s="60">
        <f t="shared" si="43"/>
        <v>0</v>
      </c>
      <c r="L156" s="61">
        <f t="shared" si="44"/>
        <v>1</v>
      </c>
      <c r="M156" s="68">
        <f t="shared" si="45"/>
        <v>1</v>
      </c>
      <c r="N156" s="12">
        <f t="shared" si="46"/>
        <v>0</v>
      </c>
      <c r="O156" s="12">
        <f t="shared" si="47"/>
        <v>6.000102276887001E-2</v>
      </c>
      <c r="P156" s="71">
        <f t="shared" si="48"/>
        <v>6.000102276887001E-2</v>
      </c>
      <c r="Q156" s="68">
        <f t="shared" si="49"/>
        <v>0.93999897723113002</v>
      </c>
      <c r="R156" s="71">
        <f t="shared" si="50"/>
        <v>-6.1876491770668743E-2</v>
      </c>
      <c r="S156" s="62">
        <f t="shared" si="51"/>
        <v>100</v>
      </c>
      <c r="AN156">
        <v>0.78665464008638253</v>
      </c>
      <c r="AO156">
        <v>1</v>
      </c>
      <c r="AP156">
        <v>0</v>
      </c>
      <c r="AQ156" s="12">
        <f t="shared" si="55"/>
        <v>95</v>
      </c>
      <c r="AR156" s="12">
        <f t="shared" si="56"/>
        <v>57</v>
      </c>
      <c r="AS156" s="12">
        <f t="shared" si="52"/>
        <v>4.0404040404040442E-2</v>
      </c>
      <c r="AT156" s="12">
        <f t="shared" si="53"/>
        <v>0.4356435643564357</v>
      </c>
      <c r="AU156" s="12">
        <f t="shared" si="54"/>
        <v>4.4004400440044297E-3</v>
      </c>
    </row>
    <row r="157" spans="1:47" x14ac:dyDescent="0.2">
      <c r="A157" s="26">
        <v>0</v>
      </c>
      <c r="B157" s="27">
        <v>9.6999999999999993</v>
      </c>
      <c r="C157" s="27">
        <v>4.7</v>
      </c>
      <c r="D157" s="27">
        <v>3.6</v>
      </c>
      <c r="E157" s="26">
        <v>0</v>
      </c>
      <c r="G157" s="57">
        <f t="shared" si="39"/>
        <v>1</v>
      </c>
      <c r="H157" s="57">
        <f t="shared" si="40"/>
        <v>8.8000000000000007</v>
      </c>
      <c r="I157" s="57">
        <f t="shared" si="41"/>
        <v>4.5</v>
      </c>
      <c r="J157" s="57">
        <f t="shared" si="42"/>
        <v>3.9</v>
      </c>
      <c r="K157" s="60">
        <f t="shared" si="43"/>
        <v>0</v>
      </c>
      <c r="L157" s="61">
        <f t="shared" si="44"/>
        <v>1</v>
      </c>
      <c r="M157" s="68">
        <f t="shared" si="45"/>
        <v>1</v>
      </c>
      <c r="N157" s="12">
        <f t="shared" si="46"/>
        <v>0</v>
      </c>
      <c r="O157" s="12">
        <f t="shared" si="47"/>
        <v>0.68158903894837997</v>
      </c>
      <c r="P157" s="71">
        <f t="shared" si="48"/>
        <v>0.68158903894837997</v>
      </c>
      <c r="Q157" s="68">
        <f t="shared" si="49"/>
        <v>0.31841096105162003</v>
      </c>
      <c r="R157" s="71">
        <f t="shared" si="50"/>
        <v>-1.1444124001910705</v>
      </c>
      <c r="S157" s="62">
        <f t="shared" si="51"/>
        <v>0</v>
      </c>
      <c r="AN157">
        <v>0.79630278477118766</v>
      </c>
      <c r="AO157">
        <v>1</v>
      </c>
      <c r="AP157">
        <v>0</v>
      </c>
      <c r="AQ157" s="12">
        <f t="shared" si="55"/>
        <v>96</v>
      </c>
      <c r="AR157" s="12">
        <f t="shared" si="56"/>
        <v>57</v>
      </c>
      <c r="AS157" s="12">
        <f t="shared" si="52"/>
        <v>3.0303030303030276E-2</v>
      </c>
      <c r="AT157" s="12">
        <f t="shared" si="53"/>
        <v>0.4356435643564357</v>
      </c>
      <c r="AU157" s="12">
        <f t="shared" si="54"/>
        <v>0</v>
      </c>
    </row>
    <row r="158" spans="1:47" x14ac:dyDescent="0.2">
      <c r="A158" s="26">
        <v>0</v>
      </c>
      <c r="B158" s="27">
        <v>5</v>
      </c>
      <c r="C158" s="27">
        <v>4.9000000000000004</v>
      </c>
      <c r="D158" s="27">
        <v>3.1</v>
      </c>
      <c r="E158" s="26">
        <v>0</v>
      </c>
      <c r="G158" s="57">
        <f t="shared" si="39"/>
        <v>0</v>
      </c>
      <c r="H158" s="57">
        <f t="shared" si="40"/>
        <v>6.3</v>
      </c>
      <c r="I158" s="57">
        <f t="shared" si="41"/>
        <v>6.6</v>
      </c>
      <c r="J158" s="57">
        <f t="shared" si="42"/>
        <v>3.4</v>
      </c>
      <c r="K158" s="60">
        <f t="shared" si="43"/>
        <v>0</v>
      </c>
      <c r="L158" s="61">
        <f t="shared" si="44"/>
        <v>1</v>
      </c>
      <c r="M158" s="68">
        <f t="shared" si="45"/>
        <v>1</v>
      </c>
      <c r="N158" s="12">
        <f t="shared" si="46"/>
        <v>0</v>
      </c>
      <c r="O158" s="12">
        <f t="shared" si="47"/>
        <v>0.24658771602980101</v>
      </c>
      <c r="P158" s="71">
        <f t="shared" si="48"/>
        <v>0.24658771602980101</v>
      </c>
      <c r="Q158" s="68">
        <f t="shared" si="49"/>
        <v>0.75341228397019899</v>
      </c>
      <c r="R158" s="71">
        <f t="shared" si="50"/>
        <v>-0.28314267914488023</v>
      </c>
      <c r="S158" s="62">
        <f t="shared" si="51"/>
        <v>100</v>
      </c>
      <c r="AN158">
        <v>0.79630278477118766</v>
      </c>
      <c r="AO158">
        <v>0</v>
      </c>
      <c r="AP158">
        <v>1</v>
      </c>
      <c r="AQ158" s="12">
        <f t="shared" si="55"/>
        <v>96</v>
      </c>
      <c r="AR158" s="12">
        <f t="shared" si="56"/>
        <v>58</v>
      </c>
      <c r="AS158" s="12">
        <f t="shared" si="52"/>
        <v>3.0303030303030276E-2</v>
      </c>
      <c r="AT158" s="12">
        <f t="shared" si="53"/>
        <v>0.42574257425742579</v>
      </c>
      <c r="AU158" s="12">
        <f t="shared" si="54"/>
        <v>0</v>
      </c>
    </row>
    <row r="159" spans="1:47" x14ac:dyDescent="0.2">
      <c r="A159" s="26">
        <v>1</v>
      </c>
      <c r="B159" s="27">
        <v>7.4</v>
      </c>
      <c r="C159" s="27">
        <v>4.8</v>
      </c>
      <c r="D159" s="27">
        <v>3.7</v>
      </c>
      <c r="E159" s="26">
        <v>0</v>
      </c>
      <c r="G159" s="57">
        <f t="shared" si="39"/>
        <v>0</v>
      </c>
      <c r="H159" s="57">
        <f t="shared" si="40"/>
        <v>9.6999999999999993</v>
      </c>
      <c r="I159" s="57">
        <f t="shared" si="41"/>
        <v>4.7</v>
      </c>
      <c r="J159" s="57">
        <f t="shared" si="42"/>
        <v>3.6</v>
      </c>
      <c r="K159" s="60">
        <f t="shared" si="43"/>
        <v>0</v>
      </c>
      <c r="L159" s="61">
        <f t="shared" si="44"/>
        <v>1</v>
      </c>
      <c r="M159" s="68">
        <f t="shared" si="45"/>
        <v>1</v>
      </c>
      <c r="N159" s="12">
        <f t="shared" si="46"/>
        <v>0</v>
      </c>
      <c r="O159" s="12">
        <f t="shared" si="47"/>
        <v>0.53945710533207947</v>
      </c>
      <c r="P159" s="71">
        <f t="shared" si="48"/>
        <v>0.53945710533207947</v>
      </c>
      <c r="Q159" s="68">
        <f t="shared" si="49"/>
        <v>0.46054289466792053</v>
      </c>
      <c r="R159" s="71">
        <f t="shared" si="50"/>
        <v>-0.77534927959455469</v>
      </c>
      <c r="S159" s="62">
        <f t="shared" si="51"/>
        <v>0</v>
      </c>
      <c r="AN159">
        <v>0.80901227674476772</v>
      </c>
      <c r="AO159">
        <v>0</v>
      </c>
      <c r="AP159">
        <v>1</v>
      </c>
      <c r="AQ159" s="12">
        <f t="shared" si="55"/>
        <v>96</v>
      </c>
      <c r="AR159" s="12">
        <f t="shared" si="56"/>
        <v>59</v>
      </c>
      <c r="AS159" s="12">
        <f t="shared" si="52"/>
        <v>3.0303030303030276E-2</v>
      </c>
      <c r="AT159" s="12">
        <f t="shared" si="53"/>
        <v>0.41584158415841588</v>
      </c>
      <c r="AU159" s="12">
        <f t="shared" si="54"/>
        <v>0</v>
      </c>
    </row>
    <row r="160" spans="1:47" x14ac:dyDescent="0.2">
      <c r="A160" s="26">
        <v>1</v>
      </c>
      <c r="B160" s="27">
        <v>5.5</v>
      </c>
      <c r="C160" s="27">
        <v>4.9000000000000004</v>
      </c>
      <c r="D160" s="27">
        <v>4.3</v>
      </c>
      <c r="E160" s="26">
        <v>0</v>
      </c>
      <c r="G160" s="57">
        <f t="shared" si="39"/>
        <v>0</v>
      </c>
      <c r="H160" s="57">
        <f t="shared" si="40"/>
        <v>5</v>
      </c>
      <c r="I160" s="57">
        <f t="shared" si="41"/>
        <v>4.9000000000000004</v>
      </c>
      <c r="J160" s="57">
        <f t="shared" si="42"/>
        <v>3.1</v>
      </c>
      <c r="K160" s="60">
        <f t="shared" si="43"/>
        <v>0</v>
      </c>
      <c r="L160" s="61">
        <f t="shared" si="44"/>
        <v>1</v>
      </c>
      <c r="M160" s="68">
        <f t="shared" si="45"/>
        <v>1</v>
      </c>
      <c r="N160" s="12">
        <f t="shared" si="46"/>
        <v>0</v>
      </c>
      <c r="O160" s="12">
        <f t="shared" si="47"/>
        <v>3.320825573426503E-2</v>
      </c>
      <c r="P160" s="71">
        <f t="shared" si="48"/>
        <v>3.320825573426503E-2</v>
      </c>
      <c r="Q160" s="68">
        <f t="shared" si="49"/>
        <v>0.966791744265735</v>
      </c>
      <c r="R160" s="71">
        <f t="shared" si="50"/>
        <v>-3.3772169426199712E-2</v>
      </c>
      <c r="S160" s="62">
        <f t="shared" si="51"/>
        <v>100</v>
      </c>
      <c r="AN160">
        <v>0.81784672041311024</v>
      </c>
      <c r="AO160">
        <v>0</v>
      </c>
      <c r="AP160">
        <v>1</v>
      </c>
      <c r="AQ160" s="12">
        <f t="shared" si="55"/>
        <v>96</v>
      </c>
      <c r="AR160" s="12">
        <f t="shared" si="56"/>
        <v>60</v>
      </c>
      <c r="AS160" s="12">
        <f t="shared" si="52"/>
        <v>3.0303030303030276E-2</v>
      </c>
      <c r="AT160" s="12">
        <f t="shared" si="53"/>
        <v>0.40594059405940597</v>
      </c>
      <c r="AU160" s="12">
        <f t="shared" si="54"/>
        <v>0</v>
      </c>
    </row>
    <row r="161" spans="1:47" x14ac:dyDescent="0.2">
      <c r="A161" s="26">
        <v>1</v>
      </c>
      <c r="B161" s="27">
        <v>9.1</v>
      </c>
      <c r="C161" s="27">
        <v>4.5999999999999996</v>
      </c>
      <c r="D161" s="27">
        <v>3.9</v>
      </c>
      <c r="E161" s="26">
        <v>1</v>
      </c>
      <c r="G161" s="57">
        <f t="shared" si="39"/>
        <v>1</v>
      </c>
      <c r="H161" s="57">
        <f t="shared" si="40"/>
        <v>7.4</v>
      </c>
      <c r="I161" s="57">
        <f t="shared" si="41"/>
        <v>4.8</v>
      </c>
      <c r="J161" s="57">
        <f t="shared" si="42"/>
        <v>3.7</v>
      </c>
      <c r="K161" s="60">
        <f t="shared" si="43"/>
        <v>0</v>
      </c>
      <c r="L161" s="61">
        <f t="shared" si="44"/>
        <v>1</v>
      </c>
      <c r="M161" s="68">
        <f t="shared" si="45"/>
        <v>1</v>
      </c>
      <c r="N161" s="12">
        <f t="shared" si="46"/>
        <v>0</v>
      </c>
      <c r="O161" s="12">
        <f t="shared" si="47"/>
        <v>0.45017394740798355</v>
      </c>
      <c r="P161" s="71">
        <f t="shared" si="48"/>
        <v>0.45017394740798355</v>
      </c>
      <c r="Q161" s="68">
        <f t="shared" si="49"/>
        <v>0.54982605259201645</v>
      </c>
      <c r="R161" s="71">
        <f t="shared" si="50"/>
        <v>-0.59815331879341194</v>
      </c>
      <c r="S161" s="62">
        <f t="shared" si="51"/>
        <v>100</v>
      </c>
      <c r="AN161">
        <v>0.81784672041311024</v>
      </c>
      <c r="AO161">
        <v>0</v>
      </c>
      <c r="AP161">
        <v>1</v>
      </c>
      <c r="AQ161" s="12">
        <f t="shared" si="55"/>
        <v>96</v>
      </c>
      <c r="AR161" s="12">
        <f t="shared" si="56"/>
        <v>61</v>
      </c>
      <c r="AS161" s="12">
        <f t="shared" si="52"/>
        <v>3.0303030303030276E-2</v>
      </c>
      <c r="AT161" s="12">
        <f t="shared" si="53"/>
        <v>0.39603960396039606</v>
      </c>
      <c r="AU161" s="12">
        <f t="shared" si="54"/>
        <v>0</v>
      </c>
    </row>
    <row r="162" spans="1:47" x14ac:dyDescent="0.2">
      <c r="A162" s="26">
        <v>0</v>
      </c>
      <c r="B162" s="27">
        <v>6.7</v>
      </c>
      <c r="C162" s="27">
        <v>4.9000000000000004</v>
      </c>
      <c r="D162" s="27">
        <v>3.4</v>
      </c>
      <c r="E162" s="26">
        <v>0</v>
      </c>
      <c r="G162" s="57">
        <f t="shared" si="39"/>
        <v>1</v>
      </c>
      <c r="H162" s="57">
        <f t="shared" si="40"/>
        <v>5.5</v>
      </c>
      <c r="I162" s="57">
        <f t="shared" si="41"/>
        <v>4.9000000000000004</v>
      </c>
      <c r="J162" s="57">
        <f t="shared" si="42"/>
        <v>4.3</v>
      </c>
      <c r="K162" s="60">
        <f t="shared" si="43"/>
        <v>0</v>
      </c>
      <c r="L162" s="61">
        <f t="shared" si="44"/>
        <v>1</v>
      </c>
      <c r="M162" s="68">
        <f t="shared" si="45"/>
        <v>1</v>
      </c>
      <c r="N162" s="12">
        <f t="shared" si="46"/>
        <v>0</v>
      </c>
      <c r="O162" s="12">
        <f t="shared" si="47"/>
        <v>0.33502607106745136</v>
      </c>
      <c r="P162" s="71">
        <f t="shared" si="48"/>
        <v>0.33502607106745136</v>
      </c>
      <c r="Q162" s="68">
        <f t="shared" si="49"/>
        <v>0.6649739289325487</v>
      </c>
      <c r="R162" s="71">
        <f t="shared" si="50"/>
        <v>-0.40800744370751257</v>
      </c>
      <c r="S162" s="62">
        <f t="shared" si="51"/>
        <v>100</v>
      </c>
      <c r="AN162">
        <v>0.82588054512373421</v>
      </c>
      <c r="AO162">
        <v>0</v>
      </c>
      <c r="AP162">
        <v>1</v>
      </c>
      <c r="AQ162" s="12">
        <f t="shared" si="55"/>
        <v>96</v>
      </c>
      <c r="AR162" s="12">
        <f t="shared" si="56"/>
        <v>62</v>
      </c>
      <c r="AS162" s="12">
        <f t="shared" si="52"/>
        <v>3.0303030303030276E-2</v>
      </c>
      <c r="AT162" s="12">
        <f t="shared" si="53"/>
        <v>0.38613861386138615</v>
      </c>
      <c r="AU162" s="12">
        <f t="shared" si="54"/>
        <v>3.9003900390038827E-3</v>
      </c>
    </row>
    <row r="163" spans="1:47" x14ac:dyDescent="0.2">
      <c r="A163" s="26">
        <v>1</v>
      </c>
      <c r="B163" s="27">
        <v>6.3</v>
      </c>
      <c r="C163" s="27">
        <v>5.9</v>
      </c>
      <c r="D163" s="27">
        <v>5.2</v>
      </c>
      <c r="E163" s="26">
        <v>1</v>
      </c>
      <c r="G163" s="57">
        <f t="shared" si="39"/>
        <v>1</v>
      </c>
      <c r="H163" s="57">
        <f t="shared" si="40"/>
        <v>9.1</v>
      </c>
      <c r="I163" s="57">
        <f t="shared" si="41"/>
        <v>4.5999999999999996</v>
      </c>
      <c r="J163" s="57">
        <f t="shared" si="42"/>
        <v>3.9</v>
      </c>
      <c r="K163" s="60">
        <f t="shared" si="43"/>
        <v>1</v>
      </c>
      <c r="L163" s="61">
        <f t="shared" si="44"/>
        <v>0</v>
      </c>
      <c r="M163" s="68">
        <f t="shared" si="45"/>
        <v>1</v>
      </c>
      <c r="N163" s="12">
        <f t="shared" si="46"/>
        <v>1</v>
      </c>
      <c r="O163" s="12">
        <f t="shared" si="47"/>
        <v>0.73486731983592823</v>
      </c>
      <c r="P163" s="71">
        <f t="shared" si="48"/>
        <v>0.73486731983592823</v>
      </c>
      <c r="Q163" s="68">
        <f t="shared" si="49"/>
        <v>0.26513268016407177</v>
      </c>
      <c r="R163" s="71">
        <f t="shared" si="50"/>
        <v>-0.30806531329452624</v>
      </c>
      <c r="S163" s="62">
        <f t="shared" si="51"/>
        <v>100</v>
      </c>
      <c r="AN163">
        <v>0.82588054512373421</v>
      </c>
      <c r="AO163">
        <v>1</v>
      </c>
      <c r="AP163">
        <v>0</v>
      </c>
      <c r="AQ163" s="12">
        <f t="shared" si="55"/>
        <v>97</v>
      </c>
      <c r="AR163" s="12">
        <f t="shared" si="56"/>
        <v>62</v>
      </c>
      <c r="AS163" s="12">
        <f t="shared" si="52"/>
        <v>2.0202020202020221E-2</v>
      </c>
      <c r="AT163" s="12">
        <f t="shared" si="53"/>
        <v>0.38613861386138615</v>
      </c>
      <c r="AU163" s="12">
        <f t="shared" si="54"/>
        <v>0</v>
      </c>
    </row>
    <row r="164" spans="1:47" x14ac:dyDescent="0.2">
      <c r="A164" s="26">
        <v>1</v>
      </c>
      <c r="B164" s="27">
        <v>8.3000000000000007</v>
      </c>
      <c r="C164" s="27">
        <v>6.1</v>
      </c>
      <c r="D164" s="27">
        <v>3.1</v>
      </c>
      <c r="E164" s="26">
        <v>1</v>
      </c>
      <c r="G164" s="57">
        <f t="shared" si="39"/>
        <v>0</v>
      </c>
      <c r="H164" s="57">
        <f t="shared" si="40"/>
        <v>6.7</v>
      </c>
      <c r="I164" s="57">
        <f t="shared" si="41"/>
        <v>4.9000000000000004</v>
      </c>
      <c r="J164" s="57">
        <f t="shared" si="42"/>
        <v>3.4</v>
      </c>
      <c r="K164" s="60">
        <f t="shared" si="43"/>
        <v>0</v>
      </c>
      <c r="L164" s="61">
        <f t="shared" si="44"/>
        <v>1</v>
      </c>
      <c r="M164" s="68">
        <f t="shared" si="45"/>
        <v>1</v>
      </c>
      <c r="N164" s="12">
        <f t="shared" si="46"/>
        <v>0</v>
      </c>
      <c r="O164" s="12">
        <f t="shared" si="47"/>
        <v>0.12879840949528107</v>
      </c>
      <c r="P164" s="71">
        <f t="shared" si="48"/>
        <v>0.12879840949528107</v>
      </c>
      <c r="Q164" s="68">
        <f t="shared" si="49"/>
        <v>0.8712015905047189</v>
      </c>
      <c r="R164" s="71">
        <f t="shared" si="50"/>
        <v>-0.13788188171684473</v>
      </c>
      <c r="S164" s="62">
        <f t="shared" si="51"/>
        <v>100</v>
      </c>
      <c r="AN164">
        <v>0.83669223864956332</v>
      </c>
      <c r="AO164">
        <v>0</v>
      </c>
      <c r="AP164">
        <v>1</v>
      </c>
      <c r="AQ164" s="12">
        <f t="shared" si="55"/>
        <v>97</v>
      </c>
      <c r="AR164" s="12">
        <f t="shared" si="56"/>
        <v>63</v>
      </c>
      <c r="AS164" s="12">
        <f t="shared" si="52"/>
        <v>2.0202020202020221E-2</v>
      </c>
      <c r="AT164" s="12">
        <f t="shared" si="53"/>
        <v>0.37623762376237624</v>
      </c>
      <c r="AU164" s="12">
        <f t="shared" si="54"/>
        <v>0</v>
      </c>
    </row>
    <row r="165" spans="1:47" x14ac:dyDescent="0.2">
      <c r="A165" s="26">
        <v>1</v>
      </c>
      <c r="B165" s="27">
        <v>8.1999999999999993</v>
      </c>
      <c r="C165" s="27">
        <v>6</v>
      </c>
      <c r="D165" s="27">
        <v>3</v>
      </c>
      <c r="E165" s="26">
        <v>1</v>
      </c>
      <c r="G165" s="57">
        <f t="shared" si="39"/>
        <v>1</v>
      </c>
      <c r="H165" s="57">
        <f t="shared" si="40"/>
        <v>6.3</v>
      </c>
      <c r="I165" s="57">
        <f t="shared" si="41"/>
        <v>5.9</v>
      </c>
      <c r="J165" s="57">
        <f t="shared" si="42"/>
        <v>5.2</v>
      </c>
      <c r="K165" s="60">
        <f t="shared" si="43"/>
        <v>1</v>
      </c>
      <c r="L165" s="61">
        <f t="shared" si="44"/>
        <v>0</v>
      </c>
      <c r="M165" s="68">
        <f t="shared" si="45"/>
        <v>1</v>
      </c>
      <c r="N165" s="12">
        <f t="shared" si="46"/>
        <v>1</v>
      </c>
      <c r="O165" s="12">
        <f t="shared" si="47"/>
        <v>0.81784672041311024</v>
      </c>
      <c r="P165" s="71">
        <f t="shared" si="48"/>
        <v>0.81784672041311024</v>
      </c>
      <c r="Q165" s="68">
        <f t="shared" si="49"/>
        <v>0.18215327958688976</v>
      </c>
      <c r="R165" s="71">
        <f t="shared" si="50"/>
        <v>-0.20108034329590085</v>
      </c>
      <c r="S165" s="62">
        <f t="shared" si="51"/>
        <v>100</v>
      </c>
      <c r="AN165">
        <v>0.83669223864956332</v>
      </c>
      <c r="AO165">
        <v>0</v>
      </c>
      <c r="AP165">
        <v>1</v>
      </c>
      <c r="AQ165" s="12">
        <f t="shared" si="55"/>
        <v>97</v>
      </c>
      <c r="AR165" s="12">
        <f t="shared" si="56"/>
        <v>64</v>
      </c>
      <c r="AS165" s="12">
        <f t="shared" si="52"/>
        <v>2.0202020202020221E-2</v>
      </c>
      <c r="AT165" s="12">
        <f t="shared" si="53"/>
        <v>0.36633663366336633</v>
      </c>
      <c r="AU165" s="12">
        <f t="shared" si="54"/>
        <v>3.700370037003724E-3</v>
      </c>
    </row>
    <row r="166" spans="1:47" x14ac:dyDescent="0.2">
      <c r="A166" s="26">
        <v>1</v>
      </c>
      <c r="B166" s="27">
        <v>8.1999999999999993</v>
      </c>
      <c r="C166" s="27">
        <v>6</v>
      </c>
      <c r="D166" s="27">
        <v>3</v>
      </c>
      <c r="E166" s="26">
        <v>0</v>
      </c>
      <c r="G166" s="57">
        <f t="shared" si="39"/>
        <v>1</v>
      </c>
      <c r="H166" s="57">
        <f t="shared" si="40"/>
        <v>8.3000000000000007</v>
      </c>
      <c r="I166" s="57">
        <f t="shared" si="41"/>
        <v>6.1</v>
      </c>
      <c r="J166" s="57">
        <f t="shared" si="42"/>
        <v>3.1</v>
      </c>
      <c r="K166" s="60">
        <f t="shared" si="43"/>
        <v>1</v>
      </c>
      <c r="L166" s="61">
        <f t="shared" si="44"/>
        <v>0</v>
      </c>
      <c r="M166" s="68">
        <f t="shared" si="45"/>
        <v>1</v>
      </c>
      <c r="N166" s="12">
        <f t="shared" si="46"/>
        <v>1</v>
      </c>
      <c r="O166" s="12">
        <f t="shared" si="47"/>
        <v>0.6227983301463127</v>
      </c>
      <c r="P166" s="71">
        <f t="shared" si="48"/>
        <v>0.6227983301463127</v>
      </c>
      <c r="Q166" s="68">
        <f t="shared" si="49"/>
        <v>0.3772016698536873</v>
      </c>
      <c r="R166" s="71">
        <f t="shared" si="50"/>
        <v>-0.47353252022962505</v>
      </c>
      <c r="S166" s="62">
        <f t="shared" si="51"/>
        <v>100</v>
      </c>
      <c r="AN166">
        <v>0.84514955064611674</v>
      </c>
      <c r="AO166">
        <v>1</v>
      </c>
      <c r="AP166">
        <v>0</v>
      </c>
      <c r="AQ166" s="12">
        <f t="shared" si="55"/>
        <v>98</v>
      </c>
      <c r="AR166" s="12">
        <f t="shared" si="56"/>
        <v>64</v>
      </c>
      <c r="AS166" s="12">
        <f t="shared" si="52"/>
        <v>1.0101010101010055E-2</v>
      </c>
      <c r="AT166" s="12">
        <f t="shared" si="53"/>
        <v>0.36633663366336633</v>
      </c>
      <c r="AU166" s="12">
        <f t="shared" si="54"/>
        <v>3.7003700370036832E-3</v>
      </c>
    </row>
    <row r="167" spans="1:47" x14ac:dyDescent="0.2">
      <c r="A167" s="26">
        <v>1</v>
      </c>
      <c r="B167" s="27">
        <v>9</v>
      </c>
      <c r="C167" s="27">
        <v>5</v>
      </c>
      <c r="D167" s="27">
        <v>3.1</v>
      </c>
      <c r="E167" s="26">
        <v>0</v>
      </c>
      <c r="G167" s="57">
        <f t="shared" si="39"/>
        <v>1</v>
      </c>
      <c r="H167" s="57">
        <f t="shared" si="40"/>
        <v>8.1999999999999993</v>
      </c>
      <c r="I167" s="57">
        <f t="shared" si="41"/>
        <v>6</v>
      </c>
      <c r="J167" s="57">
        <f t="shared" si="42"/>
        <v>3</v>
      </c>
      <c r="K167" s="60">
        <f t="shared" si="43"/>
        <v>1</v>
      </c>
      <c r="L167" s="61">
        <f t="shared" si="44"/>
        <v>0</v>
      </c>
      <c r="M167" s="68">
        <f t="shared" si="45"/>
        <v>1</v>
      </c>
      <c r="N167" s="12">
        <f t="shared" si="46"/>
        <v>1</v>
      </c>
      <c r="O167" s="12">
        <f t="shared" si="47"/>
        <v>0.56415406715738892</v>
      </c>
      <c r="P167" s="71">
        <f t="shared" si="48"/>
        <v>0.56415406715738892</v>
      </c>
      <c r="Q167" s="68">
        <f t="shared" si="49"/>
        <v>0.43584593284261108</v>
      </c>
      <c r="R167" s="71">
        <f t="shared" si="50"/>
        <v>-0.57242789606908462</v>
      </c>
      <c r="S167" s="62">
        <f t="shared" si="51"/>
        <v>100</v>
      </c>
      <c r="AN167">
        <v>0.84846362324016233</v>
      </c>
      <c r="AO167">
        <v>1</v>
      </c>
      <c r="AP167">
        <v>0</v>
      </c>
      <c r="AQ167" s="12">
        <f t="shared" si="55"/>
        <v>99</v>
      </c>
      <c r="AR167" s="12">
        <f t="shared" si="56"/>
        <v>64</v>
      </c>
      <c r="AS167" s="12">
        <f t="shared" si="52"/>
        <v>0</v>
      </c>
      <c r="AT167" s="12">
        <f t="shared" si="53"/>
        <v>0.36633663366336633</v>
      </c>
      <c r="AU167" s="12">
        <f t="shared" si="54"/>
        <v>0</v>
      </c>
    </row>
    <row r="168" spans="1:47" x14ac:dyDescent="0.2">
      <c r="A168" s="26">
        <v>0</v>
      </c>
      <c r="B168" s="27">
        <v>7.1</v>
      </c>
      <c r="C168" s="27">
        <v>5.9</v>
      </c>
      <c r="D168" s="27">
        <v>2.7</v>
      </c>
      <c r="E168" s="26">
        <v>0</v>
      </c>
      <c r="G168" s="57">
        <f t="shared" si="39"/>
        <v>1</v>
      </c>
      <c r="H168" s="57">
        <f t="shared" si="40"/>
        <v>8.1999999999999993</v>
      </c>
      <c r="I168" s="57">
        <f t="shared" si="41"/>
        <v>6</v>
      </c>
      <c r="J168" s="57">
        <f t="shared" si="42"/>
        <v>3</v>
      </c>
      <c r="K168" s="60">
        <f t="shared" si="43"/>
        <v>0</v>
      </c>
      <c r="L168" s="61">
        <f t="shared" si="44"/>
        <v>1</v>
      </c>
      <c r="M168" s="68">
        <f t="shared" si="45"/>
        <v>1</v>
      </c>
      <c r="N168" s="12">
        <f t="shared" si="46"/>
        <v>0</v>
      </c>
      <c r="O168" s="12">
        <f t="shared" si="47"/>
        <v>0.56415406715738892</v>
      </c>
      <c r="P168" s="71">
        <f t="shared" si="48"/>
        <v>0.56415406715738892</v>
      </c>
      <c r="Q168" s="68">
        <f t="shared" si="49"/>
        <v>0.43584593284261108</v>
      </c>
      <c r="R168" s="71">
        <f t="shared" si="50"/>
        <v>-0.83046646312112304</v>
      </c>
      <c r="S168" s="62">
        <f t="shared" si="51"/>
        <v>0</v>
      </c>
      <c r="AN168">
        <v>0.84846362324016233</v>
      </c>
      <c r="AO168">
        <v>0</v>
      </c>
      <c r="AP168">
        <v>1</v>
      </c>
      <c r="AQ168" s="12">
        <f t="shared" si="55"/>
        <v>99</v>
      </c>
      <c r="AR168" s="12">
        <f t="shared" si="56"/>
        <v>65</v>
      </c>
      <c r="AS168" s="12">
        <f t="shared" si="52"/>
        <v>0</v>
      </c>
      <c r="AT168" s="12">
        <f t="shared" si="53"/>
        <v>0.35643564356435642</v>
      </c>
      <c r="AU168" s="12">
        <f t="shared" si="54"/>
        <v>0</v>
      </c>
    </row>
    <row r="169" spans="1:47" x14ac:dyDescent="0.2">
      <c r="A169" s="26">
        <v>0</v>
      </c>
      <c r="B169" s="27">
        <v>6.9</v>
      </c>
      <c r="C169" s="27">
        <v>5.4</v>
      </c>
      <c r="D169" s="27">
        <v>2</v>
      </c>
      <c r="E169" s="26">
        <v>0</v>
      </c>
      <c r="G169" s="57">
        <f t="shared" si="39"/>
        <v>1</v>
      </c>
      <c r="H169" s="57">
        <f t="shared" si="40"/>
        <v>9</v>
      </c>
      <c r="I169" s="57">
        <f t="shared" si="41"/>
        <v>5</v>
      </c>
      <c r="J169" s="57">
        <f t="shared" si="42"/>
        <v>3.1</v>
      </c>
      <c r="K169" s="60">
        <f t="shared" si="43"/>
        <v>0</v>
      </c>
      <c r="L169" s="61">
        <f t="shared" si="44"/>
        <v>1</v>
      </c>
      <c r="M169" s="68">
        <f t="shared" si="45"/>
        <v>1</v>
      </c>
      <c r="N169" s="12">
        <f t="shared" si="46"/>
        <v>0</v>
      </c>
      <c r="O169" s="12">
        <f t="shared" si="47"/>
        <v>0.56851318951309182</v>
      </c>
      <c r="P169" s="71">
        <f t="shared" si="48"/>
        <v>0.56851318951309182</v>
      </c>
      <c r="Q169" s="68">
        <f t="shared" si="49"/>
        <v>0.43148681048690818</v>
      </c>
      <c r="R169" s="71">
        <f t="shared" si="50"/>
        <v>-0.84051833558420619</v>
      </c>
      <c r="S169" s="62">
        <f t="shared" si="51"/>
        <v>0</v>
      </c>
      <c r="AN169">
        <v>0.85609872205391657</v>
      </c>
      <c r="AO169">
        <v>0</v>
      </c>
      <c r="AP169">
        <v>1</v>
      </c>
      <c r="AQ169" s="12">
        <f t="shared" si="55"/>
        <v>99</v>
      </c>
      <c r="AR169" s="12">
        <f t="shared" si="56"/>
        <v>66</v>
      </c>
      <c r="AS169" s="12">
        <f t="shared" si="52"/>
        <v>0</v>
      </c>
      <c r="AT169" s="12">
        <f t="shared" si="53"/>
        <v>0.34653465346534651</v>
      </c>
      <c r="AU169" s="12">
        <f t="shared" si="54"/>
        <v>0</v>
      </c>
    </row>
    <row r="170" spans="1:47" x14ac:dyDescent="0.2">
      <c r="A170" s="26">
        <v>1</v>
      </c>
      <c r="B170" s="27">
        <v>8.6</v>
      </c>
      <c r="C170" s="27">
        <v>4</v>
      </c>
      <c r="D170" s="27">
        <v>3</v>
      </c>
      <c r="E170" s="26">
        <v>0</v>
      </c>
      <c r="G170" s="57">
        <f t="shared" si="39"/>
        <v>0</v>
      </c>
      <c r="H170" s="57">
        <f t="shared" si="40"/>
        <v>7.1</v>
      </c>
      <c r="I170" s="57">
        <f t="shared" si="41"/>
        <v>5.9</v>
      </c>
      <c r="J170" s="57">
        <f t="shared" si="42"/>
        <v>2.7</v>
      </c>
      <c r="K170" s="60">
        <f t="shared" si="43"/>
        <v>0</v>
      </c>
      <c r="L170" s="61">
        <f t="shared" si="44"/>
        <v>1</v>
      </c>
      <c r="M170" s="68">
        <f t="shared" si="45"/>
        <v>1</v>
      </c>
      <c r="N170" s="12">
        <f t="shared" si="46"/>
        <v>0</v>
      </c>
      <c r="O170" s="12">
        <f t="shared" si="47"/>
        <v>0.13710501888360149</v>
      </c>
      <c r="P170" s="71">
        <f t="shared" si="48"/>
        <v>0.13710501888360149</v>
      </c>
      <c r="Q170" s="68">
        <f t="shared" si="49"/>
        <v>0.86289498111639851</v>
      </c>
      <c r="R170" s="71">
        <f t="shared" si="50"/>
        <v>-0.14746228578285636</v>
      </c>
      <c r="S170" s="62">
        <f t="shared" si="51"/>
        <v>100</v>
      </c>
      <c r="AN170">
        <v>0.85609872205391657</v>
      </c>
      <c r="AO170">
        <v>0</v>
      </c>
      <c r="AP170">
        <v>1</v>
      </c>
      <c r="AQ170" s="12">
        <f t="shared" si="55"/>
        <v>99</v>
      </c>
      <c r="AR170" s="12">
        <f t="shared" si="56"/>
        <v>67</v>
      </c>
      <c r="AS170" s="12">
        <f t="shared" si="52"/>
        <v>0</v>
      </c>
      <c r="AT170" s="12">
        <f t="shared" si="53"/>
        <v>0.3366336633663366</v>
      </c>
      <c r="AU170" s="12">
        <f t="shared" si="54"/>
        <v>0</v>
      </c>
    </row>
    <row r="171" spans="1:47" x14ac:dyDescent="0.2">
      <c r="A171" s="26">
        <v>0</v>
      </c>
      <c r="B171" s="27">
        <v>6.7</v>
      </c>
      <c r="C171" s="27">
        <v>6.8</v>
      </c>
      <c r="D171" s="27">
        <v>3.5</v>
      </c>
      <c r="E171" s="26">
        <v>1</v>
      </c>
      <c r="G171" s="57">
        <f t="shared" si="39"/>
        <v>0</v>
      </c>
      <c r="H171" s="57">
        <f t="shared" si="40"/>
        <v>6.9</v>
      </c>
      <c r="I171" s="57">
        <f t="shared" si="41"/>
        <v>5.4</v>
      </c>
      <c r="J171" s="57">
        <f t="shared" si="42"/>
        <v>2</v>
      </c>
      <c r="K171" s="60">
        <f t="shared" si="43"/>
        <v>0</v>
      </c>
      <c r="L171" s="61">
        <f t="shared" si="44"/>
        <v>1</v>
      </c>
      <c r="M171" s="68">
        <f t="shared" si="45"/>
        <v>1</v>
      </c>
      <c r="N171" s="12">
        <f t="shared" si="46"/>
        <v>0</v>
      </c>
      <c r="O171" s="12">
        <f t="shared" si="47"/>
        <v>4.3436957620058503E-2</v>
      </c>
      <c r="P171" s="71">
        <f t="shared" si="48"/>
        <v>4.3436957620058503E-2</v>
      </c>
      <c r="Q171" s="68">
        <f t="shared" si="49"/>
        <v>0.9565630423799415</v>
      </c>
      <c r="R171" s="71">
        <f t="shared" si="50"/>
        <v>-4.4408582833153291E-2</v>
      </c>
      <c r="S171" s="62">
        <f t="shared" si="51"/>
        <v>100</v>
      </c>
      <c r="AN171">
        <v>0.86495826634565542</v>
      </c>
      <c r="AO171">
        <v>0</v>
      </c>
      <c r="AP171">
        <v>1</v>
      </c>
      <c r="AQ171" s="12">
        <f t="shared" si="55"/>
        <v>99</v>
      </c>
      <c r="AR171" s="12">
        <f t="shared" si="56"/>
        <v>68</v>
      </c>
      <c r="AS171" s="12">
        <f t="shared" si="52"/>
        <v>0</v>
      </c>
      <c r="AT171" s="12">
        <f t="shared" si="53"/>
        <v>0.32673267326732669</v>
      </c>
      <c r="AU171" s="12">
        <f t="shared" si="54"/>
        <v>0</v>
      </c>
    </row>
    <row r="172" spans="1:47" x14ac:dyDescent="0.2">
      <c r="A172" s="26">
        <v>0</v>
      </c>
      <c r="B172" s="27">
        <v>7</v>
      </c>
      <c r="C172" s="27">
        <v>4.2</v>
      </c>
      <c r="D172" s="27">
        <v>3.7</v>
      </c>
      <c r="E172" s="26">
        <v>1</v>
      </c>
      <c r="G172" s="57">
        <f t="shared" si="39"/>
        <v>1</v>
      </c>
      <c r="H172" s="57">
        <f t="shared" si="40"/>
        <v>8.6</v>
      </c>
      <c r="I172" s="57">
        <f t="shared" si="41"/>
        <v>4</v>
      </c>
      <c r="J172" s="57">
        <f t="shared" si="42"/>
        <v>3</v>
      </c>
      <c r="K172" s="60">
        <f t="shared" si="43"/>
        <v>0</v>
      </c>
      <c r="L172" s="61">
        <f t="shared" si="44"/>
        <v>1</v>
      </c>
      <c r="M172" s="68">
        <f t="shared" si="45"/>
        <v>1</v>
      </c>
      <c r="N172" s="12">
        <f t="shared" si="46"/>
        <v>0</v>
      </c>
      <c r="O172" s="12">
        <f t="shared" si="47"/>
        <v>0.32670825733642433</v>
      </c>
      <c r="P172" s="71">
        <f t="shared" si="48"/>
        <v>0.32670825733642433</v>
      </c>
      <c r="Q172" s="68">
        <f t="shared" si="49"/>
        <v>0.67329174266357561</v>
      </c>
      <c r="R172" s="71">
        <f t="shared" si="50"/>
        <v>-0.39557654748415999</v>
      </c>
      <c r="S172" s="62">
        <f t="shared" si="51"/>
        <v>100</v>
      </c>
      <c r="AN172">
        <v>0.88356816197992627</v>
      </c>
      <c r="AO172">
        <v>0</v>
      </c>
      <c r="AP172">
        <v>1</v>
      </c>
      <c r="AQ172" s="12">
        <f t="shared" si="55"/>
        <v>99</v>
      </c>
      <c r="AR172" s="12">
        <f t="shared" si="56"/>
        <v>69</v>
      </c>
      <c r="AS172" s="12">
        <f t="shared" si="52"/>
        <v>0</v>
      </c>
      <c r="AT172" s="12">
        <f t="shared" si="53"/>
        <v>0.31683168316831678</v>
      </c>
      <c r="AU172" s="12">
        <f t="shared" si="54"/>
        <v>0</v>
      </c>
    </row>
    <row r="173" spans="1:47" x14ac:dyDescent="0.2">
      <c r="A173" s="26">
        <v>0</v>
      </c>
      <c r="B173" s="27">
        <v>9.6999999999999993</v>
      </c>
      <c r="C173" s="27">
        <v>3.3</v>
      </c>
      <c r="D173" s="27">
        <v>3.8</v>
      </c>
      <c r="E173" s="26">
        <v>1</v>
      </c>
      <c r="G173" s="57">
        <f t="shared" si="39"/>
        <v>0</v>
      </c>
      <c r="H173" s="57">
        <f t="shared" si="40"/>
        <v>6.7</v>
      </c>
      <c r="I173" s="57">
        <f t="shared" si="41"/>
        <v>6.8</v>
      </c>
      <c r="J173" s="57">
        <f t="shared" si="42"/>
        <v>3.5</v>
      </c>
      <c r="K173" s="60">
        <f t="shared" si="43"/>
        <v>1</v>
      </c>
      <c r="L173" s="61">
        <f t="shared" si="44"/>
        <v>0</v>
      </c>
      <c r="M173" s="68">
        <f t="shared" si="45"/>
        <v>1</v>
      </c>
      <c r="N173" s="12">
        <f t="shared" si="46"/>
        <v>1</v>
      </c>
      <c r="O173" s="12">
        <f t="shared" si="47"/>
        <v>0.35089327301129541</v>
      </c>
      <c r="P173" s="71">
        <f t="shared" si="48"/>
        <v>0.35089327301129541</v>
      </c>
      <c r="Q173" s="68">
        <f t="shared" si="49"/>
        <v>0.64910672698870453</v>
      </c>
      <c r="R173" s="71">
        <f t="shared" si="50"/>
        <v>-1.0472731672484417</v>
      </c>
      <c r="S173" s="62">
        <f t="shared" si="51"/>
        <v>0</v>
      </c>
      <c r="AN173">
        <v>0.88356816197992627</v>
      </c>
      <c r="AO173">
        <v>0</v>
      </c>
      <c r="AP173">
        <v>1</v>
      </c>
      <c r="AQ173" s="12">
        <f t="shared" si="55"/>
        <v>99</v>
      </c>
      <c r="AR173" s="12">
        <f t="shared" si="56"/>
        <v>70</v>
      </c>
      <c r="AS173" s="12">
        <f t="shared" si="52"/>
        <v>0</v>
      </c>
      <c r="AT173" s="12">
        <f t="shared" si="53"/>
        <v>0.30693069306930698</v>
      </c>
      <c r="AU173" s="12">
        <f t="shared" si="54"/>
        <v>0</v>
      </c>
    </row>
    <row r="174" spans="1:47" x14ac:dyDescent="0.2">
      <c r="A174" s="26">
        <v>1</v>
      </c>
      <c r="B174" s="27">
        <v>9.9</v>
      </c>
      <c r="C174" s="27">
        <v>6.7</v>
      </c>
      <c r="D174" s="27">
        <v>3.9</v>
      </c>
      <c r="E174" s="26">
        <v>1</v>
      </c>
      <c r="G174" s="57">
        <f t="shared" si="39"/>
        <v>0</v>
      </c>
      <c r="H174" s="57">
        <f t="shared" si="40"/>
        <v>7</v>
      </c>
      <c r="I174" s="57">
        <f t="shared" si="41"/>
        <v>4.2</v>
      </c>
      <c r="J174" s="57">
        <f t="shared" si="42"/>
        <v>3.7</v>
      </c>
      <c r="K174" s="60">
        <f t="shared" si="43"/>
        <v>1</v>
      </c>
      <c r="L174" s="61">
        <f t="shared" si="44"/>
        <v>0</v>
      </c>
      <c r="M174" s="68">
        <f t="shared" si="45"/>
        <v>1</v>
      </c>
      <c r="N174" s="12">
        <f t="shared" si="46"/>
        <v>1</v>
      </c>
      <c r="O174" s="12">
        <f t="shared" si="47"/>
        <v>0.14150923466789839</v>
      </c>
      <c r="P174" s="71">
        <f t="shared" si="48"/>
        <v>0.14150923466789839</v>
      </c>
      <c r="Q174" s="68">
        <f t="shared" si="49"/>
        <v>0.85849076533210167</v>
      </c>
      <c r="R174" s="71">
        <f t="shared" si="50"/>
        <v>-1.9553903013577001</v>
      </c>
      <c r="S174" s="62">
        <f t="shared" si="51"/>
        <v>0</v>
      </c>
      <c r="AN174">
        <v>0.88697329562283089</v>
      </c>
      <c r="AO174">
        <v>0</v>
      </c>
      <c r="AP174">
        <v>1</v>
      </c>
      <c r="AQ174" s="12">
        <f t="shared" si="55"/>
        <v>99</v>
      </c>
      <c r="AR174" s="12">
        <f t="shared" si="56"/>
        <v>71</v>
      </c>
      <c r="AS174" s="12">
        <f t="shared" si="52"/>
        <v>0</v>
      </c>
      <c r="AT174" s="12">
        <f t="shared" si="53"/>
        <v>0.29702970297029707</v>
      </c>
      <c r="AU174" s="12">
        <f t="shared" si="54"/>
        <v>0</v>
      </c>
    </row>
    <row r="175" spans="1:47" x14ac:dyDescent="0.2">
      <c r="A175" s="26">
        <v>1</v>
      </c>
      <c r="B175" s="27">
        <v>8.6</v>
      </c>
      <c r="C175" s="27">
        <v>5.7</v>
      </c>
      <c r="D175" s="27">
        <v>3.6</v>
      </c>
      <c r="E175" s="26">
        <v>0</v>
      </c>
      <c r="G175" s="57">
        <f t="shared" si="39"/>
        <v>0</v>
      </c>
      <c r="H175" s="57">
        <f t="shared" si="40"/>
        <v>9.6999999999999993</v>
      </c>
      <c r="I175" s="57">
        <f t="shared" si="41"/>
        <v>3.3</v>
      </c>
      <c r="J175" s="57">
        <f t="shared" si="42"/>
        <v>3.8</v>
      </c>
      <c r="K175" s="60">
        <f t="shared" si="43"/>
        <v>1</v>
      </c>
      <c r="L175" s="61">
        <f t="shared" si="44"/>
        <v>0</v>
      </c>
      <c r="M175" s="68">
        <f t="shared" si="45"/>
        <v>1</v>
      </c>
      <c r="N175" s="12">
        <f t="shared" si="46"/>
        <v>1</v>
      </c>
      <c r="O175" s="12">
        <f t="shared" si="47"/>
        <v>0.38222946833122035</v>
      </c>
      <c r="P175" s="71">
        <f t="shared" si="48"/>
        <v>0.38222946833122035</v>
      </c>
      <c r="Q175" s="68">
        <f t="shared" si="49"/>
        <v>0.6177705316687796</v>
      </c>
      <c r="R175" s="71">
        <f t="shared" si="50"/>
        <v>-0.96173414828730097</v>
      </c>
      <c r="S175" s="62">
        <f t="shared" si="51"/>
        <v>0</v>
      </c>
      <c r="AN175">
        <v>0.88697329562283089</v>
      </c>
      <c r="AO175">
        <v>0</v>
      </c>
      <c r="AP175">
        <v>1</v>
      </c>
      <c r="AQ175" s="12">
        <f t="shared" si="55"/>
        <v>99</v>
      </c>
      <c r="AR175" s="12">
        <f t="shared" si="56"/>
        <v>72</v>
      </c>
      <c r="AS175" s="12">
        <f t="shared" si="52"/>
        <v>0</v>
      </c>
      <c r="AT175" s="12">
        <f t="shared" si="53"/>
        <v>0.28712871287128716</v>
      </c>
      <c r="AU175" s="12">
        <f t="shared" si="54"/>
        <v>0</v>
      </c>
    </row>
    <row r="176" spans="1:47" x14ac:dyDescent="0.2">
      <c r="A176" s="26">
        <v>0</v>
      </c>
      <c r="B176" s="27">
        <v>6.3</v>
      </c>
      <c r="C176" s="27">
        <v>6.6</v>
      </c>
      <c r="D176" s="27">
        <v>3.4</v>
      </c>
      <c r="E176" s="26">
        <v>0</v>
      </c>
      <c r="G176" s="57">
        <f t="shared" si="39"/>
        <v>1</v>
      </c>
      <c r="H176" s="57">
        <f t="shared" si="40"/>
        <v>9.9</v>
      </c>
      <c r="I176" s="57">
        <f t="shared" si="41"/>
        <v>6.7</v>
      </c>
      <c r="J176" s="57">
        <f t="shared" si="42"/>
        <v>3.9</v>
      </c>
      <c r="K176" s="60">
        <f t="shared" si="43"/>
        <v>1</v>
      </c>
      <c r="L176" s="61">
        <f t="shared" si="44"/>
        <v>0</v>
      </c>
      <c r="M176" s="68">
        <f t="shared" si="45"/>
        <v>1</v>
      </c>
      <c r="N176" s="12">
        <f t="shared" si="46"/>
        <v>1</v>
      </c>
      <c r="O176" s="12">
        <f t="shared" si="47"/>
        <v>0.94519925525748272</v>
      </c>
      <c r="P176" s="71">
        <f t="shared" si="48"/>
        <v>0.94519925525748272</v>
      </c>
      <c r="Q176" s="68">
        <f t="shared" si="49"/>
        <v>5.4800744742517282E-2</v>
      </c>
      <c r="R176" s="71">
        <f t="shared" si="50"/>
        <v>-5.6359521590258893E-2</v>
      </c>
      <c r="S176" s="62">
        <f t="shared" si="51"/>
        <v>100</v>
      </c>
      <c r="AN176">
        <v>0.89879094298123763</v>
      </c>
      <c r="AO176">
        <v>0</v>
      </c>
      <c r="AP176">
        <v>1</v>
      </c>
      <c r="AQ176" s="12">
        <f t="shared" si="55"/>
        <v>99</v>
      </c>
      <c r="AR176" s="12">
        <f t="shared" si="56"/>
        <v>73</v>
      </c>
      <c r="AS176" s="12">
        <f t="shared" si="52"/>
        <v>0</v>
      </c>
      <c r="AT176" s="12">
        <f t="shared" si="53"/>
        <v>0.27722772277227725</v>
      </c>
      <c r="AU176" s="12">
        <f t="shared" si="54"/>
        <v>0</v>
      </c>
    </row>
    <row r="177" spans="1:47" x14ac:dyDescent="0.2">
      <c r="A177" s="26">
        <v>1</v>
      </c>
      <c r="B177" s="27">
        <v>9.9</v>
      </c>
      <c r="C177" s="27">
        <v>6.7</v>
      </c>
      <c r="D177" s="27">
        <v>3.9</v>
      </c>
      <c r="E177" s="26">
        <v>1</v>
      </c>
      <c r="G177" s="57">
        <f t="shared" si="39"/>
        <v>1</v>
      </c>
      <c r="H177" s="57">
        <f t="shared" si="40"/>
        <v>8.6</v>
      </c>
      <c r="I177" s="57">
        <f t="shared" si="41"/>
        <v>5.7</v>
      </c>
      <c r="J177" s="57">
        <f t="shared" si="42"/>
        <v>3.6</v>
      </c>
      <c r="K177" s="60">
        <f t="shared" si="43"/>
        <v>0</v>
      </c>
      <c r="L177" s="61">
        <f t="shared" si="44"/>
        <v>1</v>
      </c>
      <c r="M177" s="68">
        <f t="shared" si="45"/>
        <v>1</v>
      </c>
      <c r="N177" s="12">
        <f t="shared" si="46"/>
        <v>0</v>
      </c>
      <c r="O177" s="12">
        <f t="shared" si="47"/>
        <v>0.73660194861055706</v>
      </c>
      <c r="P177" s="71">
        <f t="shared" si="48"/>
        <v>0.73660194861055706</v>
      </c>
      <c r="Q177" s="68">
        <f t="shared" si="49"/>
        <v>0.26339805138944294</v>
      </c>
      <c r="R177" s="71">
        <f t="shared" si="50"/>
        <v>-1.3340888876143571</v>
      </c>
      <c r="S177" s="62">
        <f t="shared" si="51"/>
        <v>0</v>
      </c>
      <c r="AN177">
        <v>0.89879094298123763</v>
      </c>
      <c r="AO177">
        <v>0</v>
      </c>
      <c r="AP177">
        <v>1</v>
      </c>
      <c r="AQ177" s="12">
        <f t="shared" si="55"/>
        <v>99</v>
      </c>
      <c r="AR177" s="12">
        <f t="shared" si="56"/>
        <v>74</v>
      </c>
      <c r="AS177" s="12">
        <f t="shared" si="52"/>
        <v>0</v>
      </c>
      <c r="AT177" s="12">
        <f t="shared" si="53"/>
        <v>0.26732673267326734</v>
      </c>
      <c r="AU177" s="12">
        <f t="shared" si="54"/>
        <v>0</v>
      </c>
    </row>
    <row r="178" spans="1:47" x14ac:dyDescent="0.2">
      <c r="A178" s="26">
        <v>1</v>
      </c>
      <c r="B178" s="27">
        <v>9.3000000000000007</v>
      </c>
      <c r="C178" s="27">
        <v>4.5</v>
      </c>
      <c r="D178" s="27">
        <v>4.5</v>
      </c>
      <c r="E178" s="26">
        <v>1</v>
      </c>
      <c r="G178" s="57">
        <f t="shared" si="39"/>
        <v>0</v>
      </c>
      <c r="H178" s="57">
        <f t="shared" si="40"/>
        <v>6.3</v>
      </c>
      <c r="I178" s="57">
        <f t="shared" si="41"/>
        <v>6.6</v>
      </c>
      <c r="J178" s="57">
        <f t="shared" si="42"/>
        <v>3.4</v>
      </c>
      <c r="K178" s="60">
        <f t="shared" si="43"/>
        <v>0</v>
      </c>
      <c r="L178" s="61">
        <f t="shared" si="44"/>
        <v>1</v>
      </c>
      <c r="M178" s="68">
        <f t="shared" si="45"/>
        <v>1</v>
      </c>
      <c r="N178" s="12">
        <f t="shared" si="46"/>
        <v>0</v>
      </c>
      <c r="O178" s="12">
        <f t="shared" si="47"/>
        <v>0.24658771602980101</v>
      </c>
      <c r="P178" s="71">
        <f t="shared" si="48"/>
        <v>0.24658771602980101</v>
      </c>
      <c r="Q178" s="68">
        <f t="shared" si="49"/>
        <v>0.75341228397019899</v>
      </c>
      <c r="R178" s="71">
        <f t="shared" si="50"/>
        <v>-0.28314267914488023</v>
      </c>
      <c r="S178" s="62">
        <f t="shared" si="51"/>
        <v>100</v>
      </c>
      <c r="AN178">
        <v>0.91883829870533229</v>
      </c>
      <c r="AO178">
        <v>0</v>
      </c>
      <c r="AP178">
        <v>1</v>
      </c>
      <c r="AQ178" s="12">
        <f t="shared" si="55"/>
        <v>99</v>
      </c>
      <c r="AR178" s="12">
        <f t="shared" si="56"/>
        <v>75</v>
      </c>
      <c r="AS178" s="12">
        <f t="shared" si="52"/>
        <v>0</v>
      </c>
      <c r="AT178" s="12">
        <f t="shared" si="53"/>
        <v>0.25742574257425743</v>
      </c>
      <c r="AU178" s="12">
        <f t="shared" si="54"/>
        <v>0</v>
      </c>
    </row>
    <row r="179" spans="1:47" x14ac:dyDescent="0.2">
      <c r="A179" s="26">
        <v>1</v>
      </c>
      <c r="B179" s="27">
        <v>9.6999999999999993</v>
      </c>
      <c r="C179" s="27">
        <v>6.1</v>
      </c>
      <c r="D179" s="27">
        <v>4.0999999999999996</v>
      </c>
      <c r="E179" s="26">
        <v>1</v>
      </c>
      <c r="G179" s="57">
        <f t="shared" si="39"/>
        <v>1</v>
      </c>
      <c r="H179" s="57">
        <f t="shared" si="40"/>
        <v>9.9</v>
      </c>
      <c r="I179" s="57">
        <f t="shared" si="41"/>
        <v>6.7</v>
      </c>
      <c r="J179" s="57">
        <f t="shared" si="42"/>
        <v>3.9</v>
      </c>
      <c r="K179" s="60">
        <f t="shared" si="43"/>
        <v>1</v>
      </c>
      <c r="L179" s="61">
        <f t="shared" si="44"/>
        <v>0</v>
      </c>
      <c r="M179" s="68">
        <f t="shared" si="45"/>
        <v>1</v>
      </c>
      <c r="N179" s="12">
        <f t="shared" si="46"/>
        <v>1</v>
      </c>
      <c r="O179" s="12">
        <f t="shared" si="47"/>
        <v>0.94519925525748272</v>
      </c>
      <c r="P179" s="71">
        <f t="shared" si="48"/>
        <v>0.94519925525748272</v>
      </c>
      <c r="Q179" s="68">
        <f t="shared" si="49"/>
        <v>5.4800744742517282E-2</v>
      </c>
      <c r="R179" s="71">
        <f t="shared" si="50"/>
        <v>-5.6359521590258893E-2</v>
      </c>
      <c r="S179" s="62">
        <f t="shared" si="51"/>
        <v>100</v>
      </c>
      <c r="AN179">
        <v>0.91883829870533229</v>
      </c>
      <c r="AO179">
        <v>0</v>
      </c>
      <c r="AP179">
        <v>1</v>
      </c>
      <c r="AQ179" s="12">
        <f t="shared" si="55"/>
        <v>99</v>
      </c>
      <c r="AR179" s="12">
        <f t="shared" si="56"/>
        <v>76</v>
      </c>
      <c r="AS179" s="12">
        <f t="shared" si="52"/>
        <v>0</v>
      </c>
      <c r="AT179" s="12">
        <f t="shared" si="53"/>
        <v>0.24752475247524752</v>
      </c>
      <c r="AU179" s="12">
        <f t="shared" si="54"/>
        <v>0</v>
      </c>
    </row>
    <row r="180" spans="1:47" x14ac:dyDescent="0.2">
      <c r="A180" s="26">
        <v>0</v>
      </c>
      <c r="B180" s="27">
        <v>9.6999999999999993</v>
      </c>
      <c r="C180" s="27">
        <v>3.3</v>
      </c>
      <c r="D180" s="27">
        <v>3.8</v>
      </c>
      <c r="E180" s="26">
        <v>0</v>
      </c>
      <c r="G180" s="57">
        <f t="shared" si="39"/>
        <v>1</v>
      </c>
      <c r="H180" s="57">
        <f t="shared" si="40"/>
        <v>9.3000000000000007</v>
      </c>
      <c r="I180" s="57">
        <f t="shared" si="41"/>
        <v>4.5</v>
      </c>
      <c r="J180" s="57">
        <f t="shared" si="42"/>
        <v>4.5</v>
      </c>
      <c r="K180" s="60">
        <f t="shared" si="43"/>
        <v>1</v>
      </c>
      <c r="L180" s="61">
        <f t="shared" si="44"/>
        <v>0</v>
      </c>
      <c r="M180" s="68">
        <f t="shared" si="45"/>
        <v>1</v>
      </c>
      <c r="N180" s="12">
        <f t="shared" si="46"/>
        <v>1</v>
      </c>
      <c r="O180" s="12">
        <f t="shared" si="47"/>
        <v>0.85609872205391657</v>
      </c>
      <c r="P180" s="71">
        <f t="shared" si="48"/>
        <v>0.85609872205391657</v>
      </c>
      <c r="Q180" s="68">
        <f t="shared" si="49"/>
        <v>0.14390127794608343</v>
      </c>
      <c r="R180" s="71">
        <f t="shared" si="50"/>
        <v>-0.15536957998809173</v>
      </c>
      <c r="S180" s="62">
        <f t="shared" si="51"/>
        <v>100</v>
      </c>
      <c r="AN180">
        <v>0.92592153011235001</v>
      </c>
      <c r="AO180">
        <v>0</v>
      </c>
      <c r="AP180">
        <v>1</v>
      </c>
      <c r="AQ180" s="12">
        <f t="shared" si="55"/>
        <v>99</v>
      </c>
      <c r="AR180" s="12">
        <f t="shared" si="56"/>
        <v>77</v>
      </c>
      <c r="AS180" s="12">
        <f t="shared" si="52"/>
        <v>0</v>
      </c>
      <c r="AT180" s="12">
        <f t="shared" si="53"/>
        <v>0.23762376237623761</v>
      </c>
      <c r="AU180" s="12">
        <f t="shared" si="54"/>
        <v>0</v>
      </c>
    </row>
    <row r="181" spans="1:47" x14ac:dyDescent="0.2">
      <c r="A181" s="26">
        <v>1</v>
      </c>
      <c r="B181" s="27">
        <v>9.6</v>
      </c>
      <c r="C181" s="27">
        <v>7.8</v>
      </c>
      <c r="D181" s="27">
        <v>4.3</v>
      </c>
      <c r="E181" s="26">
        <v>1</v>
      </c>
      <c r="G181" s="57">
        <f t="shared" si="39"/>
        <v>1</v>
      </c>
      <c r="H181" s="57">
        <f t="shared" si="40"/>
        <v>9.6999999999999993</v>
      </c>
      <c r="I181" s="57">
        <f t="shared" si="41"/>
        <v>6.1</v>
      </c>
      <c r="J181" s="57">
        <f t="shared" si="42"/>
        <v>4.0999999999999996</v>
      </c>
      <c r="K181" s="60">
        <f t="shared" si="43"/>
        <v>1</v>
      </c>
      <c r="L181" s="61">
        <f t="shared" si="44"/>
        <v>0</v>
      </c>
      <c r="M181" s="68">
        <f t="shared" si="45"/>
        <v>1</v>
      </c>
      <c r="N181" s="12">
        <f t="shared" si="46"/>
        <v>1</v>
      </c>
      <c r="O181" s="12">
        <f t="shared" si="47"/>
        <v>0.92928343021832061</v>
      </c>
      <c r="P181" s="71">
        <f t="shared" si="48"/>
        <v>0.92928343021832061</v>
      </c>
      <c r="Q181" s="68">
        <f t="shared" si="49"/>
        <v>7.0716569781679395E-2</v>
      </c>
      <c r="R181" s="71">
        <f t="shared" si="50"/>
        <v>-7.3341494968078319E-2</v>
      </c>
      <c r="S181" s="62">
        <f t="shared" si="51"/>
        <v>100</v>
      </c>
      <c r="AN181">
        <v>0.92592153011235001</v>
      </c>
      <c r="AO181">
        <v>0</v>
      </c>
      <c r="AP181">
        <v>1</v>
      </c>
      <c r="AQ181" s="12">
        <f t="shared" si="55"/>
        <v>99</v>
      </c>
      <c r="AR181" s="12">
        <f t="shared" si="56"/>
        <v>78</v>
      </c>
      <c r="AS181" s="12">
        <f t="shared" si="52"/>
        <v>0</v>
      </c>
      <c r="AT181" s="12">
        <f t="shared" si="53"/>
        <v>0.2277227722772277</v>
      </c>
      <c r="AU181" s="12">
        <f t="shared" si="54"/>
        <v>0</v>
      </c>
    </row>
    <row r="182" spans="1:47" x14ac:dyDescent="0.2">
      <c r="A182" s="26">
        <v>1</v>
      </c>
      <c r="B182" s="27">
        <v>7.6</v>
      </c>
      <c r="C182" s="27">
        <v>4.2</v>
      </c>
      <c r="D182" s="27">
        <v>4.2</v>
      </c>
      <c r="E182" s="26">
        <v>1</v>
      </c>
      <c r="G182" s="57">
        <f t="shared" si="39"/>
        <v>0</v>
      </c>
      <c r="H182" s="57">
        <f t="shared" si="40"/>
        <v>9.6999999999999993</v>
      </c>
      <c r="I182" s="57">
        <f t="shared" si="41"/>
        <v>3.3</v>
      </c>
      <c r="J182" s="57">
        <f t="shared" si="42"/>
        <v>3.8</v>
      </c>
      <c r="K182" s="60">
        <f t="shared" si="43"/>
        <v>0</v>
      </c>
      <c r="L182" s="61">
        <f t="shared" si="44"/>
        <v>1</v>
      </c>
      <c r="M182" s="68">
        <f t="shared" si="45"/>
        <v>1</v>
      </c>
      <c r="N182" s="12">
        <f t="shared" si="46"/>
        <v>0</v>
      </c>
      <c r="O182" s="12">
        <f t="shared" si="47"/>
        <v>0.38222946833122035</v>
      </c>
      <c r="P182" s="71">
        <f t="shared" si="48"/>
        <v>0.38222946833122035</v>
      </c>
      <c r="Q182" s="68">
        <f t="shared" si="49"/>
        <v>0.6177705316687796</v>
      </c>
      <c r="R182" s="71">
        <f t="shared" si="50"/>
        <v>-0.48163819845564387</v>
      </c>
      <c r="S182" s="62">
        <f t="shared" si="51"/>
        <v>100</v>
      </c>
      <c r="AN182">
        <v>0.92928343021832061</v>
      </c>
      <c r="AO182">
        <v>0</v>
      </c>
      <c r="AP182">
        <v>1</v>
      </c>
      <c r="AQ182" s="12">
        <f t="shared" si="55"/>
        <v>99</v>
      </c>
      <c r="AR182" s="12">
        <f t="shared" si="56"/>
        <v>79</v>
      </c>
      <c r="AS182" s="12">
        <f t="shared" si="52"/>
        <v>0</v>
      </c>
      <c r="AT182" s="12">
        <f t="shared" si="53"/>
        <v>0.21782178217821779</v>
      </c>
      <c r="AU182" s="12">
        <f t="shared" si="54"/>
        <v>0</v>
      </c>
    </row>
    <row r="183" spans="1:47" x14ac:dyDescent="0.2">
      <c r="A183" s="26">
        <v>0</v>
      </c>
      <c r="B183" s="27">
        <v>9.4</v>
      </c>
      <c r="C183" s="27">
        <v>4.7</v>
      </c>
      <c r="D183" s="27">
        <v>4.4000000000000004</v>
      </c>
      <c r="E183" s="26">
        <v>1</v>
      </c>
      <c r="G183" s="57">
        <f t="shared" si="39"/>
        <v>1</v>
      </c>
      <c r="H183" s="57">
        <f t="shared" si="40"/>
        <v>9.6</v>
      </c>
      <c r="I183" s="57">
        <f t="shared" si="41"/>
        <v>7.8</v>
      </c>
      <c r="J183" s="57">
        <f t="shared" si="42"/>
        <v>4.3</v>
      </c>
      <c r="K183" s="60">
        <f t="shared" si="43"/>
        <v>1</v>
      </c>
      <c r="L183" s="61">
        <f t="shared" si="44"/>
        <v>0</v>
      </c>
      <c r="M183" s="68">
        <f t="shared" si="45"/>
        <v>1</v>
      </c>
      <c r="N183" s="12">
        <f t="shared" si="46"/>
        <v>1</v>
      </c>
      <c r="O183" s="12">
        <f t="shared" si="47"/>
        <v>0.97808455701570451</v>
      </c>
      <c r="P183" s="71">
        <f t="shared" si="48"/>
        <v>0.97808455701570451</v>
      </c>
      <c r="Q183" s="68">
        <f t="shared" si="49"/>
        <v>2.1915442984295486E-2</v>
      </c>
      <c r="R183" s="71">
        <f t="shared" si="50"/>
        <v>-2.2159153568431407E-2</v>
      </c>
      <c r="S183" s="62">
        <f t="shared" si="51"/>
        <v>100</v>
      </c>
      <c r="AN183">
        <v>0.92928343021832061</v>
      </c>
      <c r="AO183">
        <v>0</v>
      </c>
      <c r="AP183">
        <v>1</v>
      </c>
      <c r="AQ183" s="12">
        <f t="shared" si="55"/>
        <v>99</v>
      </c>
      <c r="AR183" s="12">
        <f t="shared" si="56"/>
        <v>80</v>
      </c>
      <c r="AS183" s="12">
        <f t="shared" si="52"/>
        <v>0</v>
      </c>
      <c r="AT183" s="12">
        <f t="shared" si="53"/>
        <v>0.20792079207920788</v>
      </c>
      <c r="AU183" s="12">
        <f t="shared" si="54"/>
        <v>0</v>
      </c>
    </row>
    <row r="184" spans="1:47" x14ac:dyDescent="0.2">
      <c r="A184" s="26">
        <v>1</v>
      </c>
      <c r="B184" s="27">
        <v>9.6</v>
      </c>
      <c r="C184" s="27">
        <v>7.8</v>
      </c>
      <c r="D184" s="27">
        <v>4.3</v>
      </c>
      <c r="E184" s="26">
        <v>1</v>
      </c>
      <c r="G184" s="57">
        <f t="shared" si="39"/>
        <v>1</v>
      </c>
      <c r="H184" s="57">
        <f t="shared" si="40"/>
        <v>7.6</v>
      </c>
      <c r="I184" s="57">
        <f t="shared" si="41"/>
        <v>4.2</v>
      </c>
      <c r="J184" s="57">
        <f t="shared" si="42"/>
        <v>4.2</v>
      </c>
      <c r="K184" s="60">
        <f t="shared" si="43"/>
        <v>1</v>
      </c>
      <c r="L184" s="61">
        <f t="shared" si="44"/>
        <v>0</v>
      </c>
      <c r="M184" s="68">
        <f t="shared" si="45"/>
        <v>1</v>
      </c>
      <c r="N184" s="12">
        <f t="shared" si="46"/>
        <v>1</v>
      </c>
      <c r="O184" s="12">
        <f t="shared" si="47"/>
        <v>0.53426593917876508</v>
      </c>
      <c r="P184" s="71">
        <f t="shared" si="48"/>
        <v>0.53426593917876508</v>
      </c>
      <c r="Q184" s="68">
        <f t="shared" si="49"/>
        <v>0.46573406082123492</v>
      </c>
      <c r="R184" s="71">
        <f t="shared" si="50"/>
        <v>-0.62686155054610015</v>
      </c>
      <c r="S184" s="62">
        <f t="shared" si="51"/>
        <v>100</v>
      </c>
      <c r="AN184">
        <v>0.93495445079575235</v>
      </c>
      <c r="AO184">
        <v>0</v>
      </c>
      <c r="AP184">
        <v>1</v>
      </c>
      <c r="AQ184" s="12">
        <f t="shared" si="55"/>
        <v>99</v>
      </c>
      <c r="AR184" s="12">
        <f t="shared" si="56"/>
        <v>81</v>
      </c>
      <c r="AS184" s="12">
        <f t="shared" si="52"/>
        <v>0</v>
      </c>
      <c r="AT184" s="12">
        <f t="shared" si="53"/>
        <v>0.19801980198019797</v>
      </c>
      <c r="AU184" s="12">
        <f t="shared" si="54"/>
        <v>0</v>
      </c>
    </row>
    <row r="185" spans="1:47" x14ac:dyDescent="0.2">
      <c r="A185" s="26">
        <v>1</v>
      </c>
      <c r="B185" s="27">
        <v>9.3000000000000007</v>
      </c>
      <c r="C185" s="27">
        <v>6.3</v>
      </c>
      <c r="D185" s="27">
        <v>4.3</v>
      </c>
      <c r="E185" s="26">
        <v>1</v>
      </c>
      <c r="G185" s="57">
        <f t="shared" si="39"/>
        <v>0</v>
      </c>
      <c r="H185" s="57">
        <f t="shared" si="40"/>
        <v>9.4</v>
      </c>
      <c r="I185" s="57">
        <f t="shared" si="41"/>
        <v>4.7</v>
      </c>
      <c r="J185" s="57">
        <f t="shared" si="42"/>
        <v>4.4000000000000004</v>
      </c>
      <c r="K185" s="60">
        <f t="shared" si="43"/>
        <v>1</v>
      </c>
      <c r="L185" s="61">
        <f t="shared" si="44"/>
        <v>0</v>
      </c>
      <c r="M185" s="68">
        <f t="shared" si="45"/>
        <v>1</v>
      </c>
      <c r="N185" s="12">
        <f t="shared" si="46"/>
        <v>1</v>
      </c>
      <c r="O185" s="12">
        <f t="shared" si="47"/>
        <v>0.7086303208804372</v>
      </c>
      <c r="P185" s="71">
        <f t="shared" si="48"/>
        <v>0.7086303208804372</v>
      </c>
      <c r="Q185" s="68">
        <f t="shared" si="49"/>
        <v>0.2913696791195628</v>
      </c>
      <c r="R185" s="71">
        <f t="shared" si="50"/>
        <v>-0.3444212976264881</v>
      </c>
      <c r="S185" s="62">
        <f t="shared" si="51"/>
        <v>100</v>
      </c>
      <c r="AN185">
        <v>0.93523732524601755</v>
      </c>
      <c r="AO185">
        <v>0</v>
      </c>
      <c r="AP185">
        <v>1</v>
      </c>
      <c r="AQ185" s="12">
        <f t="shared" si="55"/>
        <v>99</v>
      </c>
      <c r="AR185" s="12">
        <f t="shared" si="56"/>
        <v>82</v>
      </c>
      <c r="AS185" s="12">
        <f t="shared" si="52"/>
        <v>0</v>
      </c>
      <c r="AT185" s="12">
        <f t="shared" si="53"/>
        <v>0.18811881188118806</v>
      </c>
      <c r="AU185" s="12">
        <f t="shared" si="54"/>
        <v>0</v>
      </c>
    </row>
    <row r="186" spans="1:47" x14ac:dyDescent="0.2">
      <c r="A186" s="26">
        <v>0</v>
      </c>
      <c r="B186" s="27">
        <v>9.6999999999999993</v>
      </c>
      <c r="C186" s="27">
        <v>4.7</v>
      </c>
      <c r="D186" s="27">
        <v>3.6</v>
      </c>
      <c r="E186" s="26">
        <v>0</v>
      </c>
      <c r="G186" s="57">
        <f t="shared" si="39"/>
        <v>1</v>
      </c>
      <c r="H186" s="57">
        <f t="shared" si="40"/>
        <v>9.6</v>
      </c>
      <c r="I186" s="57">
        <f t="shared" si="41"/>
        <v>7.8</v>
      </c>
      <c r="J186" s="57">
        <f t="shared" si="42"/>
        <v>4.3</v>
      </c>
      <c r="K186" s="60">
        <f t="shared" si="43"/>
        <v>1</v>
      </c>
      <c r="L186" s="61">
        <f t="shared" si="44"/>
        <v>0</v>
      </c>
      <c r="M186" s="68">
        <f t="shared" si="45"/>
        <v>1</v>
      </c>
      <c r="N186" s="12">
        <f t="shared" si="46"/>
        <v>1</v>
      </c>
      <c r="O186" s="12">
        <f t="shared" si="47"/>
        <v>0.97808455701570451</v>
      </c>
      <c r="P186" s="71">
        <f t="shared" si="48"/>
        <v>0.97808455701570451</v>
      </c>
      <c r="Q186" s="68">
        <f t="shared" si="49"/>
        <v>2.1915442984295486E-2</v>
      </c>
      <c r="R186" s="71">
        <f t="shared" si="50"/>
        <v>-2.2159153568431407E-2</v>
      </c>
      <c r="S186" s="62">
        <f t="shared" si="51"/>
        <v>100</v>
      </c>
      <c r="AN186">
        <v>0.93523732524601755</v>
      </c>
      <c r="AO186">
        <v>0</v>
      </c>
      <c r="AP186">
        <v>1</v>
      </c>
      <c r="AQ186" s="12">
        <f t="shared" si="55"/>
        <v>99</v>
      </c>
      <c r="AR186" s="12">
        <f t="shared" si="56"/>
        <v>83</v>
      </c>
      <c r="AS186" s="12">
        <f t="shared" si="52"/>
        <v>0</v>
      </c>
      <c r="AT186" s="12">
        <f t="shared" si="53"/>
        <v>0.17821782178217827</v>
      </c>
      <c r="AU186" s="12">
        <f t="shared" si="54"/>
        <v>0</v>
      </c>
    </row>
    <row r="187" spans="1:47" x14ac:dyDescent="0.2">
      <c r="A187" s="26">
        <v>1</v>
      </c>
      <c r="B187" s="27">
        <v>9.1</v>
      </c>
      <c r="C187" s="27">
        <v>4.5</v>
      </c>
      <c r="D187" s="27">
        <v>4.2</v>
      </c>
      <c r="E187" s="26">
        <v>0</v>
      </c>
      <c r="G187" s="57">
        <f t="shared" si="39"/>
        <v>1</v>
      </c>
      <c r="H187" s="57">
        <f t="shared" si="40"/>
        <v>9.3000000000000007</v>
      </c>
      <c r="I187" s="57">
        <f t="shared" si="41"/>
        <v>6.3</v>
      </c>
      <c r="J187" s="57">
        <f t="shared" si="42"/>
        <v>4.3</v>
      </c>
      <c r="K187" s="60">
        <f t="shared" si="43"/>
        <v>1</v>
      </c>
      <c r="L187" s="61">
        <f t="shared" si="44"/>
        <v>0</v>
      </c>
      <c r="M187" s="68">
        <f t="shared" si="45"/>
        <v>1</v>
      </c>
      <c r="N187" s="12">
        <f t="shared" si="46"/>
        <v>1</v>
      </c>
      <c r="O187" s="12">
        <f t="shared" si="47"/>
        <v>0.93523732524601755</v>
      </c>
      <c r="P187" s="71">
        <f t="shared" si="48"/>
        <v>0.93523732524601755</v>
      </c>
      <c r="Q187" s="68">
        <f t="shared" si="49"/>
        <v>6.4762674753982452E-2</v>
      </c>
      <c r="R187" s="71">
        <f t="shared" si="50"/>
        <v>-6.6954958108726786E-2</v>
      </c>
      <c r="S187" s="62">
        <f t="shared" si="51"/>
        <v>100</v>
      </c>
      <c r="AN187">
        <v>0.93652834250160533</v>
      </c>
      <c r="AO187">
        <v>0</v>
      </c>
      <c r="AP187">
        <v>1</v>
      </c>
      <c r="AQ187" s="12">
        <f t="shared" si="55"/>
        <v>99</v>
      </c>
      <c r="AR187" s="12">
        <f t="shared" si="56"/>
        <v>84</v>
      </c>
      <c r="AS187" s="12">
        <f t="shared" si="52"/>
        <v>0</v>
      </c>
      <c r="AT187" s="12">
        <f t="shared" si="53"/>
        <v>0.16831683168316836</v>
      </c>
      <c r="AU187" s="12">
        <f t="shared" si="54"/>
        <v>0</v>
      </c>
    </row>
    <row r="188" spans="1:47" x14ac:dyDescent="0.2">
      <c r="A188" s="26">
        <v>0</v>
      </c>
      <c r="B188" s="27">
        <v>6.5</v>
      </c>
      <c r="C188" s="27">
        <v>3.7</v>
      </c>
      <c r="D188" s="27">
        <v>3.3</v>
      </c>
      <c r="E188" s="26">
        <v>0</v>
      </c>
      <c r="G188" s="57">
        <f t="shared" si="39"/>
        <v>0</v>
      </c>
      <c r="H188" s="57">
        <f t="shared" si="40"/>
        <v>9.6999999999999993</v>
      </c>
      <c r="I188" s="57">
        <f t="shared" si="41"/>
        <v>4.7</v>
      </c>
      <c r="J188" s="57">
        <f t="shared" si="42"/>
        <v>3.6</v>
      </c>
      <c r="K188" s="60">
        <f t="shared" si="43"/>
        <v>0</v>
      </c>
      <c r="L188" s="61">
        <f t="shared" si="44"/>
        <v>1</v>
      </c>
      <c r="M188" s="68">
        <f t="shared" si="45"/>
        <v>1</v>
      </c>
      <c r="N188" s="12">
        <f t="shared" si="46"/>
        <v>0</v>
      </c>
      <c r="O188" s="12">
        <f t="shared" si="47"/>
        <v>0.53945710533207947</v>
      </c>
      <c r="P188" s="71">
        <f t="shared" si="48"/>
        <v>0.53945710533207947</v>
      </c>
      <c r="Q188" s="68">
        <f t="shared" si="49"/>
        <v>0.46054289466792053</v>
      </c>
      <c r="R188" s="71">
        <f t="shared" si="50"/>
        <v>-0.77534927959455469</v>
      </c>
      <c r="S188" s="62">
        <f t="shared" si="51"/>
        <v>0</v>
      </c>
      <c r="AN188">
        <v>0.93652834250160533</v>
      </c>
      <c r="AO188">
        <v>0</v>
      </c>
      <c r="AP188">
        <v>1</v>
      </c>
      <c r="AQ188" s="12">
        <f t="shared" si="55"/>
        <v>99</v>
      </c>
      <c r="AR188" s="12">
        <f t="shared" si="56"/>
        <v>85</v>
      </c>
      <c r="AS188" s="12">
        <f t="shared" si="52"/>
        <v>0</v>
      </c>
      <c r="AT188" s="12">
        <f t="shared" si="53"/>
        <v>0.15841584158415845</v>
      </c>
      <c r="AU188" s="12">
        <f t="shared" si="54"/>
        <v>0</v>
      </c>
    </row>
    <row r="189" spans="1:47" x14ac:dyDescent="0.2">
      <c r="A189" s="26">
        <v>0</v>
      </c>
      <c r="B189" s="27">
        <v>6.6</v>
      </c>
      <c r="C189" s="27">
        <v>4.8</v>
      </c>
      <c r="D189" s="27">
        <v>2.8</v>
      </c>
      <c r="E189" s="26">
        <v>1</v>
      </c>
      <c r="G189" s="57">
        <f t="shared" si="39"/>
        <v>1</v>
      </c>
      <c r="H189" s="57">
        <f t="shared" si="40"/>
        <v>9.1</v>
      </c>
      <c r="I189" s="57">
        <f t="shared" si="41"/>
        <v>4.5</v>
      </c>
      <c r="J189" s="57">
        <f t="shared" si="42"/>
        <v>4.2</v>
      </c>
      <c r="K189" s="60">
        <f t="shared" si="43"/>
        <v>0</v>
      </c>
      <c r="L189" s="61">
        <f t="shared" si="44"/>
        <v>1</v>
      </c>
      <c r="M189" s="68">
        <f t="shared" si="45"/>
        <v>1</v>
      </c>
      <c r="N189" s="12">
        <f t="shared" si="46"/>
        <v>0</v>
      </c>
      <c r="O189" s="12">
        <f t="shared" si="47"/>
        <v>0.78665464008638253</v>
      </c>
      <c r="P189" s="71">
        <f t="shared" si="48"/>
        <v>0.78665464008638253</v>
      </c>
      <c r="Q189" s="68">
        <f t="shared" si="49"/>
        <v>0.21334535991361747</v>
      </c>
      <c r="R189" s="71">
        <f t="shared" si="50"/>
        <v>-1.5448430182904351</v>
      </c>
      <c r="S189" s="62">
        <f t="shared" si="51"/>
        <v>0</v>
      </c>
      <c r="AN189">
        <v>0.94098129139221109</v>
      </c>
      <c r="AO189">
        <v>0</v>
      </c>
      <c r="AP189">
        <v>1</v>
      </c>
      <c r="AQ189" s="12">
        <f t="shared" si="55"/>
        <v>99</v>
      </c>
      <c r="AR189" s="12">
        <f t="shared" si="56"/>
        <v>86</v>
      </c>
      <c r="AS189" s="12">
        <f t="shared" si="52"/>
        <v>0</v>
      </c>
      <c r="AT189" s="12">
        <f t="shared" si="53"/>
        <v>0.14851485148514854</v>
      </c>
      <c r="AU189" s="12">
        <f t="shared" si="54"/>
        <v>0</v>
      </c>
    </row>
    <row r="190" spans="1:47" x14ac:dyDescent="0.2">
      <c r="A190" s="26">
        <v>0</v>
      </c>
      <c r="B190" s="27">
        <v>5.8</v>
      </c>
      <c r="C190" s="27">
        <v>5.8</v>
      </c>
      <c r="D190" s="27">
        <v>4.5999999999999996</v>
      </c>
      <c r="E190" s="26">
        <v>0</v>
      </c>
      <c r="G190" s="57">
        <f t="shared" si="39"/>
        <v>0</v>
      </c>
      <c r="H190" s="57">
        <f t="shared" si="40"/>
        <v>6.5</v>
      </c>
      <c r="I190" s="57">
        <f t="shared" si="41"/>
        <v>3.7</v>
      </c>
      <c r="J190" s="57">
        <f t="shared" si="42"/>
        <v>3.3</v>
      </c>
      <c r="K190" s="60">
        <f t="shared" si="43"/>
        <v>0</v>
      </c>
      <c r="L190" s="61">
        <f t="shared" si="44"/>
        <v>1</v>
      </c>
      <c r="M190" s="68">
        <f t="shared" si="45"/>
        <v>1</v>
      </c>
      <c r="N190" s="12">
        <f t="shared" si="46"/>
        <v>0</v>
      </c>
      <c r="O190" s="12">
        <f t="shared" si="47"/>
        <v>5.1957189032526142E-2</v>
      </c>
      <c r="P190" s="71">
        <f t="shared" si="48"/>
        <v>5.1957189032526142E-2</v>
      </c>
      <c r="Q190" s="68">
        <f t="shared" si="49"/>
        <v>0.94804281096747389</v>
      </c>
      <c r="R190" s="71">
        <f t="shared" si="50"/>
        <v>-5.3355618498373225E-2</v>
      </c>
      <c r="S190" s="62">
        <f t="shared" si="51"/>
        <v>100</v>
      </c>
      <c r="AN190">
        <v>0.94098129139221109</v>
      </c>
      <c r="AO190">
        <v>0</v>
      </c>
      <c r="AP190">
        <v>1</v>
      </c>
      <c r="AQ190" s="12">
        <f t="shared" si="55"/>
        <v>99</v>
      </c>
      <c r="AR190" s="12">
        <f t="shared" si="56"/>
        <v>87</v>
      </c>
      <c r="AS190" s="12">
        <f t="shared" si="52"/>
        <v>0</v>
      </c>
      <c r="AT190" s="12">
        <f t="shared" si="53"/>
        <v>0.13861386138613863</v>
      </c>
      <c r="AU190" s="12">
        <f t="shared" si="54"/>
        <v>0</v>
      </c>
    </row>
    <row r="191" spans="1:47" x14ac:dyDescent="0.2">
      <c r="A191" s="26">
        <v>1</v>
      </c>
      <c r="B191" s="27">
        <v>8.6999999999999993</v>
      </c>
      <c r="C191" s="27">
        <v>4.8</v>
      </c>
      <c r="D191" s="27">
        <v>4.2</v>
      </c>
      <c r="E191" s="26">
        <v>0</v>
      </c>
      <c r="G191" s="57">
        <f t="shared" si="39"/>
        <v>0</v>
      </c>
      <c r="H191" s="57">
        <f t="shared" si="40"/>
        <v>6.6</v>
      </c>
      <c r="I191" s="57">
        <f t="shared" si="41"/>
        <v>4.8</v>
      </c>
      <c r="J191" s="57">
        <f t="shared" si="42"/>
        <v>2.8</v>
      </c>
      <c r="K191" s="60">
        <f t="shared" si="43"/>
        <v>1</v>
      </c>
      <c r="L191" s="61">
        <f t="shared" si="44"/>
        <v>0</v>
      </c>
      <c r="M191" s="68">
        <f t="shared" si="45"/>
        <v>1</v>
      </c>
      <c r="N191" s="12">
        <f t="shared" si="46"/>
        <v>1</v>
      </c>
      <c r="O191" s="12">
        <f t="shared" si="47"/>
        <v>6.0979968820794032E-2</v>
      </c>
      <c r="P191" s="71">
        <f t="shared" si="48"/>
        <v>6.0979968820794032E-2</v>
      </c>
      <c r="Q191" s="68">
        <f t="shared" si="49"/>
        <v>0.93902003117920596</v>
      </c>
      <c r="R191" s="71">
        <f t="shared" si="50"/>
        <v>-2.7972098487243233</v>
      </c>
      <c r="S191" s="62">
        <f t="shared" si="51"/>
        <v>0</v>
      </c>
      <c r="AN191">
        <v>0.94519925525748272</v>
      </c>
      <c r="AO191">
        <v>0</v>
      </c>
      <c r="AP191">
        <v>1</v>
      </c>
      <c r="AQ191" s="12">
        <f t="shared" si="55"/>
        <v>99</v>
      </c>
      <c r="AR191" s="12">
        <f t="shared" si="56"/>
        <v>88</v>
      </c>
      <c r="AS191" s="12">
        <f t="shared" si="52"/>
        <v>0</v>
      </c>
      <c r="AT191" s="12">
        <f t="shared" si="53"/>
        <v>0.12871287128712872</v>
      </c>
      <c r="AU191" s="12">
        <f t="shared" si="54"/>
        <v>0</v>
      </c>
    </row>
    <row r="192" spans="1:47" x14ac:dyDescent="0.2">
      <c r="A192" s="26">
        <v>1</v>
      </c>
      <c r="B192" s="27">
        <v>8.8000000000000007</v>
      </c>
      <c r="C192" s="27">
        <v>4.8</v>
      </c>
      <c r="D192" s="27">
        <v>2.9</v>
      </c>
      <c r="E192" s="26">
        <v>1</v>
      </c>
      <c r="G192" s="57">
        <f t="shared" si="39"/>
        <v>0</v>
      </c>
      <c r="H192" s="57">
        <f t="shared" si="40"/>
        <v>5.8</v>
      </c>
      <c r="I192" s="57">
        <f t="shared" si="41"/>
        <v>5.8</v>
      </c>
      <c r="J192" s="57">
        <f t="shared" si="42"/>
        <v>4.5999999999999996</v>
      </c>
      <c r="K192" s="60">
        <f t="shared" si="43"/>
        <v>0</v>
      </c>
      <c r="L192" s="61">
        <f t="shared" si="44"/>
        <v>1</v>
      </c>
      <c r="M192" s="68">
        <f t="shared" si="45"/>
        <v>1</v>
      </c>
      <c r="N192" s="12">
        <f t="shared" si="46"/>
        <v>0</v>
      </c>
      <c r="O192" s="12">
        <f t="shared" si="47"/>
        <v>0.36566864185648962</v>
      </c>
      <c r="P192" s="71">
        <f t="shared" si="48"/>
        <v>0.36566864185648962</v>
      </c>
      <c r="Q192" s="68">
        <f t="shared" si="49"/>
        <v>0.63433135814351038</v>
      </c>
      <c r="R192" s="71">
        <f t="shared" si="50"/>
        <v>-0.45518381416318521</v>
      </c>
      <c r="S192" s="62">
        <f t="shared" si="51"/>
        <v>100</v>
      </c>
      <c r="AN192">
        <v>0.94519925525748272</v>
      </c>
      <c r="AO192">
        <v>0</v>
      </c>
      <c r="AP192">
        <v>1</v>
      </c>
      <c r="AQ192" s="12">
        <f t="shared" si="55"/>
        <v>99</v>
      </c>
      <c r="AR192" s="12">
        <f t="shared" si="56"/>
        <v>89</v>
      </c>
      <c r="AS192" s="12">
        <f t="shared" si="52"/>
        <v>0</v>
      </c>
      <c r="AT192" s="12">
        <f t="shared" si="53"/>
        <v>0.11881188118811881</v>
      </c>
      <c r="AU192" s="12">
        <f t="shared" si="54"/>
        <v>0</v>
      </c>
    </row>
    <row r="193" spans="1:47" x14ac:dyDescent="0.2">
      <c r="A193" s="26">
        <v>0</v>
      </c>
      <c r="B193" s="27">
        <v>6.4</v>
      </c>
      <c r="C193" s="27">
        <v>5.7</v>
      </c>
      <c r="D193" s="27">
        <v>4.4000000000000004</v>
      </c>
      <c r="E193" s="26">
        <v>0</v>
      </c>
      <c r="G193" s="57">
        <f t="shared" si="39"/>
        <v>1</v>
      </c>
      <c r="H193" s="57">
        <f t="shared" si="40"/>
        <v>8.6999999999999993</v>
      </c>
      <c r="I193" s="57">
        <f t="shared" si="41"/>
        <v>4.8</v>
      </c>
      <c r="J193" s="57">
        <f t="shared" si="42"/>
        <v>4.2</v>
      </c>
      <c r="K193" s="60">
        <f t="shared" si="43"/>
        <v>0</v>
      </c>
      <c r="L193" s="61">
        <f t="shared" si="44"/>
        <v>1</v>
      </c>
      <c r="M193" s="68">
        <f t="shared" si="45"/>
        <v>1</v>
      </c>
      <c r="N193" s="12">
        <f t="shared" si="46"/>
        <v>0</v>
      </c>
      <c r="O193" s="12">
        <f t="shared" si="47"/>
        <v>0.77375714415170604</v>
      </c>
      <c r="P193" s="71">
        <f t="shared" si="48"/>
        <v>0.77375714415170604</v>
      </c>
      <c r="Q193" s="68">
        <f t="shared" si="49"/>
        <v>0.22624285584829396</v>
      </c>
      <c r="R193" s="71">
        <f t="shared" si="50"/>
        <v>-1.486146273261777</v>
      </c>
      <c r="S193" s="62">
        <f t="shared" si="51"/>
        <v>0</v>
      </c>
      <c r="AN193">
        <v>0.94519925525748272</v>
      </c>
      <c r="AO193">
        <v>0</v>
      </c>
      <c r="AP193">
        <v>1</v>
      </c>
      <c r="AQ193" s="12">
        <f t="shared" si="55"/>
        <v>99</v>
      </c>
      <c r="AR193" s="12">
        <f t="shared" si="56"/>
        <v>90</v>
      </c>
      <c r="AS193" s="12">
        <f t="shared" si="52"/>
        <v>0</v>
      </c>
      <c r="AT193" s="12">
        <f t="shared" si="53"/>
        <v>0.1089108910891089</v>
      </c>
      <c r="AU193" s="12">
        <f t="shared" si="54"/>
        <v>0</v>
      </c>
    </row>
    <row r="194" spans="1:47" x14ac:dyDescent="0.2">
      <c r="A194" s="26">
        <v>0</v>
      </c>
      <c r="B194" s="27">
        <v>6.7</v>
      </c>
      <c r="C194" s="27">
        <v>4.8</v>
      </c>
      <c r="D194" s="27">
        <v>2.8</v>
      </c>
      <c r="E194" s="26">
        <v>0</v>
      </c>
      <c r="G194" s="57">
        <f t="shared" si="39"/>
        <v>1</v>
      </c>
      <c r="H194" s="57">
        <f t="shared" si="40"/>
        <v>8.8000000000000007</v>
      </c>
      <c r="I194" s="57">
        <f t="shared" si="41"/>
        <v>4.8</v>
      </c>
      <c r="J194" s="57">
        <f t="shared" si="42"/>
        <v>2.9</v>
      </c>
      <c r="K194" s="60">
        <f t="shared" si="43"/>
        <v>1</v>
      </c>
      <c r="L194" s="61">
        <f t="shared" si="44"/>
        <v>0</v>
      </c>
      <c r="M194" s="68">
        <f t="shared" si="45"/>
        <v>1</v>
      </c>
      <c r="N194" s="12">
        <f t="shared" si="46"/>
        <v>1</v>
      </c>
      <c r="O194" s="12">
        <f t="shared" si="47"/>
        <v>0.44743968264180922</v>
      </c>
      <c r="P194" s="71">
        <f t="shared" si="48"/>
        <v>0.44743968264180922</v>
      </c>
      <c r="Q194" s="68">
        <f t="shared" si="49"/>
        <v>0.55256031735819078</v>
      </c>
      <c r="R194" s="71">
        <f t="shared" si="50"/>
        <v>-0.80421353774446902</v>
      </c>
      <c r="S194" s="62">
        <f t="shared" si="51"/>
        <v>0</v>
      </c>
      <c r="AN194">
        <v>0.94519925525748272</v>
      </c>
      <c r="AO194">
        <v>0</v>
      </c>
      <c r="AP194">
        <v>1</v>
      </c>
      <c r="AQ194" s="12">
        <f t="shared" si="55"/>
        <v>99</v>
      </c>
      <c r="AR194" s="12">
        <f t="shared" si="56"/>
        <v>91</v>
      </c>
      <c r="AS194" s="12">
        <f t="shared" si="52"/>
        <v>0</v>
      </c>
      <c r="AT194" s="12">
        <f t="shared" si="53"/>
        <v>9.9009900990098987E-2</v>
      </c>
      <c r="AU194" s="12">
        <f t="shared" si="54"/>
        <v>0</v>
      </c>
    </row>
    <row r="195" spans="1:47" x14ac:dyDescent="0.2">
      <c r="A195" s="26">
        <v>0</v>
      </c>
      <c r="B195" s="27">
        <v>5.2</v>
      </c>
      <c r="C195" s="27">
        <v>5</v>
      </c>
      <c r="D195" s="27">
        <v>3.3</v>
      </c>
      <c r="E195" s="26">
        <v>0</v>
      </c>
      <c r="G195" s="57">
        <f t="shared" si="39"/>
        <v>0</v>
      </c>
      <c r="H195" s="57">
        <f t="shared" si="40"/>
        <v>6.4</v>
      </c>
      <c r="I195" s="57">
        <f t="shared" si="41"/>
        <v>5.7</v>
      </c>
      <c r="J195" s="57">
        <f t="shared" si="42"/>
        <v>4.4000000000000004</v>
      </c>
      <c r="K195" s="60">
        <f t="shared" si="43"/>
        <v>0</v>
      </c>
      <c r="L195" s="61">
        <f t="shared" si="44"/>
        <v>1</v>
      </c>
      <c r="M195" s="68">
        <f t="shared" si="45"/>
        <v>1</v>
      </c>
      <c r="N195" s="12">
        <f t="shared" si="46"/>
        <v>0</v>
      </c>
      <c r="O195" s="12">
        <f t="shared" si="47"/>
        <v>0.38883372630061125</v>
      </c>
      <c r="P195" s="71">
        <f t="shared" si="48"/>
        <v>0.38883372630061125</v>
      </c>
      <c r="Q195" s="68">
        <f t="shared" si="49"/>
        <v>0.61116627369938881</v>
      </c>
      <c r="R195" s="71">
        <f t="shared" si="50"/>
        <v>-0.49238622311798391</v>
      </c>
      <c r="S195" s="62">
        <f t="shared" si="51"/>
        <v>100</v>
      </c>
      <c r="AN195">
        <v>0.95539599910606354</v>
      </c>
      <c r="AO195">
        <v>0</v>
      </c>
      <c r="AP195">
        <v>1</v>
      </c>
      <c r="AQ195" s="12">
        <f t="shared" si="55"/>
        <v>99</v>
      </c>
      <c r="AR195" s="12">
        <f t="shared" si="56"/>
        <v>92</v>
      </c>
      <c r="AS195" s="12">
        <f t="shared" si="52"/>
        <v>0</v>
      </c>
      <c r="AT195" s="12">
        <f t="shared" si="53"/>
        <v>8.9108910891089077E-2</v>
      </c>
      <c r="AU195" s="12">
        <f t="shared" si="54"/>
        <v>0</v>
      </c>
    </row>
    <row r="196" spans="1:47" x14ac:dyDescent="0.2">
      <c r="A196" s="26">
        <v>0</v>
      </c>
      <c r="B196" s="27">
        <v>6.4</v>
      </c>
      <c r="C196" s="27">
        <v>4.5</v>
      </c>
      <c r="D196" s="27">
        <v>3</v>
      </c>
      <c r="E196" s="26">
        <v>0</v>
      </c>
      <c r="G196" s="57">
        <f t="shared" si="39"/>
        <v>0</v>
      </c>
      <c r="H196" s="57">
        <f t="shared" si="40"/>
        <v>6.7</v>
      </c>
      <c r="I196" s="57">
        <f t="shared" si="41"/>
        <v>4.8</v>
      </c>
      <c r="J196" s="57">
        <f t="shared" si="42"/>
        <v>2.8</v>
      </c>
      <c r="K196" s="60">
        <f t="shared" si="43"/>
        <v>0</v>
      </c>
      <c r="L196" s="61">
        <f t="shared" si="44"/>
        <v>1</v>
      </c>
      <c r="M196" s="68">
        <f t="shared" si="45"/>
        <v>1</v>
      </c>
      <c r="N196" s="12">
        <f t="shared" si="46"/>
        <v>0</v>
      </c>
      <c r="O196" s="12">
        <f t="shared" si="47"/>
        <v>6.4834874103342738E-2</v>
      </c>
      <c r="P196" s="71">
        <f t="shared" si="48"/>
        <v>6.4834874103342738E-2</v>
      </c>
      <c r="Q196" s="68">
        <f t="shared" si="49"/>
        <v>0.93516512589665723</v>
      </c>
      <c r="R196" s="71">
        <f t="shared" si="50"/>
        <v>-6.703216004925254E-2</v>
      </c>
      <c r="S196" s="62">
        <f t="shared" si="51"/>
        <v>100</v>
      </c>
      <c r="AN196">
        <v>0.95539599910606354</v>
      </c>
      <c r="AO196">
        <v>0</v>
      </c>
      <c r="AP196">
        <v>1</v>
      </c>
      <c r="AQ196" s="12">
        <f t="shared" si="55"/>
        <v>99</v>
      </c>
      <c r="AR196" s="12">
        <f t="shared" si="56"/>
        <v>93</v>
      </c>
      <c r="AS196" s="12">
        <f t="shared" si="52"/>
        <v>0</v>
      </c>
      <c r="AT196" s="12">
        <f t="shared" si="53"/>
        <v>7.9207920792079167E-2</v>
      </c>
      <c r="AU196" s="12">
        <f t="shared" si="54"/>
        <v>0</v>
      </c>
    </row>
    <row r="197" spans="1:47" x14ac:dyDescent="0.2">
      <c r="A197" s="26">
        <v>0</v>
      </c>
      <c r="B197" s="27">
        <v>7.6</v>
      </c>
      <c r="C197" s="27">
        <v>5.4</v>
      </c>
      <c r="D197" s="27">
        <v>4</v>
      </c>
      <c r="E197" s="26">
        <v>0</v>
      </c>
      <c r="G197" s="57">
        <f t="shared" ref="G197:G203" si="57">A195</f>
        <v>0</v>
      </c>
      <c r="H197" s="57">
        <f t="shared" ref="H197:H203" si="58">B195</f>
        <v>5.2</v>
      </c>
      <c r="I197" s="57">
        <f t="shared" ref="I197:I203" si="59">C195</f>
        <v>5</v>
      </c>
      <c r="J197" s="57">
        <f t="shared" ref="J197:J203" si="60">D195</f>
        <v>3.3</v>
      </c>
      <c r="K197" s="60">
        <f t="shared" ref="K197:K203" si="61">E195</f>
        <v>0</v>
      </c>
      <c r="L197" s="61">
        <f t="shared" ref="L197:L203" si="62">1-K197</f>
        <v>1</v>
      </c>
      <c r="M197" s="68">
        <f t="shared" ref="M197:M203" si="63">K197+L197</f>
        <v>1</v>
      </c>
      <c r="N197" s="12">
        <f t="shared" ref="N197:N203" si="64">IF(M197=0,"",K197/M197)</f>
        <v>0</v>
      </c>
      <c r="O197" s="12">
        <f t="shared" ref="O197:O203" si="65">1/(1+EXP(-$V$5-MMULT(G197:J197,$V$6:$V$9)))</f>
        <v>4.9901431991243791E-2</v>
      </c>
      <c r="P197" s="71">
        <f t="shared" ref="P197:P203" si="66">M197*O197</f>
        <v>4.9901431991243791E-2</v>
      </c>
      <c r="Q197" s="68">
        <f t="shared" ref="Q197:Q203" si="67">M197-P197</f>
        <v>0.95009856800875625</v>
      </c>
      <c r="R197" s="71">
        <f t="shared" ref="R197:R203" si="68">IFERROR(M197*(N197*LN(O197)+(1-N197)*LN(1-O197)),0)</f>
        <v>-5.1189543971120334E-2</v>
      </c>
      <c r="S197" s="62">
        <f t="shared" ref="S197:S203" si="69">100*IF(O197&gt;=$AJ$10,K197/M197,L197/M197)</f>
        <v>100</v>
      </c>
      <c r="AN197">
        <v>0.95702318101912331</v>
      </c>
      <c r="AO197">
        <v>0</v>
      </c>
      <c r="AP197">
        <v>1</v>
      </c>
      <c r="AQ197" s="12">
        <f t="shared" si="55"/>
        <v>99</v>
      </c>
      <c r="AR197" s="12">
        <f t="shared" si="56"/>
        <v>94</v>
      </c>
      <c r="AS197" s="12">
        <f t="shared" ref="AS197:AS204" si="70">1-AQ197/AQ$204</f>
        <v>0</v>
      </c>
      <c r="AT197" s="12">
        <f t="shared" ref="AT197:AT204" si="71">1-AR197/AR$204</f>
        <v>6.9306930693069257E-2</v>
      </c>
      <c r="AU197" s="12">
        <f t="shared" ref="AU197:AU204" si="72">(AS197-AS198)*AT197</f>
        <v>0</v>
      </c>
    </row>
    <row r="198" spans="1:47" x14ac:dyDescent="0.2">
      <c r="A198" s="26">
        <v>0</v>
      </c>
      <c r="B198" s="27">
        <v>5.9</v>
      </c>
      <c r="C198" s="27">
        <v>6.2</v>
      </c>
      <c r="D198" s="27">
        <v>5.4</v>
      </c>
      <c r="E198" s="26">
        <v>1</v>
      </c>
      <c r="G198" s="57">
        <f t="shared" si="57"/>
        <v>0</v>
      </c>
      <c r="H198" s="57">
        <f t="shared" si="58"/>
        <v>6.4</v>
      </c>
      <c r="I198" s="57">
        <f t="shared" si="59"/>
        <v>4.5</v>
      </c>
      <c r="J198" s="57">
        <f t="shared" si="60"/>
        <v>3</v>
      </c>
      <c r="K198" s="60">
        <f t="shared" si="61"/>
        <v>0</v>
      </c>
      <c r="L198" s="61">
        <f t="shared" si="62"/>
        <v>1</v>
      </c>
      <c r="M198" s="68">
        <f t="shared" si="63"/>
        <v>1</v>
      </c>
      <c r="N198" s="12">
        <f t="shared" si="64"/>
        <v>0</v>
      </c>
      <c r="O198" s="12">
        <f t="shared" si="65"/>
        <v>5.6261965317560676E-2</v>
      </c>
      <c r="P198" s="71">
        <f t="shared" si="66"/>
        <v>5.6261965317560676E-2</v>
      </c>
      <c r="Q198" s="68">
        <f t="shared" si="67"/>
        <v>0.94373803468243933</v>
      </c>
      <c r="R198" s="71">
        <f t="shared" si="68"/>
        <v>-5.7906656981458721E-2</v>
      </c>
      <c r="S198" s="62">
        <f t="shared" si="69"/>
        <v>100</v>
      </c>
      <c r="AN198">
        <v>0.95702318101912331</v>
      </c>
      <c r="AO198">
        <v>0</v>
      </c>
      <c r="AP198">
        <v>1</v>
      </c>
      <c r="AQ198" s="12">
        <f t="shared" ref="AQ198:AQ204" si="73">AQ197+AO198</f>
        <v>99</v>
      </c>
      <c r="AR198" s="12">
        <f t="shared" ref="AR198:AR204" si="74">AR197+AP198</f>
        <v>95</v>
      </c>
      <c r="AS198" s="12">
        <f t="shared" si="70"/>
        <v>0</v>
      </c>
      <c r="AT198" s="12">
        <f t="shared" si="71"/>
        <v>5.9405940594059459E-2</v>
      </c>
      <c r="AU198" s="12">
        <f t="shared" si="72"/>
        <v>0</v>
      </c>
    </row>
    <row r="199" spans="1:47" x14ac:dyDescent="0.2">
      <c r="A199" s="26">
        <v>1</v>
      </c>
      <c r="B199" s="27">
        <v>9.6999999999999993</v>
      </c>
      <c r="C199" s="27">
        <v>6.1</v>
      </c>
      <c r="D199" s="27">
        <v>4.2</v>
      </c>
      <c r="E199" s="26">
        <v>1</v>
      </c>
      <c r="G199" s="57">
        <f t="shared" si="57"/>
        <v>0</v>
      </c>
      <c r="H199" s="57">
        <f t="shared" si="58"/>
        <v>7.6</v>
      </c>
      <c r="I199" s="57">
        <f t="shared" si="59"/>
        <v>5.4</v>
      </c>
      <c r="J199" s="57">
        <f t="shared" si="60"/>
        <v>4</v>
      </c>
      <c r="K199" s="60">
        <f t="shared" si="61"/>
        <v>0</v>
      </c>
      <c r="L199" s="61">
        <f t="shared" si="62"/>
        <v>1</v>
      </c>
      <c r="M199" s="68">
        <f t="shared" si="63"/>
        <v>1</v>
      </c>
      <c r="N199" s="12">
        <f t="shared" si="64"/>
        <v>0</v>
      </c>
      <c r="O199" s="12">
        <f t="shared" si="65"/>
        <v>0.42138173333249879</v>
      </c>
      <c r="P199" s="71">
        <f t="shared" si="66"/>
        <v>0.42138173333249879</v>
      </c>
      <c r="Q199" s="68">
        <f t="shared" si="67"/>
        <v>0.57861826666750127</v>
      </c>
      <c r="R199" s="71">
        <f t="shared" si="68"/>
        <v>-0.54711231647957037</v>
      </c>
      <c r="S199" s="62">
        <f t="shared" si="69"/>
        <v>100</v>
      </c>
      <c r="AN199">
        <v>0.96046811864446036</v>
      </c>
      <c r="AO199">
        <v>0</v>
      </c>
      <c r="AP199">
        <v>1</v>
      </c>
      <c r="AQ199" s="12">
        <f t="shared" si="73"/>
        <v>99</v>
      </c>
      <c r="AR199" s="12">
        <f t="shared" si="74"/>
        <v>96</v>
      </c>
      <c r="AS199" s="12">
        <f t="shared" si="70"/>
        <v>0</v>
      </c>
      <c r="AT199" s="12">
        <f t="shared" si="71"/>
        <v>4.9504950495049549E-2</v>
      </c>
      <c r="AU199" s="12">
        <f t="shared" si="72"/>
        <v>0</v>
      </c>
    </row>
    <row r="200" spans="1:47" x14ac:dyDescent="0.2">
      <c r="A200" s="26">
        <v>1</v>
      </c>
      <c r="B200" s="27">
        <v>5.5</v>
      </c>
      <c r="C200" s="27">
        <v>8.1999999999999993</v>
      </c>
      <c r="D200" s="27">
        <v>4.9000000000000004</v>
      </c>
      <c r="E200" s="26">
        <v>1</v>
      </c>
      <c r="G200" s="57">
        <f t="shared" si="57"/>
        <v>0</v>
      </c>
      <c r="H200" s="57">
        <f t="shared" si="58"/>
        <v>5.9</v>
      </c>
      <c r="I200" s="57">
        <f t="shared" si="59"/>
        <v>6.2</v>
      </c>
      <c r="J200" s="57">
        <f t="shared" si="60"/>
        <v>5.4</v>
      </c>
      <c r="K200" s="60">
        <f t="shared" si="61"/>
        <v>1</v>
      </c>
      <c r="L200" s="61">
        <f t="shared" si="62"/>
        <v>0</v>
      </c>
      <c r="M200" s="68">
        <f t="shared" si="63"/>
        <v>1</v>
      </c>
      <c r="N200" s="12">
        <f t="shared" si="64"/>
        <v>1</v>
      </c>
      <c r="O200" s="12">
        <f t="shared" si="65"/>
        <v>0.66595514718461835</v>
      </c>
      <c r="P200" s="71">
        <f t="shared" si="66"/>
        <v>0.66595514718461835</v>
      </c>
      <c r="Q200" s="68">
        <f t="shared" si="67"/>
        <v>0.33404485281538165</v>
      </c>
      <c r="R200" s="71">
        <f t="shared" si="68"/>
        <v>-0.40653295727927208</v>
      </c>
      <c r="S200" s="62">
        <f t="shared" si="69"/>
        <v>100</v>
      </c>
      <c r="AN200">
        <v>0.96046811864446036</v>
      </c>
      <c r="AO200">
        <v>0</v>
      </c>
      <c r="AP200">
        <v>1</v>
      </c>
      <c r="AQ200" s="12">
        <f t="shared" si="73"/>
        <v>99</v>
      </c>
      <c r="AR200" s="12">
        <f t="shared" si="74"/>
        <v>97</v>
      </c>
      <c r="AS200" s="12">
        <f t="shared" si="70"/>
        <v>0</v>
      </c>
      <c r="AT200" s="12">
        <f t="shared" si="71"/>
        <v>3.9603960396039639E-2</v>
      </c>
      <c r="AU200" s="12">
        <f t="shared" si="72"/>
        <v>0</v>
      </c>
    </row>
    <row r="201" spans="1:47" x14ac:dyDescent="0.2">
      <c r="A201" s="26">
        <v>1</v>
      </c>
      <c r="B201" s="27">
        <v>9.6999999999999993</v>
      </c>
      <c r="C201" s="27">
        <v>6.1</v>
      </c>
      <c r="D201" s="27">
        <v>4.2</v>
      </c>
      <c r="E201" s="26">
        <v>1</v>
      </c>
      <c r="G201" s="57">
        <f t="shared" si="57"/>
        <v>1</v>
      </c>
      <c r="H201" s="57">
        <f t="shared" si="58"/>
        <v>9.6999999999999993</v>
      </c>
      <c r="I201" s="57">
        <f t="shared" si="59"/>
        <v>6.1</v>
      </c>
      <c r="J201" s="57">
        <f t="shared" si="60"/>
        <v>4.2</v>
      </c>
      <c r="K201" s="60">
        <f t="shared" si="61"/>
        <v>1</v>
      </c>
      <c r="L201" s="61">
        <f t="shared" si="62"/>
        <v>0</v>
      </c>
      <c r="M201" s="68">
        <f t="shared" si="63"/>
        <v>1</v>
      </c>
      <c r="N201" s="12">
        <f t="shared" si="64"/>
        <v>1</v>
      </c>
      <c r="O201" s="12">
        <f t="shared" si="65"/>
        <v>0.93652834250160533</v>
      </c>
      <c r="P201" s="71">
        <f t="shared" si="66"/>
        <v>0.93652834250160533</v>
      </c>
      <c r="Q201" s="68">
        <f t="shared" si="67"/>
        <v>6.3471657498394674E-2</v>
      </c>
      <c r="R201" s="71">
        <f t="shared" si="68"/>
        <v>-6.5575493272333168E-2</v>
      </c>
      <c r="S201" s="62">
        <f t="shared" si="69"/>
        <v>100</v>
      </c>
      <c r="AN201">
        <v>0.97808455701570451</v>
      </c>
      <c r="AO201">
        <v>0</v>
      </c>
      <c r="AP201">
        <v>1</v>
      </c>
      <c r="AQ201" s="12">
        <f t="shared" si="73"/>
        <v>99</v>
      </c>
      <c r="AR201" s="12">
        <f t="shared" si="74"/>
        <v>98</v>
      </c>
      <c r="AS201" s="12">
        <f t="shared" si="70"/>
        <v>0</v>
      </c>
      <c r="AT201" s="12">
        <f t="shared" si="71"/>
        <v>2.9702970297029729E-2</v>
      </c>
      <c r="AU201" s="12">
        <f t="shared" si="72"/>
        <v>0</v>
      </c>
    </row>
    <row r="202" spans="1:47" x14ac:dyDescent="0.2">
      <c r="E202" s="29"/>
      <c r="G202" s="57">
        <f t="shared" si="57"/>
        <v>1</v>
      </c>
      <c r="H202" s="57">
        <f t="shared" si="58"/>
        <v>5.5</v>
      </c>
      <c r="I202" s="57">
        <f t="shared" si="59"/>
        <v>8.1999999999999993</v>
      </c>
      <c r="J202" s="57">
        <f t="shared" si="60"/>
        <v>4.9000000000000004</v>
      </c>
      <c r="K202" s="60">
        <f t="shared" si="61"/>
        <v>1</v>
      </c>
      <c r="L202" s="61">
        <f t="shared" si="62"/>
        <v>0</v>
      </c>
      <c r="M202" s="68">
        <f t="shared" si="63"/>
        <v>1</v>
      </c>
      <c r="N202" s="12">
        <f t="shared" si="64"/>
        <v>1</v>
      </c>
      <c r="O202" s="12">
        <f t="shared" si="65"/>
        <v>0.88697329562283089</v>
      </c>
      <c r="P202" s="71">
        <f t="shared" si="66"/>
        <v>0.88697329562283089</v>
      </c>
      <c r="Q202" s="68">
        <f t="shared" si="67"/>
        <v>0.11302670437716911</v>
      </c>
      <c r="R202" s="71">
        <f t="shared" si="68"/>
        <v>-0.11994040352618046</v>
      </c>
      <c r="S202" s="62">
        <f t="shared" si="69"/>
        <v>100</v>
      </c>
      <c r="AN202">
        <v>0.97808455701570451</v>
      </c>
      <c r="AO202">
        <v>0</v>
      </c>
      <c r="AP202">
        <v>1</v>
      </c>
      <c r="AQ202" s="12">
        <f t="shared" si="73"/>
        <v>99</v>
      </c>
      <c r="AR202" s="12">
        <f t="shared" si="74"/>
        <v>99</v>
      </c>
      <c r="AS202" s="12">
        <f t="shared" si="70"/>
        <v>0</v>
      </c>
      <c r="AT202" s="12">
        <f t="shared" si="71"/>
        <v>1.980198019801982E-2</v>
      </c>
      <c r="AU202" s="12">
        <f t="shared" si="72"/>
        <v>0</v>
      </c>
    </row>
    <row r="203" spans="1:47" x14ac:dyDescent="0.2">
      <c r="E203" s="29"/>
      <c r="G203" s="57">
        <f t="shared" si="57"/>
        <v>1</v>
      </c>
      <c r="H203" s="57">
        <f t="shared" si="58"/>
        <v>9.6999999999999993</v>
      </c>
      <c r="I203" s="57">
        <f t="shared" si="59"/>
        <v>6.1</v>
      </c>
      <c r="J203" s="57">
        <f t="shared" si="60"/>
        <v>4.2</v>
      </c>
      <c r="K203" s="63">
        <f t="shared" si="61"/>
        <v>1</v>
      </c>
      <c r="L203" s="64">
        <f t="shared" si="62"/>
        <v>0</v>
      </c>
      <c r="M203" s="68">
        <f t="shared" si="63"/>
        <v>1</v>
      </c>
      <c r="N203" s="12">
        <f t="shared" si="64"/>
        <v>1</v>
      </c>
      <c r="O203" s="12">
        <f t="shared" si="65"/>
        <v>0.93652834250160533</v>
      </c>
      <c r="P203" s="71">
        <f t="shared" si="66"/>
        <v>0.93652834250160533</v>
      </c>
      <c r="Q203" s="68">
        <f t="shared" si="67"/>
        <v>6.3471657498394674E-2</v>
      </c>
      <c r="R203" s="71">
        <f t="shared" si="68"/>
        <v>-6.5575493272333168E-2</v>
      </c>
      <c r="S203" s="62">
        <f t="shared" si="69"/>
        <v>100</v>
      </c>
      <c r="AN203">
        <v>0.97808455701570451</v>
      </c>
      <c r="AO203">
        <v>0</v>
      </c>
      <c r="AP203">
        <v>1</v>
      </c>
      <c r="AQ203" s="12">
        <f t="shared" si="73"/>
        <v>99</v>
      </c>
      <c r="AR203" s="12">
        <f t="shared" si="74"/>
        <v>100</v>
      </c>
      <c r="AS203" s="12">
        <f t="shared" si="70"/>
        <v>0</v>
      </c>
      <c r="AT203" s="12">
        <f t="shared" si="71"/>
        <v>9.9009900990099098E-3</v>
      </c>
      <c r="AU203" s="12">
        <f t="shared" si="72"/>
        <v>0</v>
      </c>
    </row>
    <row r="204" spans="1:47" x14ac:dyDescent="0.2">
      <c r="E204" s="29"/>
      <c r="G204" s="58"/>
      <c r="H204" s="58"/>
      <c r="I204" s="58"/>
      <c r="J204" s="58"/>
      <c r="K204" s="67">
        <f>SUM(K4:K203)</f>
        <v>101</v>
      </c>
      <c r="L204" s="67">
        <f t="shared" ref="L204:M204" si="75">SUM(L4:L203)</f>
        <v>99</v>
      </c>
      <c r="M204" s="74">
        <f t="shared" si="75"/>
        <v>200</v>
      </c>
      <c r="N204" s="75"/>
      <c r="O204" s="75"/>
      <c r="P204" s="75">
        <f>SUM(P4:P203)</f>
        <v>100.99999999999991</v>
      </c>
      <c r="Q204" s="75">
        <f t="shared" ref="Q204:R204" si="76">SUM(Q4:Q203)</f>
        <v>99.000000000000085</v>
      </c>
      <c r="R204" s="75">
        <f t="shared" si="76"/>
        <v>-95.377248666326395</v>
      </c>
      <c r="S204" s="75">
        <f>SUMPRODUCT(S4:S203,M4:M203)/M204</f>
        <v>76</v>
      </c>
      <c r="AN204" s="83">
        <v>0.97808455701570451</v>
      </c>
      <c r="AO204" s="83">
        <v>0</v>
      </c>
      <c r="AP204" s="83">
        <v>1</v>
      </c>
      <c r="AQ204" s="83">
        <f t="shared" si="73"/>
        <v>99</v>
      </c>
      <c r="AR204" s="83">
        <f t="shared" si="74"/>
        <v>101</v>
      </c>
      <c r="AS204" s="83">
        <f t="shared" si="70"/>
        <v>0</v>
      </c>
      <c r="AT204" s="83">
        <f t="shared" si="71"/>
        <v>0</v>
      </c>
      <c r="AU204" s="83">
        <f t="shared" si="72"/>
        <v>0</v>
      </c>
    </row>
    <row r="205" spans="1:47" ht="15.75" thickBot="1" x14ac:dyDescent="0.25">
      <c r="E205" s="29"/>
      <c r="AU205">
        <f>SUM(AU4:AU204)</f>
        <v>0.85118511851185108</v>
      </c>
    </row>
    <row r="206" spans="1:47" ht="15.75" thickTop="1" x14ac:dyDescent="0.2">
      <c r="E206" s="29"/>
      <c r="G206" s="82"/>
      <c r="H206" s="82" t="s">
        <v>353</v>
      </c>
      <c r="I206" s="82" t="s">
        <v>354</v>
      </c>
      <c r="J206" s="82" t="s">
        <v>355</v>
      </c>
      <c r="K206" s="82" t="s">
        <v>344</v>
      </c>
      <c r="L206" s="82" t="s">
        <v>356</v>
      </c>
      <c r="M206" s="82" t="s">
        <v>357</v>
      </c>
      <c r="N206" s="82" t="s">
        <v>358</v>
      </c>
    </row>
    <row r="207" spans="1:47" x14ac:dyDescent="0.2">
      <c r="E207" s="29"/>
      <c r="G207" t="s">
        <v>306</v>
      </c>
      <c r="H207" s="51">
        <f t="array" ref="H207:H211">V5:V9</f>
        <v>-13.278058938675287</v>
      </c>
      <c r="I207" s="51">
        <f t="array" ref="I207:I211">SQRT([1]!DIAG(AA4:AE8))</f>
        <v>2.2804363693353809</v>
      </c>
      <c r="J207" s="51">
        <f>(H207/I207)^2</f>
        <v>33.902620381611122</v>
      </c>
      <c r="K207" s="51">
        <f>_xlfn.CHISQ.DIST.RT(J207,1)</f>
        <v>5.7940610843032082E-9</v>
      </c>
      <c r="L207" s="51">
        <f>EXP(H207)</f>
        <v>1.7116393907508994E-6</v>
      </c>
      <c r="M207" s="51"/>
      <c r="N207" s="51"/>
    </row>
    <row r="208" spans="1:47" x14ac:dyDescent="0.2">
      <c r="E208" s="29"/>
      <c r="G208" t="str">
        <f t="array" ref="G208:G211">TRANSPOSE(G3:J3)</f>
        <v>Dist_Channel</v>
      </c>
      <c r="H208" s="51">
        <v>0.96835624447692459</v>
      </c>
      <c r="I208" s="51">
        <v>0.37680544262756499</v>
      </c>
      <c r="J208" s="51">
        <f t="shared" ref="J208:J211" si="77">(H208/I208)^2</f>
        <v>6.6044397189931754</v>
      </c>
      <c r="K208" s="51">
        <f t="shared" ref="K208:K211" si="78">_xlfn.CHISQ.DIST.RT(J208,1)</f>
        <v>1.01724806865014E-2</v>
      </c>
      <c r="L208" s="51">
        <f t="shared" ref="L208:L211" si="79">EXP(H208)</f>
        <v>2.6336118854012316</v>
      </c>
      <c r="M208" s="51">
        <f>EXP(H208-I208*_xlfn.NORM.S.INV(1-$Y$9/2))</f>
        <v>1.2583875104247304</v>
      </c>
      <c r="N208" s="51">
        <f>EXP(H208+I208*_xlfn.NORM.S.INV(1-$Y$9/2))</f>
        <v>5.5117453927889226</v>
      </c>
    </row>
    <row r="209" spans="5:14" x14ac:dyDescent="0.2">
      <c r="E209" s="29"/>
      <c r="G209" t="str">
        <v>Quality</v>
      </c>
      <c r="H209" s="51">
        <v>0.65411901447375442</v>
      </c>
      <c r="I209" s="51">
        <v>0.1537641816202146</v>
      </c>
      <c r="J209" s="51">
        <f t="shared" si="77"/>
        <v>18.09685827449308</v>
      </c>
      <c r="K209" s="51">
        <f t="shared" si="78"/>
        <v>2.0994755694469836E-5</v>
      </c>
      <c r="L209" s="51">
        <f t="shared" si="79"/>
        <v>1.9234472415489745</v>
      </c>
      <c r="M209" s="51">
        <f t="shared" ref="M209:M211" si="80">EXP(H209-I209*_xlfn.NORM.S.INV(1-$Y$9/2))</f>
        <v>1.4229707395476354</v>
      </c>
      <c r="N209" s="51">
        <f t="shared" ref="N209:N211" si="81">EXP(H209+I209*_xlfn.NORM.S.INV(1-$Y$9/2))</f>
        <v>2.5999475521179605</v>
      </c>
    </row>
    <row r="210" spans="5:14" x14ac:dyDescent="0.2">
      <c r="E210" s="29"/>
      <c r="G210" t="str">
        <v>Brand_Image</v>
      </c>
      <c r="H210" s="51">
        <v>0.62139865553524753</v>
      </c>
      <c r="I210" s="51">
        <v>0.19525879334847351</v>
      </c>
      <c r="J210" s="51">
        <f t="shared" si="77"/>
        <v>10.127900271861876</v>
      </c>
      <c r="K210" s="51">
        <f t="shared" si="78"/>
        <v>1.4604167896991246E-3</v>
      </c>
      <c r="L210" s="51">
        <f t="shared" si="79"/>
        <v>1.8615298609418891</v>
      </c>
      <c r="M210" s="51">
        <f t="shared" si="80"/>
        <v>1.2695956359827631</v>
      </c>
      <c r="N210" s="51">
        <f t="shared" si="81"/>
        <v>2.7294465457861548</v>
      </c>
    </row>
    <row r="211" spans="5:14" x14ac:dyDescent="0.2">
      <c r="E211" s="29"/>
      <c r="G211" s="83" t="str">
        <v>Shipping_Speed</v>
      </c>
      <c r="H211" s="128">
        <v>1.1585244697847092</v>
      </c>
      <c r="I211" s="128">
        <v>0.28782879743057038</v>
      </c>
      <c r="J211" s="128">
        <f t="shared" si="77"/>
        <v>16.201004252039606</v>
      </c>
      <c r="K211" s="128">
        <f t="shared" si="78"/>
        <v>5.6963910163839671E-5</v>
      </c>
      <c r="L211" s="128">
        <f t="shared" si="79"/>
        <v>3.1852299040196792</v>
      </c>
      <c r="M211" s="128">
        <f t="shared" si="80"/>
        <v>1.8119260456108071</v>
      </c>
      <c r="N211" s="128">
        <f t="shared" si="81"/>
        <v>5.5993949455266341</v>
      </c>
    </row>
    <row r="212" spans="5:14" x14ac:dyDescent="0.2">
      <c r="E212" s="29"/>
    </row>
    <row r="213" spans="5:14" x14ac:dyDescent="0.2">
      <c r="E213" s="29"/>
    </row>
    <row r="214" spans="5:14" x14ac:dyDescent="0.2">
      <c r="E214" s="29"/>
    </row>
    <row r="215" spans="5:14" x14ac:dyDescent="0.2">
      <c r="E215" s="29"/>
    </row>
    <row r="216" spans="5:14" x14ac:dyDescent="0.2">
      <c r="E216" s="29"/>
    </row>
    <row r="217" spans="5:14" x14ac:dyDescent="0.2">
      <c r="E217" s="29"/>
    </row>
    <row r="218" spans="5:14" x14ac:dyDescent="0.2">
      <c r="E218" s="29"/>
    </row>
    <row r="219" spans="5:14" x14ac:dyDescent="0.2">
      <c r="E219" s="29"/>
    </row>
    <row r="220" spans="5:14" x14ac:dyDescent="0.2">
      <c r="E220" s="29"/>
    </row>
    <row r="221" spans="5:14" x14ac:dyDescent="0.2">
      <c r="E221" s="29"/>
    </row>
    <row r="222" spans="5:14" x14ac:dyDescent="0.2">
      <c r="E222" s="29"/>
    </row>
    <row r="223" spans="5:14" x14ac:dyDescent="0.2">
      <c r="E223" s="29"/>
    </row>
    <row r="224" spans="5:14" x14ac:dyDescent="0.2">
      <c r="E224" s="29"/>
    </row>
    <row r="225" spans="5:5" x14ac:dyDescent="0.2">
      <c r="E225" s="29"/>
    </row>
    <row r="226" spans="5:5" x14ac:dyDescent="0.2">
      <c r="E226" s="29"/>
    </row>
    <row r="227" spans="5:5" x14ac:dyDescent="0.2">
      <c r="E227" s="29"/>
    </row>
    <row r="228" spans="5:5" x14ac:dyDescent="0.2">
      <c r="E228" s="29"/>
    </row>
    <row r="229" spans="5:5" x14ac:dyDescent="0.2">
      <c r="E229" s="29"/>
    </row>
    <row r="230" spans="5:5" x14ac:dyDescent="0.2">
      <c r="E230" s="29"/>
    </row>
    <row r="231" spans="5:5" x14ac:dyDescent="0.2">
      <c r="E231" s="29"/>
    </row>
    <row r="232" spans="5:5" x14ac:dyDescent="0.2">
      <c r="E232" s="29"/>
    </row>
    <row r="233" spans="5:5" x14ac:dyDescent="0.2">
      <c r="E233" s="29"/>
    </row>
    <row r="234" spans="5:5" x14ac:dyDescent="0.2">
      <c r="E234" s="29"/>
    </row>
    <row r="235" spans="5:5" x14ac:dyDescent="0.2">
      <c r="E235" s="29"/>
    </row>
    <row r="236" spans="5:5" x14ac:dyDescent="0.2">
      <c r="E236" s="29"/>
    </row>
    <row r="237" spans="5:5" x14ac:dyDescent="0.2">
      <c r="E237" s="29"/>
    </row>
    <row r="238" spans="5:5" x14ac:dyDescent="0.2">
      <c r="E238" s="29"/>
    </row>
    <row r="239" spans="5:5" x14ac:dyDescent="0.2">
      <c r="E239" s="29"/>
    </row>
    <row r="240" spans="5:5" x14ac:dyDescent="0.2">
      <c r="E240" s="29"/>
    </row>
    <row r="241" spans="5:5" x14ac:dyDescent="0.2">
      <c r="E241" s="29"/>
    </row>
    <row r="242" spans="5:5" x14ac:dyDescent="0.2">
      <c r="E242" s="29"/>
    </row>
    <row r="243" spans="5:5" x14ac:dyDescent="0.2">
      <c r="E243" s="29"/>
    </row>
    <row r="244" spans="5:5" x14ac:dyDescent="0.2">
      <c r="E244" s="29"/>
    </row>
    <row r="245" spans="5:5" x14ac:dyDescent="0.2">
      <c r="E245" s="29"/>
    </row>
  </sheetData>
  <autoFilter ref="A1:E245" xr:uid="{FB118F74-AD47-445F-A507-96F099EC72CF}"/>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D0301-1C7C-432C-8694-5BA589C58A89}">
  <dimension ref="A1:AO205"/>
  <sheetViews>
    <sheetView topLeftCell="L1" workbookViewId="0">
      <selection activeCell="Z15" sqref="Z15:AG41"/>
    </sheetView>
  </sheetViews>
  <sheetFormatPr defaultRowHeight="12.75" x14ac:dyDescent="0.2"/>
  <cols>
    <col min="1" max="1" width="17.5703125" bestFit="1" customWidth="1"/>
    <col min="2" max="2" width="6.85546875" bestFit="1" customWidth="1"/>
    <col min="3" max="3" width="11.85546875" bestFit="1" customWidth="1"/>
    <col min="4" max="4" width="14.5703125" bestFit="1" customWidth="1"/>
    <col min="5" max="5" width="8.28515625" bestFit="1" customWidth="1"/>
    <col min="6" max="6" width="6.5703125" bestFit="1" customWidth="1"/>
    <col min="7" max="7" width="5" bestFit="1" customWidth="1"/>
    <col min="8" max="8" width="6" bestFit="1" customWidth="1"/>
    <col min="9" max="11" width="12" bestFit="1" customWidth="1"/>
    <col min="12" max="12" width="12.5703125" bestFit="1" customWidth="1"/>
    <col min="13" max="13" width="9.28515625" bestFit="1" customWidth="1"/>
    <col min="16" max="16" width="14.5703125" style="51" bestFit="1" customWidth="1"/>
    <col min="17" max="17" width="6.42578125" style="51" bestFit="1" customWidth="1"/>
    <col min="18" max="18" width="9.42578125" style="51" bestFit="1" customWidth="1"/>
    <col min="19" max="19" width="9.28515625" style="51" bestFit="1" customWidth="1"/>
    <col min="20" max="20" width="6.7109375" style="51" bestFit="1" customWidth="1"/>
    <col min="21" max="21" width="15.85546875" style="51" bestFit="1" customWidth="1"/>
    <col min="22" max="22" width="5.28515625" style="51" bestFit="1" customWidth="1"/>
    <col min="23" max="23" width="5.5703125" style="51" bestFit="1" customWidth="1"/>
    <col min="24" max="25" width="5.140625" style="51" bestFit="1" customWidth="1"/>
    <col min="26" max="26" width="9.140625" style="51"/>
    <col min="27" max="27" width="8.5703125" style="51" bestFit="1" customWidth="1"/>
    <col min="28" max="28" width="9.140625" style="51"/>
    <col min="29" max="29" width="23.85546875" style="51" bestFit="1" customWidth="1"/>
    <col min="30" max="30" width="18.140625" style="51" bestFit="1" customWidth="1"/>
    <col min="31" max="31" width="21.7109375" style="51" bestFit="1" customWidth="1"/>
    <col min="32" max="32" width="7.140625" style="51" bestFit="1" customWidth="1"/>
    <col min="33" max="33" width="9.140625" style="51"/>
    <col min="34" max="34" width="12" bestFit="1" customWidth="1"/>
    <col min="35" max="35" width="6.5703125" bestFit="1" customWidth="1"/>
    <col min="36" max="36" width="8.28515625" bestFit="1" customWidth="1"/>
    <col min="37" max="37" width="8.42578125" bestFit="1" customWidth="1"/>
    <col min="38" max="38" width="8.7109375" bestFit="1" customWidth="1"/>
    <col min="39" max="41" width="12" bestFit="1" customWidth="1"/>
  </cols>
  <sheetData>
    <row r="1" spans="1:41" ht="13.5" thickBot="1" x14ac:dyDescent="0.25">
      <c r="A1" t="s">
        <v>331</v>
      </c>
      <c r="AH1" t="s">
        <v>365</v>
      </c>
    </row>
    <row r="2" spans="1:41" ht="13.5" thickBot="1" x14ac:dyDescent="0.25">
      <c r="AC2" s="303" t="s">
        <v>360</v>
      </c>
      <c r="AD2" s="304"/>
      <c r="AE2" s="304"/>
      <c r="AF2" s="305"/>
    </row>
    <row r="3" spans="1:41" ht="13.5" thickBot="1" x14ac:dyDescent="0.25">
      <c r="A3" s="197" t="s">
        <v>44</v>
      </c>
      <c r="B3" s="198" t="s">
        <v>46</v>
      </c>
      <c r="C3" s="198" t="s">
        <v>52</v>
      </c>
      <c r="D3" s="198" t="s">
        <v>265</v>
      </c>
      <c r="E3" s="198" t="s">
        <v>332</v>
      </c>
      <c r="F3" s="198" t="s">
        <v>333</v>
      </c>
      <c r="G3" s="198" t="s">
        <v>305</v>
      </c>
      <c r="H3" s="198" t="s">
        <v>334</v>
      </c>
      <c r="I3" s="198" t="s">
        <v>335</v>
      </c>
      <c r="J3" s="198" t="s">
        <v>336</v>
      </c>
      <c r="K3" s="198" t="s">
        <v>337</v>
      </c>
      <c r="L3" s="198" t="s">
        <v>338</v>
      </c>
      <c r="M3" s="199" t="s">
        <v>339</v>
      </c>
      <c r="P3" s="101" t="s">
        <v>340</v>
      </c>
      <c r="R3" s="97" t="s">
        <v>341</v>
      </c>
      <c r="S3" s="102">
        <v>-138.61943594531573</v>
      </c>
      <c r="U3" s="108" t="s">
        <v>352</v>
      </c>
      <c r="V3" s="109"/>
      <c r="W3" s="109"/>
      <c r="X3" s="109"/>
      <c r="Y3" s="110"/>
      <c r="AA3" s="51" t="s">
        <v>359</v>
      </c>
      <c r="AC3" s="89"/>
      <c r="AD3" s="90" t="s">
        <v>427</v>
      </c>
      <c r="AE3" s="90" t="s">
        <v>428</v>
      </c>
      <c r="AF3" s="119" t="s">
        <v>374</v>
      </c>
      <c r="AH3" t="s">
        <v>335</v>
      </c>
      <c r="AI3" t="s">
        <v>333</v>
      </c>
      <c r="AJ3" t="s">
        <v>332</v>
      </c>
      <c r="AK3" t="s">
        <v>366</v>
      </c>
      <c r="AL3" t="s">
        <v>367</v>
      </c>
      <c r="AM3" t="s">
        <v>368</v>
      </c>
      <c r="AN3" t="s">
        <v>369</v>
      </c>
      <c r="AO3" t="s">
        <v>370</v>
      </c>
    </row>
    <row r="4" spans="1:41" ht="13.5" thickBot="1" x14ac:dyDescent="0.25">
      <c r="A4" s="150">
        <v>1</v>
      </c>
      <c r="B4" s="80">
        <v>8.5</v>
      </c>
      <c r="C4" s="80">
        <v>6</v>
      </c>
      <c r="D4" s="80">
        <v>3.7</v>
      </c>
      <c r="E4" s="80">
        <v>1</v>
      </c>
      <c r="F4" s="80">
        <v>0</v>
      </c>
      <c r="G4" s="80">
        <v>1</v>
      </c>
      <c r="H4" s="80">
        <v>1</v>
      </c>
      <c r="I4" s="80">
        <v>0.77992706594062522</v>
      </c>
      <c r="J4" s="80">
        <v>0.77992706594062522</v>
      </c>
      <c r="K4" s="80">
        <v>0.22007293405937478</v>
      </c>
      <c r="L4" s="80">
        <v>-0.24855486887471043</v>
      </c>
      <c r="M4" s="200">
        <v>100</v>
      </c>
      <c r="P4" s="100"/>
      <c r="R4" s="99" t="s">
        <v>342</v>
      </c>
      <c r="S4" s="104">
        <v>-95.377248666326395</v>
      </c>
      <c r="U4" s="105">
        <v>5.2003900345875342</v>
      </c>
      <c r="V4" s="106">
        <v>0.13457875146532769</v>
      </c>
      <c r="W4" s="106">
        <v>-0.27823963460284057</v>
      </c>
      <c r="X4" s="106">
        <v>-0.28872015425705561</v>
      </c>
      <c r="Y4" s="107">
        <v>-0.3959400110294462</v>
      </c>
      <c r="AA4" s="51">
        <v>2.5313084961453569E-14</v>
      </c>
      <c r="AC4" s="92" t="s">
        <v>336</v>
      </c>
      <c r="AD4" s="202">
        <v>78</v>
      </c>
      <c r="AE4" s="88">
        <v>25</v>
      </c>
      <c r="AF4" s="120">
        <v>103</v>
      </c>
      <c r="AK4">
        <v>0</v>
      </c>
      <c r="AL4">
        <v>0</v>
      </c>
      <c r="AM4">
        <v>1</v>
      </c>
      <c r="AN4">
        <v>1</v>
      </c>
      <c r="AO4">
        <v>1.0101010101010055E-2</v>
      </c>
    </row>
    <row r="5" spans="1:41" ht="13.5" thickBot="1" x14ac:dyDescent="0.25">
      <c r="A5" s="150">
        <v>0</v>
      </c>
      <c r="B5" s="80">
        <v>8.1999999999999993</v>
      </c>
      <c r="C5" s="80">
        <v>3.1</v>
      </c>
      <c r="D5" s="80">
        <v>4.9000000000000004</v>
      </c>
      <c r="E5" s="80">
        <v>0</v>
      </c>
      <c r="F5" s="80">
        <v>1</v>
      </c>
      <c r="G5" s="80">
        <v>1</v>
      </c>
      <c r="H5" s="80">
        <v>0</v>
      </c>
      <c r="I5" s="80">
        <v>0.42282740277922481</v>
      </c>
      <c r="J5" s="80">
        <v>0.42282740277922481</v>
      </c>
      <c r="K5" s="80">
        <v>0.57717259722077519</v>
      </c>
      <c r="L5" s="80">
        <v>-0.54961392857189428</v>
      </c>
      <c r="M5" s="200">
        <v>100</v>
      </c>
      <c r="P5" s="98">
        <v>-13.278058938675287</v>
      </c>
      <c r="R5" s="205"/>
      <c r="S5" s="142"/>
      <c r="U5" s="92">
        <v>0.13457875146532675</v>
      </c>
      <c r="V5" s="88">
        <v>0.14198234159375517</v>
      </c>
      <c r="W5" s="88">
        <v>-1.5463530134952058E-2</v>
      </c>
      <c r="X5" s="88">
        <v>-1.6229446328973458E-2</v>
      </c>
      <c r="Y5" s="93">
        <v>2.2628242393104314E-3</v>
      </c>
      <c r="AA5" s="51">
        <v>1.3211653993039363E-14</v>
      </c>
      <c r="AC5" s="111" t="s">
        <v>337</v>
      </c>
      <c r="AD5" s="112">
        <v>23</v>
      </c>
      <c r="AE5" s="203">
        <v>74</v>
      </c>
      <c r="AF5" s="121">
        <v>97</v>
      </c>
      <c r="AH5">
        <v>1.5811735037176627E-2</v>
      </c>
      <c r="AI5">
        <v>1</v>
      </c>
      <c r="AJ5">
        <v>0</v>
      </c>
      <c r="AK5">
        <v>1</v>
      </c>
      <c r="AL5">
        <v>0</v>
      </c>
      <c r="AM5">
        <v>0.98989898989898994</v>
      </c>
      <c r="AN5">
        <v>1</v>
      </c>
      <c r="AO5">
        <v>1.0101010101010166E-2</v>
      </c>
    </row>
    <row r="6" spans="1:41" ht="13.5" thickBot="1" x14ac:dyDescent="0.25">
      <c r="A6" s="150">
        <v>1</v>
      </c>
      <c r="B6" s="80">
        <v>9.1999999999999993</v>
      </c>
      <c r="C6" s="80">
        <v>5.8</v>
      </c>
      <c r="D6" s="80">
        <v>4.5</v>
      </c>
      <c r="E6" s="80">
        <v>1</v>
      </c>
      <c r="F6" s="80">
        <v>0</v>
      </c>
      <c r="G6" s="80">
        <v>1</v>
      </c>
      <c r="H6" s="80">
        <v>1</v>
      </c>
      <c r="I6" s="80">
        <v>0.92592153011235001</v>
      </c>
      <c r="J6" s="80">
        <v>0.92592153011235001</v>
      </c>
      <c r="K6" s="80">
        <v>7.4078469887649989E-2</v>
      </c>
      <c r="L6" s="80">
        <v>-7.6965788626059628E-2</v>
      </c>
      <c r="M6" s="200">
        <v>100</v>
      </c>
      <c r="P6" s="98">
        <v>0.96835624447692459</v>
      </c>
      <c r="R6" s="97" t="s">
        <v>343</v>
      </c>
      <c r="S6" s="102">
        <v>86.484374557978668</v>
      </c>
      <c r="U6" s="92">
        <v>-0.27823963460284012</v>
      </c>
      <c r="V6" s="88">
        <v>-1.5463530134952082E-2</v>
      </c>
      <c r="W6" s="88">
        <v>2.3643423549334346E-2</v>
      </c>
      <c r="X6" s="88">
        <v>1.2478545896909863E-2</v>
      </c>
      <c r="Y6" s="93">
        <v>8.7690108154347083E-3</v>
      </c>
      <c r="AA6" s="51">
        <v>1.9795276529066541E-13</v>
      </c>
      <c r="AC6" s="116" t="s">
        <v>305</v>
      </c>
      <c r="AD6" s="117">
        <v>101</v>
      </c>
      <c r="AE6" s="117">
        <v>99</v>
      </c>
      <c r="AF6" s="118">
        <v>200</v>
      </c>
      <c r="AH6">
        <v>1.5811735037176627E-2</v>
      </c>
      <c r="AI6">
        <v>1</v>
      </c>
      <c r="AJ6">
        <v>0</v>
      </c>
      <c r="AK6">
        <v>2</v>
      </c>
      <c r="AL6">
        <v>0</v>
      </c>
      <c r="AM6">
        <v>0.97979797979797978</v>
      </c>
      <c r="AN6">
        <v>1</v>
      </c>
      <c r="AO6">
        <v>1.0101010101010055E-2</v>
      </c>
    </row>
    <row r="7" spans="1:41" ht="13.5" thickBot="1" x14ac:dyDescent="0.25">
      <c r="A7" s="150">
        <v>0</v>
      </c>
      <c r="B7" s="80">
        <v>6.4</v>
      </c>
      <c r="C7" s="80">
        <v>4.5</v>
      </c>
      <c r="D7" s="80">
        <v>3</v>
      </c>
      <c r="E7" s="80">
        <v>0</v>
      </c>
      <c r="F7" s="80">
        <v>1</v>
      </c>
      <c r="G7" s="80">
        <v>1</v>
      </c>
      <c r="H7" s="80">
        <v>0</v>
      </c>
      <c r="I7" s="80">
        <v>5.6261965317560676E-2</v>
      </c>
      <c r="J7" s="80">
        <v>5.6261965317560676E-2</v>
      </c>
      <c r="K7" s="80">
        <v>0.94373803468243933</v>
      </c>
      <c r="L7" s="80">
        <v>-5.7906656981458721E-2</v>
      </c>
      <c r="M7" s="200">
        <v>100</v>
      </c>
      <c r="P7" s="98">
        <v>0.65411901447375442</v>
      </c>
      <c r="R7" s="98" t="s">
        <v>307</v>
      </c>
      <c r="S7" s="103">
        <v>4</v>
      </c>
      <c r="U7" s="92">
        <v>-0.28872015425705588</v>
      </c>
      <c r="V7" s="88">
        <v>-1.6229446328973537E-2</v>
      </c>
      <c r="W7" s="88">
        <v>1.2478545896909887E-2</v>
      </c>
      <c r="X7" s="88">
        <v>3.8125996379901883E-2</v>
      </c>
      <c r="Y7" s="93">
        <v>3.6163656463391447E-4</v>
      </c>
      <c r="AA7" s="51">
        <v>1.1152190282359697E-13</v>
      </c>
      <c r="AC7" s="113" t="s">
        <v>363</v>
      </c>
      <c r="AD7" s="114">
        <v>0.7722772277227723</v>
      </c>
      <c r="AE7" s="114">
        <v>0.74747474747474751</v>
      </c>
      <c r="AF7" s="220">
        <v>0.76</v>
      </c>
      <c r="AH7">
        <v>2.0583381239750165E-2</v>
      </c>
      <c r="AI7">
        <v>1</v>
      </c>
      <c r="AJ7">
        <v>0</v>
      </c>
      <c r="AK7">
        <v>3</v>
      </c>
      <c r="AL7">
        <v>0</v>
      </c>
      <c r="AM7">
        <v>0.96969696969696972</v>
      </c>
      <c r="AN7">
        <v>1</v>
      </c>
      <c r="AO7">
        <v>1.0101010101010166E-2</v>
      </c>
    </row>
    <row r="8" spans="1:41" ht="13.5" thickBot="1" x14ac:dyDescent="0.25">
      <c r="A8" s="150">
        <v>1</v>
      </c>
      <c r="B8" s="80">
        <v>9</v>
      </c>
      <c r="C8" s="80">
        <v>4.5</v>
      </c>
      <c r="D8" s="80">
        <v>3.5</v>
      </c>
      <c r="E8" s="80">
        <v>0</v>
      </c>
      <c r="F8" s="80">
        <v>1</v>
      </c>
      <c r="G8" s="80">
        <v>1</v>
      </c>
      <c r="H8" s="80">
        <v>0</v>
      </c>
      <c r="I8" s="80">
        <v>0.60551495494226781</v>
      </c>
      <c r="J8" s="80">
        <v>0.60551495494226781</v>
      </c>
      <c r="K8" s="80">
        <v>0.39448504505773219</v>
      </c>
      <c r="L8" s="80">
        <v>-0.93017404801366166</v>
      </c>
      <c r="M8" s="200">
        <v>0</v>
      </c>
      <c r="P8" s="98">
        <v>0.62139865553524753</v>
      </c>
      <c r="R8" s="98" t="s">
        <v>344</v>
      </c>
      <c r="S8" s="103">
        <v>7.3450248443308997E-18</v>
      </c>
      <c r="U8" s="94">
        <v>-0.39594001102944637</v>
      </c>
      <c r="V8" s="95">
        <v>2.2628242393103459E-3</v>
      </c>
      <c r="W8" s="95">
        <v>8.769010815434769E-3</v>
      </c>
      <c r="X8" s="95">
        <v>3.6163656463387593E-4</v>
      </c>
      <c r="Y8" s="96">
        <v>8.2845416630328322E-2</v>
      </c>
      <c r="AA8" s="51">
        <v>1.1651790643441018E-13</v>
      </c>
      <c r="AC8" s="113" t="s">
        <v>364</v>
      </c>
      <c r="AD8" s="114">
        <v>0.5</v>
      </c>
      <c r="AE8" s="114"/>
      <c r="AF8" s="115"/>
      <c r="AH8">
        <v>2.0583381239750165E-2</v>
      </c>
      <c r="AI8">
        <v>1</v>
      </c>
      <c r="AJ8">
        <v>0</v>
      </c>
      <c r="AK8">
        <v>4</v>
      </c>
      <c r="AL8">
        <v>0</v>
      </c>
      <c r="AM8">
        <v>0.95959595959595956</v>
      </c>
      <c r="AN8">
        <v>1</v>
      </c>
      <c r="AO8">
        <v>1.0101010101010055E-2</v>
      </c>
    </row>
    <row r="9" spans="1:41" ht="13.5" thickBot="1" x14ac:dyDescent="0.25">
      <c r="A9" s="150">
        <v>0</v>
      </c>
      <c r="B9" s="80">
        <v>6.5</v>
      </c>
      <c r="C9" s="80">
        <v>3.7</v>
      </c>
      <c r="D9" s="80">
        <v>3.3</v>
      </c>
      <c r="E9" s="80">
        <v>0</v>
      </c>
      <c r="F9" s="80">
        <v>1</v>
      </c>
      <c r="G9" s="80">
        <v>1</v>
      </c>
      <c r="H9" s="80">
        <v>0</v>
      </c>
      <c r="I9" s="80">
        <v>5.1957189032526142E-2</v>
      </c>
      <c r="J9" s="80">
        <v>5.1957189032526142E-2</v>
      </c>
      <c r="K9" s="80">
        <v>0.94804281096747389</v>
      </c>
      <c r="L9" s="80">
        <v>-5.3355618498373225E-2</v>
      </c>
      <c r="M9" s="200">
        <v>100</v>
      </c>
      <c r="P9" s="99">
        <v>1.1585244697847092</v>
      </c>
      <c r="R9" s="98" t="s">
        <v>345</v>
      </c>
      <c r="S9" s="103">
        <v>0.05</v>
      </c>
      <c r="AC9" s="225" t="s">
        <v>384</v>
      </c>
      <c r="AD9" s="221">
        <f>AD6/AF6</f>
        <v>0.505</v>
      </c>
      <c r="AH9">
        <v>3.320825573426503E-2</v>
      </c>
      <c r="AI9">
        <v>1</v>
      </c>
      <c r="AJ9">
        <v>0</v>
      </c>
      <c r="AK9">
        <v>5</v>
      </c>
      <c r="AL9">
        <v>0</v>
      </c>
      <c r="AM9">
        <v>0.9494949494949495</v>
      </c>
      <c r="AN9">
        <v>1</v>
      </c>
      <c r="AO9">
        <v>1.0101010101010055E-2</v>
      </c>
    </row>
    <row r="10" spans="1:41" ht="18" thickBot="1" x14ac:dyDescent="0.3">
      <c r="A10" s="150">
        <v>0</v>
      </c>
      <c r="B10" s="80">
        <v>6.9</v>
      </c>
      <c r="C10" s="80">
        <v>5.4</v>
      </c>
      <c r="D10" s="80">
        <v>2</v>
      </c>
      <c r="E10" s="80">
        <v>1</v>
      </c>
      <c r="F10" s="80">
        <v>0</v>
      </c>
      <c r="G10" s="80">
        <v>1</v>
      </c>
      <c r="H10" s="80">
        <v>1</v>
      </c>
      <c r="I10" s="80">
        <v>4.3436957620058503E-2</v>
      </c>
      <c r="J10" s="80">
        <v>4.3436957620058503E-2</v>
      </c>
      <c r="K10" s="80">
        <v>0.9565630423799415</v>
      </c>
      <c r="L10" s="80">
        <v>-3.1364446421797787</v>
      </c>
      <c r="M10" s="200">
        <v>0</v>
      </c>
      <c r="R10" s="99" t="s">
        <v>346</v>
      </c>
      <c r="S10" s="104" t="s">
        <v>371</v>
      </c>
      <c r="AC10" s="153" t="s">
        <v>372</v>
      </c>
      <c r="AD10" s="222">
        <f>(AD6/AF6)^2+(1-(AD6/AF6))^2</f>
        <v>0.50004999999999999</v>
      </c>
      <c r="AH10">
        <v>3.320825573426503E-2</v>
      </c>
      <c r="AI10">
        <v>1</v>
      </c>
      <c r="AJ10">
        <v>0</v>
      </c>
      <c r="AK10">
        <v>6</v>
      </c>
      <c r="AL10">
        <v>0</v>
      </c>
      <c r="AM10">
        <v>0.93939393939393945</v>
      </c>
      <c r="AN10">
        <v>1</v>
      </c>
      <c r="AO10">
        <v>1.0101010101010166E-2</v>
      </c>
    </row>
    <row r="11" spans="1:41" ht="13.5" thickBot="1" x14ac:dyDescent="0.25">
      <c r="A11" s="150">
        <v>0</v>
      </c>
      <c r="B11" s="80">
        <v>6.2</v>
      </c>
      <c r="C11" s="80">
        <v>5.0999999999999996</v>
      </c>
      <c r="D11" s="80">
        <v>3.7</v>
      </c>
      <c r="E11" s="80">
        <v>0</v>
      </c>
      <c r="F11" s="80">
        <v>1</v>
      </c>
      <c r="G11" s="80">
        <v>1</v>
      </c>
      <c r="H11" s="80">
        <v>0</v>
      </c>
      <c r="I11" s="80">
        <v>0.14593482783814946</v>
      </c>
      <c r="J11" s="80">
        <v>0.14593482783814946</v>
      </c>
      <c r="K11" s="80">
        <v>0.85406517216185052</v>
      </c>
      <c r="L11" s="80">
        <v>-0.15774777409848215</v>
      </c>
      <c r="M11" s="200">
        <v>100</v>
      </c>
      <c r="R11" s="205"/>
      <c r="S11" s="142"/>
      <c r="AC11" s="153" t="s">
        <v>373</v>
      </c>
      <c r="AD11" s="223">
        <f>0.5+(0.25*0.5)</f>
        <v>0.625</v>
      </c>
      <c r="AH11">
        <v>4.243486320409591E-2</v>
      </c>
      <c r="AI11">
        <v>1</v>
      </c>
      <c r="AJ11">
        <v>0</v>
      </c>
      <c r="AK11">
        <v>7</v>
      </c>
      <c r="AL11">
        <v>0</v>
      </c>
      <c r="AM11">
        <v>0.92929292929292928</v>
      </c>
      <c r="AN11">
        <v>1</v>
      </c>
      <c r="AO11">
        <v>1.0101010101010055E-2</v>
      </c>
    </row>
    <row r="12" spans="1:41" ht="13.5" thickBot="1" x14ac:dyDescent="0.25">
      <c r="A12" s="150">
        <v>0</v>
      </c>
      <c r="B12" s="80">
        <v>5.8</v>
      </c>
      <c r="C12" s="80">
        <v>5.8</v>
      </c>
      <c r="D12" s="80">
        <v>4.5999999999999996</v>
      </c>
      <c r="E12" s="80">
        <v>1</v>
      </c>
      <c r="F12" s="80">
        <v>0</v>
      </c>
      <c r="G12" s="80">
        <v>1</v>
      </c>
      <c r="H12" s="80">
        <v>1</v>
      </c>
      <c r="I12" s="80">
        <v>0.36566864185648962</v>
      </c>
      <c r="J12" s="80">
        <v>0.36566864185648962</v>
      </c>
      <c r="K12" s="80">
        <v>0.63433135814351038</v>
      </c>
      <c r="L12" s="80">
        <v>-1.0060277057765981</v>
      </c>
      <c r="M12" s="200">
        <v>0</v>
      </c>
      <c r="R12" s="97" t="s">
        <v>347</v>
      </c>
      <c r="S12" s="207">
        <v>0.31194894845805055</v>
      </c>
      <c r="AC12" s="226" t="s">
        <v>370</v>
      </c>
      <c r="AD12" s="224">
        <v>0.85278527852785313</v>
      </c>
      <c r="AH12">
        <v>4.243486320409591E-2</v>
      </c>
      <c r="AI12">
        <v>1</v>
      </c>
      <c r="AJ12">
        <v>0</v>
      </c>
      <c r="AK12">
        <v>8</v>
      </c>
      <c r="AL12">
        <v>0</v>
      </c>
      <c r="AM12">
        <v>0.91919191919191923</v>
      </c>
      <c r="AN12">
        <v>1</v>
      </c>
      <c r="AO12">
        <v>1.0101010101010166E-2</v>
      </c>
    </row>
    <row r="13" spans="1:41" x14ac:dyDescent="0.2">
      <c r="A13" s="150">
        <v>0</v>
      </c>
      <c r="B13" s="80">
        <v>6.4</v>
      </c>
      <c r="C13" s="80">
        <v>5.7</v>
      </c>
      <c r="D13" s="80">
        <v>4.4000000000000004</v>
      </c>
      <c r="E13" s="80">
        <v>0</v>
      </c>
      <c r="F13" s="80">
        <v>1</v>
      </c>
      <c r="G13" s="80">
        <v>1</v>
      </c>
      <c r="H13" s="80">
        <v>0</v>
      </c>
      <c r="I13" s="80">
        <v>0.38883372630061125</v>
      </c>
      <c r="J13" s="80">
        <v>0.38883372630061125</v>
      </c>
      <c r="K13" s="80">
        <v>0.61116627369938881</v>
      </c>
      <c r="L13" s="80">
        <v>-0.49238622311798391</v>
      </c>
      <c r="M13" s="200">
        <v>100</v>
      </c>
      <c r="R13" s="98" t="s">
        <v>348</v>
      </c>
      <c r="S13" s="208">
        <v>0.35106444932188774</v>
      </c>
      <c r="AH13">
        <v>4.3436957620058503E-2</v>
      </c>
      <c r="AI13">
        <v>1</v>
      </c>
      <c r="AJ13">
        <v>0</v>
      </c>
      <c r="AK13">
        <v>9</v>
      </c>
      <c r="AL13">
        <v>0</v>
      </c>
      <c r="AM13">
        <v>0.90909090909090906</v>
      </c>
      <c r="AN13">
        <v>1</v>
      </c>
      <c r="AO13">
        <v>0</v>
      </c>
    </row>
    <row r="14" spans="1:41" ht="13.5" thickBot="1" x14ac:dyDescent="0.25">
      <c r="A14" s="150">
        <v>1</v>
      </c>
      <c r="B14" s="80">
        <v>8.6999999999999993</v>
      </c>
      <c r="C14" s="80">
        <v>4.5999999999999996</v>
      </c>
      <c r="D14" s="80">
        <v>4</v>
      </c>
      <c r="E14" s="80">
        <v>1</v>
      </c>
      <c r="F14" s="80">
        <v>0</v>
      </c>
      <c r="G14" s="80">
        <v>1</v>
      </c>
      <c r="H14" s="80">
        <v>1</v>
      </c>
      <c r="I14" s="80">
        <v>0.70550761639168447</v>
      </c>
      <c r="J14" s="80">
        <v>0.70550761639168447</v>
      </c>
      <c r="K14" s="80">
        <v>0.29449238360831553</v>
      </c>
      <c r="L14" s="80">
        <v>-0.34883771201163194</v>
      </c>
      <c r="M14" s="200">
        <v>100</v>
      </c>
      <c r="R14" s="98" t="s">
        <v>349</v>
      </c>
      <c r="S14" s="208">
        <v>0.4681015368540335</v>
      </c>
      <c r="AH14">
        <v>4.3436957620058503E-2</v>
      </c>
      <c r="AI14">
        <v>0</v>
      </c>
      <c r="AJ14">
        <v>1</v>
      </c>
      <c r="AK14">
        <v>9</v>
      </c>
      <c r="AL14">
        <v>1</v>
      </c>
      <c r="AM14">
        <v>0.90909090909090906</v>
      </c>
      <c r="AN14">
        <v>0.99009900990099009</v>
      </c>
      <c r="AO14">
        <v>1.0001000100009955E-2</v>
      </c>
    </row>
    <row r="15" spans="1:41" ht="12.75" customHeight="1" x14ac:dyDescent="0.2">
      <c r="A15" s="150">
        <v>0</v>
      </c>
      <c r="B15" s="80">
        <v>6.1</v>
      </c>
      <c r="C15" s="80">
        <v>6.4</v>
      </c>
      <c r="D15" s="80">
        <v>3.2</v>
      </c>
      <c r="E15" s="80">
        <v>0</v>
      </c>
      <c r="F15" s="80">
        <v>1</v>
      </c>
      <c r="G15" s="80">
        <v>1</v>
      </c>
      <c r="H15" s="80">
        <v>0</v>
      </c>
      <c r="I15" s="80">
        <v>0.16746467057158387</v>
      </c>
      <c r="J15" s="80">
        <v>0.16746467057158387</v>
      </c>
      <c r="K15" s="80">
        <v>0.83253532942841613</v>
      </c>
      <c r="L15" s="80">
        <v>-0.18327962027614286</v>
      </c>
      <c r="M15" s="200">
        <v>100</v>
      </c>
      <c r="R15" s="98" t="s">
        <v>350</v>
      </c>
      <c r="S15" s="103">
        <v>200.75449733265279</v>
      </c>
      <c r="Z15" s="294" t="s">
        <v>430</v>
      </c>
      <c r="AA15" s="295"/>
      <c r="AB15" s="295"/>
      <c r="AC15" s="295"/>
      <c r="AD15" s="295"/>
      <c r="AE15" s="295"/>
      <c r="AF15" s="295"/>
      <c r="AG15" s="296"/>
      <c r="AH15">
        <v>4.4913595919067455E-2</v>
      </c>
      <c r="AI15">
        <v>1</v>
      </c>
      <c r="AJ15">
        <v>0</v>
      </c>
      <c r="AK15">
        <v>10</v>
      </c>
      <c r="AL15">
        <v>1</v>
      </c>
      <c r="AM15">
        <v>0.89898989898989901</v>
      </c>
      <c r="AN15">
        <v>0.99009900990099009</v>
      </c>
      <c r="AO15">
        <v>1.0001000100010066E-2</v>
      </c>
    </row>
    <row r="16" spans="1:41" ht="13.5" thickBot="1" x14ac:dyDescent="0.25">
      <c r="A16" s="150">
        <v>1</v>
      </c>
      <c r="B16" s="80">
        <v>9.5</v>
      </c>
      <c r="C16" s="80">
        <v>6.6</v>
      </c>
      <c r="D16" s="80">
        <v>4.4000000000000004</v>
      </c>
      <c r="E16" s="80">
        <v>1</v>
      </c>
      <c r="F16" s="80">
        <v>0</v>
      </c>
      <c r="G16" s="80">
        <v>1</v>
      </c>
      <c r="H16" s="80">
        <v>1</v>
      </c>
      <c r="I16" s="80">
        <v>0.95702318101912331</v>
      </c>
      <c r="J16" s="80">
        <v>0.95702318101912331</v>
      </c>
      <c r="K16" s="80">
        <v>4.2976818980876685E-2</v>
      </c>
      <c r="L16" s="80">
        <v>-4.3927665232029518E-2</v>
      </c>
      <c r="M16" s="200">
        <v>100</v>
      </c>
      <c r="R16" s="99" t="s">
        <v>351</v>
      </c>
      <c r="S16" s="104">
        <v>217.24608416539297</v>
      </c>
      <c r="Z16" s="297"/>
      <c r="AA16" s="298"/>
      <c r="AB16" s="298"/>
      <c r="AC16" s="298"/>
      <c r="AD16" s="298"/>
      <c r="AE16" s="298"/>
      <c r="AF16" s="298"/>
      <c r="AG16" s="299"/>
      <c r="AH16">
        <v>4.4913595919067455E-2</v>
      </c>
      <c r="AI16">
        <v>1</v>
      </c>
      <c r="AJ16">
        <v>0</v>
      </c>
      <c r="AK16">
        <v>11</v>
      </c>
      <c r="AL16">
        <v>1</v>
      </c>
      <c r="AM16">
        <v>0.88888888888888884</v>
      </c>
      <c r="AN16">
        <v>0.99009900990099009</v>
      </c>
      <c r="AO16">
        <v>1.0001000100009955E-2</v>
      </c>
    </row>
    <row r="17" spans="1:41" x14ac:dyDescent="0.2">
      <c r="A17" s="150">
        <v>1</v>
      </c>
      <c r="B17" s="80">
        <v>9.1999999999999993</v>
      </c>
      <c r="C17" s="80">
        <v>4.8</v>
      </c>
      <c r="D17" s="80">
        <v>4.2</v>
      </c>
      <c r="E17" s="80">
        <v>0</v>
      </c>
      <c r="F17" s="80">
        <v>1</v>
      </c>
      <c r="G17" s="80">
        <v>1</v>
      </c>
      <c r="H17" s="80">
        <v>0</v>
      </c>
      <c r="I17" s="80">
        <v>0.82588054512373421</v>
      </c>
      <c r="J17" s="80">
        <v>0.82588054512373421</v>
      </c>
      <c r="K17" s="80">
        <v>0.17411945487626579</v>
      </c>
      <c r="L17" s="80">
        <v>-1.748013693038837</v>
      </c>
      <c r="M17" s="200">
        <v>0</v>
      </c>
      <c r="Z17" s="297"/>
      <c r="AA17" s="298"/>
      <c r="AB17" s="298"/>
      <c r="AC17" s="298"/>
      <c r="AD17" s="298"/>
      <c r="AE17" s="298"/>
      <c r="AF17" s="298"/>
      <c r="AG17" s="299"/>
      <c r="AH17">
        <v>4.9901431991243791E-2</v>
      </c>
      <c r="AI17">
        <v>1</v>
      </c>
      <c r="AJ17">
        <v>0</v>
      </c>
      <c r="AK17">
        <v>12</v>
      </c>
      <c r="AL17">
        <v>1</v>
      </c>
      <c r="AM17">
        <v>0.87878787878787878</v>
      </c>
      <c r="AN17">
        <v>0.99009900990099009</v>
      </c>
      <c r="AO17">
        <v>1.0001000100009955E-2</v>
      </c>
    </row>
    <row r="18" spans="1:41" x14ac:dyDescent="0.2">
      <c r="A18" s="150">
        <v>1</v>
      </c>
      <c r="B18" s="80">
        <v>6.3</v>
      </c>
      <c r="C18" s="80">
        <v>5.9</v>
      </c>
      <c r="D18" s="80">
        <v>5.2</v>
      </c>
      <c r="E18" s="80">
        <v>1</v>
      </c>
      <c r="F18" s="80">
        <v>0</v>
      </c>
      <c r="G18" s="80">
        <v>1</v>
      </c>
      <c r="H18" s="80">
        <v>1</v>
      </c>
      <c r="I18" s="80">
        <v>0.81784672041311024</v>
      </c>
      <c r="J18" s="80">
        <v>0.81784672041311024</v>
      </c>
      <c r="K18" s="80">
        <v>0.18215327958688976</v>
      </c>
      <c r="L18" s="80">
        <v>-0.20108034329590085</v>
      </c>
      <c r="M18" s="200">
        <v>100</v>
      </c>
      <c r="Z18" s="297"/>
      <c r="AA18" s="298"/>
      <c r="AB18" s="298"/>
      <c r="AC18" s="298"/>
      <c r="AD18" s="298"/>
      <c r="AE18" s="298"/>
      <c r="AF18" s="298"/>
      <c r="AG18" s="299"/>
      <c r="AH18">
        <v>4.9901431991243791E-2</v>
      </c>
      <c r="AI18">
        <v>1</v>
      </c>
      <c r="AJ18">
        <v>0</v>
      </c>
      <c r="AK18">
        <v>13</v>
      </c>
      <c r="AL18">
        <v>1</v>
      </c>
      <c r="AM18">
        <v>0.86868686868686873</v>
      </c>
      <c r="AN18">
        <v>0.99009900990099009</v>
      </c>
      <c r="AO18">
        <v>1.0001000100010066E-2</v>
      </c>
    </row>
    <row r="19" spans="1:41" x14ac:dyDescent="0.2">
      <c r="A19" s="150">
        <v>0</v>
      </c>
      <c r="B19" s="80">
        <v>8.6999999999999993</v>
      </c>
      <c r="C19" s="80">
        <v>3.8</v>
      </c>
      <c r="D19" s="80">
        <v>4.5</v>
      </c>
      <c r="E19" s="80">
        <v>0</v>
      </c>
      <c r="F19" s="80">
        <v>1</v>
      </c>
      <c r="G19" s="80">
        <v>1</v>
      </c>
      <c r="H19" s="80">
        <v>0</v>
      </c>
      <c r="I19" s="80">
        <v>0.49686291424288176</v>
      </c>
      <c r="J19" s="80">
        <v>0.49686291424288176</v>
      </c>
      <c r="K19" s="80">
        <v>0.50313708575711824</v>
      </c>
      <c r="L19" s="80">
        <v>-0.68689260971721033</v>
      </c>
      <c r="M19" s="200">
        <v>100</v>
      </c>
      <c r="Z19" s="297"/>
      <c r="AA19" s="298"/>
      <c r="AB19" s="298"/>
      <c r="AC19" s="298"/>
      <c r="AD19" s="298"/>
      <c r="AE19" s="298"/>
      <c r="AF19" s="298"/>
      <c r="AG19" s="299"/>
      <c r="AH19">
        <v>5.1957189032526142E-2</v>
      </c>
      <c r="AI19">
        <v>1</v>
      </c>
      <c r="AJ19">
        <v>0</v>
      </c>
      <c r="AK19">
        <v>14</v>
      </c>
      <c r="AL19">
        <v>1</v>
      </c>
      <c r="AM19">
        <v>0.85858585858585856</v>
      </c>
      <c r="AN19">
        <v>0.99009900990099009</v>
      </c>
      <c r="AO19">
        <v>1.0001000100009955E-2</v>
      </c>
    </row>
    <row r="20" spans="1:41" ht="13.5" thickBot="1" x14ac:dyDescent="0.25">
      <c r="A20" s="150">
        <v>1</v>
      </c>
      <c r="B20" s="80">
        <v>5.7</v>
      </c>
      <c r="C20" s="80">
        <v>5.0999999999999996</v>
      </c>
      <c r="D20" s="80">
        <v>4.5</v>
      </c>
      <c r="E20" s="80">
        <v>1</v>
      </c>
      <c r="F20" s="80">
        <v>0</v>
      </c>
      <c r="G20" s="80">
        <v>1</v>
      </c>
      <c r="H20" s="80">
        <v>1</v>
      </c>
      <c r="I20" s="80">
        <v>0.45048010756501727</v>
      </c>
      <c r="J20" s="80">
        <v>0.45048010756501727</v>
      </c>
      <c r="K20" s="80">
        <v>0.54951989243498267</v>
      </c>
      <c r="L20" s="80">
        <v>-0.797441359257128</v>
      </c>
      <c r="M20" s="200">
        <v>0</v>
      </c>
      <c r="Z20" s="297"/>
      <c r="AA20" s="298"/>
      <c r="AB20" s="298"/>
      <c r="AC20" s="298"/>
      <c r="AD20" s="298"/>
      <c r="AE20" s="298"/>
      <c r="AF20" s="298"/>
      <c r="AG20" s="299"/>
      <c r="AH20">
        <v>5.1957189032526142E-2</v>
      </c>
      <c r="AI20">
        <v>1</v>
      </c>
      <c r="AJ20">
        <v>0</v>
      </c>
      <c r="AK20">
        <v>15</v>
      </c>
      <c r="AL20">
        <v>1</v>
      </c>
      <c r="AM20">
        <v>0.84848484848484851</v>
      </c>
      <c r="AN20">
        <v>0.99009900990099009</v>
      </c>
      <c r="AO20">
        <v>1.0001000100010066E-2</v>
      </c>
    </row>
    <row r="21" spans="1:41" x14ac:dyDescent="0.2">
      <c r="A21" s="150">
        <v>0</v>
      </c>
      <c r="B21" s="80">
        <v>5.9</v>
      </c>
      <c r="C21" s="80">
        <v>5.5</v>
      </c>
      <c r="D21" s="80">
        <v>4.8</v>
      </c>
      <c r="E21" s="80">
        <v>0</v>
      </c>
      <c r="F21" s="80">
        <v>1</v>
      </c>
      <c r="G21" s="80">
        <v>1</v>
      </c>
      <c r="H21" s="80">
        <v>0</v>
      </c>
      <c r="I21" s="80">
        <v>0.3917060158342543</v>
      </c>
      <c r="J21" s="80">
        <v>0.3917060158342543</v>
      </c>
      <c r="K21" s="80">
        <v>0.60829398416574576</v>
      </c>
      <c r="L21" s="80">
        <v>-0.49709698728888441</v>
      </c>
      <c r="M21" s="200">
        <v>100</v>
      </c>
      <c r="P21" s="89"/>
      <c r="Q21" s="90" t="s">
        <v>353</v>
      </c>
      <c r="R21" s="90" t="s">
        <v>354</v>
      </c>
      <c r="S21" s="90" t="s">
        <v>355</v>
      </c>
      <c r="T21" s="90" t="s">
        <v>344</v>
      </c>
      <c r="U21" s="90" t="s">
        <v>356</v>
      </c>
      <c r="V21" s="90" t="s">
        <v>357</v>
      </c>
      <c r="W21" s="91" t="s">
        <v>358</v>
      </c>
      <c r="Z21" s="297"/>
      <c r="AA21" s="298"/>
      <c r="AB21" s="298"/>
      <c r="AC21" s="298"/>
      <c r="AD21" s="298"/>
      <c r="AE21" s="298"/>
      <c r="AF21" s="298"/>
      <c r="AG21" s="299"/>
      <c r="AH21">
        <v>5.2707196328101683E-2</v>
      </c>
      <c r="AI21">
        <v>1</v>
      </c>
      <c r="AJ21">
        <v>0</v>
      </c>
      <c r="AK21">
        <v>16</v>
      </c>
      <c r="AL21">
        <v>1</v>
      </c>
      <c r="AM21">
        <v>0.83838383838383834</v>
      </c>
      <c r="AN21">
        <v>0.99009900990099009</v>
      </c>
      <c r="AO21">
        <v>1.0001000100009955E-2</v>
      </c>
    </row>
    <row r="22" spans="1:41" x14ac:dyDescent="0.2">
      <c r="A22" s="150">
        <v>0</v>
      </c>
      <c r="B22" s="80">
        <v>5.6</v>
      </c>
      <c r="C22" s="80">
        <v>5.6</v>
      </c>
      <c r="D22" s="80">
        <v>4.5</v>
      </c>
      <c r="E22" s="80">
        <v>1</v>
      </c>
      <c r="F22" s="80">
        <v>0</v>
      </c>
      <c r="G22" s="80">
        <v>1</v>
      </c>
      <c r="H22" s="80">
        <v>1</v>
      </c>
      <c r="I22" s="80">
        <v>0.28459129984069126</v>
      </c>
      <c r="J22" s="80">
        <v>0.28459129984069126</v>
      </c>
      <c r="K22" s="80">
        <v>0.7154087001593088</v>
      </c>
      <c r="L22" s="80">
        <v>-1.2567011635733718</v>
      </c>
      <c r="M22" s="200">
        <v>0</v>
      </c>
      <c r="P22" s="92" t="s">
        <v>306</v>
      </c>
      <c r="Q22" s="88">
        <v>-13.278058938675287</v>
      </c>
      <c r="R22" s="88">
        <v>2.2804363693353809</v>
      </c>
      <c r="S22" s="88">
        <v>33.902620381611122</v>
      </c>
      <c r="T22" s="88">
        <v>5.7940610843032082E-9</v>
      </c>
      <c r="U22" s="88">
        <v>1.7116393907508994E-6</v>
      </c>
      <c r="V22" s="88"/>
      <c r="W22" s="93"/>
      <c r="Z22" s="297"/>
      <c r="AA22" s="298"/>
      <c r="AB22" s="298"/>
      <c r="AC22" s="298"/>
      <c r="AD22" s="298"/>
      <c r="AE22" s="298"/>
      <c r="AF22" s="298"/>
      <c r="AG22" s="299"/>
      <c r="AH22">
        <v>5.6261965317560676E-2</v>
      </c>
      <c r="AI22">
        <v>1</v>
      </c>
      <c r="AJ22">
        <v>0</v>
      </c>
      <c r="AK22">
        <v>17</v>
      </c>
      <c r="AL22">
        <v>1</v>
      </c>
      <c r="AM22">
        <v>0.82828282828282829</v>
      </c>
      <c r="AN22">
        <v>0.99009900990099009</v>
      </c>
      <c r="AO22">
        <v>1.0001000100010066E-2</v>
      </c>
    </row>
    <row r="23" spans="1:41" x14ac:dyDescent="0.2">
      <c r="A23" s="150">
        <v>0</v>
      </c>
      <c r="B23" s="80">
        <v>9.1</v>
      </c>
      <c r="C23" s="80">
        <v>7.1</v>
      </c>
      <c r="D23" s="80">
        <v>4.4000000000000004</v>
      </c>
      <c r="E23" s="80">
        <v>1</v>
      </c>
      <c r="F23" s="80">
        <v>0</v>
      </c>
      <c r="G23" s="80">
        <v>1</v>
      </c>
      <c r="H23" s="80">
        <v>1</v>
      </c>
      <c r="I23" s="80">
        <v>0.89879094298123763</v>
      </c>
      <c r="J23" s="80">
        <v>0.89879094298123763</v>
      </c>
      <c r="K23" s="80">
        <v>0.10120905701876237</v>
      </c>
      <c r="L23" s="80">
        <v>-0.10670481551163441</v>
      </c>
      <c r="M23" s="200">
        <v>100</v>
      </c>
      <c r="P23" s="92" t="s">
        <v>44</v>
      </c>
      <c r="Q23" s="88">
        <v>0.96835624447692459</v>
      </c>
      <c r="R23" s="88">
        <v>0.37680544262756499</v>
      </c>
      <c r="S23" s="88">
        <v>6.6044397189931754</v>
      </c>
      <c r="T23" s="202">
        <v>1.01724806865014E-2</v>
      </c>
      <c r="U23" s="88">
        <v>2.6336118854012316</v>
      </c>
      <c r="V23" s="88">
        <v>1.2583875104247304</v>
      </c>
      <c r="W23" s="93">
        <v>5.5117453927889226</v>
      </c>
      <c r="Z23" s="297"/>
      <c r="AA23" s="298"/>
      <c r="AB23" s="298"/>
      <c r="AC23" s="298"/>
      <c r="AD23" s="298"/>
      <c r="AE23" s="298"/>
      <c r="AF23" s="298"/>
      <c r="AG23" s="299"/>
      <c r="AH23">
        <v>5.6261965317560676E-2</v>
      </c>
      <c r="AI23">
        <v>1</v>
      </c>
      <c r="AJ23">
        <v>0</v>
      </c>
      <c r="AK23">
        <v>18</v>
      </c>
      <c r="AL23">
        <v>1</v>
      </c>
      <c r="AM23">
        <v>0.81818181818181812</v>
      </c>
      <c r="AN23">
        <v>0.99009900990099009</v>
      </c>
      <c r="AO23">
        <v>1.0001000100009955E-2</v>
      </c>
    </row>
    <row r="24" spans="1:41" x14ac:dyDescent="0.2">
      <c r="A24" s="150">
        <v>0</v>
      </c>
      <c r="B24" s="80">
        <v>5.2</v>
      </c>
      <c r="C24" s="80">
        <v>5</v>
      </c>
      <c r="D24" s="80">
        <v>3.3</v>
      </c>
      <c r="E24" s="80">
        <v>0</v>
      </c>
      <c r="F24" s="80">
        <v>1</v>
      </c>
      <c r="G24" s="80">
        <v>1</v>
      </c>
      <c r="H24" s="80">
        <v>0</v>
      </c>
      <c r="I24" s="80">
        <v>4.9901431991243791E-2</v>
      </c>
      <c r="J24" s="80">
        <v>4.9901431991243791E-2</v>
      </c>
      <c r="K24" s="80">
        <v>0.95009856800875625</v>
      </c>
      <c r="L24" s="80">
        <v>-5.1189543971120334E-2</v>
      </c>
      <c r="M24" s="200">
        <v>100</v>
      </c>
      <c r="P24" s="92" t="s">
        <v>46</v>
      </c>
      <c r="Q24" s="88">
        <v>0.65411901447375442</v>
      </c>
      <c r="R24" s="88">
        <v>0.1537641816202146</v>
      </c>
      <c r="S24" s="88">
        <v>18.09685827449308</v>
      </c>
      <c r="T24" s="202">
        <v>2.0994755694469836E-5</v>
      </c>
      <c r="U24" s="88">
        <v>1.9234472415489745</v>
      </c>
      <c r="V24" s="88">
        <v>1.4229707395476354</v>
      </c>
      <c r="W24" s="93">
        <v>2.5999475521179605</v>
      </c>
      <c r="Z24" s="297"/>
      <c r="AA24" s="298"/>
      <c r="AB24" s="298"/>
      <c r="AC24" s="298"/>
      <c r="AD24" s="298"/>
      <c r="AE24" s="298"/>
      <c r="AF24" s="298"/>
      <c r="AG24" s="299"/>
      <c r="AH24">
        <v>6.000102276887001E-2</v>
      </c>
      <c r="AI24">
        <v>1</v>
      </c>
      <c r="AJ24">
        <v>0</v>
      </c>
      <c r="AK24">
        <v>19</v>
      </c>
      <c r="AL24">
        <v>1</v>
      </c>
      <c r="AM24">
        <v>0.80808080808080807</v>
      </c>
      <c r="AN24">
        <v>0.99009900990099009</v>
      </c>
      <c r="AO24">
        <v>1.0001000100009955E-2</v>
      </c>
    </row>
    <row r="25" spans="1:41" x14ac:dyDescent="0.2">
      <c r="A25" s="150">
        <v>1</v>
      </c>
      <c r="B25" s="80">
        <v>9.6</v>
      </c>
      <c r="C25" s="80">
        <v>7.8</v>
      </c>
      <c r="D25" s="80">
        <v>4.3</v>
      </c>
      <c r="E25" s="80">
        <v>1</v>
      </c>
      <c r="F25" s="80">
        <v>0</v>
      </c>
      <c r="G25" s="80">
        <v>1</v>
      </c>
      <c r="H25" s="80">
        <v>1</v>
      </c>
      <c r="I25" s="80">
        <v>0.97808455701570451</v>
      </c>
      <c r="J25" s="80">
        <v>0.97808455701570451</v>
      </c>
      <c r="K25" s="80">
        <v>2.1915442984295486E-2</v>
      </c>
      <c r="L25" s="80">
        <v>-2.2159153568431407E-2</v>
      </c>
      <c r="M25" s="200">
        <v>100</v>
      </c>
      <c r="P25" s="92" t="s">
        <v>52</v>
      </c>
      <c r="Q25" s="88">
        <v>0.62139865553524753</v>
      </c>
      <c r="R25" s="88">
        <v>0.19525879334847351</v>
      </c>
      <c r="S25" s="88">
        <v>10.127900271861876</v>
      </c>
      <c r="T25" s="202">
        <v>1.4604167896991246E-3</v>
      </c>
      <c r="U25" s="88">
        <v>1.8615298609418891</v>
      </c>
      <c r="V25" s="88">
        <v>1.2695956359827631</v>
      </c>
      <c r="W25" s="93">
        <v>2.7294465457861548</v>
      </c>
      <c r="Z25" s="297"/>
      <c r="AA25" s="298"/>
      <c r="AB25" s="298"/>
      <c r="AC25" s="298"/>
      <c r="AD25" s="298"/>
      <c r="AE25" s="298"/>
      <c r="AF25" s="298"/>
      <c r="AG25" s="299"/>
      <c r="AH25">
        <v>6.000102276887001E-2</v>
      </c>
      <c r="AI25">
        <v>1</v>
      </c>
      <c r="AJ25">
        <v>0</v>
      </c>
      <c r="AK25">
        <v>20</v>
      </c>
      <c r="AL25">
        <v>1</v>
      </c>
      <c r="AM25">
        <v>0.79797979797979801</v>
      </c>
      <c r="AN25">
        <v>0.99009900990099009</v>
      </c>
      <c r="AO25">
        <v>0</v>
      </c>
    </row>
    <row r="26" spans="1:41" ht="13.5" thickBot="1" x14ac:dyDescent="0.25">
      <c r="A26" s="150">
        <v>1</v>
      </c>
      <c r="B26" s="80">
        <v>8.6</v>
      </c>
      <c r="C26" s="80">
        <v>4.7</v>
      </c>
      <c r="D26" s="80">
        <v>4</v>
      </c>
      <c r="E26" s="80">
        <v>1</v>
      </c>
      <c r="F26" s="80">
        <v>0</v>
      </c>
      <c r="G26" s="80">
        <v>1</v>
      </c>
      <c r="H26" s="80">
        <v>1</v>
      </c>
      <c r="I26" s="80">
        <v>0.70482733972444434</v>
      </c>
      <c r="J26" s="80">
        <v>0.70482733972444434</v>
      </c>
      <c r="K26" s="80">
        <v>0.29517266027555566</v>
      </c>
      <c r="L26" s="80">
        <v>-0.34980241435705467</v>
      </c>
      <c r="M26" s="200">
        <v>100</v>
      </c>
      <c r="P26" s="94" t="s">
        <v>265</v>
      </c>
      <c r="Q26" s="95">
        <v>1.1585244697847092</v>
      </c>
      <c r="R26" s="95">
        <v>0.28782879743057038</v>
      </c>
      <c r="S26" s="95">
        <v>16.201004252039606</v>
      </c>
      <c r="T26" s="204">
        <v>5.6963910163839671E-5</v>
      </c>
      <c r="U26" s="95">
        <v>3.1852299040196792</v>
      </c>
      <c r="V26" s="95">
        <v>1.8119260456108071</v>
      </c>
      <c r="W26" s="96">
        <v>5.5993949455266341</v>
      </c>
      <c r="Z26" s="297"/>
      <c r="AA26" s="298"/>
      <c r="AB26" s="298"/>
      <c r="AC26" s="298"/>
      <c r="AD26" s="298"/>
      <c r="AE26" s="298"/>
      <c r="AF26" s="298"/>
      <c r="AG26" s="299"/>
      <c r="AH26">
        <v>6.0979968820794032E-2</v>
      </c>
      <c r="AI26">
        <v>0</v>
      </c>
      <c r="AJ26">
        <v>1</v>
      </c>
      <c r="AK26">
        <v>20</v>
      </c>
      <c r="AL26">
        <v>2</v>
      </c>
      <c r="AM26">
        <v>0.79797979797979801</v>
      </c>
      <c r="AN26">
        <v>0.98019801980198018</v>
      </c>
      <c r="AO26">
        <v>9.9009900990099653E-3</v>
      </c>
    </row>
    <row r="27" spans="1:41" x14ac:dyDescent="0.2">
      <c r="A27" s="150">
        <v>1</v>
      </c>
      <c r="B27" s="80">
        <v>9.3000000000000007</v>
      </c>
      <c r="C27" s="80">
        <v>4.5</v>
      </c>
      <c r="D27" s="80">
        <v>4.5</v>
      </c>
      <c r="E27" s="80">
        <v>1</v>
      </c>
      <c r="F27" s="80">
        <v>0</v>
      </c>
      <c r="G27" s="80">
        <v>1</v>
      </c>
      <c r="H27" s="80">
        <v>1</v>
      </c>
      <c r="I27" s="80">
        <v>0.85609872205391657</v>
      </c>
      <c r="J27" s="80">
        <v>0.85609872205391657</v>
      </c>
      <c r="K27" s="80">
        <v>0.14390127794608343</v>
      </c>
      <c r="L27" s="80">
        <v>-0.15536957998809173</v>
      </c>
      <c r="M27" s="200">
        <v>100</v>
      </c>
      <c r="Z27" s="297"/>
      <c r="AA27" s="298"/>
      <c r="AB27" s="298"/>
      <c r="AC27" s="298"/>
      <c r="AD27" s="298"/>
      <c r="AE27" s="298"/>
      <c r="AF27" s="298"/>
      <c r="AG27" s="299"/>
      <c r="AH27">
        <v>6.0979968820794032E-2</v>
      </c>
      <c r="AI27">
        <v>1</v>
      </c>
      <c r="AJ27">
        <v>0</v>
      </c>
      <c r="AK27">
        <v>21</v>
      </c>
      <c r="AL27">
        <v>2</v>
      </c>
      <c r="AM27">
        <v>0.78787878787878785</v>
      </c>
      <c r="AN27">
        <v>0.98019801980198018</v>
      </c>
      <c r="AO27">
        <v>0</v>
      </c>
    </row>
    <row r="28" spans="1:41" x14ac:dyDescent="0.2">
      <c r="A28" s="150">
        <v>0</v>
      </c>
      <c r="B28" s="80">
        <v>6</v>
      </c>
      <c r="C28" s="80">
        <v>5.3</v>
      </c>
      <c r="D28" s="80">
        <v>4</v>
      </c>
      <c r="E28" s="80">
        <v>0</v>
      </c>
      <c r="F28" s="80">
        <v>1</v>
      </c>
      <c r="G28" s="80">
        <v>1</v>
      </c>
      <c r="H28" s="80">
        <v>0</v>
      </c>
      <c r="I28" s="80">
        <v>0.19374860996379356</v>
      </c>
      <c r="J28" s="80">
        <v>0.19374860996379356</v>
      </c>
      <c r="K28" s="80">
        <v>0.80625139003620649</v>
      </c>
      <c r="L28" s="80">
        <v>-0.21535968679772599</v>
      </c>
      <c r="M28" s="200">
        <v>100</v>
      </c>
      <c r="Z28" s="297"/>
      <c r="AA28" s="298"/>
      <c r="AB28" s="298"/>
      <c r="AC28" s="298"/>
      <c r="AD28" s="298"/>
      <c r="AE28" s="298"/>
      <c r="AF28" s="298"/>
      <c r="AG28" s="299"/>
      <c r="AH28">
        <v>6.4834874103342738E-2</v>
      </c>
      <c r="AI28">
        <v>0</v>
      </c>
      <c r="AJ28">
        <v>1</v>
      </c>
      <c r="AK28">
        <v>21</v>
      </c>
      <c r="AL28">
        <v>3</v>
      </c>
      <c r="AM28">
        <v>0.78787878787878785</v>
      </c>
      <c r="AN28">
        <v>0.97029702970297027</v>
      </c>
      <c r="AO28">
        <v>9.8009800980097556E-3</v>
      </c>
    </row>
    <row r="29" spans="1:41" x14ac:dyDescent="0.2">
      <c r="A29" s="150">
        <v>0</v>
      </c>
      <c r="B29" s="80">
        <v>6.4</v>
      </c>
      <c r="C29" s="80">
        <v>5.3</v>
      </c>
      <c r="D29" s="80">
        <v>3.9</v>
      </c>
      <c r="E29" s="80">
        <v>0</v>
      </c>
      <c r="F29" s="80">
        <v>1</v>
      </c>
      <c r="G29" s="80">
        <v>1</v>
      </c>
      <c r="H29" s="80">
        <v>0</v>
      </c>
      <c r="I29" s="80">
        <v>0.21754359527755579</v>
      </c>
      <c r="J29" s="80">
        <v>0.21754359527755579</v>
      </c>
      <c r="K29" s="80">
        <v>0.78245640472244427</v>
      </c>
      <c r="L29" s="80">
        <v>-0.245317070934613</v>
      </c>
      <c r="M29" s="200">
        <v>100</v>
      </c>
      <c r="Z29" s="297"/>
      <c r="AA29" s="298"/>
      <c r="AB29" s="298"/>
      <c r="AC29" s="298"/>
      <c r="AD29" s="298"/>
      <c r="AE29" s="298"/>
      <c r="AF29" s="298"/>
      <c r="AG29" s="299"/>
      <c r="AH29">
        <v>6.4834874103342738E-2</v>
      </c>
      <c r="AI29">
        <v>1</v>
      </c>
      <c r="AJ29">
        <v>0</v>
      </c>
      <c r="AK29">
        <v>22</v>
      </c>
      <c r="AL29">
        <v>3</v>
      </c>
      <c r="AM29">
        <v>0.77777777777777779</v>
      </c>
      <c r="AN29">
        <v>0.97029702970297027</v>
      </c>
      <c r="AO29">
        <v>9.8009800980097556E-3</v>
      </c>
    </row>
    <row r="30" spans="1:41" x14ac:dyDescent="0.2">
      <c r="A30" s="150">
        <v>0</v>
      </c>
      <c r="B30" s="80">
        <v>8.5</v>
      </c>
      <c r="C30" s="80">
        <v>3.7</v>
      </c>
      <c r="D30" s="80">
        <v>4.4000000000000004</v>
      </c>
      <c r="E30" s="80">
        <v>1</v>
      </c>
      <c r="F30" s="80">
        <v>0</v>
      </c>
      <c r="G30" s="80">
        <v>1</v>
      </c>
      <c r="H30" s="80">
        <v>1</v>
      </c>
      <c r="I30" s="80">
        <v>0.42034321478847708</v>
      </c>
      <c r="J30" s="80">
        <v>0.42034321478847708</v>
      </c>
      <c r="K30" s="80">
        <v>0.57965678521152286</v>
      </c>
      <c r="L30" s="80">
        <v>-0.86668372334513077</v>
      </c>
      <c r="M30" s="200">
        <v>0</v>
      </c>
      <c r="Z30" s="297"/>
      <c r="AA30" s="298"/>
      <c r="AB30" s="298"/>
      <c r="AC30" s="298"/>
      <c r="AD30" s="298"/>
      <c r="AE30" s="298"/>
      <c r="AF30" s="298"/>
      <c r="AG30" s="299"/>
      <c r="AH30">
        <v>7.5317234539975714E-2</v>
      </c>
      <c r="AI30">
        <v>1</v>
      </c>
      <c r="AJ30">
        <v>0</v>
      </c>
      <c r="AK30">
        <v>23</v>
      </c>
      <c r="AL30">
        <v>3</v>
      </c>
      <c r="AM30">
        <v>0.76767676767676774</v>
      </c>
      <c r="AN30">
        <v>0.97029702970297027</v>
      </c>
      <c r="AO30">
        <v>9.8009800980098632E-3</v>
      </c>
    </row>
    <row r="31" spans="1:41" x14ac:dyDescent="0.2">
      <c r="A31" s="150">
        <v>0</v>
      </c>
      <c r="B31" s="80">
        <v>7</v>
      </c>
      <c r="C31" s="80">
        <v>4.2</v>
      </c>
      <c r="D31" s="80">
        <v>3.7</v>
      </c>
      <c r="E31" s="80">
        <v>0</v>
      </c>
      <c r="F31" s="80">
        <v>1</v>
      </c>
      <c r="G31" s="80">
        <v>1</v>
      </c>
      <c r="H31" s="80">
        <v>0</v>
      </c>
      <c r="I31" s="80">
        <v>0.14150923466789839</v>
      </c>
      <c r="J31" s="80">
        <v>0.14150923466789839</v>
      </c>
      <c r="K31" s="80">
        <v>0.85849076533210167</v>
      </c>
      <c r="L31" s="80">
        <v>-0.15257935545015858</v>
      </c>
      <c r="M31" s="200">
        <v>100</v>
      </c>
      <c r="Z31" s="297"/>
      <c r="AA31" s="298"/>
      <c r="AB31" s="298"/>
      <c r="AC31" s="298"/>
      <c r="AD31" s="298"/>
      <c r="AE31" s="298"/>
      <c r="AF31" s="298"/>
      <c r="AG31" s="299"/>
      <c r="AH31">
        <v>0.1050053329252072</v>
      </c>
      <c r="AI31">
        <v>1</v>
      </c>
      <c r="AJ31">
        <v>0</v>
      </c>
      <c r="AK31">
        <v>24</v>
      </c>
      <c r="AL31">
        <v>3</v>
      </c>
      <c r="AM31">
        <v>0.75757575757575757</v>
      </c>
      <c r="AN31">
        <v>0.97029702970297027</v>
      </c>
      <c r="AO31">
        <v>9.8009800980098632E-3</v>
      </c>
    </row>
    <row r="32" spans="1:41" ht="13.5" thickBot="1" x14ac:dyDescent="0.25">
      <c r="A32" s="150">
        <v>0</v>
      </c>
      <c r="B32" s="80">
        <v>8.5</v>
      </c>
      <c r="C32" s="80">
        <v>3.7</v>
      </c>
      <c r="D32" s="80">
        <v>4.4000000000000004</v>
      </c>
      <c r="E32" s="80">
        <v>0</v>
      </c>
      <c r="F32" s="80">
        <v>1</v>
      </c>
      <c r="G32" s="80">
        <v>1</v>
      </c>
      <c r="H32" s="80">
        <v>0</v>
      </c>
      <c r="I32" s="80">
        <v>0.42034321478847708</v>
      </c>
      <c r="J32" s="80">
        <v>0.42034321478847708</v>
      </c>
      <c r="K32" s="80">
        <v>0.57965678521152286</v>
      </c>
      <c r="L32" s="80">
        <v>-0.54531910022989405</v>
      </c>
      <c r="M32" s="200">
        <v>100</v>
      </c>
      <c r="Z32" s="297"/>
      <c r="AA32" s="298"/>
      <c r="AB32" s="298"/>
      <c r="AC32" s="298"/>
      <c r="AD32" s="298"/>
      <c r="AE32" s="298"/>
      <c r="AF32" s="298"/>
      <c r="AG32" s="299"/>
      <c r="AH32">
        <v>0.1050053329252072</v>
      </c>
      <c r="AI32">
        <v>1</v>
      </c>
      <c r="AJ32">
        <v>0</v>
      </c>
      <c r="AK32">
        <v>25</v>
      </c>
      <c r="AL32">
        <v>3</v>
      </c>
      <c r="AM32">
        <v>0.7474747474747474</v>
      </c>
      <c r="AN32">
        <v>0.97029702970297027</v>
      </c>
      <c r="AO32">
        <v>0</v>
      </c>
    </row>
    <row r="33" spans="1:41" ht="13.5" thickBot="1" x14ac:dyDescent="0.25">
      <c r="A33" s="150">
        <v>0</v>
      </c>
      <c r="B33" s="80">
        <v>7.6</v>
      </c>
      <c r="C33" s="80">
        <v>4.5999999999999996</v>
      </c>
      <c r="D33" s="80">
        <v>3.5</v>
      </c>
      <c r="E33" s="80">
        <v>0</v>
      </c>
      <c r="F33" s="80">
        <v>1</v>
      </c>
      <c r="G33" s="80">
        <v>1</v>
      </c>
      <c r="H33" s="80">
        <v>0</v>
      </c>
      <c r="I33" s="80">
        <v>0.19885198417058442</v>
      </c>
      <c r="J33" s="80">
        <v>0.19885198417058442</v>
      </c>
      <c r="K33" s="80">
        <v>0.80114801582941553</v>
      </c>
      <c r="L33" s="80">
        <v>-0.22170956018435681</v>
      </c>
      <c r="M33" s="200">
        <v>100</v>
      </c>
      <c r="P33" s="291" t="s">
        <v>382</v>
      </c>
      <c r="Q33" s="292"/>
      <c r="R33" s="292"/>
      <c r="S33" s="293"/>
      <c r="Z33" s="297"/>
      <c r="AA33" s="298"/>
      <c r="AB33" s="298"/>
      <c r="AC33" s="298"/>
      <c r="AD33" s="298"/>
      <c r="AE33" s="298"/>
      <c r="AF33" s="298"/>
      <c r="AG33" s="299"/>
      <c r="AH33">
        <v>0.12780582100654256</v>
      </c>
      <c r="AI33">
        <v>0</v>
      </c>
      <c r="AJ33">
        <v>1</v>
      </c>
      <c r="AK33">
        <v>25</v>
      </c>
      <c r="AL33">
        <v>4</v>
      </c>
      <c r="AM33">
        <v>0.7474747474747474</v>
      </c>
      <c r="AN33">
        <v>0.96039603960396036</v>
      </c>
      <c r="AO33">
        <v>9.700970097009657E-3</v>
      </c>
    </row>
    <row r="34" spans="1:41" x14ac:dyDescent="0.2">
      <c r="A34" s="150">
        <v>1</v>
      </c>
      <c r="B34" s="80">
        <v>6.9</v>
      </c>
      <c r="C34" s="80">
        <v>4.7</v>
      </c>
      <c r="D34" s="80">
        <v>3.3</v>
      </c>
      <c r="E34" s="80">
        <v>0</v>
      </c>
      <c r="F34" s="80">
        <v>1</v>
      </c>
      <c r="G34" s="80">
        <v>1</v>
      </c>
      <c r="H34" s="80">
        <v>0</v>
      </c>
      <c r="I34" s="80">
        <v>0.25873054112624466</v>
      </c>
      <c r="J34" s="80">
        <v>0.25873054112624466</v>
      </c>
      <c r="K34" s="80">
        <v>0.74126945887375539</v>
      </c>
      <c r="L34" s="80">
        <v>-0.29939107758305417</v>
      </c>
      <c r="M34" s="200">
        <v>100</v>
      </c>
      <c r="P34" s="89"/>
      <c r="Q34" s="90" t="s">
        <v>353</v>
      </c>
      <c r="R34" s="133" t="s">
        <v>356</v>
      </c>
      <c r="S34" s="97" t="s">
        <v>383</v>
      </c>
      <c r="Z34" s="297"/>
      <c r="AA34" s="298"/>
      <c r="AB34" s="298"/>
      <c r="AC34" s="298"/>
      <c r="AD34" s="298"/>
      <c r="AE34" s="298"/>
      <c r="AF34" s="298"/>
      <c r="AG34" s="299"/>
      <c r="AH34">
        <v>0.12879840949528107</v>
      </c>
      <c r="AI34">
        <v>1</v>
      </c>
      <c r="AJ34">
        <v>0</v>
      </c>
      <c r="AK34">
        <v>26</v>
      </c>
      <c r="AL34">
        <v>4</v>
      </c>
      <c r="AM34">
        <v>0.73737373737373735</v>
      </c>
      <c r="AN34">
        <v>0.96039603960396036</v>
      </c>
      <c r="AO34">
        <v>9.700970097009657E-3</v>
      </c>
    </row>
    <row r="35" spans="1:41" x14ac:dyDescent="0.2">
      <c r="A35" s="150">
        <v>0</v>
      </c>
      <c r="B35" s="80">
        <v>8.1</v>
      </c>
      <c r="C35" s="80">
        <v>3.8</v>
      </c>
      <c r="D35" s="80">
        <v>3</v>
      </c>
      <c r="E35" s="80">
        <v>0</v>
      </c>
      <c r="F35" s="80">
        <v>1</v>
      </c>
      <c r="G35" s="80">
        <v>1</v>
      </c>
      <c r="H35" s="80">
        <v>0</v>
      </c>
      <c r="I35" s="80">
        <v>0.1050053329252072</v>
      </c>
      <c r="J35" s="80">
        <v>0.1050053329252072</v>
      </c>
      <c r="K35" s="80">
        <v>0.8949946670747928</v>
      </c>
      <c r="L35" s="80">
        <v>-0.11093751930068456</v>
      </c>
      <c r="M35" s="200">
        <v>100</v>
      </c>
      <c r="P35" s="92" t="s">
        <v>306</v>
      </c>
      <c r="Q35" s="88">
        <v>-13.278058938675287</v>
      </c>
      <c r="R35" s="134">
        <v>1.7116393907508994E-6</v>
      </c>
      <c r="S35" s="98"/>
      <c r="V35" s="138"/>
      <c r="W35" s="138"/>
      <c r="Z35" s="297"/>
      <c r="AA35" s="298"/>
      <c r="AB35" s="298"/>
      <c r="AC35" s="298"/>
      <c r="AD35" s="298"/>
      <c r="AE35" s="298"/>
      <c r="AF35" s="298"/>
      <c r="AG35" s="299"/>
      <c r="AH35">
        <v>0.12879840949528107</v>
      </c>
      <c r="AI35">
        <v>1</v>
      </c>
      <c r="AJ35">
        <v>0</v>
      </c>
      <c r="AK35">
        <v>27</v>
      </c>
      <c r="AL35">
        <v>4</v>
      </c>
      <c r="AM35">
        <v>0.72727272727272729</v>
      </c>
      <c r="AN35">
        <v>0.96039603960396036</v>
      </c>
      <c r="AO35">
        <v>9.7009700970097628E-3</v>
      </c>
    </row>
    <row r="36" spans="1:41" x14ac:dyDescent="0.2">
      <c r="A36" s="150">
        <v>0</v>
      </c>
      <c r="B36" s="80">
        <v>6.7</v>
      </c>
      <c r="C36" s="80">
        <v>4.9000000000000004</v>
      </c>
      <c r="D36" s="80">
        <v>3.4</v>
      </c>
      <c r="E36" s="80">
        <v>0</v>
      </c>
      <c r="F36" s="80">
        <v>1</v>
      </c>
      <c r="G36" s="80">
        <v>1</v>
      </c>
      <c r="H36" s="80">
        <v>0</v>
      </c>
      <c r="I36" s="80">
        <v>0.12879840949528107</v>
      </c>
      <c r="J36" s="80">
        <v>0.12879840949528107</v>
      </c>
      <c r="K36" s="80">
        <v>0.8712015905047189</v>
      </c>
      <c r="L36" s="80">
        <v>-0.13788188171684473</v>
      </c>
      <c r="M36" s="200">
        <v>100</v>
      </c>
      <c r="P36" s="92" t="s">
        <v>44</v>
      </c>
      <c r="Q36" s="88">
        <v>0.96835624447692459</v>
      </c>
      <c r="R36" s="134">
        <v>2.6336118854012316</v>
      </c>
      <c r="S36" s="136">
        <f>(R36-1)*100</f>
        <v>163.36118854012315</v>
      </c>
      <c r="V36" s="138"/>
      <c r="W36" s="138"/>
      <c r="Z36" s="297"/>
      <c r="AA36" s="298"/>
      <c r="AB36" s="298"/>
      <c r="AC36" s="298"/>
      <c r="AD36" s="298"/>
      <c r="AE36" s="298"/>
      <c r="AF36" s="298"/>
      <c r="AG36" s="299"/>
      <c r="AH36">
        <v>0.13710501888360149</v>
      </c>
      <c r="AI36">
        <v>1</v>
      </c>
      <c r="AJ36">
        <v>0</v>
      </c>
      <c r="AK36">
        <v>28</v>
      </c>
      <c r="AL36">
        <v>4</v>
      </c>
      <c r="AM36">
        <v>0.71717171717171713</v>
      </c>
      <c r="AN36">
        <v>0.96039603960396036</v>
      </c>
      <c r="AO36">
        <v>9.700970097009657E-3</v>
      </c>
    </row>
    <row r="37" spans="1:41" x14ac:dyDescent="0.2">
      <c r="A37" s="150">
        <v>0</v>
      </c>
      <c r="B37" s="80">
        <v>8</v>
      </c>
      <c r="C37" s="80">
        <v>4.7</v>
      </c>
      <c r="D37" s="80">
        <v>4.2</v>
      </c>
      <c r="E37" s="80">
        <v>1</v>
      </c>
      <c r="F37" s="80">
        <v>0</v>
      </c>
      <c r="G37" s="80">
        <v>1</v>
      </c>
      <c r="H37" s="80">
        <v>1</v>
      </c>
      <c r="I37" s="80">
        <v>0.4356758372471331</v>
      </c>
      <c r="J37" s="80">
        <v>0.4356758372471331</v>
      </c>
      <c r="K37" s="80">
        <v>0.5643241627528669</v>
      </c>
      <c r="L37" s="80">
        <v>-0.83085680471321022</v>
      </c>
      <c r="M37" s="200">
        <v>0</v>
      </c>
      <c r="P37" s="92" t="s">
        <v>46</v>
      </c>
      <c r="Q37" s="88">
        <v>0.65411901447375442</v>
      </c>
      <c r="R37" s="134">
        <v>1.9234472415489745</v>
      </c>
      <c r="S37" s="136">
        <f t="shared" ref="S37:S39" si="0">(R37-1)*100</f>
        <v>92.344724154897449</v>
      </c>
      <c r="V37" s="138"/>
      <c r="W37" s="138"/>
      <c r="Z37" s="297"/>
      <c r="AA37" s="298"/>
      <c r="AB37" s="298"/>
      <c r="AC37" s="298"/>
      <c r="AD37" s="298"/>
      <c r="AE37" s="298"/>
      <c r="AF37" s="298"/>
      <c r="AG37" s="299"/>
      <c r="AH37">
        <v>0.13710501888360149</v>
      </c>
      <c r="AI37">
        <v>1</v>
      </c>
      <c r="AJ37">
        <v>0</v>
      </c>
      <c r="AK37">
        <v>29</v>
      </c>
      <c r="AL37">
        <v>4</v>
      </c>
      <c r="AM37">
        <v>0.70707070707070707</v>
      </c>
      <c r="AN37">
        <v>0.96039603960396036</v>
      </c>
      <c r="AO37">
        <v>0</v>
      </c>
    </row>
    <row r="38" spans="1:41" x14ac:dyDescent="0.2">
      <c r="A38" s="150">
        <v>0</v>
      </c>
      <c r="B38" s="80">
        <v>6.7</v>
      </c>
      <c r="C38" s="80">
        <v>6.8</v>
      </c>
      <c r="D38" s="80">
        <v>3.5</v>
      </c>
      <c r="E38" s="80">
        <v>0</v>
      </c>
      <c r="F38" s="80">
        <v>1</v>
      </c>
      <c r="G38" s="80">
        <v>1</v>
      </c>
      <c r="H38" s="80">
        <v>0</v>
      </c>
      <c r="I38" s="80">
        <v>0.35089327301129541</v>
      </c>
      <c r="J38" s="80">
        <v>0.35089327301129541</v>
      </c>
      <c r="K38" s="80">
        <v>0.64910672698870453</v>
      </c>
      <c r="L38" s="80">
        <v>-0.43215812743347526</v>
      </c>
      <c r="M38" s="200">
        <v>100</v>
      </c>
      <c r="P38" s="92" t="s">
        <v>52</v>
      </c>
      <c r="Q38" s="88">
        <v>0.62139865553524753</v>
      </c>
      <c r="R38" s="134">
        <v>1.8615298609418891</v>
      </c>
      <c r="S38" s="136">
        <f t="shared" si="0"/>
        <v>86.152986094188904</v>
      </c>
      <c r="V38" s="138"/>
      <c r="W38" s="138"/>
      <c r="Z38" s="297"/>
      <c r="AA38" s="298"/>
      <c r="AB38" s="298"/>
      <c r="AC38" s="298"/>
      <c r="AD38" s="298"/>
      <c r="AE38" s="298"/>
      <c r="AF38" s="298"/>
      <c r="AG38" s="299"/>
      <c r="AH38">
        <v>0.14150923466789839</v>
      </c>
      <c r="AI38">
        <v>0</v>
      </c>
      <c r="AJ38">
        <v>1</v>
      </c>
      <c r="AK38">
        <v>29</v>
      </c>
      <c r="AL38">
        <v>5</v>
      </c>
      <c r="AM38">
        <v>0.70707070707070707</v>
      </c>
      <c r="AN38">
        <v>0.95049504950495045</v>
      </c>
      <c r="AO38">
        <v>9.6009600960095566E-3</v>
      </c>
    </row>
    <row r="39" spans="1:41" ht="13.5" thickBot="1" x14ac:dyDescent="0.25">
      <c r="A39" s="150">
        <v>0</v>
      </c>
      <c r="B39" s="80">
        <v>8.6999999999999993</v>
      </c>
      <c r="C39" s="80">
        <v>2.9</v>
      </c>
      <c r="D39" s="80">
        <v>2.5</v>
      </c>
      <c r="E39" s="80">
        <v>0</v>
      </c>
      <c r="F39" s="80">
        <v>1</v>
      </c>
      <c r="G39" s="80">
        <v>1</v>
      </c>
      <c r="H39" s="80">
        <v>0</v>
      </c>
      <c r="I39" s="80">
        <v>5.2707196328101683E-2</v>
      </c>
      <c r="J39" s="80">
        <v>5.2707196328101683E-2</v>
      </c>
      <c r="K39" s="80">
        <v>0.94729280367189828</v>
      </c>
      <c r="L39" s="80">
        <v>-5.4147042802259085E-2</v>
      </c>
      <c r="M39" s="200">
        <v>100</v>
      </c>
      <c r="P39" s="94" t="s">
        <v>265</v>
      </c>
      <c r="Q39" s="95">
        <v>1.1585244697847092</v>
      </c>
      <c r="R39" s="135">
        <v>3.1852299040196792</v>
      </c>
      <c r="S39" s="137">
        <f t="shared" si="0"/>
        <v>218.52299040196792</v>
      </c>
      <c r="V39" s="138"/>
      <c r="W39" s="138"/>
      <c r="Z39" s="297"/>
      <c r="AA39" s="298"/>
      <c r="AB39" s="298"/>
      <c r="AC39" s="298"/>
      <c r="AD39" s="298"/>
      <c r="AE39" s="298"/>
      <c r="AF39" s="298"/>
      <c r="AG39" s="299"/>
      <c r="AH39">
        <v>0.14150923466789839</v>
      </c>
      <c r="AI39">
        <v>1</v>
      </c>
      <c r="AJ39">
        <v>0</v>
      </c>
      <c r="AK39">
        <v>30</v>
      </c>
      <c r="AL39">
        <v>5</v>
      </c>
      <c r="AM39">
        <v>0.69696969696969702</v>
      </c>
      <c r="AN39">
        <v>0.95049504950495045</v>
      </c>
      <c r="AO39">
        <v>9.6009600960096624E-3</v>
      </c>
    </row>
    <row r="40" spans="1:41" x14ac:dyDescent="0.2">
      <c r="A40" s="150">
        <v>1</v>
      </c>
      <c r="B40" s="80">
        <v>9</v>
      </c>
      <c r="C40" s="80">
        <v>4.5</v>
      </c>
      <c r="D40" s="80">
        <v>3.5</v>
      </c>
      <c r="E40" s="80">
        <v>1</v>
      </c>
      <c r="F40" s="80">
        <v>0</v>
      </c>
      <c r="G40" s="80">
        <v>1</v>
      </c>
      <c r="H40" s="80">
        <v>1</v>
      </c>
      <c r="I40" s="80">
        <v>0.60551495494226781</v>
      </c>
      <c r="J40" s="80">
        <v>0.60551495494226781</v>
      </c>
      <c r="K40" s="80">
        <v>0.39448504505773219</v>
      </c>
      <c r="L40" s="80">
        <v>-0.50167601779313786</v>
      </c>
      <c r="M40" s="200">
        <v>100</v>
      </c>
      <c r="V40" s="138"/>
      <c r="W40" s="138"/>
      <c r="Z40" s="297"/>
      <c r="AA40" s="298"/>
      <c r="AB40" s="298"/>
      <c r="AC40" s="298"/>
      <c r="AD40" s="298"/>
      <c r="AE40" s="298"/>
      <c r="AF40" s="298"/>
      <c r="AG40" s="299"/>
      <c r="AH40">
        <v>0.14593482783814946</v>
      </c>
      <c r="AI40">
        <v>1</v>
      </c>
      <c r="AJ40">
        <v>0</v>
      </c>
      <c r="AK40">
        <v>31</v>
      </c>
      <c r="AL40">
        <v>5</v>
      </c>
      <c r="AM40">
        <v>0.68686868686868685</v>
      </c>
      <c r="AN40">
        <v>0.95049504950495045</v>
      </c>
      <c r="AO40">
        <v>9.6009600960096624E-3</v>
      </c>
    </row>
    <row r="41" spans="1:41" ht="13.5" thickBot="1" x14ac:dyDescent="0.25">
      <c r="A41" s="150">
        <v>1</v>
      </c>
      <c r="B41" s="80">
        <v>9.6</v>
      </c>
      <c r="C41" s="80">
        <v>5.5</v>
      </c>
      <c r="D41" s="80">
        <v>4.9000000000000004</v>
      </c>
      <c r="E41" s="80">
        <v>1</v>
      </c>
      <c r="F41" s="80">
        <v>0</v>
      </c>
      <c r="G41" s="80">
        <v>1</v>
      </c>
      <c r="H41" s="80">
        <v>1</v>
      </c>
      <c r="I41" s="80">
        <v>0.95539599910606354</v>
      </c>
      <c r="J41" s="80">
        <v>0.95539599910606354</v>
      </c>
      <c r="K41" s="80">
        <v>4.4604000893936457E-2</v>
      </c>
      <c r="L41" s="80">
        <v>-4.5629365698783099E-2</v>
      </c>
      <c r="M41" s="200">
        <v>100</v>
      </c>
      <c r="Z41" s="300"/>
      <c r="AA41" s="301"/>
      <c r="AB41" s="301"/>
      <c r="AC41" s="301"/>
      <c r="AD41" s="301"/>
      <c r="AE41" s="301"/>
      <c r="AF41" s="301"/>
      <c r="AG41" s="302"/>
      <c r="AH41">
        <v>0.14593482783814946</v>
      </c>
      <c r="AI41">
        <v>1</v>
      </c>
      <c r="AJ41">
        <v>0</v>
      </c>
      <c r="AK41">
        <v>32</v>
      </c>
      <c r="AL41">
        <v>5</v>
      </c>
      <c r="AM41">
        <v>0.67676767676767668</v>
      </c>
      <c r="AN41">
        <v>0.95049504950495045</v>
      </c>
      <c r="AO41">
        <v>9.6009600960094508E-3</v>
      </c>
    </row>
    <row r="42" spans="1:41" x14ac:dyDescent="0.2">
      <c r="A42" s="150">
        <v>0</v>
      </c>
      <c r="B42" s="80">
        <v>8.1999999999999993</v>
      </c>
      <c r="C42" s="80">
        <v>5</v>
      </c>
      <c r="D42" s="80">
        <v>4.5</v>
      </c>
      <c r="E42" s="80">
        <v>0</v>
      </c>
      <c r="F42" s="80">
        <v>1</v>
      </c>
      <c r="G42" s="80">
        <v>1</v>
      </c>
      <c r="H42" s="80">
        <v>0</v>
      </c>
      <c r="I42" s="80">
        <v>0.60014525446994416</v>
      </c>
      <c r="J42" s="80">
        <v>0.60014525446994416</v>
      </c>
      <c r="K42" s="80">
        <v>0.39985474553005584</v>
      </c>
      <c r="L42" s="80">
        <v>-0.91665393399892259</v>
      </c>
      <c r="M42" s="200">
        <v>0</v>
      </c>
      <c r="Z42" s="206"/>
      <c r="AA42" s="206"/>
      <c r="AB42" s="206"/>
      <c r="AC42" s="206"/>
      <c r="AD42" s="206"/>
      <c r="AE42" s="206"/>
      <c r="AF42" s="206"/>
      <c r="AG42" s="206"/>
      <c r="AH42">
        <v>0.16288879655672586</v>
      </c>
      <c r="AI42">
        <v>1</v>
      </c>
      <c r="AJ42">
        <v>0</v>
      </c>
      <c r="AK42">
        <v>33</v>
      </c>
      <c r="AL42">
        <v>5</v>
      </c>
      <c r="AM42">
        <v>0.66666666666666674</v>
      </c>
      <c r="AN42">
        <v>0.95049504950495045</v>
      </c>
      <c r="AO42">
        <v>9.6009600960096624E-3</v>
      </c>
    </row>
    <row r="43" spans="1:41" ht="12.75" customHeight="1" x14ac:dyDescent="0.2">
      <c r="A43" s="150">
        <v>0</v>
      </c>
      <c r="B43" s="80">
        <v>6.1</v>
      </c>
      <c r="C43" s="80">
        <v>6.4</v>
      </c>
      <c r="D43" s="80">
        <v>3.2</v>
      </c>
      <c r="E43" s="80">
        <v>0</v>
      </c>
      <c r="F43" s="80">
        <v>1</v>
      </c>
      <c r="G43" s="80">
        <v>1</v>
      </c>
      <c r="H43" s="80">
        <v>0</v>
      </c>
      <c r="I43" s="80">
        <v>0.16746467057158387</v>
      </c>
      <c r="J43" s="80">
        <v>0.16746467057158387</v>
      </c>
      <c r="K43" s="80">
        <v>0.83253532942841613</v>
      </c>
      <c r="L43" s="80">
        <v>-0.18327962027614286</v>
      </c>
      <c r="M43" s="200">
        <v>100</v>
      </c>
      <c r="Z43" s="206"/>
      <c r="AA43" s="206"/>
      <c r="AB43" s="206"/>
      <c r="AC43" s="206"/>
      <c r="AD43" s="206"/>
      <c r="AE43" s="206"/>
      <c r="AF43" s="206"/>
      <c r="AG43" s="206"/>
      <c r="AH43">
        <v>0.16288879655672586</v>
      </c>
      <c r="AI43">
        <v>1</v>
      </c>
      <c r="AJ43">
        <v>0</v>
      </c>
      <c r="AK43">
        <v>34</v>
      </c>
      <c r="AL43">
        <v>5</v>
      </c>
      <c r="AM43">
        <v>0.65656565656565657</v>
      </c>
      <c r="AN43">
        <v>0.95049504950495045</v>
      </c>
      <c r="AO43">
        <v>9.6009600960096624E-3</v>
      </c>
    </row>
    <row r="44" spans="1:41" x14ac:dyDescent="0.2">
      <c r="A44" s="150">
        <v>0</v>
      </c>
      <c r="B44" s="80">
        <v>8.3000000000000007</v>
      </c>
      <c r="C44" s="80">
        <v>5.2</v>
      </c>
      <c r="D44" s="80">
        <v>3.9</v>
      </c>
      <c r="E44" s="80">
        <v>1</v>
      </c>
      <c r="F44" s="80">
        <v>0</v>
      </c>
      <c r="G44" s="80">
        <v>1</v>
      </c>
      <c r="H44" s="80">
        <v>1</v>
      </c>
      <c r="I44" s="80">
        <v>0.47518224182263991</v>
      </c>
      <c r="J44" s="80">
        <v>0.47518224182263991</v>
      </c>
      <c r="K44" s="80">
        <v>0.52481775817736009</v>
      </c>
      <c r="L44" s="80">
        <v>-0.7440568815338261</v>
      </c>
      <c r="M44" s="200">
        <v>0</v>
      </c>
      <c r="Z44" s="206"/>
      <c r="AA44" s="206"/>
      <c r="AB44" s="206"/>
      <c r="AC44" s="206"/>
      <c r="AD44" s="206"/>
      <c r="AE44" s="206"/>
      <c r="AF44" s="206"/>
      <c r="AG44" s="206"/>
      <c r="AH44">
        <v>0.16746467057158387</v>
      </c>
      <c r="AI44">
        <v>1</v>
      </c>
      <c r="AJ44">
        <v>0</v>
      </c>
      <c r="AK44">
        <v>35</v>
      </c>
      <c r="AL44">
        <v>5</v>
      </c>
      <c r="AM44">
        <v>0.64646464646464641</v>
      </c>
      <c r="AN44">
        <v>0.95049504950495045</v>
      </c>
      <c r="AO44">
        <v>9.6009600960095566E-3</v>
      </c>
    </row>
    <row r="45" spans="1:41" x14ac:dyDescent="0.2">
      <c r="A45" s="150">
        <v>1</v>
      </c>
      <c r="B45" s="80">
        <v>9.4</v>
      </c>
      <c r="C45" s="80">
        <v>4.9000000000000004</v>
      </c>
      <c r="D45" s="80">
        <v>4.0999999999999996</v>
      </c>
      <c r="E45" s="80">
        <v>1</v>
      </c>
      <c r="F45" s="80">
        <v>0</v>
      </c>
      <c r="G45" s="80">
        <v>1</v>
      </c>
      <c r="H45" s="80">
        <v>1</v>
      </c>
      <c r="I45" s="80">
        <v>0.83669223864956332</v>
      </c>
      <c r="J45" s="80">
        <v>0.83669223864956332</v>
      </c>
      <c r="K45" s="80">
        <v>0.16330776135043668</v>
      </c>
      <c r="L45" s="80">
        <v>-0.17829897186850641</v>
      </c>
      <c r="M45" s="200">
        <v>100</v>
      </c>
      <c r="Z45" s="206"/>
      <c r="AA45" s="206"/>
      <c r="AB45" s="206"/>
      <c r="AC45" s="206"/>
      <c r="AD45" s="206"/>
      <c r="AE45" s="206"/>
      <c r="AF45" s="206"/>
      <c r="AG45" s="206"/>
      <c r="AH45">
        <v>0.16746467057158387</v>
      </c>
      <c r="AI45">
        <v>1</v>
      </c>
      <c r="AJ45">
        <v>0</v>
      </c>
      <c r="AK45">
        <v>36</v>
      </c>
      <c r="AL45">
        <v>5</v>
      </c>
      <c r="AM45">
        <v>0.63636363636363635</v>
      </c>
      <c r="AN45">
        <v>0.95049504950495045</v>
      </c>
      <c r="AO45">
        <v>9.6009600960095566E-3</v>
      </c>
    </row>
    <row r="46" spans="1:41" x14ac:dyDescent="0.2">
      <c r="A46" s="150">
        <v>1</v>
      </c>
      <c r="B46" s="80">
        <v>9.3000000000000007</v>
      </c>
      <c r="C46" s="80">
        <v>6.3</v>
      </c>
      <c r="D46" s="80">
        <v>4.3</v>
      </c>
      <c r="E46" s="80">
        <v>1</v>
      </c>
      <c r="F46" s="80">
        <v>0</v>
      </c>
      <c r="G46" s="80">
        <v>1</v>
      </c>
      <c r="H46" s="80">
        <v>1</v>
      </c>
      <c r="I46" s="80">
        <v>0.93523732524601755</v>
      </c>
      <c r="J46" s="80">
        <v>0.93523732524601755</v>
      </c>
      <c r="K46" s="80">
        <v>6.4762674753982452E-2</v>
      </c>
      <c r="L46" s="80">
        <v>-6.6954958108726786E-2</v>
      </c>
      <c r="M46" s="200">
        <v>100</v>
      </c>
      <c r="Z46" s="206"/>
      <c r="AA46" s="206"/>
      <c r="AB46" s="206"/>
      <c r="AC46" s="206"/>
      <c r="AD46" s="206"/>
      <c r="AE46" s="206"/>
      <c r="AF46" s="206"/>
      <c r="AG46" s="206"/>
      <c r="AH46">
        <v>0.17662462406345739</v>
      </c>
      <c r="AI46">
        <v>1</v>
      </c>
      <c r="AJ46">
        <v>0</v>
      </c>
      <c r="AK46">
        <v>37</v>
      </c>
      <c r="AL46">
        <v>5</v>
      </c>
      <c r="AM46">
        <v>0.6262626262626263</v>
      </c>
      <c r="AN46">
        <v>0.95049504950495045</v>
      </c>
      <c r="AO46">
        <v>9.6009600960096624E-3</v>
      </c>
    </row>
    <row r="47" spans="1:41" x14ac:dyDescent="0.2">
      <c r="A47" s="150">
        <v>1</v>
      </c>
      <c r="B47" s="80">
        <v>5.0999999999999996</v>
      </c>
      <c r="C47" s="80">
        <v>7.8</v>
      </c>
      <c r="D47" s="80">
        <v>4.5</v>
      </c>
      <c r="E47" s="80">
        <v>1</v>
      </c>
      <c r="F47" s="80">
        <v>0</v>
      </c>
      <c r="G47" s="80">
        <v>1</v>
      </c>
      <c r="H47" s="80">
        <v>1</v>
      </c>
      <c r="I47" s="80">
        <v>0.74773601707327031</v>
      </c>
      <c r="J47" s="80">
        <v>0.74773601707327031</v>
      </c>
      <c r="K47" s="80">
        <v>0.25226398292672969</v>
      </c>
      <c r="L47" s="80">
        <v>-0.29070528164924009</v>
      </c>
      <c r="M47" s="200">
        <v>100</v>
      </c>
      <c r="Z47" s="206"/>
      <c r="AA47" s="206"/>
      <c r="AB47" s="206"/>
      <c r="AC47" s="206"/>
      <c r="AD47" s="206"/>
      <c r="AE47" s="206"/>
      <c r="AF47" s="206"/>
      <c r="AG47" s="206"/>
      <c r="AH47">
        <v>0.19374860996379356</v>
      </c>
      <c r="AI47">
        <v>1</v>
      </c>
      <c r="AJ47">
        <v>0</v>
      </c>
      <c r="AK47">
        <v>38</v>
      </c>
      <c r="AL47">
        <v>5</v>
      </c>
      <c r="AM47">
        <v>0.61616161616161613</v>
      </c>
      <c r="AN47">
        <v>0.95049504950495045</v>
      </c>
      <c r="AO47">
        <v>9.6009600960095566E-3</v>
      </c>
    </row>
    <row r="48" spans="1:41" x14ac:dyDescent="0.2">
      <c r="A48" s="150">
        <v>0</v>
      </c>
      <c r="B48" s="80">
        <v>8</v>
      </c>
      <c r="C48" s="80">
        <v>3</v>
      </c>
      <c r="D48" s="80">
        <v>4.7</v>
      </c>
      <c r="E48" s="80">
        <v>0</v>
      </c>
      <c r="F48" s="80">
        <v>1</v>
      </c>
      <c r="G48" s="80">
        <v>1</v>
      </c>
      <c r="H48" s="80">
        <v>0</v>
      </c>
      <c r="I48" s="80">
        <v>0.32391320946265362</v>
      </c>
      <c r="J48" s="80">
        <v>0.32391320946265362</v>
      </c>
      <c r="K48" s="80">
        <v>0.67608679053734644</v>
      </c>
      <c r="L48" s="80">
        <v>-0.39143382281139855</v>
      </c>
      <c r="M48" s="200">
        <v>100</v>
      </c>
      <c r="Z48" s="206"/>
      <c r="AA48" s="206"/>
      <c r="AB48" s="206"/>
      <c r="AC48" s="206"/>
      <c r="AD48" s="206"/>
      <c r="AE48" s="206"/>
      <c r="AF48" s="206"/>
      <c r="AG48" s="206"/>
      <c r="AH48">
        <v>0.19374860996379356</v>
      </c>
      <c r="AI48">
        <v>1</v>
      </c>
      <c r="AJ48">
        <v>0</v>
      </c>
      <c r="AK48">
        <v>39</v>
      </c>
      <c r="AL48">
        <v>5</v>
      </c>
      <c r="AM48">
        <v>0.60606060606060608</v>
      </c>
      <c r="AN48">
        <v>0.95049504950495045</v>
      </c>
      <c r="AO48">
        <v>9.6009600960095566E-3</v>
      </c>
    </row>
    <row r="49" spans="1:41" x14ac:dyDescent="0.2">
      <c r="A49" s="150">
        <v>0</v>
      </c>
      <c r="B49" s="80">
        <v>5.9</v>
      </c>
      <c r="C49" s="80">
        <v>5.5</v>
      </c>
      <c r="D49" s="80">
        <v>4.8</v>
      </c>
      <c r="E49" s="80">
        <v>1</v>
      </c>
      <c r="F49" s="80">
        <v>0</v>
      </c>
      <c r="G49" s="80">
        <v>1</v>
      </c>
      <c r="H49" s="80">
        <v>1</v>
      </c>
      <c r="I49" s="80">
        <v>0.3917060158342543</v>
      </c>
      <c r="J49" s="80">
        <v>0.3917060158342543</v>
      </c>
      <c r="K49" s="80">
        <v>0.60829398416574576</v>
      </c>
      <c r="L49" s="80">
        <v>-0.93724368015855575</v>
      </c>
      <c r="M49" s="200">
        <v>0</v>
      </c>
      <c r="Z49" s="206"/>
      <c r="AA49" s="206"/>
      <c r="AB49" s="206"/>
      <c r="AC49" s="206"/>
      <c r="AD49" s="206"/>
      <c r="AE49" s="206"/>
      <c r="AF49" s="206"/>
      <c r="AG49" s="206"/>
      <c r="AH49">
        <v>0.19885198417058442</v>
      </c>
      <c r="AI49">
        <v>1</v>
      </c>
      <c r="AJ49">
        <v>0</v>
      </c>
      <c r="AK49">
        <v>40</v>
      </c>
      <c r="AL49">
        <v>5</v>
      </c>
      <c r="AM49">
        <v>0.59595959595959602</v>
      </c>
      <c r="AN49">
        <v>0.95049504950495045</v>
      </c>
      <c r="AO49">
        <v>9.6009600960096624E-3</v>
      </c>
    </row>
    <row r="50" spans="1:41" x14ac:dyDescent="0.2">
      <c r="A50" s="150">
        <v>1</v>
      </c>
      <c r="B50" s="80">
        <v>10</v>
      </c>
      <c r="C50" s="80">
        <v>4.5</v>
      </c>
      <c r="D50" s="80">
        <v>3.5</v>
      </c>
      <c r="E50" s="80">
        <v>1</v>
      </c>
      <c r="F50" s="80">
        <v>0</v>
      </c>
      <c r="G50" s="80">
        <v>1</v>
      </c>
      <c r="H50" s="80">
        <v>1</v>
      </c>
      <c r="I50" s="80">
        <v>0.74698891519390098</v>
      </c>
      <c r="J50" s="80">
        <v>0.74698891519390098</v>
      </c>
      <c r="K50" s="80">
        <v>0.25301108480609902</v>
      </c>
      <c r="L50" s="80">
        <v>-0.29170493305727702</v>
      </c>
      <c r="M50" s="200">
        <v>100</v>
      </c>
      <c r="Z50" s="206"/>
      <c r="AA50" s="206"/>
      <c r="AB50" s="206"/>
      <c r="AC50" s="206"/>
      <c r="AD50" s="206"/>
      <c r="AE50" s="206"/>
      <c r="AF50" s="206"/>
      <c r="AG50" s="206"/>
      <c r="AH50">
        <v>0.19885198417058442</v>
      </c>
      <c r="AI50">
        <v>1</v>
      </c>
      <c r="AJ50">
        <v>0</v>
      </c>
      <c r="AK50">
        <v>41</v>
      </c>
      <c r="AL50">
        <v>5</v>
      </c>
      <c r="AM50">
        <v>0.58585858585858586</v>
      </c>
      <c r="AN50">
        <v>0.95049504950495045</v>
      </c>
      <c r="AO50">
        <v>9.6009600960096624E-3</v>
      </c>
    </row>
    <row r="51" spans="1:41" x14ac:dyDescent="0.2">
      <c r="A51" s="150">
        <v>0</v>
      </c>
      <c r="B51" s="80">
        <v>5.7</v>
      </c>
      <c r="C51" s="80">
        <v>6</v>
      </c>
      <c r="D51" s="80">
        <v>5.2</v>
      </c>
      <c r="E51" s="80">
        <v>1</v>
      </c>
      <c r="F51" s="80">
        <v>0</v>
      </c>
      <c r="G51" s="80">
        <v>1</v>
      </c>
      <c r="H51" s="80">
        <v>1</v>
      </c>
      <c r="I51" s="80">
        <v>0.55061073563014551</v>
      </c>
      <c r="J51" s="80">
        <v>0.55061073563014551</v>
      </c>
      <c r="K51" s="80">
        <v>0.44938926436985449</v>
      </c>
      <c r="L51" s="80">
        <v>-0.59672718840678507</v>
      </c>
      <c r="M51" s="200">
        <v>100</v>
      </c>
      <c r="Z51" s="206"/>
      <c r="AA51" s="206"/>
      <c r="AB51" s="206"/>
      <c r="AC51" s="206"/>
      <c r="AD51" s="206"/>
      <c r="AE51" s="206"/>
      <c r="AF51" s="206"/>
      <c r="AG51" s="206"/>
      <c r="AH51">
        <v>0.20542320531147312</v>
      </c>
      <c r="AI51">
        <v>1</v>
      </c>
      <c r="AJ51">
        <v>0</v>
      </c>
      <c r="AK51">
        <v>42</v>
      </c>
      <c r="AL51">
        <v>5</v>
      </c>
      <c r="AM51">
        <v>0.57575757575757569</v>
      </c>
      <c r="AN51">
        <v>0.95049504950495045</v>
      </c>
      <c r="AO51">
        <v>9.6009600960095566E-3</v>
      </c>
    </row>
    <row r="52" spans="1:41" x14ac:dyDescent="0.2">
      <c r="A52" s="150">
        <v>1</v>
      </c>
      <c r="B52" s="80">
        <v>9.9</v>
      </c>
      <c r="C52" s="80">
        <v>6.7</v>
      </c>
      <c r="D52" s="80">
        <v>3.9</v>
      </c>
      <c r="E52" s="80">
        <v>1</v>
      </c>
      <c r="F52" s="80">
        <v>0</v>
      </c>
      <c r="G52" s="80">
        <v>1</v>
      </c>
      <c r="H52" s="80">
        <v>1</v>
      </c>
      <c r="I52" s="80">
        <v>0.94519925525748272</v>
      </c>
      <c r="J52" s="80">
        <v>0.94519925525748272</v>
      </c>
      <c r="K52" s="80">
        <v>5.4800744742517282E-2</v>
      </c>
      <c r="L52" s="80">
        <v>-5.6359521590258893E-2</v>
      </c>
      <c r="M52" s="200">
        <v>100</v>
      </c>
      <c r="Z52" s="206"/>
      <c r="AA52" s="206"/>
      <c r="AB52" s="206"/>
      <c r="AC52" s="206"/>
      <c r="AD52" s="206"/>
      <c r="AE52" s="206"/>
      <c r="AF52" s="206"/>
      <c r="AG52" s="206"/>
      <c r="AH52">
        <v>0.20542320531147312</v>
      </c>
      <c r="AI52">
        <v>1</v>
      </c>
      <c r="AJ52">
        <v>0</v>
      </c>
      <c r="AK52">
        <v>43</v>
      </c>
      <c r="AL52">
        <v>5</v>
      </c>
      <c r="AM52">
        <v>0.56565656565656564</v>
      </c>
      <c r="AN52">
        <v>0.95049504950495045</v>
      </c>
      <c r="AO52">
        <v>9.6009600960095566E-3</v>
      </c>
    </row>
    <row r="53" spans="1:41" x14ac:dyDescent="0.2">
      <c r="A53" s="150">
        <v>1</v>
      </c>
      <c r="B53" s="80">
        <v>7.9</v>
      </c>
      <c r="C53" s="80">
        <v>5.8</v>
      </c>
      <c r="D53" s="80">
        <v>4.3</v>
      </c>
      <c r="E53" s="80">
        <v>1</v>
      </c>
      <c r="F53" s="80">
        <v>0</v>
      </c>
      <c r="G53" s="80">
        <v>1</v>
      </c>
      <c r="H53" s="80">
        <v>1</v>
      </c>
      <c r="I53" s="80">
        <v>0.80901227674476772</v>
      </c>
      <c r="J53" s="80">
        <v>0.80901227674476772</v>
      </c>
      <c r="K53" s="80">
        <v>0.19098772325523228</v>
      </c>
      <c r="L53" s="80">
        <v>-0.21194118682893884</v>
      </c>
      <c r="M53" s="200">
        <v>100</v>
      </c>
      <c r="AH53">
        <v>0.21754359527755579</v>
      </c>
      <c r="AI53">
        <v>1</v>
      </c>
      <c r="AJ53">
        <v>0</v>
      </c>
      <c r="AK53">
        <v>44</v>
      </c>
      <c r="AL53">
        <v>5</v>
      </c>
      <c r="AM53">
        <v>0.55555555555555558</v>
      </c>
      <c r="AN53">
        <v>0.95049504950495045</v>
      </c>
      <c r="AO53">
        <v>9.6009600960096624E-3</v>
      </c>
    </row>
    <row r="54" spans="1:41" x14ac:dyDescent="0.2">
      <c r="A54" s="150">
        <v>0</v>
      </c>
      <c r="B54" s="80">
        <v>6.7</v>
      </c>
      <c r="C54" s="80">
        <v>4.8</v>
      </c>
      <c r="D54" s="80">
        <v>2.8</v>
      </c>
      <c r="E54" s="80">
        <v>1</v>
      </c>
      <c r="F54" s="80">
        <v>0</v>
      </c>
      <c r="G54" s="80">
        <v>1</v>
      </c>
      <c r="H54" s="80">
        <v>1</v>
      </c>
      <c r="I54" s="80">
        <v>6.4834874103342738E-2</v>
      </c>
      <c r="J54" s="80">
        <v>6.4834874103342738E-2</v>
      </c>
      <c r="K54" s="80">
        <v>0.93516512589665723</v>
      </c>
      <c r="L54" s="80">
        <v>-2.7359116397840118</v>
      </c>
      <c r="M54" s="200">
        <v>0</v>
      </c>
      <c r="AH54">
        <v>0.21754359527755579</v>
      </c>
      <c r="AI54">
        <v>1</v>
      </c>
      <c r="AJ54">
        <v>0</v>
      </c>
      <c r="AK54">
        <v>45</v>
      </c>
      <c r="AL54">
        <v>5</v>
      </c>
      <c r="AM54">
        <v>0.54545454545454541</v>
      </c>
      <c r="AN54">
        <v>0.95049504950495045</v>
      </c>
      <c r="AO54">
        <v>9.6009600960095566E-3</v>
      </c>
    </row>
    <row r="55" spans="1:41" x14ac:dyDescent="0.2">
      <c r="A55" s="150">
        <v>0</v>
      </c>
      <c r="B55" s="80">
        <v>8.1999999999999993</v>
      </c>
      <c r="C55" s="80">
        <v>3.1</v>
      </c>
      <c r="D55" s="80">
        <v>4.9000000000000004</v>
      </c>
      <c r="E55" s="80">
        <v>1</v>
      </c>
      <c r="F55" s="80">
        <v>0</v>
      </c>
      <c r="G55" s="80">
        <v>1</v>
      </c>
      <c r="H55" s="80">
        <v>1</v>
      </c>
      <c r="I55" s="80">
        <v>0.42282740277922481</v>
      </c>
      <c r="J55" s="80">
        <v>0.42282740277922481</v>
      </c>
      <c r="K55" s="80">
        <v>0.57717259722077519</v>
      </c>
      <c r="L55" s="80">
        <v>-0.8607912144580504</v>
      </c>
      <c r="M55" s="200">
        <v>0</v>
      </c>
      <c r="AH55">
        <v>0.23738187215362366</v>
      </c>
      <c r="AI55">
        <v>1</v>
      </c>
      <c r="AJ55">
        <v>0</v>
      </c>
      <c r="AK55">
        <v>46</v>
      </c>
      <c r="AL55">
        <v>5</v>
      </c>
      <c r="AM55">
        <v>0.53535353535353536</v>
      </c>
      <c r="AN55">
        <v>0.95049504950495045</v>
      </c>
      <c r="AO55">
        <v>9.6009600960095566E-3</v>
      </c>
    </row>
    <row r="56" spans="1:41" x14ac:dyDescent="0.2">
      <c r="A56" s="150">
        <v>1</v>
      </c>
      <c r="B56" s="80">
        <v>9.4</v>
      </c>
      <c r="C56" s="80">
        <v>4.5999999999999996</v>
      </c>
      <c r="D56" s="80">
        <v>4.5999999999999996</v>
      </c>
      <c r="E56" s="80">
        <v>1</v>
      </c>
      <c r="F56" s="80">
        <v>0</v>
      </c>
      <c r="G56" s="80">
        <v>1</v>
      </c>
      <c r="H56" s="80">
        <v>1</v>
      </c>
      <c r="I56" s="80">
        <v>0.88356816197992627</v>
      </c>
      <c r="J56" s="80">
        <v>0.88356816197992627</v>
      </c>
      <c r="K56" s="80">
        <v>0.11643183802007373</v>
      </c>
      <c r="L56" s="80">
        <v>-0.12378684024930746</v>
      </c>
      <c r="M56" s="200">
        <v>100</v>
      </c>
      <c r="AH56">
        <v>0.24658771602980101</v>
      </c>
      <c r="AI56">
        <v>1</v>
      </c>
      <c r="AJ56">
        <v>0</v>
      </c>
      <c r="AK56">
        <v>47</v>
      </c>
      <c r="AL56">
        <v>5</v>
      </c>
      <c r="AM56">
        <v>0.5252525252525253</v>
      </c>
      <c r="AN56">
        <v>0.95049504950495045</v>
      </c>
      <c r="AO56">
        <v>9.6009600960096624E-3</v>
      </c>
    </row>
    <row r="57" spans="1:41" x14ac:dyDescent="0.2">
      <c r="A57" s="150">
        <v>1</v>
      </c>
      <c r="B57" s="80">
        <v>6.9</v>
      </c>
      <c r="C57" s="80">
        <v>4.7</v>
      </c>
      <c r="D57" s="80">
        <v>3.3</v>
      </c>
      <c r="E57" s="80">
        <v>1</v>
      </c>
      <c r="F57" s="80">
        <v>0</v>
      </c>
      <c r="G57" s="80">
        <v>1</v>
      </c>
      <c r="H57" s="80">
        <v>1</v>
      </c>
      <c r="I57" s="80">
        <v>0.25873054112624466</v>
      </c>
      <c r="J57" s="80">
        <v>0.25873054112624466</v>
      </c>
      <c r="K57" s="80">
        <v>0.74126945887375539</v>
      </c>
      <c r="L57" s="80">
        <v>-1.3519681406073061</v>
      </c>
      <c r="M57" s="200">
        <v>0</v>
      </c>
      <c r="AH57">
        <v>0.24658771602980101</v>
      </c>
      <c r="AI57">
        <v>1</v>
      </c>
      <c r="AJ57">
        <v>0</v>
      </c>
      <c r="AK57">
        <v>48</v>
      </c>
      <c r="AL57">
        <v>5</v>
      </c>
      <c r="AM57">
        <v>0.51515151515151514</v>
      </c>
      <c r="AN57">
        <v>0.95049504950495045</v>
      </c>
      <c r="AO57">
        <v>0</v>
      </c>
    </row>
    <row r="58" spans="1:41" x14ac:dyDescent="0.2">
      <c r="A58" s="150">
        <v>0</v>
      </c>
      <c r="B58" s="80">
        <v>8</v>
      </c>
      <c r="C58" s="80">
        <v>4.7</v>
      </c>
      <c r="D58" s="80">
        <v>4.2</v>
      </c>
      <c r="E58" s="80">
        <v>1</v>
      </c>
      <c r="F58" s="80">
        <v>0</v>
      </c>
      <c r="G58" s="80">
        <v>1</v>
      </c>
      <c r="H58" s="80">
        <v>1</v>
      </c>
      <c r="I58" s="80">
        <v>0.4356758372471331</v>
      </c>
      <c r="J58" s="80">
        <v>0.4356758372471331</v>
      </c>
      <c r="K58" s="80">
        <v>0.5643241627528669</v>
      </c>
      <c r="L58" s="80">
        <v>-0.83085680471321022</v>
      </c>
      <c r="M58" s="200">
        <v>0</v>
      </c>
      <c r="AH58">
        <v>0.25483877130583854</v>
      </c>
      <c r="AI58">
        <v>0</v>
      </c>
      <c r="AJ58">
        <v>1</v>
      </c>
      <c r="AK58">
        <v>48</v>
      </c>
      <c r="AL58">
        <v>6</v>
      </c>
      <c r="AM58">
        <v>0.51515151515151514</v>
      </c>
      <c r="AN58">
        <v>0.94059405940594054</v>
      </c>
      <c r="AO58">
        <v>9.500950095009562E-3</v>
      </c>
    </row>
    <row r="59" spans="1:41" x14ac:dyDescent="0.2">
      <c r="A59" s="150">
        <v>0</v>
      </c>
      <c r="B59" s="80">
        <v>9.3000000000000007</v>
      </c>
      <c r="C59" s="80">
        <v>5.5</v>
      </c>
      <c r="D59" s="80">
        <v>3.4</v>
      </c>
      <c r="E59" s="80">
        <v>1</v>
      </c>
      <c r="F59" s="80">
        <v>0</v>
      </c>
      <c r="G59" s="80">
        <v>1</v>
      </c>
      <c r="H59" s="80">
        <v>1</v>
      </c>
      <c r="I59" s="80">
        <v>0.54039270754673041</v>
      </c>
      <c r="J59" s="80">
        <v>0.54039270754673041</v>
      </c>
      <c r="K59" s="80">
        <v>0.45960729245326959</v>
      </c>
      <c r="L59" s="80">
        <v>-0.61545916753427643</v>
      </c>
      <c r="M59" s="200">
        <v>100</v>
      </c>
      <c r="AH59">
        <v>0.25483877130583854</v>
      </c>
      <c r="AI59">
        <v>1</v>
      </c>
      <c r="AJ59">
        <v>0</v>
      </c>
      <c r="AK59">
        <v>49</v>
      </c>
      <c r="AL59">
        <v>6</v>
      </c>
      <c r="AM59">
        <v>0.50505050505050497</v>
      </c>
      <c r="AN59">
        <v>0.94059405940594054</v>
      </c>
      <c r="AO59">
        <v>0</v>
      </c>
    </row>
    <row r="60" spans="1:41" x14ac:dyDescent="0.2">
      <c r="A60" s="150">
        <v>1</v>
      </c>
      <c r="B60" s="80">
        <v>7.4</v>
      </c>
      <c r="C60" s="80">
        <v>6.9</v>
      </c>
      <c r="D60" s="80">
        <v>5.5</v>
      </c>
      <c r="E60" s="80">
        <v>1</v>
      </c>
      <c r="F60" s="80">
        <v>0</v>
      </c>
      <c r="G60" s="80">
        <v>1</v>
      </c>
      <c r="H60" s="80">
        <v>1</v>
      </c>
      <c r="I60" s="80">
        <v>0.96046811864446036</v>
      </c>
      <c r="J60" s="80">
        <v>0.96046811864446036</v>
      </c>
      <c r="K60" s="80">
        <v>3.9531881355539644E-2</v>
      </c>
      <c r="L60" s="80">
        <v>-4.0334489782022975E-2</v>
      </c>
      <c r="M60" s="200">
        <v>100</v>
      </c>
      <c r="AH60">
        <v>0.25873054112624466</v>
      </c>
      <c r="AI60">
        <v>0</v>
      </c>
      <c r="AJ60">
        <v>1</v>
      </c>
      <c r="AK60">
        <v>49</v>
      </c>
      <c r="AL60">
        <v>7</v>
      </c>
      <c r="AM60">
        <v>0.50505050505050497</v>
      </c>
      <c r="AN60">
        <v>0.93069306930693063</v>
      </c>
      <c r="AO60">
        <v>9.4009400940093576E-3</v>
      </c>
    </row>
    <row r="61" spans="1:41" x14ac:dyDescent="0.2">
      <c r="A61" s="150">
        <v>0</v>
      </c>
      <c r="B61" s="80">
        <v>7.6</v>
      </c>
      <c r="C61" s="80">
        <v>5.4</v>
      </c>
      <c r="D61" s="80">
        <v>4</v>
      </c>
      <c r="E61" s="80">
        <v>1</v>
      </c>
      <c r="F61" s="80">
        <v>0</v>
      </c>
      <c r="G61" s="80">
        <v>1</v>
      </c>
      <c r="H61" s="80">
        <v>1</v>
      </c>
      <c r="I61" s="80">
        <v>0.42138173333249879</v>
      </c>
      <c r="J61" s="80">
        <v>0.42138173333249879</v>
      </c>
      <c r="K61" s="80">
        <v>0.57861826666750127</v>
      </c>
      <c r="L61" s="80">
        <v>-0.86421612612514875</v>
      </c>
      <c r="M61" s="200">
        <v>0</v>
      </c>
      <c r="AH61">
        <v>0.25873054112624466</v>
      </c>
      <c r="AI61">
        <v>1</v>
      </c>
      <c r="AJ61">
        <v>0</v>
      </c>
      <c r="AK61">
        <v>50</v>
      </c>
      <c r="AL61">
        <v>7</v>
      </c>
      <c r="AM61">
        <v>0.49494949494949492</v>
      </c>
      <c r="AN61">
        <v>0.93069306930693063</v>
      </c>
      <c r="AO61">
        <v>9.4009400940093576E-3</v>
      </c>
    </row>
    <row r="62" spans="1:41" x14ac:dyDescent="0.2">
      <c r="A62" s="150">
        <v>0</v>
      </c>
      <c r="B62" s="80">
        <v>10</v>
      </c>
      <c r="C62" s="80">
        <v>4.5</v>
      </c>
      <c r="D62" s="80">
        <v>3.5</v>
      </c>
      <c r="E62" s="80">
        <v>0</v>
      </c>
      <c r="F62" s="80">
        <v>1</v>
      </c>
      <c r="G62" s="80">
        <v>1</v>
      </c>
      <c r="H62" s="80">
        <v>0</v>
      </c>
      <c r="I62" s="80">
        <v>0.52853416275458454</v>
      </c>
      <c r="J62" s="80">
        <v>0.52853416275458454</v>
      </c>
      <c r="K62" s="80">
        <v>0.47146583724541546</v>
      </c>
      <c r="L62" s="80">
        <v>-0.75190863500466631</v>
      </c>
      <c r="M62" s="200">
        <v>0</v>
      </c>
      <c r="AH62">
        <v>0.26182365016194725</v>
      </c>
      <c r="AI62">
        <v>1</v>
      </c>
      <c r="AJ62">
        <v>0</v>
      </c>
      <c r="AK62">
        <v>51</v>
      </c>
      <c r="AL62">
        <v>7</v>
      </c>
      <c r="AM62">
        <v>0.48484848484848486</v>
      </c>
      <c r="AN62">
        <v>0.93069306930693063</v>
      </c>
      <c r="AO62">
        <v>9.4009400940094617E-3</v>
      </c>
    </row>
    <row r="63" spans="1:41" x14ac:dyDescent="0.2">
      <c r="A63" s="150">
        <v>0</v>
      </c>
      <c r="B63" s="80">
        <v>9.9</v>
      </c>
      <c r="C63" s="80">
        <v>3.5</v>
      </c>
      <c r="D63" s="80">
        <v>4</v>
      </c>
      <c r="E63" s="80">
        <v>1</v>
      </c>
      <c r="F63" s="80">
        <v>0</v>
      </c>
      <c r="G63" s="80">
        <v>1</v>
      </c>
      <c r="H63" s="80">
        <v>1</v>
      </c>
      <c r="I63" s="80">
        <v>0.50167811323083011</v>
      </c>
      <c r="J63" s="80">
        <v>0.50167811323083011</v>
      </c>
      <c r="K63" s="80">
        <v>0.49832188676916989</v>
      </c>
      <c r="L63" s="80">
        <v>-0.68979657365615388</v>
      </c>
      <c r="M63" s="200">
        <v>100</v>
      </c>
      <c r="AH63">
        <v>0.26182365016194725</v>
      </c>
      <c r="AI63">
        <v>1</v>
      </c>
      <c r="AJ63">
        <v>0</v>
      </c>
      <c r="AK63">
        <v>52</v>
      </c>
      <c r="AL63">
        <v>7</v>
      </c>
      <c r="AM63">
        <v>0.4747474747474747</v>
      </c>
      <c r="AN63">
        <v>0.93069306930693063</v>
      </c>
      <c r="AO63">
        <v>0</v>
      </c>
    </row>
    <row r="64" spans="1:41" x14ac:dyDescent="0.2">
      <c r="A64" s="150">
        <v>0</v>
      </c>
      <c r="B64" s="80">
        <v>8.6999999999999993</v>
      </c>
      <c r="C64" s="80">
        <v>3.8</v>
      </c>
      <c r="D64" s="80">
        <v>4.5</v>
      </c>
      <c r="E64" s="80">
        <v>0</v>
      </c>
      <c r="F64" s="80">
        <v>1</v>
      </c>
      <c r="G64" s="80">
        <v>1</v>
      </c>
      <c r="H64" s="80">
        <v>0</v>
      </c>
      <c r="I64" s="80">
        <v>0.49686291424288176</v>
      </c>
      <c r="J64" s="80">
        <v>0.49686291424288176</v>
      </c>
      <c r="K64" s="80">
        <v>0.50313708575711824</v>
      </c>
      <c r="L64" s="80">
        <v>-0.68689260971721033</v>
      </c>
      <c r="M64" s="200">
        <v>100</v>
      </c>
      <c r="AH64">
        <v>0.28459129984069126</v>
      </c>
      <c r="AI64">
        <v>0</v>
      </c>
      <c r="AJ64">
        <v>1</v>
      </c>
      <c r="AK64">
        <v>52</v>
      </c>
      <c r="AL64">
        <v>8</v>
      </c>
      <c r="AM64">
        <v>0.4747474747474747</v>
      </c>
      <c r="AN64">
        <v>0.92079207920792083</v>
      </c>
      <c r="AO64">
        <v>9.3009300930092589E-3</v>
      </c>
    </row>
    <row r="65" spans="1:41" x14ac:dyDescent="0.2">
      <c r="A65" s="150">
        <v>1</v>
      </c>
      <c r="B65" s="80">
        <v>8.4</v>
      </c>
      <c r="C65" s="80">
        <v>5.9</v>
      </c>
      <c r="D65" s="80">
        <v>3.6</v>
      </c>
      <c r="E65" s="80">
        <v>1</v>
      </c>
      <c r="F65" s="80">
        <v>0</v>
      </c>
      <c r="G65" s="80">
        <v>1</v>
      </c>
      <c r="H65" s="80">
        <v>1</v>
      </c>
      <c r="I65" s="80">
        <v>0.73533030656084553</v>
      </c>
      <c r="J65" s="80">
        <v>0.73533030656084553</v>
      </c>
      <c r="K65" s="80">
        <v>0.26466969343915447</v>
      </c>
      <c r="L65" s="80">
        <v>-0.3074354840363237</v>
      </c>
      <c r="M65" s="200">
        <v>100</v>
      </c>
      <c r="AH65">
        <v>0.28459129984069126</v>
      </c>
      <c r="AI65">
        <v>1</v>
      </c>
      <c r="AJ65">
        <v>0</v>
      </c>
      <c r="AK65">
        <v>53</v>
      </c>
      <c r="AL65">
        <v>8</v>
      </c>
      <c r="AM65">
        <v>0.46464646464646464</v>
      </c>
      <c r="AN65">
        <v>0.92079207920792083</v>
      </c>
      <c r="AO65">
        <v>9.3009300930092589E-3</v>
      </c>
    </row>
    <row r="66" spans="1:41" x14ac:dyDescent="0.2">
      <c r="A66" s="150">
        <v>1</v>
      </c>
      <c r="B66" s="80">
        <v>8.8000000000000007</v>
      </c>
      <c r="C66" s="80">
        <v>4.8</v>
      </c>
      <c r="D66" s="80">
        <v>2.9</v>
      </c>
      <c r="E66" s="80">
        <v>0</v>
      </c>
      <c r="F66" s="80">
        <v>1</v>
      </c>
      <c r="G66" s="80">
        <v>1</v>
      </c>
      <c r="H66" s="80">
        <v>0</v>
      </c>
      <c r="I66" s="80">
        <v>0.44743968264180922</v>
      </c>
      <c r="J66" s="80">
        <v>0.44743968264180922</v>
      </c>
      <c r="K66" s="80">
        <v>0.55256031735819078</v>
      </c>
      <c r="L66" s="80">
        <v>-0.59319267985999125</v>
      </c>
      <c r="M66" s="200">
        <v>100</v>
      </c>
      <c r="AH66">
        <v>0.32391320946265362</v>
      </c>
      <c r="AI66">
        <v>1</v>
      </c>
      <c r="AJ66">
        <v>0</v>
      </c>
      <c r="AK66">
        <v>54</v>
      </c>
      <c r="AL66">
        <v>8</v>
      </c>
      <c r="AM66">
        <v>0.45454545454545459</v>
      </c>
      <c r="AN66">
        <v>0.92079207920792083</v>
      </c>
      <c r="AO66">
        <v>9.3009300930093613E-3</v>
      </c>
    </row>
    <row r="67" spans="1:41" x14ac:dyDescent="0.2">
      <c r="A67" s="150">
        <v>0</v>
      </c>
      <c r="B67" s="80">
        <v>7.7</v>
      </c>
      <c r="C67" s="80">
        <v>3.4</v>
      </c>
      <c r="D67" s="80">
        <v>2.6</v>
      </c>
      <c r="E67" s="80">
        <v>0</v>
      </c>
      <c r="F67" s="80">
        <v>1</v>
      </c>
      <c r="G67" s="80">
        <v>1</v>
      </c>
      <c r="H67" s="80">
        <v>0</v>
      </c>
      <c r="I67" s="80">
        <v>4.243486320409591E-2</v>
      </c>
      <c r="J67" s="80">
        <v>4.243486320409591E-2</v>
      </c>
      <c r="K67" s="80">
        <v>0.95756513679590405</v>
      </c>
      <c r="L67" s="80">
        <v>-4.3361532255856074E-2</v>
      </c>
      <c r="M67" s="200">
        <v>100</v>
      </c>
      <c r="AH67">
        <v>0.32391320946265362</v>
      </c>
      <c r="AI67">
        <v>1</v>
      </c>
      <c r="AJ67">
        <v>0</v>
      </c>
      <c r="AK67">
        <v>55</v>
      </c>
      <c r="AL67">
        <v>8</v>
      </c>
      <c r="AM67">
        <v>0.44444444444444442</v>
      </c>
      <c r="AN67">
        <v>0.92079207920792083</v>
      </c>
      <c r="AO67">
        <v>9.3009300930092589E-3</v>
      </c>
    </row>
    <row r="68" spans="1:41" x14ac:dyDescent="0.2">
      <c r="A68" s="150">
        <v>0</v>
      </c>
      <c r="B68" s="80">
        <v>6.6</v>
      </c>
      <c r="C68" s="80">
        <v>4.8</v>
      </c>
      <c r="D68" s="80">
        <v>2.8</v>
      </c>
      <c r="E68" s="80">
        <v>0</v>
      </c>
      <c r="F68" s="80">
        <v>1</v>
      </c>
      <c r="G68" s="80">
        <v>1</v>
      </c>
      <c r="H68" s="80">
        <v>0</v>
      </c>
      <c r="I68" s="80">
        <v>6.0979968820794032E-2</v>
      </c>
      <c r="J68" s="80">
        <v>6.0979968820794032E-2</v>
      </c>
      <c r="K68" s="80">
        <v>0.93902003117920596</v>
      </c>
      <c r="L68" s="80">
        <v>-6.2918467542189535E-2</v>
      </c>
      <c r="M68" s="200">
        <v>100</v>
      </c>
      <c r="AH68">
        <v>0.32670825733642433</v>
      </c>
      <c r="AI68">
        <v>1</v>
      </c>
      <c r="AJ68">
        <v>0</v>
      </c>
      <c r="AK68">
        <v>56</v>
      </c>
      <c r="AL68">
        <v>8</v>
      </c>
      <c r="AM68">
        <v>0.43434343434343436</v>
      </c>
      <c r="AN68">
        <v>0.92079207920792083</v>
      </c>
      <c r="AO68">
        <v>9.3009300930093613E-3</v>
      </c>
    </row>
    <row r="69" spans="1:41" x14ac:dyDescent="0.2">
      <c r="A69" s="150">
        <v>0</v>
      </c>
      <c r="B69" s="80">
        <v>5.7</v>
      </c>
      <c r="C69" s="80">
        <v>6</v>
      </c>
      <c r="D69" s="80">
        <v>5.2</v>
      </c>
      <c r="E69" s="80">
        <v>0</v>
      </c>
      <c r="F69" s="80">
        <v>1</v>
      </c>
      <c r="G69" s="80">
        <v>1</v>
      </c>
      <c r="H69" s="80">
        <v>0</v>
      </c>
      <c r="I69" s="80">
        <v>0.55061073563014551</v>
      </c>
      <c r="J69" s="80">
        <v>0.55061073563014551</v>
      </c>
      <c r="K69" s="80">
        <v>0.44938926436985449</v>
      </c>
      <c r="L69" s="80">
        <v>-0.79986580832387277</v>
      </c>
      <c r="M69" s="200">
        <v>0</v>
      </c>
      <c r="AH69">
        <v>0.32670825733642433</v>
      </c>
      <c r="AI69">
        <v>1</v>
      </c>
      <c r="AJ69">
        <v>0</v>
      </c>
      <c r="AK69">
        <v>57</v>
      </c>
      <c r="AL69">
        <v>8</v>
      </c>
      <c r="AM69">
        <v>0.4242424242424242</v>
      </c>
      <c r="AN69">
        <v>0.92079207920792083</v>
      </c>
      <c r="AO69">
        <v>9.3009300930092589E-3</v>
      </c>
    </row>
    <row r="70" spans="1:41" x14ac:dyDescent="0.2">
      <c r="A70" s="150">
        <v>0</v>
      </c>
      <c r="B70" s="80">
        <v>5.7</v>
      </c>
      <c r="C70" s="80">
        <v>5.0999999999999996</v>
      </c>
      <c r="D70" s="80">
        <v>4.5</v>
      </c>
      <c r="E70" s="80">
        <v>0</v>
      </c>
      <c r="F70" s="80">
        <v>1</v>
      </c>
      <c r="G70" s="80">
        <v>1</v>
      </c>
      <c r="H70" s="80">
        <v>0</v>
      </c>
      <c r="I70" s="80">
        <v>0.23738187215362366</v>
      </c>
      <c r="J70" s="80">
        <v>0.23738187215362366</v>
      </c>
      <c r="K70" s="80">
        <v>0.76261812784637639</v>
      </c>
      <c r="L70" s="80">
        <v>-0.27099786073396831</v>
      </c>
      <c r="M70" s="200">
        <v>100</v>
      </c>
      <c r="AH70">
        <v>0.33502607106745136</v>
      </c>
      <c r="AI70">
        <v>1</v>
      </c>
      <c r="AJ70">
        <v>0</v>
      </c>
      <c r="AK70">
        <v>58</v>
      </c>
      <c r="AL70">
        <v>8</v>
      </c>
      <c r="AM70">
        <v>0.41414141414141414</v>
      </c>
      <c r="AN70">
        <v>0.92079207920792083</v>
      </c>
      <c r="AO70">
        <v>9.3009300930092589E-3</v>
      </c>
    </row>
    <row r="71" spans="1:41" x14ac:dyDescent="0.2">
      <c r="A71" s="150">
        <v>1</v>
      </c>
      <c r="B71" s="80">
        <v>5.5</v>
      </c>
      <c r="C71" s="80">
        <v>4.9000000000000004</v>
      </c>
      <c r="D71" s="80">
        <v>4.3</v>
      </c>
      <c r="E71" s="80">
        <v>0</v>
      </c>
      <c r="F71" s="80">
        <v>1</v>
      </c>
      <c r="G71" s="80">
        <v>1</v>
      </c>
      <c r="H71" s="80">
        <v>0</v>
      </c>
      <c r="I71" s="80">
        <v>0.33502607106745136</v>
      </c>
      <c r="J71" s="80">
        <v>0.33502607106745136</v>
      </c>
      <c r="K71" s="80">
        <v>0.6649739289325487</v>
      </c>
      <c r="L71" s="80">
        <v>-0.40800744370751257</v>
      </c>
      <c r="M71" s="200">
        <v>100</v>
      </c>
      <c r="AH71">
        <v>0.33502607106745136</v>
      </c>
      <c r="AI71">
        <v>1</v>
      </c>
      <c r="AJ71">
        <v>0</v>
      </c>
      <c r="AK71">
        <v>59</v>
      </c>
      <c r="AL71">
        <v>8</v>
      </c>
      <c r="AM71">
        <v>0.40404040404040409</v>
      </c>
      <c r="AN71">
        <v>0.92079207920792083</v>
      </c>
      <c r="AO71">
        <v>0</v>
      </c>
    </row>
    <row r="72" spans="1:41" x14ac:dyDescent="0.2">
      <c r="A72" s="150">
        <v>0</v>
      </c>
      <c r="B72" s="80">
        <v>7.5</v>
      </c>
      <c r="C72" s="80">
        <v>4.5</v>
      </c>
      <c r="D72" s="80">
        <v>3.4</v>
      </c>
      <c r="E72" s="80">
        <v>0</v>
      </c>
      <c r="F72" s="80">
        <v>1</v>
      </c>
      <c r="G72" s="80">
        <v>1</v>
      </c>
      <c r="H72" s="80">
        <v>0</v>
      </c>
      <c r="I72" s="80">
        <v>0.16288879655672586</v>
      </c>
      <c r="J72" s="80">
        <v>0.16288879655672586</v>
      </c>
      <c r="K72" s="80">
        <v>0.83711120344327417</v>
      </c>
      <c r="L72" s="80">
        <v>-0.17779835776780067</v>
      </c>
      <c r="M72" s="200">
        <v>100</v>
      </c>
      <c r="AH72">
        <v>0.35089327301129541</v>
      </c>
      <c r="AI72">
        <v>0</v>
      </c>
      <c r="AJ72">
        <v>1</v>
      </c>
      <c r="AK72">
        <v>59</v>
      </c>
      <c r="AL72">
        <v>9</v>
      </c>
      <c r="AM72">
        <v>0.40404040404040409</v>
      </c>
      <c r="AN72">
        <v>0.91089108910891092</v>
      </c>
      <c r="AO72">
        <v>9.2009200920092609E-3</v>
      </c>
    </row>
    <row r="73" spans="1:41" x14ac:dyDescent="0.2">
      <c r="A73" s="150">
        <v>0</v>
      </c>
      <c r="B73" s="80">
        <v>6.4</v>
      </c>
      <c r="C73" s="80">
        <v>5.3</v>
      </c>
      <c r="D73" s="80">
        <v>3.9</v>
      </c>
      <c r="E73" s="80">
        <v>0</v>
      </c>
      <c r="F73" s="80">
        <v>1</v>
      </c>
      <c r="G73" s="80">
        <v>1</v>
      </c>
      <c r="H73" s="80">
        <v>0</v>
      </c>
      <c r="I73" s="80">
        <v>0.21754359527755579</v>
      </c>
      <c r="J73" s="80">
        <v>0.21754359527755579</v>
      </c>
      <c r="K73" s="80">
        <v>0.78245640472244427</v>
      </c>
      <c r="L73" s="80">
        <v>-0.245317070934613</v>
      </c>
      <c r="M73" s="200">
        <v>100</v>
      </c>
      <c r="AH73">
        <v>0.35089327301129541</v>
      </c>
      <c r="AI73">
        <v>1</v>
      </c>
      <c r="AJ73">
        <v>0</v>
      </c>
      <c r="AK73">
        <v>60</v>
      </c>
      <c r="AL73">
        <v>9</v>
      </c>
      <c r="AM73">
        <v>0.39393939393939392</v>
      </c>
      <c r="AN73">
        <v>0.91089108910891092</v>
      </c>
      <c r="AO73">
        <v>9.2009200920091586E-3</v>
      </c>
    </row>
    <row r="74" spans="1:41" x14ac:dyDescent="0.2">
      <c r="A74" s="150">
        <v>0</v>
      </c>
      <c r="B74" s="80">
        <v>9.1</v>
      </c>
      <c r="C74" s="80">
        <v>7.1</v>
      </c>
      <c r="D74" s="80">
        <v>4.4000000000000004</v>
      </c>
      <c r="E74" s="80">
        <v>1</v>
      </c>
      <c r="F74" s="80">
        <v>0</v>
      </c>
      <c r="G74" s="80">
        <v>1</v>
      </c>
      <c r="H74" s="80">
        <v>1</v>
      </c>
      <c r="I74" s="80">
        <v>0.89879094298123763</v>
      </c>
      <c r="J74" s="80">
        <v>0.89879094298123763</v>
      </c>
      <c r="K74" s="80">
        <v>0.10120905701876237</v>
      </c>
      <c r="L74" s="80">
        <v>-0.10670481551163441</v>
      </c>
      <c r="M74" s="200">
        <v>100</v>
      </c>
      <c r="AH74">
        <v>0.36566864185648962</v>
      </c>
      <c r="AI74">
        <v>1</v>
      </c>
      <c r="AJ74">
        <v>0</v>
      </c>
      <c r="AK74">
        <v>61</v>
      </c>
      <c r="AL74">
        <v>9</v>
      </c>
      <c r="AM74">
        <v>0.38383838383838387</v>
      </c>
      <c r="AN74">
        <v>0.91089108910891092</v>
      </c>
      <c r="AO74">
        <v>0</v>
      </c>
    </row>
    <row r="75" spans="1:41" x14ac:dyDescent="0.2">
      <c r="A75" s="150">
        <v>1</v>
      </c>
      <c r="B75" s="80">
        <v>6.7</v>
      </c>
      <c r="C75" s="80">
        <v>4.5</v>
      </c>
      <c r="D75" s="80">
        <v>3.1</v>
      </c>
      <c r="E75" s="80">
        <v>0</v>
      </c>
      <c r="F75" s="80">
        <v>1</v>
      </c>
      <c r="G75" s="80">
        <v>1</v>
      </c>
      <c r="H75" s="80">
        <v>0</v>
      </c>
      <c r="I75" s="80">
        <v>0.17662462406345739</v>
      </c>
      <c r="J75" s="80">
        <v>0.17662462406345739</v>
      </c>
      <c r="K75" s="80">
        <v>0.82337537593654264</v>
      </c>
      <c r="L75" s="80">
        <v>-0.19434307544140231</v>
      </c>
      <c r="M75" s="200">
        <v>100</v>
      </c>
      <c r="AH75">
        <v>0.36566864185648962</v>
      </c>
      <c r="AI75">
        <v>0</v>
      </c>
      <c r="AJ75">
        <v>1</v>
      </c>
      <c r="AK75">
        <v>61</v>
      </c>
      <c r="AL75">
        <v>10</v>
      </c>
      <c r="AM75">
        <v>0.38383838383838387</v>
      </c>
      <c r="AN75">
        <v>0.90099009900990101</v>
      </c>
      <c r="AO75">
        <v>0</v>
      </c>
    </row>
    <row r="76" spans="1:41" x14ac:dyDescent="0.2">
      <c r="A76" s="150">
        <v>0</v>
      </c>
      <c r="B76" s="80">
        <v>6.5</v>
      </c>
      <c r="C76" s="80">
        <v>6</v>
      </c>
      <c r="D76" s="80">
        <v>4.5999999999999996</v>
      </c>
      <c r="E76" s="80">
        <v>0</v>
      </c>
      <c r="F76" s="80">
        <v>1</v>
      </c>
      <c r="G76" s="80">
        <v>1</v>
      </c>
      <c r="H76" s="80">
        <v>0</v>
      </c>
      <c r="I76" s="80">
        <v>0.50782914745630625</v>
      </c>
      <c r="J76" s="80">
        <v>0.50782914745630625</v>
      </c>
      <c r="K76" s="80">
        <v>0.49217085254369375</v>
      </c>
      <c r="L76" s="80">
        <v>-0.70892936150339758</v>
      </c>
      <c r="M76" s="200">
        <v>0</v>
      </c>
      <c r="AH76">
        <v>0.38222946833122035</v>
      </c>
      <c r="AI76">
        <v>0</v>
      </c>
      <c r="AJ76">
        <v>1</v>
      </c>
      <c r="AK76">
        <v>61</v>
      </c>
      <c r="AL76">
        <v>11</v>
      </c>
      <c r="AM76">
        <v>0.38383838383838387</v>
      </c>
      <c r="AN76">
        <v>0.8910891089108911</v>
      </c>
      <c r="AO76">
        <v>9.0009000900090584E-3</v>
      </c>
    </row>
    <row r="77" spans="1:41" x14ac:dyDescent="0.2">
      <c r="A77" s="150">
        <v>1</v>
      </c>
      <c r="B77" s="80">
        <v>9.9</v>
      </c>
      <c r="C77" s="80">
        <v>6.7</v>
      </c>
      <c r="D77" s="80">
        <v>3.9</v>
      </c>
      <c r="E77" s="80">
        <v>1</v>
      </c>
      <c r="F77" s="80">
        <v>0</v>
      </c>
      <c r="G77" s="80">
        <v>1</v>
      </c>
      <c r="H77" s="80">
        <v>1</v>
      </c>
      <c r="I77" s="80">
        <v>0.94519925525748272</v>
      </c>
      <c r="J77" s="80">
        <v>0.94519925525748272</v>
      </c>
      <c r="K77" s="80">
        <v>5.4800744742517282E-2</v>
      </c>
      <c r="L77" s="80">
        <v>-5.6359521590258893E-2</v>
      </c>
      <c r="M77" s="200">
        <v>100</v>
      </c>
      <c r="AH77">
        <v>0.38222946833122035</v>
      </c>
      <c r="AI77">
        <v>1</v>
      </c>
      <c r="AJ77">
        <v>0</v>
      </c>
      <c r="AK77">
        <v>62</v>
      </c>
      <c r="AL77">
        <v>11</v>
      </c>
      <c r="AM77">
        <v>0.3737373737373737</v>
      </c>
      <c r="AN77">
        <v>0.8910891089108911</v>
      </c>
      <c r="AO77">
        <v>9.0009000900089595E-3</v>
      </c>
    </row>
    <row r="78" spans="1:41" x14ac:dyDescent="0.2">
      <c r="A78" s="150">
        <v>1</v>
      </c>
      <c r="B78" s="80">
        <v>8.5</v>
      </c>
      <c r="C78" s="80">
        <v>6</v>
      </c>
      <c r="D78" s="80">
        <v>3.7</v>
      </c>
      <c r="E78" s="80">
        <v>1</v>
      </c>
      <c r="F78" s="80">
        <v>0</v>
      </c>
      <c r="G78" s="80">
        <v>1</v>
      </c>
      <c r="H78" s="80">
        <v>1</v>
      </c>
      <c r="I78" s="80">
        <v>0.77992706594062522</v>
      </c>
      <c r="J78" s="80">
        <v>0.77992706594062522</v>
      </c>
      <c r="K78" s="80">
        <v>0.22007293405937478</v>
      </c>
      <c r="L78" s="80">
        <v>-0.24855486887471043</v>
      </c>
      <c r="M78" s="200">
        <v>100</v>
      </c>
      <c r="AH78">
        <v>0.38883372630061125</v>
      </c>
      <c r="AI78">
        <v>1</v>
      </c>
      <c r="AJ78">
        <v>0</v>
      </c>
      <c r="AK78">
        <v>63</v>
      </c>
      <c r="AL78">
        <v>11</v>
      </c>
      <c r="AM78">
        <v>0.36363636363636365</v>
      </c>
      <c r="AN78">
        <v>0.8910891089108911</v>
      </c>
      <c r="AO78">
        <v>9.0009000900090584E-3</v>
      </c>
    </row>
    <row r="79" spans="1:41" x14ac:dyDescent="0.2">
      <c r="A79" s="150">
        <v>0</v>
      </c>
      <c r="B79" s="80">
        <v>9.9</v>
      </c>
      <c r="C79" s="80">
        <v>4.8</v>
      </c>
      <c r="D79" s="80">
        <v>3.8</v>
      </c>
      <c r="E79" s="80">
        <v>0</v>
      </c>
      <c r="F79" s="80">
        <v>1</v>
      </c>
      <c r="G79" s="80">
        <v>1</v>
      </c>
      <c r="H79" s="80">
        <v>0</v>
      </c>
      <c r="I79" s="80">
        <v>0.64171737171509202</v>
      </c>
      <c r="J79" s="80">
        <v>0.64171737171509202</v>
      </c>
      <c r="K79" s="80">
        <v>0.35828262828490798</v>
      </c>
      <c r="L79" s="80">
        <v>-1.0264331395616233</v>
      </c>
      <c r="M79" s="200">
        <v>0</v>
      </c>
      <c r="AH79">
        <v>0.38883372630061125</v>
      </c>
      <c r="AI79">
        <v>1</v>
      </c>
      <c r="AJ79">
        <v>0</v>
      </c>
      <c r="AK79">
        <v>64</v>
      </c>
      <c r="AL79">
        <v>11</v>
      </c>
      <c r="AM79">
        <v>0.35353535353535348</v>
      </c>
      <c r="AN79">
        <v>0.8910891089108911</v>
      </c>
      <c r="AO79">
        <v>9.0009000900089595E-3</v>
      </c>
    </row>
    <row r="80" spans="1:41" x14ac:dyDescent="0.2">
      <c r="A80" s="150">
        <v>1</v>
      </c>
      <c r="B80" s="80">
        <v>7.6</v>
      </c>
      <c r="C80" s="80">
        <v>5</v>
      </c>
      <c r="D80" s="80">
        <v>3.9</v>
      </c>
      <c r="E80" s="80">
        <v>0</v>
      </c>
      <c r="F80" s="80">
        <v>1</v>
      </c>
      <c r="G80" s="80">
        <v>1</v>
      </c>
      <c r="H80" s="80">
        <v>0</v>
      </c>
      <c r="I80" s="80">
        <v>0.57122246595457249</v>
      </c>
      <c r="J80" s="80">
        <v>0.57122246595457249</v>
      </c>
      <c r="K80" s="80">
        <v>0.42877753404542751</v>
      </c>
      <c r="L80" s="80">
        <v>-0.84681706321602557</v>
      </c>
      <c r="M80" s="200">
        <v>0</v>
      </c>
      <c r="AH80">
        <v>0.3917060158342543</v>
      </c>
      <c r="AI80">
        <v>1</v>
      </c>
      <c r="AJ80">
        <v>0</v>
      </c>
      <c r="AK80">
        <v>65</v>
      </c>
      <c r="AL80">
        <v>11</v>
      </c>
      <c r="AM80">
        <v>0.34343434343434343</v>
      </c>
      <c r="AN80">
        <v>0.8910891089108911</v>
      </c>
      <c r="AO80">
        <v>0</v>
      </c>
    </row>
    <row r="81" spans="1:41" x14ac:dyDescent="0.2">
      <c r="A81" s="150">
        <v>1</v>
      </c>
      <c r="B81" s="80">
        <v>9.4</v>
      </c>
      <c r="C81" s="80">
        <v>4.9000000000000004</v>
      </c>
      <c r="D81" s="80">
        <v>4.0999999999999996</v>
      </c>
      <c r="E81" s="80">
        <v>1</v>
      </c>
      <c r="F81" s="80">
        <v>0</v>
      </c>
      <c r="G81" s="80">
        <v>1</v>
      </c>
      <c r="H81" s="80">
        <v>1</v>
      </c>
      <c r="I81" s="80">
        <v>0.83669223864956332</v>
      </c>
      <c r="J81" s="80">
        <v>0.83669223864956332</v>
      </c>
      <c r="K81" s="80">
        <v>0.16330776135043668</v>
      </c>
      <c r="L81" s="80">
        <v>-0.17829897186850641</v>
      </c>
      <c r="M81" s="200">
        <v>100</v>
      </c>
      <c r="AH81">
        <v>0.3917060158342543</v>
      </c>
      <c r="AI81">
        <v>0</v>
      </c>
      <c r="AJ81">
        <v>1</v>
      </c>
      <c r="AK81">
        <v>65</v>
      </c>
      <c r="AL81">
        <v>12</v>
      </c>
      <c r="AM81">
        <v>0.34343434343434343</v>
      </c>
      <c r="AN81">
        <v>0.88118811881188119</v>
      </c>
      <c r="AO81">
        <v>0</v>
      </c>
    </row>
    <row r="82" spans="1:41" x14ac:dyDescent="0.2">
      <c r="A82" s="150">
        <v>1</v>
      </c>
      <c r="B82" s="80">
        <v>9.3000000000000007</v>
      </c>
      <c r="C82" s="80">
        <v>5.9</v>
      </c>
      <c r="D82" s="80">
        <v>4.5999999999999996</v>
      </c>
      <c r="E82" s="80">
        <v>1</v>
      </c>
      <c r="F82" s="80">
        <v>0</v>
      </c>
      <c r="G82" s="80">
        <v>1</v>
      </c>
      <c r="H82" s="80">
        <v>1</v>
      </c>
      <c r="I82" s="80">
        <v>0.94098129139221109</v>
      </c>
      <c r="J82" s="80">
        <v>0.94098129139221109</v>
      </c>
      <c r="K82" s="80">
        <v>5.9018708607788906E-2</v>
      </c>
      <c r="L82" s="80">
        <v>-6.0832021217979648E-2</v>
      </c>
      <c r="M82" s="200">
        <v>100</v>
      </c>
      <c r="AH82">
        <v>0.42034321478847708</v>
      </c>
      <c r="AI82">
        <v>0</v>
      </c>
      <c r="AJ82">
        <v>1</v>
      </c>
      <c r="AK82">
        <v>65</v>
      </c>
      <c r="AL82">
        <v>13</v>
      </c>
      <c r="AM82">
        <v>0.34343434343434343</v>
      </c>
      <c r="AN82">
        <v>0.87128712871287128</v>
      </c>
      <c r="AO82">
        <v>8.8008800880087605E-3</v>
      </c>
    </row>
    <row r="83" spans="1:41" x14ac:dyDescent="0.2">
      <c r="A83" s="150">
        <v>0</v>
      </c>
      <c r="B83" s="80">
        <v>7.1</v>
      </c>
      <c r="C83" s="80">
        <v>5.9</v>
      </c>
      <c r="D83" s="80">
        <v>2.7</v>
      </c>
      <c r="E83" s="80">
        <v>0</v>
      </c>
      <c r="F83" s="80">
        <v>1</v>
      </c>
      <c r="G83" s="80">
        <v>1</v>
      </c>
      <c r="H83" s="80">
        <v>0</v>
      </c>
      <c r="I83" s="80">
        <v>0.13710501888360149</v>
      </c>
      <c r="J83" s="80">
        <v>0.13710501888360149</v>
      </c>
      <c r="K83" s="80">
        <v>0.86289498111639851</v>
      </c>
      <c r="L83" s="80">
        <v>-0.14746228578285636</v>
      </c>
      <c r="M83" s="200">
        <v>100</v>
      </c>
      <c r="AH83">
        <v>0.42034321478847708</v>
      </c>
      <c r="AI83">
        <v>1</v>
      </c>
      <c r="AJ83">
        <v>0</v>
      </c>
      <c r="AK83">
        <v>66</v>
      </c>
      <c r="AL83">
        <v>13</v>
      </c>
      <c r="AM83">
        <v>0.33333333333333337</v>
      </c>
      <c r="AN83">
        <v>0.87128712871287128</v>
      </c>
      <c r="AO83">
        <v>8.8008800880088577E-3</v>
      </c>
    </row>
    <row r="84" spans="1:41" x14ac:dyDescent="0.2">
      <c r="A84" s="150">
        <v>0</v>
      </c>
      <c r="B84" s="80">
        <v>9.9</v>
      </c>
      <c r="C84" s="80">
        <v>4.8</v>
      </c>
      <c r="D84" s="80">
        <v>3.8</v>
      </c>
      <c r="E84" s="80">
        <v>1</v>
      </c>
      <c r="F84" s="80">
        <v>0</v>
      </c>
      <c r="G84" s="80">
        <v>1</v>
      </c>
      <c r="H84" s="80">
        <v>1</v>
      </c>
      <c r="I84" s="80">
        <v>0.64171737171509202</v>
      </c>
      <c r="J84" s="80">
        <v>0.64171737171509202</v>
      </c>
      <c r="K84" s="80">
        <v>0.35828262828490798</v>
      </c>
      <c r="L84" s="80">
        <v>-0.44360730319565655</v>
      </c>
      <c r="M84" s="200">
        <v>100</v>
      </c>
      <c r="AH84">
        <v>0.42138173333249879</v>
      </c>
      <c r="AI84">
        <v>1</v>
      </c>
      <c r="AJ84">
        <v>0</v>
      </c>
      <c r="AK84">
        <v>67</v>
      </c>
      <c r="AL84">
        <v>13</v>
      </c>
      <c r="AM84">
        <v>0.3232323232323232</v>
      </c>
      <c r="AN84">
        <v>0.87128712871287128</v>
      </c>
      <c r="AO84">
        <v>0</v>
      </c>
    </row>
    <row r="85" spans="1:41" x14ac:dyDescent="0.2">
      <c r="A85" s="150">
        <v>0</v>
      </c>
      <c r="B85" s="80">
        <v>8.6999999999999993</v>
      </c>
      <c r="C85" s="80">
        <v>4.5999999999999996</v>
      </c>
      <c r="D85" s="80">
        <v>4</v>
      </c>
      <c r="E85" s="80">
        <v>1</v>
      </c>
      <c r="F85" s="80">
        <v>0</v>
      </c>
      <c r="G85" s="80">
        <v>1</v>
      </c>
      <c r="H85" s="80">
        <v>1</v>
      </c>
      <c r="I85" s="80">
        <v>0.47634471832421732</v>
      </c>
      <c r="J85" s="80">
        <v>0.47634471832421732</v>
      </c>
      <c r="K85" s="80">
        <v>0.52365528167578268</v>
      </c>
      <c r="L85" s="80">
        <v>-0.74161348869554788</v>
      </c>
      <c r="M85" s="200">
        <v>0</v>
      </c>
      <c r="AH85">
        <v>0.42138173333249879</v>
      </c>
      <c r="AI85">
        <v>0</v>
      </c>
      <c r="AJ85">
        <v>1</v>
      </c>
      <c r="AK85">
        <v>67</v>
      </c>
      <c r="AL85">
        <v>14</v>
      </c>
      <c r="AM85">
        <v>0.3232323232323232</v>
      </c>
      <c r="AN85">
        <v>0.86138613861386137</v>
      </c>
      <c r="AO85">
        <v>8.7008700870086619E-3</v>
      </c>
    </row>
    <row r="86" spans="1:41" x14ac:dyDescent="0.2">
      <c r="A86" s="150">
        <v>1</v>
      </c>
      <c r="B86" s="80">
        <v>8.6</v>
      </c>
      <c r="C86" s="80">
        <v>4</v>
      </c>
      <c r="D86" s="80">
        <v>3</v>
      </c>
      <c r="E86" s="80">
        <v>0</v>
      </c>
      <c r="F86" s="80">
        <v>1</v>
      </c>
      <c r="G86" s="80">
        <v>1</v>
      </c>
      <c r="H86" s="80">
        <v>0</v>
      </c>
      <c r="I86" s="80">
        <v>0.32670825733642433</v>
      </c>
      <c r="J86" s="80">
        <v>0.32670825733642433</v>
      </c>
      <c r="K86" s="80">
        <v>0.67329174266357561</v>
      </c>
      <c r="L86" s="80">
        <v>-0.39557654748415999</v>
      </c>
      <c r="M86" s="200">
        <v>100</v>
      </c>
      <c r="AH86">
        <v>0.42282740277922481</v>
      </c>
      <c r="AI86">
        <v>1</v>
      </c>
      <c r="AJ86">
        <v>0</v>
      </c>
      <c r="AK86">
        <v>68</v>
      </c>
      <c r="AL86">
        <v>14</v>
      </c>
      <c r="AM86">
        <v>0.31313131313131315</v>
      </c>
      <c r="AN86">
        <v>0.86138613861386137</v>
      </c>
      <c r="AO86">
        <v>0</v>
      </c>
    </row>
    <row r="87" spans="1:41" x14ac:dyDescent="0.2">
      <c r="A87" s="150">
        <v>0</v>
      </c>
      <c r="B87" s="80">
        <v>6.4</v>
      </c>
      <c r="C87" s="80">
        <v>5</v>
      </c>
      <c r="D87" s="80">
        <v>1.6</v>
      </c>
      <c r="E87" s="80">
        <v>0</v>
      </c>
      <c r="F87" s="80">
        <v>1</v>
      </c>
      <c r="G87" s="80">
        <v>1</v>
      </c>
      <c r="H87" s="80">
        <v>0</v>
      </c>
      <c r="I87" s="80">
        <v>1.5811735037176627E-2</v>
      </c>
      <c r="J87" s="80">
        <v>1.5811735037176627E-2</v>
      </c>
      <c r="K87" s="80">
        <v>0.98418826496282341</v>
      </c>
      <c r="L87" s="80">
        <v>-1.5938074048672219E-2</v>
      </c>
      <c r="M87" s="200">
        <v>100</v>
      </c>
      <c r="AH87">
        <v>0.42282740277922481</v>
      </c>
      <c r="AI87">
        <v>0</v>
      </c>
      <c r="AJ87">
        <v>1</v>
      </c>
      <c r="AK87">
        <v>68</v>
      </c>
      <c r="AL87">
        <v>15</v>
      </c>
      <c r="AM87">
        <v>0.31313131313131315</v>
      </c>
      <c r="AN87">
        <v>0.85148514851485146</v>
      </c>
      <c r="AO87">
        <v>0</v>
      </c>
    </row>
    <row r="88" spans="1:41" x14ac:dyDescent="0.2">
      <c r="A88" s="150">
        <v>1</v>
      </c>
      <c r="B88" s="80">
        <v>7.7</v>
      </c>
      <c r="C88" s="80">
        <v>4.3</v>
      </c>
      <c r="D88" s="80">
        <v>4.3</v>
      </c>
      <c r="E88" s="80">
        <v>1</v>
      </c>
      <c r="F88" s="80">
        <v>0</v>
      </c>
      <c r="G88" s="80">
        <v>1</v>
      </c>
      <c r="H88" s="80">
        <v>1</v>
      </c>
      <c r="I88" s="80">
        <v>0.59403786131241376</v>
      </c>
      <c r="J88" s="80">
        <v>0.59403786131241376</v>
      </c>
      <c r="K88" s="80">
        <v>0.40596213868758624</v>
      </c>
      <c r="L88" s="80">
        <v>-0.52081222206758493</v>
      </c>
      <c r="M88" s="200">
        <v>100</v>
      </c>
      <c r="AH88">
        <v>0.4356758372471331</v>
      </c>
      <c r="AI88">
        <v>0</v>
      </c>
      <c r="AJ88">
        <v>1</v>
      </c>
      <c r="AK88">
        <v>68</v>
      </c>
      <c r="AL88">
        <v>16</v>
      </c>
      <c r="AM88">
        <v>0.31313131313131315</v>
      </c>
      <c r="AN88">
        <v>0.84158415841584155</v>
      </c>
      <c r="AO88">
        <v>0</v>
      </c>
    </row>
    <row r="89" spans="1:41" x14ac:dyDescent="0.2">
      <c r="A89" s="150">
        <v>0</v>
      </c>
      <c r="B89" s="80">
        <v>7.5</v>
      </c>
      <c r="C89" s="80">
        <v>4.5</v>
      </c>
      <c r="D89" s="80">
        <v>3.4</v>
      </c>
      <c r="E89" s="80">
        <v>0</v>
      </c>
      <c r="F89" s="80">
        <v>1</v>
      </c>
      <c r="G89" s="80">
        <v>1</v>
      </c>
      <c r="H89" s="80">
        <v>0</v>
      </c>
      <c r="I89" s="80">
        <v>0.16288879655672586</v>
      </c>
      <c r="J89" s="80">
        <v>0.16288879655672586</v>
      </c>
      <c r="K89" s="80">
        <v>0.83711120344327417</v>
      </c>
      <c r="L89" s="80">
        <v>-0.17779835776780067</v>
      </c>
      <c r="M89" s="200">
        <v>100</v>
      </c>
      <c r="AH89">
        <v>0.4356758372471331</v>
      </c>
      <c r="AI89">
        <v>0</v>
      </c>
      <c r="AJ89">
        <v>1</v>
      </c>
      <c r="AK89">
        <v>68</v>
      </c>
      <c r="AL89">
        <v>17</v>
      </c>
      <c r="AM89">
        <v>0.31313131313131315</v>
      </c>
      <c r="AN89">
        <v>0.83168316831683164</v>
      </c>
      <c r="AO89">
        <v>8.4008400840084544E-3</v>
      </c>
    </row>
    <row r="90" spans="1:41" x14ac:dyDescent="0.2">
      <c r="A90" s="150">
        <v>0</v>
      </c>
      <c r="B90" s="80">
        <v>5</v>
      </c>
      <c r="C90" s="80">
        <v>4.9000000000000004</v>
      </c>
      <c r="D90" s="80">
        <v>3.1</v>
      </c>
      <c r="E90" s="80">
        <v>0</v>
      </c>
      <c r="F90" s="80">
        <v>1</v>
      </c>
      <c r="G90" s="80">
        <v>1</v>
      </c>
      <c r="H90" s="80">
        <v>0</v>
      </c>
      <c r="I90" s="80">
        <v>3.320825573426503E-2</v>
      </c>
      <c r="J90" s="80">
        <v>3.320825573426503E-2</v>
      </c>
      <c r="K90" s="80">
        <v>0.966791744265735</v>
      </c>
      <c r="L90" s="80">
        <v>-3.3772169426199712E-2</v>
      </c>
      <c r="M90" s="200">
        <v>100</v>
      </c>
      <c r="AH90">
        <v>0.44743968264180922</v>
      </c>
      <c r="AI90">
        <v>1</v>
      </c>
      <c r="AJ90">
        <v>0</v>
      </c>
      <c r="AK90">
        <v>69</v>
      </c>
      <c r="AL90">
        <v>17</v>
      </c>
      <c r="AM90">
        <v>0.30303030303030298</v>
      </c>
      <c r="AN90">
        <v>0.83168316831683164</v>
      </c>
      <c r="AO90">
        <v>0</v>
      </c>
    </row>
    <row r="91" spans="1:41" x14ac:dyDescent="0.2">
      <c r="A91" s="150">
        <v>1</v>
      </c>
      <c r="B91" s="80">
        <v>7.7</v>
      </c>
      <c r="C91" s="80">
        <v>4.3</v>
      </c>
      <c r="D91" s="80">
        <v>4.3</v>
      </c>
      <c r="E91" s="80">
        <v>1</v>
      </c>
      <c r="F91" s="80">
        <v>0</v>
      </c>
      <c r="G91" s="80">
        <v>1</v>
      </c>
      <c r="H91" s="80">
        <v>1</v>
      </c>
      <c r="I91" s="80">
        <v>0.59403786131241376</v>
      </c>
      <c r="J91" s="80">
        <v>0.59403786131241376</v>
      </c>
      <c r="K91" s="80">
        <v>0.40596213868758624</v>
      </c>
      <c r="L91" s="80">
        <v>-0.52081222206758493</v>
      </c>
      <c r="M91" s="200">
        <v>100</v>
      </c>
      <c r="AH91">
        <v>0.44743968264180922</v>
      </c>
      <c r="AI91">
        <v>0</v>
      </c>
      <c r="AJ91">
        <v>1</v>
      </c>
      <c r="AK91">
        <v>69</v>
      </c>
      <c r="AL91">
        <v>18</v>
      </c>
      <c r="AM91">
        <v>0.30303030303030298</v>
      </c>
      <c r="AN91">
        <v>0.82178217821782185</v>
      </c>
      <c r="AO91">
        <v>8.3008300830082638E-3</v>
      </c>
    </row>
    <row r="92" spans="1:41" x14ac:dyDescent="0.2">
      <c r="A92" s="150">
        <v>1</v>
      </c>
      <c r="B92" s="80">
        <v>9.1</v>
      </c>
      <c r="C92" s="80">
        <v>4.5999999999999996</v>
      </c>
      <c r="D92" s="80">
        <v>3.9</v>
      </c>
      <c r="E92" s="80">
        <v>0</v>
      </c>
      <c r="F92" s="80">
        <v>1</v>
      </c>
      <c r="G92" s="80">
        <v>1</v>
      </c>
      <c r="H92" s="80">
        <v>0</v>
      </c>
      <c r="I92" s="80">
        <v>0.73486731983592823</v>
      </c>
      <c r="J92" s="80">
        <v>0.73486731983592823</v>
      </c>
      <c r="K92" s="80">
        <v>0.26513268016407177</v>
      </c>
      <c r="L92" s="80">
        <v>-1.3275248984298353</v>
      </c>
      <c r="M92" s="200">
        <v>0</v>
      </c>
      <c r="AH92">
        <v>0.45017394740798355</v>
      </c>
      <c r="AI92">
        <v>1</v>
      </c>
      <c r="AJ92">
        <v>0</v>
      </c>
      <c r="AK92">
        <v>70</v>
      </c>
      <c r="AL92">
        <v>18</v>
      </c>
      <c r="AM92">
        <v>0.29292929292929293</v>
      </c>
      <c r="AN92">
        <v>0.82178217821782185</v>
      </c>
      <c r="AO92">
        <v>8.3008300830082638E-3</v>
      </c>
    </row>
    <row r="93" spans="1:41" x14ac:dyDescent="0.2">
      <c r="A93" s="150">
        <v>1</v>
      </c>
      <c r="B93" s="80">
        <v>5.5</v>
      </c>
      <c r="C93" s="80">
        <v>8.1999999999999993</v>
      </c>
      <c r="D93" s="80">
        <v>4.9000000000000004</v>
      </c>
      <c r="E93" s="80">
        <v>1</v>
      </c>
      <c r="F93" s="80">
        <v>0</v>
      </c>
      <c r="G93" s="80">
        <v>1</v>
      </c>
      <c r="H93" s="80">
        <v>1</v>
      </c>
      <c r="I93" s="80">
        <v>0.88697329562283089</v>
      </c>
      <c r="J93" s="80">
        <v>0.88697329562283089</v>
      </c>
      <c r="K93" s="80">
        <v>0.11302670437716911</v>
      </c>
      <c r="L93" s="80">
        <v>-0.11994040352618046</v>
      </c>
      <c r="M93" s="200">
        <v>100</v>
      </c>
      <c r="AH93">
        <v>0.45017394740798355</v>
      </c>
      <c r="AI93">
        <v>1</v>
      </c>
      <c r="AJ93">
        <v>0</v>
      </c>
      <c r="AK93">
        <v>71</v>
      </c>
      <c r="AL93">
        <v>18</v>
      </c>
      <c r="AM93">
        <v>0.28282828282828287</v>
      </c>
      <c r="AN93">
        <v>0.82178217821782185</v>
      </c>
      <c r="AO93">
        <v>0</v>
      </c>
    </row>
    <row r="94" spans="1:41" x14ac:dyDescent="0.2">
      <c r="A94" s="150">
        <v>0</v>
      </c>
      <c r="B94" s="80">
        <v>9.1</v>
      </c>
      <c r="C94" s="80">
        <v>5.4</v>
      </c>
      <c r="D94" s="80">
        <v>3.3</v>
      </c>
      <c r="E94" s="80">
        <v>1</v>
      </c>
      <c r="F94" s="80">
        <v>0</v>
      </c>
      <c r="G94" s="80">
        <v>1</v>
      </c>
      <c r="H94" s="80">
        <v>1</v>
      </c>
      <c r="I94" s="80">
        <v>0.46334278600474094</v>
      </c>
      <c r="J94" s="80">
        <v>0.46334278600474094</v>
      </c>
      <c r="K94" s="80">
        <v>0.53665721399525901</v>
      </c>
      <c r="L94" s="80">
        <v>-0.76928814028453485</v>
      </c>
      <c r="M94" s="200">
        <v>0</v>
      </c>
      <c r="AH94">
        <v>0.45048010756501727</v>
      </c>
      <c r="AI94">
        <v>0</v>
      </c>
      <c r="AJ94">
        <v>1</v>
      </c>
      <c r="AK94">
        <v>71</v>
      </c>
      <c r="AL94">
        <v>19</v>
      </c>
      <c r="AM94">
        <v>0.28282828282828287</v>
      </c>
      <c r="AN94">
        <v>0.81188118811881194</v>
      </c>
      <c r="AO94">
        <v>8.2008200820082536E-3</v>
      </c>
    </row>
    <row r="95" spans="1:41" x14ac:dyDescent="0.2">
      <c r="A95" s="150">
        <v>0</v>
      </c>
      <c r="B95" s="80">
        <v>7.1</v>
      </c>
      <c r="C95" s="80">
        <v>4.5</v>
      </c>
      <c r="D95" s="80">
        <v>2.4</v>
      </c>
      <c r="E95" s="80">
        <v>0</v>
      </c>
      <c r="F95" s="80">
        <v>1</v>
      </c>
      <c r="G95" s="80">
        <v>1</v>
      </c>
      <c r="H95" s="80">
        <v>0</v>
      </c>
      <c r="I95" s="80">
        <v>4.4913595919067455E-2</v>
      </c>
      <c r="J95" s="80">
        <v>4.4913595919067455E-2</v>
      </c>
      <c r="K95" s="80">
        <v>0.95508640408093259</v>
      </c>
      <c r="L95" s="80">
        <v>-4.5953467116649625E-2</v>
      </c>
      <c r="M95" s="200">
        <v>100</v>
      </c>
      <c r="AH95">
        <v>0.46334278600474094</v>
      </c>
      <c r="AI95">
        <v>1</v>
      </c>
      <c r="AJ95">
        <v>0</v>
      </c>
      <c r="AK95">
        <v>72</v>
      </c>
      <c r="AL95">
        <v>19</v>
      </c>
      <c r="AM95">
        <v>0.27272727272727271</v>
      </c>
      <c r="AN95">
        <v>0.81188118811881194</v>
      </c>
      <c r="AO95">
        <v>0</v>
      </c>
    </row>
    <row r="96" spans="1:41" x14ac:dyDescent="0.2">
      <c r="A96" s="150">
        <v>1</v>
      </c>
      <c r="B96" s="80">
        <v>9.1999999999999993</v>
      </c>
      <c r="C96" s="80">
        <v>4.8</v>
      </c>
      <c r="D96" s="80">
        <v>4.2</v>
      </c>
      <c r="E96" s="80">
        <v>1</v>
      </c>
      <c r="F96" s="80">
        <v>0</v>
      </c>
      <c r="G96" s="80">
        <v>1</v>
      </c>
      <c r="H96" s="80">
        <v>1</v>
      </c>
      <c r="I96" s="80">
        <v>0.82588054512373421</v>
      </c>
      <c r="J96" s="80">
        <v>0.82588054512373421</v>
      </c>
      <c r="K96" s="80">
        <v>0.17411945487626579</v>
      </c>
      <c r="L96" s="80">
        <v>-0.19130513441369026</v>
      </c>
      <c r="M96" s="200">
        <v>100</v>
      </c>
      <c r="AH96">
        <v>0.46334278600474094</v>
      </c>
      <c r="AI96">
        <v>0</v>
      </c>
      <c r="AJ96">
        <v>1</v>
      </c>
      <c r="AK96">
        <v>72</v>
      </c>
      <c r="AL96">
        <v>20</v>
      </c>
      <c r="AM96">
        <v>0.27272727272727271</v>
      </c>
      <c r="AN96">
        <v>0.80198019801980203</v>
      </c>
      <c r="AO96">
        <v>0</v>
      </c>
    </row>
    <row r="97" spans="1:41" x14ac:dyDescent="0.2">
      <c r="A97" s="150">
        <v>1</v>
      </c>
      <c r="B97" s="80">
        <v>9.3000000000000007</v>
      </c>
      <c r="C97" s="80">
        <v>5.9</v>
      </c>
      <c r="D97" s="80">
        <v>4.5999999999999996</v>
      </c>
      <c r="E97" s="80">
        <v>1</v>
      </c>
      <c r="F97" s="80">
        <v>0</v>
      </c>
      <c r="G97" s="80">
        <v>1</v>
      </c>
      <c r="H97" s="80">
        <v>1</v>
      </c>
      <c r="I97" s="80">
        <v>0.94098129139221109</v>
      </c>
      <c r="J97" s="80">
        <v>0.94098129139221109</v>
      </c>
      <c r="K97" s="80">
        <v>5.9018708607788906E-2</v>
      </c>
      <c r="L97" s="80">
        <v>-6.0832021217979648E-2</v>
      </c>
      <c r="M97" s="200">
        <v>100</v>
      </c>
      <c r="AH97">
        <v>0.47518224182263991</v>
      </c>
      <c r="AI97">
        <v>0</v>
      </c>
      <c r="AJ97">
        <v>1</v>
      </c>
      <c r="AK97">
        <v>72</v>
      </c>
      <c r="AL97">
        <v>21</v>
      </c>
      <c r="AM97">
        <v>0.27272727272727271</v>
      </c>
      <c r="AN97">
        <v>0.79207920792079212</v>
      </c>
      <c r="AO97">
        <v>0</v>
      </c>
    </row>
    <row r="98" spans="1:41" x14ac:dyDescent="0.2">
      <c r="A98" s="150">
        <v>0</v>
      </c>
      <c r="B98" s="80">
        <v>9.3000000000000007</v>
      </c>
      <c r="C98" s="80">
        <v>5.5</v>
      </c>
      <c r="D98" s="80">
        <v>3.4</v>
      </c>
      <c r="E98" s="80">
        <v>1</v>
      </c>
      <c r="F98" s="80">
        <v>0</v>
      </c>
      <c r="G98" s="80">
        <v>1</v>
      </c>
      <c r="H98" s="80">
        <v>1</v>
      </c>
      <c r="I98" s="80">
        <v>0.54039270754673041</v>
      </c>
      <c r="J98" s="80">
        <v>0.54039270754673041</v>
      </c>
      <c r="K98" s="80">
        <v>0.45960729245326959</v>
      </c>
      <c r="L98" s="80">
        <v>-0.61545916753427643</v>
      </c>
      <c r="M98" s="200">
        <v>100</v>
      </c>
      <c r="AH98">
        <v>0.47518224182263991</v>
      </c>
      <c r="AI98">
        <v>0</v>
      </c>
      <c r="AJ98">
        <v>1</v>
      </c>
      <c r="AK98">
        <v>72</v>
      </c>
      <c r="AL98">
        <v>22</v>
      </c>
      <c r="AM98">
        <v>0.27272727272727271</v>
      </c>
      <c r="AN98">
        <v>0.78217821782178221</v>
      </c>
      <c r="AO98">
        <v>0</v>
      </c>
    </row>
    <row r="99" spans="1:41" x14ac:dyDescent="0.2">
      <c r="A99" s="150">
        <v>1</v>
      </c>
      <c r="B99" s="80">
        <v>8.6</v>
      </c>
      <c r="C99" s="80">
        <v>5.7</v>
      </c>
      <c r="D99" s="80">
        <v>3.6</v>
      </c>
      <c r="E99" s="80">
        <v>1</v>
      </c>
      <c r="F99" s="80">
        <v>0</v>
      </c>
      <c r="G99" s="80">
        <v>1</v>
      </c>
      <c r="H99" s="80">
        <v>1</v>
      </c>
      <c r="I99" s="80">
        <v>0.73660194861055706</v>
      </c>
      <c r="J99" s="80">
        <v>0.73660194861055706</v>
      </c>
      <c r="K99" s="80">
        <v>0.26339805138944294</v>
      </c>
      <c r="L99" s="80">
        <v>-0.30570762956256553</v>
      </c>
      <c r="M99" s="200">
        <v>100</v>
      </c>
      <c r="AH99">
        <v>0.47634471832421732</v>
      </c>
      <c r="AI99">
        <v>0</v>
      </c>
      <c r="AJ99">
        <v>1</v>
      </c>
      <c r="AK99">
        <v>72</v>
      </c>
      <c r="AL99">
        <v>23</v>
      </c>
      <c r="AM99">
        <v>0.27272727272727271</v>
      </c>
      <c r="AN99">
        <v>0.7722772277227723</v>
      </c>
      <c r="AO99">
        <v>7.8007800780077654E-3</v>
      </c>
    </row>
    <row r="100" spans="1:41" x14ac:dyDescent="0.2">
      <c r="A100" s="150">
        <v>1</v>
      </c>
      <c r="B100" s="80">
        <v>7.4</v>
      </c>
      <c r="C100" s="80">
        <v>4.8</v>
      </c>
      <c r="D100" s="80">
        <v>3.7</v>
      </c>
      <c r="E100" s="80">
        <v>0</v>
      </c>
      <c r="F100" s="80">
        <v>1</v>
      </c>
      <c r="G100" s="80">
        <v>1</v>
      </c>
      <c r="H100" s="80">
        <v>0</v>
      </c>
      <c r="I100" s="80">
        <v>0.45017394740798355</v>
      </c>
      <c r="J100" s="80">
        <v>0.45017394740798355</v>
      </c>
      <c r="K100" s="80">
        <v>0.54982605259201645</v>
      </c>
      <c r="L100" s="80">
        <v>-0.59815331879341194</v>
      </c>
      <c r="M100" s="200">
        <v>100</v>
      </c>
      <c r="AH100">
        <v>0.49686291424288176</v>
      </c>
      <c r="AI100">
        <v>1</v>
      </c>
      <c r="AJ100">
        <v>0</v>
      </c>
      <c r="AK100">
        <v>73</v>
      </c>
      <c r="AL100">
        <v>23</v>
      </c>
      <c r="AM100">
        <v>0.26262626262626265</v>
      </c>
      <c r="AN100">
        <v>0.7722772277227723</v>
      </c>
      <c r="AO100">
        <v>7.8007800780078513E-3</v>
      </c>
    </row>
    <row r="101" spans="1:41" x14ac:dyDescent="0.2">
      <c r="A101" s="150">
        <v>1</v>
      </c>
      <c r="B101" s="80">
        <v>8.6999999999999993</v>
      </c>
      <c r="C101" s="80">
        <v>2.9</v>
      </c>
      <c r="D101" s="80">
        <v>2.5</v>
      </c>
      <c r="E101" s="80">
        <v>1</v>
      </c>
      <c r="F101" s="80">
        <v>0</v>
      </c>
      <c r="G101" s="80">
        <v>1</v>
      </c>
      <c r="H101" s="80">
        <v>1</v>
      </c>
      <c r="I101" s="80">
        <v>0.12780582100654256</v>
      </c>
      <c r="J101" s="80">
        <v>0.12780582100654256</v>
      </c>
      <c r="K101" s="80">
        <v>0.87219417899345741</v>
      </c>
      <c r="L101" s="80">
        <v>-2.0572431902939483</v>
      </c>
      <c r="M101" s="200">
        <v>0</v>
      </c>
      <c r="AH101">
        <v>0.49686291424288176</v>
      </c>
      <c r="AI101">
        <v>1</v>
      </c>
      <c r="AJ101">
        <v>0</v>
      </c>
      <c r="AK101">
        <v>74</v>
      </c>
      <c r="AL101">
        <v>23</v>
      </c>
      <c r="AM101">
        <v>0.25252525252525249</v>
      </c>
      <c r="AN101">
        <v>0.7722772277227723</v>
      </c>
      <c r="AO101">
        <v>0</v>
      </c>
    </row>
    <row r="102" spans="1:41" x14ac:dyDescent="0.2">
      <c r="A102" s="150">
        <v>1</v>
      </c>
      <c r="B102" s="80">
        <v>7.8</v>
      </c>
      <c r="C102" s="80">
        <v>7.1</v>
      </c>
      <c r="D102" s="80">
        <v>3.9</v>
      </c>
      <c r="E102" s="80">
        <v>1</v>
      </c>
      <c r="F102" s="80">
        <v>0</v>
      </c>
      <c r="G102" s="80">
        <v>1</v>
      </c>
      <c r="H102" s="80">
        <v>1</v>
      </c>
      <c r="I102" s="80">
        <v>0.84846362324016233</v>
      </c>
      <c r="J102" s="80">
        <v>0.84846362324016233</v>
      </c>
      <c r="K102" s="80">
        <v>0.15153637675983767</v>
      </c>
      <c r="L102" s="80">
        <v>-0.16432806707111985</v>
      </c>
      <c r="M102" s="200">
        <v>100</v>
      </c>
      <c r="AH102">
        <v>0.50167811323083011</v>
      </c>
      <c r="AI102">
        <v>0</v>
      </c>
      <c r="AJ102">
        <v>1</v>
      </c>
      <c r="AK102">
        <v>74</v>
      </c>
      <c r="AL102">
        <v>24</v>
      </c>
      <c r="AM102">
        <v>0.25252525252525249</v>
      </c>
      <c r="AN102">
        <v>0.76237623762376239</v>
      </c>
      <c r="AO102">
        <v>0</v>
      </c>
    </row>
    <row r="103" spans="1:41" x14ac:dyDescent="0.2">
      <c r="A103" s="150">
        <v>0</v>
      </c>
      <c r="B103" s="80">
        <v>7.9</v>
      </c>
      <c r="C103" s="80">
        <v>4.8</v>
      </c>
      <c r="D103" s="80">
        <v>3.5</v>
      </c>
      <c r="E103" s="80">
        <v>1</v>
      </c>
      <c r="F103" s="80">
        <v>0</v>
      </c>
      <c r="G103" s="80">
        <v>1</v>
      </c>
      <c r="H103" s="80">
        <v>1</v>
      </c>
      <c r="I103" s="80">
        <v>0.25483877130583854</v>
      </c>
      <c r="J103" s="80">
        <v>0.25483877130583854</v>
      </c>
      <c r="K103" s="80">
        <v>0.74516122869416146</v>
      </c>
      <c r="L103" s="80">
        <v>-1.3671242031791624</v>
      </c>
      <c r="M103" s="200">
        <v>0</v>
      </c>
      <c r="AH103">
        <v>0.50167811323083011</v>
      </c>
      <c r="AI103">
        <v>0</v>
      </c>
      <c r="AJ103">
        <v>1</v>
      </c>
      <c r="AK103">
        <v>74</v>
      </c>
      <c r="AL103">
        <v>25</v>
      </c>
      <c r="AM103">
        <v>0.25252525252525249</v>
      </c>
      <c r="AN103">
        <v>0.75247524752475248</v>
      </c>
      <c r="AO103">
        <v>0</v>
      </c>
    </row>
    <row r="104" spans="1:41" x14ac:dyDescent="0.2">
      <c r="A104" s="150">
        <v>0</v>
      </c>
      <c r="B104" s="80">
        <v>7.6</v>
      </c>
      <c r="C104" s="80">
        <v>4.5999999999999996</v>
      </c>
      <c r="D104" s="80">
        <v>3.5</v>
      </c>
      <c r="E104" s="80">
        <v>0</v>
      </c>
      <c r="F104" s="80">
        <v>1</v>
      </c>
      <c r="G104" s="80">
        <v>1</v>
      </c>
      <c r="H104" s="80">
        <v>0</v>
      </c>
      <c r="I104" s="80">
        <v>0.19885198417058442</v>
      </c>
      <c r="J104" s="80">
        <v>0.19885198417058442</v>
      </c>
      <c r="K104" s="80">
        <v>0.80114801582941553</v>
      </c>
      <c r="L104" s="80">
        <v>-0.22170956018435681</v>
      </c>
      <c r="M104" s="200">
        <v>100</v>
      </c>
      <c r="AH104">
        <v>0.50782914745630625</v>
      </c>
      <c r="AI104">
        <v>0</v>
      </c>
      <c r="AJ104">
        <v>1</v>
      </c>
      <c r="AK104">
        <v>74</v>
      </c>
      <c r="AL104">
        <v>26</v>
      </c>
      <c r="AM104">
        <v>0.25252525252525249</v>
      </c>
      <c r="AN104">
        <v>0.74257425742574257</v>
      </c>
      <c r="AO104">
        <v>7.5007500750074669E-3</v>
      </c>
    </row>
    <row r="105" spans="1:41" x14ac:dyDescent="0.2">
      <c r="A105" s="150">
        <v>1</v>
      </c>
      <c r="B105" s="80">
        <v>9.1999999999999993</v>
      </c>
      <c r="C105" s="80">
        <v>6.2</v>
      </c>
      <c r="D105" s="80">
        <v>4.2</v>
      </c>
      <c r="E105" s="80">
        <v>1</v>
      </c>
      <c r="F105" s="80">
        <v>0</v>
      </c>
      <c r="G105" s="80">
        <v>1</v>
      </c>
      <c r="H105" s="80">
        <v>1</v>
      </c>
      <c r="I105" s="80">
        <v>0.91883829870533229</v>
      </c>
      <c r="J105" s="80">
        <v>0.91883829870533229</v>
      </c>
      <c r="K105" s="80">
        <v>8.116170129466771E-2</v>
      </c>
      <c r="L105" s="80">
        <v>-8.4645125638738924E-2</v>
      </c>
      <c r="M105" s="200">
        <v>100</v>
      </c>
      <c r="AH105">
        <v>0.50782914745630625</v>
      </c>
      <c r="AI105">
        <v>1</v>
      </c>
      <c r="AJ105">
        <v>0</v>
      </c>
      <c r="AK105">
        <v>75</v>
      </c>
      <c r="AL105">
        <v>26</v>
      </c>
      <c r="AM105">
        <v>0.24242424242424243</v>
      </c>
      <c r="AN105">
        <v>0.74257425742574257</v>
      </c>
      <c r="AO105">
        <v>0</v>
      </c>
    </row>
    <row r="106" spans="1:41" x14ac:dyDescent="0.2">
      <c r="A106" s="150">
        <v>1</v>
      </c>
      <c r="B106" s="80">
        <v>7.7</v>
      </c>
      <c r="C106" s="80">
        <v>7</v>
      </c>
      <c r="D106" s="80">
        <v>3.7</v>
      </c>
      <c r="E106" s="80">
        <v>1</v>
      </c>
      <c r="F106" s="80">
        <v>0</v>
      </c>
      <c r="G106" s="80">
        <v>1</v>
      </c>
      <c r="H106" s="80">
        <v>1</v>
      </c>
      <c r="I106" s="80">
        <v>0.79630278477118766</v>
      </c>
      <c r="J106" s="80">
        <v>0.79630278477118766</v>
      </c>
      <c r="K106" s="80">
        <v>0.20369721522881234</v>
      </c>
      <c r="L106" s="80">
        <v>-0.22777578258660389</v>
      </c>
      <c r="M106" s="200">
        <v>100</v>
      </c>
      <c r="AH106">
        <v>0.51220979685577217</v>
      </c>
      <c r="AI106">
        <v>0</v>
      </c>
      <c r="AJ106">
        <v>1</v>
      </c>
      <c r="AK106">
        <v>75</v>
      </c>
      <c r="AL106">
        <v>27</v>
      </c>
      <c r="AM106">
        <v>0.24242424242424243</v>
      </c>
      <c r="AN106">
        <v>0.73267326732673266</v>
      </c>
      <c r="AO106">
        <v>7.4007400740073665E-3</v>
      </c>
    </row>
    <row r="107" spans="1:41" x14ac:dyDescent="0.2">
      <c r="A107" s="150">
        <v>1</v>
      </c>
      <c r="B107" s="80">
        <v>9.5</v>
      </c>
      <c r="C107" s="80">
        <v>6.6</v>
      </c>
      <c r="D107" s="80">
        <v>4.4000000000000004</v>
      </c>
      <c r="E107" s="80">
        <v>1</v>
      </c>
      <c r="F107" s="80">
        <v>0</v>
      </c>
      <c r="G107" s="80">
        <v>1</v>
      </c>
      <c r="H107" s="80">
        <v>1</v>
      </c>
      <c r="I107" s="80">
        <v>0.95702318101912331</v>
      </c>
      <c r="J107" s="80">
        <v>0.95702318101912331</v>
      </c>
      <c r="K107" s="80">
        <v>4.2976818980876685E-2</v>
      </c>
      <c r="L107" s="80">
        <v>-4.3927665232029518E-2</v>
      </c>
      <c r="M107" s="200">
        <v>100</v>
      </c>
      <c r="AH107">
        <v>0.52853416275458454</v>
      </c>
      <c r="AI107">
        <v>1</v>
      </c>
      <c r="AJ107">
        <v>0</v>
      </c>
      <c r="AK107">
        <v>76</v>
      </c>
      <c r="AL107">
        <v>27</v>
      </c>
      <c r="AM107">
        <v>0.23232323232323238</v>
      </c>
      <c r="AN107">
        <v>0.73267326732673266</v>
      </c>
      <c r="AO107">
        <v>0</v>
      </c>
    </row>
    <row r="108" spans="1:41" x14ac:dyDescent="0.2">
      <c r="A108" s="150">
        <v>0</v>
      </c>
      <c r="B108" s="80">
        <v>6.5</v>
      </c>
      <c r="C108" s="80">
        <v>6</v>
      </c>
      <c r="D108" s="80">
        <v>4.5999999999999996</v>
      </c>
      <c r="E108" s="80">
        <v>1</v>
      </c>
      <c r="F108" s="80">
        <v>0</v>
      </c>
      <c r="G108" s="80">
        <v>1</v>
      </c>
      <c r="H108" s="80">
        <v>1</v>
      </c>
      <c r="I108" s="80">
        <v>0.50782914745630625</v>
      </c>
      <c r="J108" s="80">
        <v>0.50782914745630625</v>
      </c>
      <c r="K108" s="80">
        <v>0.49217085254369375</v>
      </c>
      <c r="L108" s="80">
        <v>-0.67761021187813275</v>
      </c>
      <c r="M108" s="200">
        <v>100</v>
      </c>
      <c r="AH108">
        <v>0.53426593917876508</v>
      </c>
      <c r="AI108">
        <v>0</v>
      </c>
      <c r="AJ108">
        <v>1</v>
      </c>
      <c r="AK108">
        <v>76</v>
      </c>
      <c r="AL108">
        <v>28</v>
      </c>
      <c r="AM108">
        <v>0.23232323232323238</v>
      </c>
      <c r="AN108">
        <v>0.72277227722772275</v>
      </c>
      <c r="AO108">
        <v>0</v>
      </c>
    </row>
    <row r="109" spans="1:41" x14ac:dyDescent="0.2">
      <c r="A109" s="150">
        <v>0</v>
      </c>
      <c r="B109" s="80">
        <v>8.3000000000000007</v>
      </c>
      <c r="C109" s="80">
        <v>5.2</v>
      </c>
      <c r="D109" s="80">
        <v>3.9</v>
      </c>
      <c r="E109" s="80">
        <v>1</v>
      </c>
      <c r="F109" s="80">
        <v>0</v>
      </c>
      <c r="G109" s="80">
        <v>1</v>
      </c>
      <c r="H109" s="80">
        <v>1</v>
      </c>
      <c r="I109" s="80">
        <v>0.47518224182263991</v>
      </c>
      <c r="J109" s="80">
        <v>0.47518224182263991</v>
      </c>
      <c r="K109" s="80">
        <v>0.52481775817736009</v>
      </c>
      <c r="L109" s="80">
        <v>-0.7440568815338261</v>
      </c>
      <c r="M109" s="200">
        <v>0</v>
      </c>
      <c r="AH109">
        <v>0.53426593917876508</v>
      </c>
      <c r="AI109">
        <v>0</v>
      </c>
      <c r="AJ109">
        <v>1</v>
      </c>
      <c r="AK109">
        <v>76</v>
      </c>
      <c r="AL109">
        <v>29</v>
      </c>
      <c r="AM109">
        <v>0.23232323232323238</v>
      </c>
      <c r="AN109">
        <v>0.71287128712871284</v>
      </c>
      <c r="AO109">
        <v>7.2007200720072464E-3</v>
      </c>
    </row>
    <row r="110" spans="1:41" x14ac:dyDescent="0.2">
      <c r="A110" s="150">
        <v>1</v>
      </c>
      <c r="B110" s="80">
        <v>9.6</v>
      </c>
      <c r="C110" s="80">
        <v>5.5</v>
      </c>
      <c r="D110" s="80">
        <v>4.9000000000000004</v>
      </c>
      <c r="E110" s="80">
        <v>1</v>
      </c>
      <c r="F110" s="80">
        <v>0</v>
      </c>
      <c r="G110" s="80">
        <v>1</v>
      </c>
      <c r="H110" s="80">
        <v>1</v>
      </c>
      <c r="I110" s="80">
        <v>0.95539599910606354</v>
      </c>
      <c r="J110" s="80">
        <v>0.95539599910606354</v>
      </c>
      <c r="K110" s="80">
        <v>4.4604000893936457E-2</v>
      </c>
      <c r="L110" s="80">
        <v>-4.5629365698783099E-2</v>
      </c>
      <c r="M110" s="200">
        <v>100</v>
      </c>
      <c r="AH110">
        <v>0.53945710533207947</v>
      </c>
      <c r="AI110">
        <v>1</v>
      </c>
      <c r="AJ110">
        <v>0</v>
      </c>
      <c r="AK110">
        <v>77</v>
      </c>
      <c r="AL110">
        <v>29</v>
      </c>
      <c r="AM110">
        <v>0.22222222222222221</v>
      </c>
      <c r="AN110">
        <v>0.71287128712871284</v>
      </c>
      <c r="AO110">
        <v>7.2007200720071675E-3</v>
      </c>
    </row>
    <row r="111" spans="1:41" x14ac:dyDescent="0.2">
      <c r="A111" s="150">
        <v>0</v>
      </c>
      <c r="B111" s="80">
        <v>5.9</v>
      </c>
      <c r="C111" s="80">
        <v>6.2</v>
      </c>
      <c r="D111" s="80">
        <v>5.4</v>
      </c>
      <c r="E111" s="80">
        <v>1</v>
      </c>
      <c r="F111" s="80">
        <v>0</v>
      </c>
      <c r="G111" s="80">
        <v>1</v>
      </c>
      <c r="H111" s="80">
        <v>1</v>
      </c>
      <c r="I111" s="80">
        <v>0.66595514718461835</v>
      </c>
      <c r="J111" s="80">
        <v>0.66595514718461835</v>
      </c>
      <c r="K111" s="80">
        <v>0.33404485281538165</v>
      </c>
      <c r="L111" s="80">
        <v>-0.40653295727927208</v>
      </c>
      <c r="M111" s="200">
        <v>100</v>
      </c>
      <c r="AH111">
        <v>0.53945710533207947</v>
      </c>
      <c r="AI111">
        <v>1</v>
      </c>
      <c r="AJ111">
        <v>0</v>
      </c>
      <c r="AK111">
        <v>78</v>
      </c>
      <c r="AL111">
        <v>29</v>
      </c>
      <c r="AM111">
        <v>0.21212121212121215</v>
      </c>
      <c r="AN111">
        <v>0.71287128712871284</v>
      </c>
      <c r="AO111">
        <v>0</v>
      </c>
    </row>
    <row r="112" spans="1:41" x14ac:dyDescent="0.2">
      <c r="A112" s="150">
        <v>1</v>
      </c>
      <c r="B112" s="80">
        <v>8.6999999999999993</v>
      </c>
      <c r="C112" s="80">
        <v>4.8</v>
      </c>
      <c r="D112" s="80">
        <v>4.2</v>
      </c>
      <c r="E112" s="80">
        <v>1</v>
      </c>
      <c r="F112" s="80">
        <v>0</v>
      </c>
      <c r="G112" s="80">
        <v>1</v>
      </c>
      <c r="H112" s="80">
        <v>1</v>
      </c>
      <c r="I112" s="80">
        <v>0.77375714415170604</v>
      </c>
      <c r="J112" s="80">
        <v>0.77375714415170604</v>
      </c>
      <c r="K112" s="80">
        <v>0.22624285584829396</v>
      </c>
      <c r="L112" s="80">
        <v>-0.25649722187350926</v>
      </c>
      <c r="M112" s="200">
        <v>100</v>
      </c>
      <c r="AH112">
        <v>0.54039270754673041</v>
      </c>
      <c r="AI112">
        <v>0</v>
      </c>
      <c r="AJ112">
        <v>1</v>
      </c>
      <c r="AK112">
        <v>78</v>
      </c>
      <c r="AL112">
        <v>30</v>
      </c>
      <c r="AM112">
        <v>0.21212121212121215</v>
      </c>
      <c r="AN112">
        <v>0.70297029702970293</v>
      </c>
      <c r="AO112">
        <v>0</v>
      </c>
    </row>
    <row r="113" spans="1:41" x14ac:dyDescent="0.2">
      <c r="A113" s="150">
        <v>0</v>
      </c>
      <c r="B113" s="80">
        <v>6.7</v>
      </c>
      <c r="C113" s="80">
        <v>4.5</v>
      </c>
      <c r="D113" s="80">
        <v>3.1</v>
      </c>
      <c r="E113" s="80">
        <v>0</v>
      </c>
      <c r="F113" s="80">
        <v>1</v>
      </c>
      <c r="G113" s="80">
        <v>1</v>
      </c>
      <c r="H113" s="80">
        <v>0</v>
      </c>
      <c r="I113" s="80">
        <v>7.5317234539975714E-2</v>
      </c>
      <c r="J113" s="80">
        <v>7.5317234539975714E-2</v>
      </c>
      <c r="K113" s="80">
        <v>0.92468276546002426</v>
      </c>
      <c r="L113" s="80">
        <v>-7.830455655209255E-2</v>
      </c>
      <c r="M113" s="200">
        <v>100</v>
      </c>
      <c r="AH113">
        <v>0.54039270754673041</v>
      </c>
      <c r="AI113">
        <v>0</v>
      </c>
      <c r="AJ113">
        <v>1</v>
      </c>
      <c r="AK113">
        <v>78</v>
      </c>
      <c r="AL113">
        <v>31</v>
      </c>
      <c r="AM113">
        <v>0.21212121212121215</v>
      </c>
      <c r="AN113">
        <v>0.69306930693069302</v>
      </c>
      <c r="AO113">
        <v>0</v>
      </c>
    </row>
    <row r="114" spans="1:41" x14ac:dyDescent="0.2">
      <c r="A114" s="150">
        <v>1</v>
      </c>
      <c r="B114" s="80">
        <v>9.6999999999999993</v>
      </c>
      <c r="C114" s="80">
        <v>6.1</v>
      </c>
      <c r="D114" s="80">
        <v>4.0999999999999996</v>
      </c>
      <c r="E114" s="80">
        <v>1</v>
      </c>
      <c r="F114" s="80">
        <v>0</v>
      </c>
      <c r="G114" s="80">
        <v>1</v>
      </c>
      <c r="H114" s="80">
        <v>1</v>
      </c>
      <c r="I114" s="80">
        <v>0.92928343021832061</v>
      </c>
      <c r="J114" s="80">
        <v>0.92928343021832061</v>
      </c>
      <c r="K114" s="80">
        <v>7.0716569781679395E-2</v>
      </c>
      <c r="L114" s="80">
        <v>-7.3341494968078319E-2</v>
      </c>
      <c r="M114" s="200">
        <v>100</v>
      </c>
      <c r="AH114">
        <v>0.55061073563014551</v>
      </c>
      <c r="AI114">
        <v>0</v>
      </c>
      <c r="AJ114">
        <v>1</v>
      </c>
      <c r="AK114">
        <v>78</v>
      </c>
      <c r="AL114">
        <v>32</v>
      </c>
      <c r="AM114">
        <v>0.21212121212121215</v>
      </c>
      <c r="AN114">
        <v>0.68316831683168311</v>
      </c>
      <c r="AO114">
        <v>6.9006900690069444E-3</v>
      </c>
    </row>
    <row r="115" spans="1:41" x14ac:dyDescent="0.2">
      <c r="A115" s="150">
        <v>1</v>
      </c>
      <c r="B115" s="80">
        <v>8.8000000000000007</v>
      </c>
      <c r="C115" s="80">
        <v>4.5</v>
      </c>
      <c r="D115" s="80">
        <v>3.9</v>
      </c>
      <c r="E115" s="80">
        <v>0</v>
      </c>
      <c r="F115" s="80">
        <v>1</v>
      </c>
      <c r="G115" s="80">
        <v>1</v>
      </c>
      <c r="H115" s="80">
        <v>0</v>
      </c>
      <c r="I115" s="80">
        <v>0.68158903894837997</v>
      </c>
      <c r="J115" s="80">
        <v>0.68158903894837997</v>
      </c>
      <c r="K115" s="80">
        <v>0.31841096105162003</v>
      </c>
      <c r="L115" s="80">
        <v>-1.1444124001910705</v>
      </c>
      <c r="M115" s="200">
        <v>0</v>
      </c>
      <c r="AH115">
        <v>0.55061073563014551</v>
      </c>
      <c r="AI115">
        <v>1</v>
      </c>
      <c r="AJ115">
        <v>0</v>
      </c>
      <c r="AK115">
        <v>79</v>
      </c>
      <c r="AL115">
        <v>32</v>
      </c>
      <c r="AM115">
        <v>0.20202020202020199</v>
      </c>
      <c r="AN115">
        <v>0.68316831683168311</v>
      </c>
      <c r="AO115">
        <v>0</v>
      </c>
    </row>
    <row r="116" spans="1:41" x14ac:dyDescent="0.2">
      <c r="A116" s="150">
        <v>0</v>
      </c>
      <c r="B116" s="80">
        <v>8.1999999999999993</v>
      </c>
      <c r="C116" s="80">
        <v>5</v>
      </c>
      <c r="D116" s="80">
        <v>4.5</v>
      </c>
      <c r="E116" s="80">
        <v>1</v>
      </c>
      <c r="F116" s="80">
        <v>0</v>
      </c>
      <c r="G116" s="80">
        <v>1</v>
      </c>
      <c r="H116" s="80">
        <v>1</v>
      </c>
      <c r="I116" s="80">
        <v>0.60014525446994416</v>
      </c>
      <c r="J116" s="80">
        <v>0.60014525446994416</v>
      </c>
      <c r="K116" s="80">
        <v>0.39985474553005584</v>
      </c>
      <c r="L116" s="80">
        <v>-0.51058356228199542</v>
      </c>
      <c r="M116" s="200">
        <v>100</v>
      </c>
      <c r="AH116">
        <v>0.56415406715738892</v>
      </c>
      <c r="AI116">
        <v>0</v>
      </c>
      <c r="AJ116">
        <v>1</v>
      </c>
      <c r="AK116">
        <v>79</v>
      </c>
      <c r="AL116">
        <v>33</v>
      </c>
      <c r="AM116">
        <v>0.20202020202020199</v>
      </c>
      <c r="AN116">
        <v>0.6732673267326732</v>
      </c>
      <c r="AO116">
        <v>6.8006800680067694E-3</v>
      </c>
    </row>
    <row r="117" spans="1:41" x14ac:dyDescent="0.2">
      <c r="A117" s="150">
        <v>1</v>
      </c>
      <c r="B117" s="80">
        <v>8.9</v>
      </c>
      <c r="C117" s="80">
        <v>6.9</v>
      </c>
      <c r="D117" s="80">
        <v>4.2</v>
      </c>
      <c r="E117" s="80">
        <v>1</v>
      </c>
      <c r="F117" s="80">
        <v>0</v>
      </c>
      <c r="G117" s="80">
        <v>1</v>
      </c>
      <c r="H117" s="80">
        <v>1</v>
      </c>
      <c r="I117" s="80">
        <v>0.93495445079575235</v>
      </c>
      <c r="J117" s="80">
        <v>0.93495445079575235</v>
      </c>
      <c r="K117" s="80">
        <v>6.5045549204247655E-2</v>
      </c>
      <c r="L117" s="80">
        <v>-6.7257466606567673E-2</v>
      </c>
      <c r="M117" s="200">
        <v>100</v>
      </c>
      <c r="AH117">
        <v>0.56415406715738892</v>
      </c>
      <c r="AI117">
        <v>1</v>
      </c>
      <c r="AJ117">
        <v>0</v>
      </c>
      <c r="AK117">
        <v>80</v>
      </c>
      <c r="AL117">
        <v>33</v>
      </c>
      <c r="AM117">
        <v>0.19191919191919193</v>
      </c>
      <c r="AN117">
        <v>0.6732673267326732</v>
      </c>
      <c r="AO117">
        <v>6.800680068006844E-3</v>
      </c>
    </row>
    <row r="118" spans="1:41" x14ac:dyDescent="0.2">
      <c r="A118" s="150">
        <v>1</v>
      </c>
      <c r="B118" s="80">
        <v>8.4</v>
      </c>
      <c r="C118" s="80">
        <v>5.9</v>
      </c>
      <c r="D118" s="80">
        <v>3.6</v>
      </c>
      <c r="E118" s="80">
        <v>1</v>
      </c>
      <c r="F118" s="80">
        <v>0</v>
      </c>
      <c r="G118" s="80">
        <v>1</v>
      </c>
      <c r="H118" s="80">
        <v>1</v>
      </c>
      <c r="I118" s="80">
        <v>0.73533030656084553</v>
      </c>
      <c r="J118" s="80">
        <v>0.73533030656084553</v>
      </c>
      <c r="K118" s="80">
        <v>0.26466969343915447</v>
      </c>
      <c r="L118" s="80">
        <v>-0.3074354840363237</v>
      </c>
      <c r="M118" s="200">
        <v>100</v>
      </c>
      <c r="AH118">
        <v>0.56851318951309182</v>
      </c>
      <c r="AI118">
        <v>1</v>
      </c>
      <c r="AJ118">
        <v>0</v>
      </c>
      <c r="AK118">
        <v>81</v>
      </c>
      <c r="AL118">
        <v>33</v>
      </c>
      <c r="AM118">
        <v>0.18181818181818177</v>
      </c>
      <c r="AN118">
        <v>0.6732673267326732</v>
      </c>
      <c r="AO118">
        <v>0</v>
      </c>
    </row>
    <row r="119" spans="1:41" x14ac:dyDescent="0.2">
      <c r="A119" s="150">
        <v>1</v>
      </c>
      <c r="B119" s="80">
        <v>7.7</v>
      </c>
      <c r="C119" s="80">
        <v>7</v>
      </c>
      <c r="D119" s="80">
        <v>3.7</v>
      </c>
      <c r="E119" s="80">
        <v>0</v>
      </c>
      <c r="F119" s="80">
        <v>1</v>
      </c>
      <c r="G119" s="80">
        <v>1</v>
      </c>
      <c r="H119" s="80">
        <v>0</v>
      </c>
      <c r="I119" s="80">
        <v>0.79630278477118766</v>
      </c>
      <c r="J119" s="80">
        <v>0.79630278477118766</v>
      </c>
      <c r="K119" s="80">
        <v>0.20369721522881234</v>
      </c>
      <c r="L119" s="80">
        <v>-1.5911206267863089</v>
      </c>
      <c r="M119" s="200">
        <v>0</v>
      </c>
      <c r="AH119">
        <v>0.56851318951309182</v>
      </c>
      <c r="AI119">
        <v>0</v>
      </c>
      <c r="AJ119">
        <v>1</v>
      </c>
      <c r="AK119">
        <v>81</v>
      </c>
      <c r="AL119">
        <v>34</v>
      </c>
      <c r="AM119">
        <v>0.18181818181818177</v>
      </c>
      <c r="AN119">
        <v>0.66336633663366329</v>
      </c>
      <c r="AO119">
        <v>6.700670067006669E-3</v>
      </c>
    </row>
    <row r="120" spans="1:41" x14ac:dyDescent="0.2">
      <c r="A120" s="150">
        <v>1</v>
      </c>
      <c r="B120" s="80">
        <v>9.1999999999999993</v>
      </c>
      <c r="C120" s="80">
        <v>6.2</v>
      </c>
      <c r="D120" s="80">
        <v>4.2</v>
      </c>
      <c r="E120" s="80">
        <v>1</v>
      </c>
      <c r="F120" s="80">
        <v>0</v>
      </c>
      <c r="G120" s="80">
        <v>1</v>
      </c>
      <c r="H120" s="80">
        <v>1</v>
      </c>
      <c r="I120" s="80">
        <v>0.91883829870533229</v>
      </c>
      <c r="J120" s="80">
        <v>0.91883829870533229</v>
      </c>
      <c r="K120" s="80">
        <v>8.116170129466771E-2</v>
      </c>
      <c r="L120" s="80">
        <v>-8.4645125638738924E-2</v>
      </c>
      <c r="M120" s="200">
        <v>100</v>
      </c>
      <c r="AH120">
        <v>0.57122246595457249</v>
      </c>
      <c r="AI120">
        <v>1</v>
      </c>
      <c r="AJ120">
        <v>0</v>
      </c>
      <c r="AK120">
        <v>82</v>
      </c>
      <c r="AL120">
        <v>34</v>
      </c>
      <c r="AM120">
        <v>0.17171717171717171</v>
      </c>
      <c r="AN120">
        <v>0.66336633663366329</v>
      </c>
      <c r="AO120">
        <v>6.700670067006669E-3</v>
      </c>
    </row>
    <row r="121" spans="1:41" x14ac:dyDescent="0.2">
      <c r="A121" s="150">
        <v>0</v>
      </c>
      <c r="B121" s="80">
        <v>7.3</v>
      </c>
      <c r="C121" s="80">
        <v>6.1</v>
      </c>
      <c r="D121" s="80">
        <v>2.9</v>
      </c>
      <c r="E121" s="80">
        <v>0</v>
      </c>
      <c r="F121" s="80">
        <v>1</v>
      </c>
      <c r="G121" s="80">
        <v>1</v>
      </c>
      <c r="H121" s="80">
        <v>0</v>
      </c>
      <c r="I121" s="80">
        <v>0.20542320531147312</v>
      </c>
      <c r="J121" s="80">
        <v>0.20542320531147312</v>
      </c>
      <c r="K121" s="80">
        <v>0.79457679468852693</v>
      </c>
      <c r="L121" s="80">
        <v>-0.22994563979283014</v>
      </c>
      <c r="M121" s="200">
        <v>100</v>
      </c>
      <c r="AH121">
        <v>0.57122246595457249</v>
      </c>
      <c r="AI121">
        <v>1</v>
      </c>
      <c r="AJ121">
        <v>0</v>
      </c>
      <c r="AK121">
        <v>83</v>
      </c>
      <c r="AL121">
        <v>34</v>
      </c>
      <c r="AM121">
        <v>0.16161616161616166</v>
      </c>
      <c r="AN121">
        <v>0.66336633663366329</v>
      </c>
      <c r="AO121">
        <v>6.7006700670067428E-3</v>
      </c>
    </row>
    <row r="122" spans="1:41" x14ac:dyDescent="0.2">
      <c r="A122" s="150">
        <v>1</v>
      </c>
      <c r="B122" s="80">
        <v>9</v>
      </c>
      <c r="C122" s="80">
        <v>5</v>
      </c>
      <c r="D122" s="80">
        <v>3.1</v>
      </c>
      <c r="E122" s="80">
        <v>1</v>
      </c>
      <c r="F122" s="80">
        <v>0</v>
      </c>
      <c r="G122" s="80">
        <v>1</v>
      </c>
      <c r="H122" s="80">
        <v>1</v>
      </c>
      <c r="I122" s="80">
        <v>0.56851318951309182</v>
      </c>
      <c r="J122" s="80">
        <v>0.56851318951309182</v>
      </c>
      <c r="K122" s="80">
        <v>0.43148681048690818</v>
      </c>
      <c r="L122" s="80">
        <v>-0.56473076550994172</v>
      </c>
      <c r="M122" s="200">
        <v>100</v>
      </c>
      <c r="AH122">
        <v>0.58334514078321864</v>
      </c>
      <c r="AI122">
        <v>1</v>
      </c>
      <c r="AJ122">
        <v>0</v>
      </c>
      <c r="AK122">
        <v>84</v>
      </c>
      <c r="AL122">
        <v>34</v>
      </c>
      <c r="AM122">
        <v>0.15151515151515149</v>
      </c>
      <c r="AN122">
        <v>0.66336633663366329</v>
      </c>
      <c r="AO122">
        <v>0</v>
      </c>
    </row>
    <row r="123" spans="1:41" x14ac:dyDescent="0.2">
      <c r="A123" s="150">
        <v>0</v>
      </c>
      <c r="B123" s="80">
        <v>8.1</v>
      </c>
      <c r="C123" s="80">
        <v>3.8</v>
      </c>
      <c r="D123" s="80">
        <v>3</v>
      </c>
      <c r="E123" s="80">
        <v>0</v>
      </c>
      <c r="F123" s="80">
        <v>1</v>
      </c>
      <c r="G123" s="80">
        <v>1</v>
      </c>
      <c r="H123" s="80">
        <v>0</v>
      </c>
      <c r="I123" s="80">
        <v>0.1050053329252072</v>
      </c>
      <c r="J123" s="80">
        <v>0.1050053329252072</v>
      </c>
      <c r="K123" s="80">
        <v>0.8949946670747928</v>
      </c>
      <c r="L123" s="80">
        <v>-0.11093751930068456</v>
      </c>
      <c r="M123" s="200">
        <v>100</v>
      </c>
      <c r="AH123">
        <v>0.59403786131241376</v>
      </c>
      <c r="AI123">
        <v>0</v>
      </c>
      <c r="AJ123">
        <v>1</v>
      </c>
      <c r="AK123">
        <v>84</v>
      </c>
      <c r="AL123">
        <v>35</v>
      </c>
      <c r="AM123">
        <v>0.15151515151515149</v>
      </c>
      <c r="AN123">
        <v>0.65346534653465349</v>
      </c>
      <c r="AO123">
        <v>0</v>
      </c>
    </row>
    <row r="124" spans="1:41" x14ac:dyDescent="0.2">
      <c r="A124" s="150">
        <v>1</v>
      </c>
      <c r="B124" s="80">
        <v>7.4</v>
      </c>
      <c r="C124" s="80">
        <v>6.9</v>
      </c>
      <c r="D124" s="80">
        <v>5.5</v>
      </c>
      <c r="E124" s="80">
        <v>1</v>
      </c>
      <c r="F124" s="80">
        <v>0</v>
      </c>
      <c r="G124" s="80">
        <v>1</v>
      </c>
      <c r="H124" s="80">
        <v>1</v>
      </c>
      <c r="I124" s="80">
        <v>0.96046811864446036</v>
      </c>
      <c r="J124" s="80">
        <v>0.96046811864446036</v>
      </c>
      <c r="K124" s="80">
        <v>3.9531881355539644E-2</v>
      </c>
      <c r="L124" s="80">
        <v>-4.0334489782022975E-2</v>
      </c>
      <c r="M124" s="200">
        <v>100</v>
      </c>
      <c r="AH124">
        <v>0.59403786131241376</v>
      </c>
      <c r="AI124">
        <v>0</v>
      </c>
      <c r="AJ124">
        <v>1</v>
      </c>
      <c r="AK124">
        <v>84</v>
      </c>
      <c r="AL124">
        <v>36</v>
      </c>
      <c r="AM124">
        <v>0.15151515151515149</v>
      </c>
      <c r="AN124">
        <v>0.64356435643564358</v>
      </c>
      <c r="AO124">
        <v>6.5006500650064709E-3</v>
      </c>
    </row>
    <row r="125" spans="1:41" x14ac:dyDescent="0.2">
      <c r="A125" s="150">
        <v>0</v>
      </c>
      <c r="B125" s="80">
        <v>7.9</v>
      </c>
      <c r="C125" s="80">
        <v>4.8</v>
      </c>
      <c r="D125" s="80">
        <v>3.5</v>
      </c>
      <c r="E125" s="80">
        <v>0</v>
      </c>
      <c r="F125" s="80">
        <v>1</v>
      </c>
      <c r="G125" s="80">
        <v>1</v>
      </c>
      <c r="H125" s="80">
        <v>0</v>
      </c>
      <c r="I125" s="80">
        <v>0.25483877130583854</v>
      </c>
      <c r="J125" s="80">
        <v>0.25483877130583854</v>
      </c>
      <c r="K125" s="80">
        <v>0.74516122869416146</v>
      </c>
      <c r="L125" s="80">
        <v>-0.29415466966220677</v>
      </c>
      <c r="M125" s="200">
        <v>100</v>
      </c>
      <c r="AH125">
        <v>0.60014525446994416</v>
      </c>
      <c r="AI125">
        <v>1</v>
      </c>
      <c r="AJ125">
        <v>0</v>
      </c>
      <c r="AK125">
        <v>85</v>
      </c>
      <c r="AL125">
        <v>36</v>
      </c>
      <c r="AM125">
        <v>0.14141414141414144</v>
      </c>
      <c r="AN125">
        <v>0.64356435643564358</v>
      </c>
      <c r="AO125">
        <v>0</v>
      </c>
    </row>
    <row r="126" spans="1:41" x14ac:dyDescent="0.2">
      <c r="A126" s="150">
        <v>0</v>
      </c>
      <c r="B126" s="80">
        <v>7.7</v>
      </c>
      <c r="C126" s="80">
        <v>3.4</v>
      </c>
      <c r="D126" s="80">
        <v>2.6</v>
      </c>
      <c r="E126" s="80">
        <v>0</v>
      </c>
      <c r="F126" s="80">
        <v>1</v>
      </c>
      <c r="G126" s="80">
        <v>1</v>
      </c>
      <c r="H126" s="80">
        <v>0</v>
      </c>
      <c r="I126" s="80">
        <v>4.243486320409591E-2</v>
      </c>
      <c r="J126" s="80">
        <v>4.243486320409591E-2</v>
      </c>
      <c r="K126" s="80">
        <v>0.95756513679590405</v>
      </c>
      <c r="L126" s="80">
        <v>-4.3361532255856074E-2</v>
      </c>
      <c r="M126" s="200">
        <v>100</v>
      </c>
      <c r="AH126">
        <v>0.60014525446994416</v>
      </c>
      <c r="AI126">
        <v>0</v>
      </c>
      <c r="AJ126">
        <v>1</v>
      </c>
      <c r="AK126">
        <v>85</v>
      </c>
      <c r="AL126">
        <v>37</v>
      </c>
      <c r="AM126">
        <v>0.14141414141414144</v>
      </c>
      <c r="AN126">
        <v>0.63366336633663367</v>
      </c>
      <c r="AO126">
        <v>0</v>
      </c>
    </row>
    <row r="127" spans="1:41" x14ac:dyDescent="0.2">
      <c r="A127" s="150">
        <v>1</v>
      </c>
      <c r="B127" s="80">
        <v>9.4</v>
      </c>
      <c r="C127" s="80">
        <v>4.5999999999999996</v>
      </c>
      <c r="D127" s="80">
        <v>4.5999999999999996</v>
      </c>
      <c r="E127" s="80">
        <v>1</v>
      </c>
      <c r="F127" s="80">
        <v>0</v>
      </c>
      <c r="G127" s="80">
        <v>1</v>
      </c>
      <c r="H127" s="80">
        <v>1</v>
      </c>
      <c r="I127" s="80">
        <v>0.88356816197992627</v>
      </c>
      <c r="J127" s="80">
        <v>0.88356816197992627</v>
      </c>
      <c r="K127" s="80">
        <v>0.11643183802007373</v>
      </c>
      <c r="L127" s="80">
        <v>-0.12378684024930746</v>
      </c>
      <c r="M127" s="200">
        <v>100</v>
      </c>
      <c r="AH127">
        <v>0.60551495494226781</v>
      </c>
      <c r="AI127">
        <v>0</v>
      </c>
      <c r="AJ127">
        <v>1</v>
      </c>
      <c r="AK127">
        <v>85</v>
      </c>
      <c r="AL127">
        <v>38</v>
      </c>
      <c r="AM127">
        <v>0.14141414141414144</v>
      </c>
      <c r="AN127">
        <v>0.62376237623762376</v>
      </c>
      <c r="AO127">
        <v>6.3006300630063412E-3</v>
      </c>
    </row>
    <row r="128" spans="1:41" x14ac:dyDescent="0.2">
      <c r="A128" s="150">
        <v>0</v>
      </c>
      <c r="B128" s="80">
        <v>7.2</v>
      </c>
      <c r="C128" s="80">
        <v>4.7</v>
      </c>
      <c r="D128" s="80">
        <v>2.5</v>
      </c>
      <c r="E128" s="80">
        <v>0</v>
      </c>
      <c r="F128" s="80">
        <v>1</v>
      </c>
      <c r="G128" s="80">
        <v>1</v>
      </c>
      <c r="H128" s="80">
        <v>0</v>
      </c>
      <c r="I128" s="80">
        <v>6.000102276887001E-2</v>
      </c>
      <c r="J128" s="80">
        <v>6.000102276887001E-2</v>
      </c>
      <c r="K128" s="80">
        <v>0.93999897723113002</v>
      </c>
      <c r="L128" s="80">
        <v>-6.1876491770668743E-2</v>
      </c>
      <c r="M128" s="200">
        <v>100</v>
      </c>
      <c r="AH128">
        <v>0.60551495494226781</v>
      </c>
      <c r="AI128">
        <v>1</v>
      </c>
      <c r="AJ128">
        <v>0</v>
      </c>
      <c r="AK128">
        <v>86</v>
      </c>
      <c r="AL128">
        <v>38</v>
      </c>
      <c r="AM128">
        <v>0.13131313131313127</v>
      </c>
      <c r="AN128">
        <v>0.62376237623762376</v>
      </c>
      <c r="AO128">
        <v>6.3006300630062718E-3</v>
      </c>
    </row>
    <row r="129" spans="1:41" x14ac:dyDescent="0.2">
      <c r="A129" s="150">
        <v>1</v>
      </c>
      <c r="B129" s="80">
        <v>8.3000000000000007</v>
      </c>
      <c r="C129" s="80">
        <v>6.1</v>
      </c>
      <c r="D129" s="80">
        <v>3.1</v>
      </c>
      <c r="E129" s="80">
        <v>1</v>
      </c>
      <c r="F129" s="80">
        <v>0</v>
      </c>
      <c r="G129" s="80">
        <v>1</v>
      </c>
      <c r="H129" s="80">
        <v>1</v>
      </c>
      <c r="I129" s="80">
        <v>0.6227983301463127</v>
      </c>
      <c r="J129" s="80">
        <v>0.6227983301463127</v>
      </c>
      <c r="K129" s="80">
        <v>0.3772016698536873</v>
      </c>
      <c r="L129" s="80">
        <v>-0.47353252022962505</v>
      </c>
      <c r="M129" s="200">
        <v>100</v>
      </c>
      <c r="AH129">
        <v>0.61662529803396471</v>
      </c>
      <c r="AI129">
        <v>1</v>
      </c>
      <c r="AJ129">
        <v>0</v>
      </c>
      <c r="AK129">
        <v>87</v>
      </c>
      <c r="AL129">
        <v>38</v>
      </c>
      <c r="AM129">
        <v>0.12121212121212122</v>
      </c>
      <c r="AN129">
        <v>0.62376237623762376</v>
      </c>
      <c r="AO129">
        <v>0</v>
      </c>
    </row>
    <row r="130" spans="1:41" x14ac:dyDescent="0.2">
      <c r="A130" s="150">
        <v>0</v>
      </c>
      <c r="B130" s="80">
        <v>7.9</v>
      </c>
      <c r="C130" s="80">
        <v>5.8</v>
      </c>
      <c r="D130" s="80">
        <v>4.3</v>
      </c>
      <c r="E130" s="80">
        <v>0</v>
      </c>
      <c r="F130" s="80">
        <v>1</v>
      </c>
      <c r="G130" s="80">
        <v>1</v>
      </c>
      <c r="H130" s="80">
        <v>0</v>
      </c>
      <c r="I130" s="80">
        <v>0.61662529803396471</v>
      </c>
      <c r="J130" s="80">
        <v>0.61662529803396471</v>
      </c>
      <c r="K130" s="80">
        <v>0.38337470196603529</v>
      </c>
      <c r="L130" s="80">
        <v>-0.95874243394343206</v>
      </c>
      <c r="M130" s="200">
        <v>0</v>
      </c>
      <c r="AH130">
        <v>0.6227983301463127</v>
      </c>
      <c r="AI130">
        <v>0</v>
      </c>
      <c r="AJ130">
        <v>1</v>
      </c>
      <c r="AK130">
        <v>87</v>
      </c>
      <c r="AL130">
        <v>39</v>
      </c>
      <c r="AM130">
        <v>0.12121212121212122</v>
      </c>
      <c r="AN130">
        <v>0.61386138613861385</v>
      </c>
      <c r="AO130">
        <v>0</v>
      </c>
    </row>
    <row r="131" spans="1:41" x14ac:dyDescent="0.2">
      <c r="A131" s="150">
        <v>0</v>
      </c>
      <c r="B131" s="80">
        <v>7.3</v>
      </c>
      <c r="C131" s="80">
        <v>6.1</v>
      </c>
      <c r="D131" s="80">
        <v>2.9</v>
      </c>
      <c r="E131" s="80">
        <v>0</v>
      </c>
      <c r="F131" s="80">
        <v>1</v>
      </c>
      <c r="G131" s="80">
        <v>1</v>
      </c>
      <c r="H131" s="80">
        <v>0</v>
      </c>
      <c r="I131" s="80">
        <v>0.20542320531147312</v>
      </c>
      <c r="J131" s="80">
        <v>0.20542320531147312</v>
      </c>
      <c r="K131" s="80">
        <v>0.79457679468852693</v>
      </c>
      <c r="L131" s="80">
        <v>-0.22994563979283014</v>
      </c>
      <c r="M131" s="200">
        <v>100</v>
      </c>
      <c r="AH131">
        <v>0.6227983301463127</v>
      </c>
      <c r="AI131">
        <v>0</v>
      </c>
      <c r="AJ131">
        <v>1</v>
      </c>
      <c r="AK131">
        <v>87</v>
      </c>
      <c r="AL131">
        <v>40</v>
      </c>
      <c r="AM131">
        <v>0.12121212121212122</v>
      </c>
      <c r="AN131">
        <v>0.60396039603960394</v>
      </c>
      <c r="AO131">
        <v>6.1006100610060728E-3</v>
      </c>
    </row>
    <row r="132" spans="1:41" x14ac:dyDescent="0.2">
      <c r="A132" s="150">
        <v>1</v>
      </c>
      <c r="B132" s="80">
        <v>9.6</v>
      </c>
      <c r="C132" s="80">
        <v>7.8</v>
      </c>
      <c r="D132" s="80">
        <v>4.3</v>
      </c>
      <c r="E132" s="80">
        <v>1</v>
      </c>
      <c r="F132" s="80">
        <v>0</v>
      </c>
      <c r="G132" s="80">
        <v>1</v>
      </c>
      <c r="H132" s="80">
        <v>1</v>
      </c>
      <c r="I132" s="80">
        <v>0.97808455701570451</v>
      </c>
      <c r="J132" s="80">
        <v>0.97808455701570451</v>
      </c>
      <c r="K132" s="80">
        <v>2.1915442984295486E-2</v>
      </c>
      <c r="L132" s="80">
        <v>-2.2159153568431407E-2</v>
      </c>
      <c r="M132" s="200">
        <v>100</v>
      </c>
      <c r="AH132">
        <v>0.64171737171509202</v>
      </c>
      <c r="AI132">
        <v>1</v>
      </c>
      <c r="AJ132">
        <v>0</v>
      </c>
      <c r="AK132">
        <v>88</v>
      </c>
      <c r="AL132">
        <v>40</v>
      </c>
      <c r="AM132">
        <v>0.11111111111111116</v>
      </c>
      <c r="AN132">
        <v>0.60396039603960394</v>
      </c>
      <c r="AO132">
        <v>0</v>
      </c>
    </row>
    <row r="133" spans="1:41" x14ac:dyDescent="0.2">
      <c r="A133" s="150">
        <v>0</v>
      </c>
      <c r="B133" s="80">
        <v>8.3000000000000007</v>
      </c>
      <c r="C133" s="80">
        <v>2.5</v>
      </c>
      <c r="D133" s="80">
        <v>2.1</v>
      </c>
      <c r="E133" s="80">
        <v>0</v>
      </c>
      <c r="F133" s="80">
        <v>1</v>
      </c>
      <c r="G133" s="80">
        <v>1</v>
      </c>
      <c r="H133" s="80">
        <v>0</v>
      </c>
      <c r="I133" s="80">
        <v>2.0583381239750165E-2</v>
      </c>
      <c r="J133" s="80">
        <v>2.0583381239750165E-2</v>
      </c>
      <c r="K133" s="80">
        <v>0.97941661876024988</v>
      </c>
      <c r="L133" s="80">
        <v>-2.0798171550498203E-2</v>
      </c>
      <c r="M133" s="200">
        <v>100</v>
      </c>
      <c r="AH133">
        <v>0.64171737171509202</v>
      </c>
      <c r="AI133">
        <v>0</v>
      </c>
      <c r="AJ133">
        <v>1</v>
      </c>
      <c r="AK133">
        <v>88</v>
      </c>
      <c r="AL133">
        <v>41</v>
      </c>
      <c r="AM133">
        <v>0.11111111111111116</v>
      </c>
      <c r="AN133">
        <v>0.59405940594059403</v>
      </c>
      <c r="AO133">
        <v>0</v>
      </c>
    </row>
    <row r="134" spans="1:41" x14ac:dyDescent="0.2">
      <c r="A134" s="150">
        <v>1</v>
      </c>
      <c r="B134" s="80">
        <v>8.6</v>
      </c>
      <c r="C134" s="80">
        <v>4.7</v>
      </c>
      <c r="D134" s="80">
        <v>4</v>
      </c>
      <c r="E134" s="80">
        <v>0</v>
      </c>
      <c r="F134" s="80">
        <v>1</v>
      </c>
      <c r="G134" s="80">
        <v>1</v>
      </c>
      <c r="H134" s="80">
        <v>0</v>
      </c>
      <c r="I134" s="80">
        <v>0.70482733972444434</v>
      </c>
      <c r="J134" s="80">
        <v>0.70482733972444434</v>
      </c>
      <c r="K134" s="80">
        <v>0.29517266027555566</v>
      </c>
      <c r="L134" s="80">
        <v>-1.2201948047874811</v>
      </c>
      <c r="M134" s="200">
        <v>0</v>
      </c>
      <c r="AH134">
        <v>0.66595514718461835</v>
      </c>
      <c r="AI134">
        <v>0</v>
      </c>
      <c r="AJ134">
        <v>1</v>
      </c>
      <c r="AK134">
        <v>88</v>
      </c>
      <c r="AL134">
        <v>42</v>
      </c>
      <c r="AM134">
        <v>0.11111111111111116</v>
      </c>
      <c r="AN134">
        <v>0.58415841584158423</v>
      </c>
      <c r="AO134">
        <v>0</v>
      </c>
    </row>
    <row r="135" spans="1:41" x14ac:dyDescent="0.2">
      <c r="A135" s="150">
        <v>0</v>
      </c>
      <c r="B135" s="80">
        <v>8</v>
      </c>
      <c r="C135" s="80">
        <v>3</v>
      </c>
      <c r="D135" s="80">
        <v>4.7</v>
      </c>
      <c r="E135" s="80">
        <v>0</v>
      </c>
      <c r="F135" s="80">
        <v>1</v>
      </c>
      <c r="G135" s="80">
        <v>1</v>
      </c>
      <c r="H135" s="80">
        <v>0</v>
      </c>
      <c r="I135" s="80">
        <v>0.32391320946265362</v>
      </c>
      <c r="J135" s="80">
        <v>0.32391320946265362</v>
      </c>
      <c r="K135" s="80">
        <v>0.67608679053734644</v>
      </c>
      <c r="L135" s="80">
        <v>-0.39143382281139855</v>
      </c>
      <c r="M135" s="200">
        <v>100</v>
      </c>
      <c r="AH135">
        <v>0.66595514718461835</v>
      </c>
      <c r="AI135">
        <v>0</v>
      </c>
      <c r="AJ135">
        <v>1</v>
      </c>
      <c r="AK135">
        <v>88</v>
      </c>
      <c r="AL135">
        <v>43</v>
      </c>
      <c r="AM135">
        <v>0.11111111111111116</v>
      </c>
      <c r="AN135">
        <v>0.57425742574257432</v>
      </c>
      <c r="AO135">
        <v>5.8005800580058385E-3</v>
      </c>
    </row>
    <row r="136" spans="1:41" x14ac:dyDescent="0.2">
      <c r="A136" s="150">
        <v>0</v>
      </c>
      <c r="B136" s="80">
        <v>6.4</v>
      </c>
      <c r="C136" s="80">
        <v>5</v>
      </c>
      <c r="D136" s="80">
        <v>1.6</v>
      </c>
      <c r="E136" s="80">
        <v>0</v>
      </c>
      <c r="F136" s="80">
        <v>1</v>
      </c>
      <c r="G136" s="80">
        <v>1</v>
      </c>
      <c r="H136" s="80">
        <v>0</v>
      </c>
      <c r="I136" s="80">
        <v>1.5811735037176627E-2</v>
      </c>
      <c r="J136" s="80">
        <v>1.5811735037176627E-2</v>
      </c>
      <c r="K136" s="80">
        <v>0.98418826496282341</v>
      </c>
      <c r="L136" s="80">
        <v>-1.5938074048672219E-2</v>
      </c>
      <c r="M136" s="200">
        <v>100</v>
      </c>
      <c r="AH136">
        <v>0.68158903894837997</v>
      </c>
      <c r="AI136">
        <v>1</v>
      </c>
      <c r="AJ136">
        <v>0</v>
      </c>
      <c r="AK136">
        <v>89</v>
      </c>
      <c r="AL136">
        <v>43</v>
      </c>
      <c r="AM136">
        <v>0.10101010101010099</v>
      </c>
      <c r="AN136">
        <v>0.57425742574257432</v>
      </c>
      <c r="AO136">
        <v>5.8005800580057752E-3</v>
      </c>
    </row>
    <row r="137" spans="1:41" x14ac:dyDescent="0.2">
      <c r="A137" s="150">
        <v>0</v>
      </c>
      <c r="B137" s="80">
        <v>6.6</v>
      </c>
      <c r="C137" s="80">
        <v>6.6</v>
      </c>
      <c r="D137" s="80">
        <v>3.3</v>
      </c>
      <c r="E137" s="80">
        <v>0</v>
      </c>
      <c r="F137" s="80">
        <v>1</v>
      </c>
      <c r="G137" s="80">
        <v>1</v>
      </c>
      <c r="H137" s="80">
        <v>0</v>
      </c>
      <c r="I137" s="80">
        <v>0.26182365016194725</v>
      </c>
      <c r="J137" s="80">
        <v>0.26182365016194725</v>
      </c>
      <c r="K137" s="80">
        <v>0.73817634983805269</v>
      </c>
      <c r="L137" s="80">
        <v>-0.303572526507077</v>
      </c>
      <c r="M137" s="200">
        <v>100</v>
      </c>
      <c r="AH137">
        <v>0.68158903894837997</v>
      </c>
      <c r="AI137">
        <v>1</v>
      </c>
      <c r="AJ137">
        <v>0</v>
      </c>
      <c r="AK137">
        <v>90</v>
      </c>
      <c r="AL137">
        <v>43</v>
      </c>
      <c r="AM137">
        <v>9.0909090909090939E-2</v>
      </c>
      <c r="AN137">
        <v>0.57425742574257432</v>
      </c>
      <c r="AO137">
        <v>0</v>
      </c>
    </row>
    <row r="138" spans="1:41" x14ac:dyDescent="0.2">
      <c r="A138" s="150">
        <v>1</v>
      </c>
      <c r="B138" s="80">
        <v>7.6</v>
      </c>
      <c r="C138" s="80">
        <v>4.2</v>
      </c>
      <c r="D138" s="80">
        <v>4.2</v>
      </c>
      <c r="E138" s="80">
        <v>1</v>
      </c>
      <c r="F138" s="80">
        <v>0</v>
      </c>
      <c r="G138" s="80">
        <v>1</v>
      </c>
      <c r="H138" s="80">
        <v>1</v>
      </c>
      <c r="I138" s="80">
        <v>0.53426593917876508</v>
      </c>
      <c r="J138" s="80">
        <v>0.53426593917876508</v>
      </c>
      <c r="K138" s="80">
        <v>0.46573406082123492</v>
      </c>
      <c r="L138" s="80">
        <v>-0.62686155054610015</v>
      </c>
      <c r="M138" s="200">
        <v>100</v>
      </c>
      <c r="AH138">
        <v>0.70482733972444434</v>
      </c>
      <c r="AI138">
        <v>0</v>
      </c>
      <c r="AJ138">
        <v>1</v>
      </c>
      <c r="AK138">
        <v>90</v>
      </c>
      <c r="AL138">
        <v>44</v>
      </c>
      <c r="AM138">
        <v>9.0909090909090939E-2</v>
      </c>
      <c r="AN138">
        <v>0.56435643564356441</v>
      </c>
      <c r="AO138">
        <v>5.7005700570057381E-3</v>
      </c>
    </row>
    <row r="139" spans="1:41" x14ac:dyDescent="0.2">
      <c r="A139" s="150">
        <v>1</v>
      </c>
      <c r="B139" s="80">
        <v>9.4</v>
      </c>
      <c r="C139" s="80">
        <v>4.7</v>
      </c>
      <c r="D139" s="80">
        <v>4.4000000000000004</v>
      </c>
      <c r="E139" s="80">
        <v>1</v>
      </c>
      <c r="F139" s="80">
        <v>0</v>
      </c>
      <c r="G139" s="80">
        <v>1</v>
      </c>
      <c r="H139" s="80">
        <v>1</v>
      </c>
      <c r="I139" s="80">
        <v>0.86495826634565542</v>
      </c>
      <c r="J139" s="80">
        <v>0.86495826634565542</v>
      </c>
      <c r="K139" s="80">
        <v>0.13504173365434458</v>
      </c>
      <c r="L139" s="80">
        <v>-0.14507402021342392</v>
      </c>
      <c r="M139" s="200">
        <v>100</v>
      </c>
      <c r="AH139">
        <v>0.70482733972444434</v>
      </c>
      <c r="AI139">
        <v>1</v>
      </c>
      <c r="AJ139">
        <v>0</v>
      </c>
      <c r="AK139">
        <v>91</v>
      </c>
      <c r="AL139">
        <v>44</v>
      </c>
      <c r="AM139">
        <v>8.0808080808080773E-2</v>
      </c>
      <c r="AN139">
        <v>0.56435643564356441</v>
      </c>
      <c r="AO139">
        <v>0</v>
      </c>
    </row>
    <row r="140" spans="1:41" x14ac:dyDescent="0.2">
      <c r="A140" s="150">
        <v>0</v>
      </c>
      <c r="B140" s="80">
        <v>8.3000000000000007</v>
      </c>
      <c r="C140" s="80">
        <v>2.5</v>
      </c>
      <c r="D140" s="80">
        <v>2.1</v>
      </c>
      <c r="E140" s="80">
        <v>0</v>
      </c>
      <c r="F140" s="80">
        <v>1</v>
      </c>
      <c r="G140" s="80">
        <v>1</v>
      </c>
      <c r="H140" s="80">
        <v>0</v>
      </c>
      <c r="I140" s="80">
        <v>2.0583381239750165E-2</v>
      </c>
      <c r="J140" s="80">
        <v>2.0583381239750165E-2</v>
      </c>
      <c r="K140" s="80">
        <v>0.97941661876024988</v>
      </c>
      <c r="L140" s="80">
        <v>-2.0798171550498203E-2</v>
      </c>
      <c r="M140" s="200">
        <v>100</v>
      </c>
      <c r="AH140">
        <v>0.70550761639168447</v>
      </c>
      <c r="AI140">
        <v>0</v>
      </c>
      <c r="AJ140">
        <v>1</v>
      </c>
      <c r="AK140">
        <v>91</v>
      </c>
      <c r="AL140">
        <v>45</v>
      </c>
      <c r="AM140">
        <v>8.0808080808080773E-2</v>
      </c>
      <c r="AN140">
        <v>0.5544554455445545</v>
      </c>
      <c r="AO140">
        <v>0</v>
      </c>
    </row>
    <row r="141" spans="1:41" x14ac:dyDescent="0.2">
      <c r="A141" s="150">
        <v>1</v>
      </c>
      <c r="B141" s="80">
        <v>7.8</v>
      </c>
      <c r="C141" s="80">
        <v>7.1</v>
      </c>
      <c r="D141" s="80">
        <v>3.9</v>
      </c>
      <c r="E141" s="80">
        <v>0</v>
      </c>
      <c r="F141" s="80">
        <v>1</v>
      </c>
      <c r="G141" s="80">
        <v>1</v>
      </c>
      <c r="H141" s="80">
        <v>0</v>
      </c>
      <c r="I141" s="80">
        <v>0.84846362324016233</v>
      </c>
      <c r="J141" s="80">
        <v>0.84846362324016233</v>
      </c>
      <c r="K141" s="80">
        <v>0.15153637675983767</v>
      </c>
      <c r="L141" s="80">
        <v>-1.8869295722286648</v>
      </c>
      <c r="M141" s="200">
        <v>0</v>
      </c>
      <c r="AH141">
        <v>0.7086303208804372</v>
      </c>
      <c r="AI141">
        <v>0</v>
      </c>
      <c r="AJ141">
        <v>1</v>
      </c>
      <c r="AK141">
        <v>91</v>
      </c>
      <c r="AL141">
        <v>46</v>
      </c>
      <c r="AM141">
        <v>8.0808080808080773E-2</v>
      </c>
      <c r="AN141">
        <v>0.54455445544554459</v>
      </c>
      <c r="AO141">
        <v>0</v>
      </c>
    </row>
    <row r="142" spans="1:41" x14ac:dyDescent="0.2">
      <c r="A142" s="150">
        <v>0</v>
      </c>
      <c r="B142" s="80">
        <v>7.1</v>
      </c>
      <c r="C142" s="80">
        <v>4.5</v>
      </c>
      <c r="D142" s="80">
        <v>2.4</v>
      </c>
      <c r="E142" s="80">
        <v>0</v>
      </c>
      <c r="F142" s="80">
        <v>1</v>
      </c>
      <c r="G142" s="80">
        <v>1</v>
      </c>
      <c r="H142" s="80">
        <v>0</v>
      </c>
      <c r="I142" s="80">
        <v>4.4913595919067455E-2</v>
      </c>
      <c r="J142" s="80">
        <v>4.4913595919067455E-2</v>
      </c>
      <c r="K142" s="80">
        <v>0.95508640408093259</v>
      </c>
      <c r="L142" s="80">
        <v>-4.5953467116649625E-2</v>
      </c>
      <c r="M142" s="200">
        <v>100</v>
      </c>
      <c r="AH142">
        <v>0.73442783785328136</v>
      </c>
      <c r="AI142">
        <v>0</v>
      </c>
      <c r="AJ142">
        <v>1</v>
      </c>
      <c r="AK142">
        <v>91</v>
      </c>
      <c r="AL142">
        <v>47</v>
      </c>
      <c r="AM142">
        <v>8.0808080808080773E-2</v>
      </c>
      <c r="AN142">
        <v>0.53465346534653468</v>
      </c>
      <c r="AO142">
        <v>0</v>
      </c>
    </row>
    <row r="143" spans="1:41" x14ac:dyDescent="0.2">
      <c r="A143" s="150">
        <v>1</v>
      </c>
      <c r="B143" s="80">
        <v>7.6</v>
      </c>
      <c r="C143" s="80">
        <v>5</v>
      </c>
      <c r="D143" s="80">
        <v>3.9</v>
      </c>
      <c r="E143" s="80">
        <v>0</v>
      </c>
      <c r="F143" s="80">
        <v>1</v>
      </c>
      <c r="G143" s="80">
        <v>1</v>
      </c>
      <c r="H143" s="80">
        <v>0</v>
      </c>
      <c r="I143" s="80">
        <v>0.57122246595457249</v>
      </c>
      <c r="J143" s="80">
        <v>0.57122246595457249</v>
      </c>
      <c r="K143" s="80">
        <v>0.42877753404542751</v>
      </c>
      <c r="L143" s="80">
        <v>-0.84681706321602557</v>
      </c>
      <c r="M143" s="200">
        <v>0</v>
      </c>
      <c r="AH143">
        <v>0.73486731983592823</v>
      </c>
      <c r="AI143">
        <v>0</v>
      </c>
      <c r="AJ143">
        <v>1</v>
      </c>
      <c r="AK143">
        <v>91</v>
      </c>
      <c r="AL143">
        <v>48</v>
      </c>
      <c r="AM143">
        <v>8.0808080808080773E-2</v>
      </c>
      <c r="AN143">
        <v>0.52475247524752477</v>
      </c>
      <c r="AO143">
        <v>5.3005300530052767E-3</v>
      </c>
    </row>
    <row r="144" spans="1:41" x14ac:dyDescent="0.2">
      <c r="A144" s="150">
        <v>0</v>
      </c>
      <c r="B144" s="80">
        <v>5.6</v>
      </c>
      <c r="C144" s="80">
        <v>5.6</v>
      </c>
      <c r="D144" s="80">
        <v>4.5</v>
      </c>
      <c r="E144" s="80">
        <v>0</v>
      </c>
      <c r="F144" s="80">
        <v>1</v>
      </c>
      <c r="G144" s="80">
        <v>1</v>
      </c>
      <c r="H144" s="80">
        <v>0</v>
      </c>
      <c r="I144" s="80">
        <v>0.28459129984069126</v>
      </c>
      <c r="J144" s="80">
        <v>0.28459129984069126</v>
      </c>
      <c r="K144" s="80">
        <v>0.7154087001593088</v>
      </c>
      <c r="L144" s="80">
        <v>-0.33490129097968713</v>
      </c>
      <c r="M144" s="200">
        <v>100</v>
      </c>
      <c r="AH144">
        <v>0.73486731983592823</v>
      </c>
      <c r="AI144">
        <v>1</v>
      </c>
      <c r="AJ144">
        <v>0</v>
      </c>
      <c r="AK144">
        <v>92</v>
      </c>
      <c r="AL144">
        <v>48</v>
      </c>
      <c r="AM144">
        <v>7.0707070707070718E-2</v>
      </c>
      <c r="AN144">
        <v>0.52475247524752477</v>
      </c>
      <c r="AO144">
        <v>0</v>
      </c>
    </row>
    <row r="145" spans="1:41" x14ac:dyDescent="0.2">
      <c r="A145" s="150">
        <v>0</v>
      </c>
      <c r="B145" s="80">
        <v>9.9</v>
      </c>
      <c r="C145" s="80">
        <v>3.5</v>
      </c>
      <c r="D145" s="80">
        <v>4</v>
      </c>
      <c r="E145" s="80">
        <v>1</v>
      </c>
      <c r="F145" s="80">
        <v>0</v>
      </c>
      <c r="G145" s="80">
        <v>1</v>
      </c>
      <c r="H145" s="80">
        <v>1</v>
      </c>
      <c r="I145" s="80">
        <v>0.50167811323083011</v>
      </c>
      <c r="J145" s="80">
        <v>0.50167811323083011</v>
      </c>
      <c r="K145" s="80">
        <v>0.49832188676916989</v>
      </c>
      <c r="L145" s="80">
        <v>-0.68979657365615388</v>
      </c>
      <c r="M145" s="200">
        <v>100</v>
      </c>
      <c r="AH145">
        <v>0.73533030656084553</v>
      </c>
      <c r="AI145">
        <v>0</v>
      </c>
      <c r="AJ145">
        <v>1</v>
      </c>
      <c r="AK145">
        <v>92</v>
      </c>
      <c r="AL145">
        <v>49</v>
      </c>
      <c r="AM145">
        <v>7.0707070707070718E-2</v>
      </c>
      <c r="AN145">
        <v>0.51485148514851486</v>
      </c>
      <c r="AO145">
        <v>0</v>
      </c>
    </row>
    <row r="146" spans="1:41" x14ac:dyDescent="0.2">
      <c r="A146" s="150">
        <v>1</v>
      </c>
      <c r="B146" s="80">
        <v>9.1999999999999993</v>
      </c>
      <c r="C146" s="80">
        <v>5.8</v>
      </c>
      <c r="D146" s="80">
        <v>4.5</v>
      </c>
      <c r="E146" s="80">
        <v>1</v>
      </c>
      <c r="F146" s="80">
        <v>0</v>
      </c>
      <c r="G146" s="80">
        <v>1</v>
      </c>
      <c r="H146" s="80">
        <v>1</v>
      </c>
      <c r="I146" s="80">
        <v>0.92592153011235001</v>
      </c>
      <c r="J146" s="80">
        <v>0.92592153011235001</v>
      </c>
      <c r="K146" s="80">
        <v>7.4078469887649989E-2</v>
      </c>
      <c r="L146" s="80">
        <v>-7.6965788626059628E-2</v>
      </c>
      <c r="M146" s="200">
        <v>100</v>
      </c>
      <c r="AH146">
        <v>0.73533030656084553</v>
      </c>
      <c r="AI146">
        <v>0</v>
      </c>
      <c r="AJ146">
        <v>1</v>
      </c>
      <c r="AK146">
        <v>92</v>
      </c>
      <c r="AL146">
        <v>50</v>
      </c>
      <c r="AM146">
        <v>7.0707070707070718E-2</v>
      </c>
      <c r="AN146">
        <v>0.50495049504950495</v>
      </c>
      <c r="AO146">
        <v>5.1005100510051332E-3</v>
      </c>
    </row>
    <row r="147" spans="1:41" x14ac:dyDescent="0.2">
      <c r="A147" s="150">
        <v>0</v>
      </c>
      <c r="B147" s="80">
        <v>9.1</v>
      </c>
      <c r="C147" s="80">
        <v>4.5</v>
      </c>
      <c r="D147" s="80">
        <v>4.2</v>
      </c>
      <c r="E147" s="80">
        <v>0</v>
      </c>
      <c r="F147" s="80">
        <v>1</v>
      </c>
      <c r="G147" s="80">
        <v>1</v>
      </c>
      <c r="H147" s="80">
        <v>0</v>
      </c>
      <c r="I147" s="80">
        <v>0.58334514078321864</v>
      </c>
      <c r="J147" s="80">
        <v>0.58334514078321864</v>
      </c>
      <c r="K147" s="80">
        <v>0.41665485921678136</v>
      </c>
      <c r="L147" s="80">
        <v>-0.87549707563515</v>
      </c>
      <c r="M147" s="200">
        <v>0</v>
      </c>
      <c r="AH147">
        <v>0.73660194861055706</v>
      </c>
      <c r="AI147">
        <v>1</v>
      </c>
      <c r="AJ147">
        <v>0</v>
      </c>
      <c r="AK147">
        <v>93</v>
      </c>
      <c r="AL147">
        <v>50</v>
      </c>
      <c r="AM147">
        <v>6.0606060606060552E-2</v>
      </c>
      <c r="AN147">
        <v>0.50495049504950495</v>
      </c>
      <c r="AO147">
        <v>0</v>
      </c>
    </row>
    <row r="148" spans="1:41" x14ac:dyDescent="0.2">
      <c r="A148" s="150">
        <v>0</v>
      </c>
      <c r="B148" s="80">
        <v>9.9</v>
      </c>
      <c r="C148" s="80">
        <v>4.5</v>
      </c>
      <c r="D148" s="80">
        <v>3.5</v>
      </c>
      <c r="E148" s="80">
        <v>1</v>
      </c>
      <c r="F148" s="80">
        <v>0</v>
      </c>
      <c r="G148" s="80">
        <v>1</v>
      </c>
      <c r="H148" s="80">
        <v>1</v>
      </c>
      <c r="I148" s="80">
        <v>0.51220979685577217</v>
      </c>
      <c r="J148" s="80">
        <v>0.51220979685577217</v>
      </c>
      <c r="K148" s="80">
        <v>0.48779020314422783</v>
      </c>
      <c r="L148" s="80">
        <v>-0.66902097838719032</v>
      </c>
      <c r="M148" s="200">
        <v>100</v>
      </c>
      <c r="AH148">
        <v>0.73660194861055706</v>
      </c>
      <c r="AI148">
        <v>0</v>
      </c>
      <c r="AJ148">
        <v>1</v>
      </c>
      <c r="AK148">
        <v>93</v>
      </c>
      <c r="AL148">
        <v>51</v>
      </c>
      <c r="AM148">
        <v>6.0606060606060552E-2</v>
      </c>
      <c r="AN148">
        <v>0.49504950495049505</v>
      </c>
      <c r="AO148">
        <v>0</v>
      </c>
    </row>
    <row r="149" spans="1:41" x14ac:dyDescent="0.2">
      <c r="A149" s="150">
        <v>1</v>
      </c>
      <c r="B149" s="80">
        <v>9.9</v>
      </c>
      <c r="C149" s="80">
        <v>4.5</v>
      </c>
      <c r="D149" s="80">
        <v>3.5</v>
      </c>
      <c r="E149" s="80">
        <v>1</v>
      </c>
      <c r="F149" s="80">
        <v>0</v>
      </c>
      <c r="G149" s="80">
        <v>1</v>
      </c>
      <c r="H149" s="80">
        <v>1</v>
      </c>
      <c r="I149" s="80">
        <v>0.73442783785328136</v>
      </c>
      <c r="J149" s="80">
        <v>0.73442783785328136</v>
      </c>
      <c r="K149" s="80">
        <v>0.26557216214671864</v>
      </c>
      <c r="L149" s="80">
        <v>-0.30866353482061426</v>
      </c>
      <c r="M149" s="200">
        <v>100</v>
      </c>
      <c r="AH149">
        <v>0.74698891519390098</v>
      </c>
      <c r="AI149">
        <v>0</v>
      </c>
      <c r="AJ149">
        <v>1</v>
      </c>
      <c r="AK149">
        <v>93</v>
      </c>
      <c r="AL149">
        <v>52</v>
      </c>
      <c r="AM149">
        <v>6.0606060606060552E-2</v>
      </c>
      <c r="AN149">
        <v>0.48514851485148514</v>
      </c>
      <c r="AO149">
        <v>0</v>
      </c>
    </row>
    <row r="150" spans="1:41" x14ac:dyDescent="0.2">
      <c r="A150" s="150">
        <v>0</v>
      </c>
      <c r="B150" s="80">
        <v>6.6</v>
      </c>
      <c r="C150" s="80">
        <v>6.6</v>
      </c>
      <c r="D150" s="80">
        <v>3.3</v>
      </c>
      <c r="E150" s="80">
        <v>0</v>
      </c>
      <c r="F150" s="80">
        <v>1</v>
      </c>
      <c r="G150" s="80">
        <v>1</v>
      </c>
      <c r="H150" s="80">
        <v>0</v>
      </c>
      <c r="I150" s="80">
        <v>0.26182365016194725</v>
      </c>
      <c r="J150" s="80">
        <v>0.26182365016194725</v>
      </c>
      <c r="K150" s="80">
        <v>0.73817634983805269</v>
      </c>
      <c r="L150" s="80">
        <v>-0.303572526507077</v>
      </c>
      <c r="M150" s="200">
        <v>100</v>
      </c>
      <c r="AH150">
        <v>0.74773601707327031</v>
      </c>
      <c r="AI150">
        <v>0</v>
      </c>
      <c r="AJ150">
        <v>1</v>
      </c>
      <c r="AK150">
        <v>93</v>
      </c>
      <c r="AL150">
        <v>53</v>
      </c>
      <c r="AM150">
        <v>6.0606060606060552E-2</v>
      </c>
      <c r="AN150">
        <v>0.47524752475247523</v>
      </c>
      <c r="AO150">
        <v>0</v>
      </c>
    </row>
    <row r="151" spans="1:41" x14ac:dyDescent="0.2">
      <c r="A151" s="150">
        <v>0</v>
      </c>
      <c r="B151" s="80">
        <v>9.1</v>
      </c>
      <c r="C151" s="80">
        <v>5.4</v>
      </c>
      <c r="D151" s="80">
        <v>3.3</v>
      </c>
      <c r="E151" s="80">
        <v>0</v>
      </c>
      <c r="F151" s="80">
        <v>1</v>
      </c>
      <c r="G151" s="80">
        <v>1</v>
      </c>
      <c r="H151" s="80">
        <v>0</v>
      </c>
      <c r="I151" s="80">
        <v>0.46334278600474094</v>
      </c>
      <c r="J151" s="80">
        <v>0.46334278600474094</v>
      </c>
      <c r="K151" s="80">
        <v>0.53665721399525901</v>
      </c>
      <c r="L151" s="80">
        <v>-0.62239572350029104</v>
      </c>
      <c r="M151" s="200">
        <v>100</v>
      </c>
      <c r="AH151">
        <v>0.74773601707327031</v>
      </c>
      <c r="AI151">
        <v>0</v>
      </c>
      <c r="AJ151">
        <v>1</v>
      </c>
      <c r="AK151">
        <v>93</v>
      </c>
      <c r="AL151">
        <v>54</v>
      </c>
      <c r="AM151">
        <v>6.0606060606060552E-2</v>
      </c>
      <c r="AN151">
        <v>0.46534653465346532</v>
      </c>
      <c r="AO151">
        <v>4.7004700470046788E-3</v>
      </c>
    </row>
    <row r="152" spans="1:41" x14ac:dyDescent="0.2">
      <c r="A152" s="150">
        <v>1</v>
      </c>
      <c r="B152" s="80">
        <v>5.0999999999999996</v>
      </c>
      <c r="C152" s="80">
        <v>7.8</v>
      </c>
      <c r="D152" s="80">
        <v>4.5</v>
      </c>
      <c r="E152" s="80">
        <v>1</v>
      </c>
      <c r="F152" s="80">
        <v>0</v>
      </c>
      <c r="G152" s="80">
        <v>1</v>
      </c>
      <c r="H152" s="80">
        <v>1</v>
      </c>
      <c r="I152" s="80">
        <v>0.74773601707327031</v>
      </c>
      <c r="J152" s="80">
        <v>0.74773601707327031</v>
      </c>
      <c r="K152" s="80">
        <v>0.25226398292672969</v>
      </c>
      <c r="L152" s="80">
        <v>-0.29070528164924009</v>
      </c>
      <c r="M152" s="200">
        <v>100</v>
      </c>
      <c r="AH152">
        <v>0.77375714415170604</v>
      </c>
      <c r="AI152">
        <v>1</v>
      </c>
      <c r="AJ152">
        <v>0</v>
      </c>
      <c r="AK152">
        <v>94</v>
      </c>
      <c r="AL152">
        <v>54</v>
      </c>
      <c r="AM152">
        <v>5.0505050505050497E-2</v>
      </c>
      <c r="AN152">
        <v>0.46534653465346532</v>
      </c>
      <c r="AO152">
        <v>0</v>
      </c>
    </row>
    <row r="153" spans="1:41" x14ac:dyDescent="0.2">
      <c r="A153" s="150">
        <v>0</v>
      </c>
      <c r="B153" s="80">
        <v>6</v>
      </c>
      <c r="C153" s="80">
        <v>5.3</v>
      </c>
      <c r="D153" s="80">
        <v>4</v>
      </c>
      <c r="E153" s="80">
        <v>0</v>
      </c>
      <c r="F153" s="80">
        <v>1</v>
      </c>
      <c r="G153" s="80">
        <v>1</v>
      </c>
      <c r="H153" s="80">
        <v>0</v>
      </c>
      <c r="I153" s="80">
        <v>0.19374860996379356</v>
      </c>
      <c r="J153" s="80">
        <v>0.19374860996379356</v>
      </c>
      <c r="K153" s="80">
        <v>0.80625139003620649</v>
      </c>
      <c r="L153" s="80">
        <v>-0.21535968679772599</v>
      </c>
      <c r="M153" s="200">
        <v>100</v>
      </c>
      <c r="AH153">
        <v>0.77375714415170604</v>
      </c>
      <c r="AI153">
        <v>0</v>
      </c>
      <c r="AJ153">
        <v>1</v>
      </c>
      <c r="AK153">
        <v>94</v>
      </c>
      <c r="AL153">
        <v>55</v>
      </c>
      <c r="AM153">
        <v>5.0505050505050497E-2</v>
      </c>
      <c r="AN153">
        <v>0.45544554455445541</v>
      </c>
      <c r="AO153">
        <v>0</v>
      </c>
    </row>
    <row r="154" spans="1:41" x14ac:dyDescent="0.2">
      <c r="A154" s="150">
        <v>0</v>
      </c>
      <c r="B154" s="80">
        <v>8.9</v>
      </c>
      <c r="C154" s="80">
        <v>6.9</v>
      </c>
      <c r="D154" s="80">
        <v>4.2</v>
      </c>
      <c r="E154" s="80">
        <v>0</v>
      </c>
      <c r="F154" s="80">
        <v>1</v>
      </c>
      <c r="G154" s="80">
        <v>1</v>
      </c>
      <c r="H154" s="80">
        <v>0</v>
      </c>
      <c r="I154" s="80">
        <v>0.84514955064611674</v>
      </c>
      <c r="J154" s="80">
        <v>0.84514955064611674</v>
      </c>
      <c r="K154" s="80">
        <v>0.15485044935388326</v>
      </c>
      <c r="L154" s="80">
        <v>-1.8652954707015674</v>
      </c>
      <c r="M154" s="200">
        <v>0</v>
      </c>
      <c r="AH154">
        <v>0.77992706594062522</v>
      </c>
      <c r="AI154">
        <v>0</v>
      </c>
      <c r="AJ154">
        <v>1</v>
      </c>
      <c r="AK154">
        <v>94</v>
      </c>
      <c r="AL154">
        <v>56</v>
      </c>
      <c r="AM154">
        <v>5.0505050505050497E-2</v>
      </c>
      <c r="AN154">
        <v>0.4455445544554455</v>
      </c>
      <c r="AO154">
        <v>0</v>
      </c>
    </row>
    <row r="155" spans="1:41" x14ac:dyDescent="0.2">
      <c r="A155" s="150">
        <v>0</v>
      </c>
      <c r="B155" s="80">
        <v>6.2</v>
      </c>
      <c r="C155" s="80">
        <v>5.0999999999999996</v>
      </c>
      <c r="D155" s="80">
        <v>3.7</v>
      </c>
      <c r="E155" s="80">
        <v>0</v>
      </c>
      <c r="F155" s="80">
        <v>1</v>
      </c>
      <c r="G155" s="80">
        <v>1</v>
      </c>
      <c r="H155" s="80">
        <v>0</v>
      </c>
      <c r="I155" s="80">
        <v>0.14593482783814946</v>
      </c>
      <c r="J155" s="80">
        <v>0.14593482783814946</v>
      </c>
      <c r="K155" s="80">
        <v>0.85406517216185052</v>
      </c>
      <c r="L155" s="80">
        <v>-0.15774777409848215</v>
      </c>
      <c r="M155" s="200">
        <v>100</v>
      </c>
      <c r="AH155">
        <v>0.77992706594062522</v>
      </c>
      <c r="AI155">
        <v>0</v>
      </c>
      <c r="AJ155">
        <v>1</v>
      </c>
      <c r="AK155">
        <v>94</v>
      </c>
      <c r="AL155">
        <v>57</v>
      </c>
      <c r="AM155">
        <v>5.0505050505050497E-2</v>
      </c>
      <c r="AN155">
        <v>0.4356435643564357</v>
      </c>
      <c r="AO155">
        <v>4.4004400440043811E-3</v>
      </c>
    </row>
    <row r="156" spans="1:41" x14ac:dyDescent="0.2">
      <c r="A156" s="150">
        <v>0</v>
      </c>
      <c r="B156" s="80">
        <v>7.2</v>
      </c>
      <c r="C156" s="80">
        <v>4.7</v>
      </c>
      <c r="D156" s="80">
        <v>2.5</v>
      </c>
      <c r="E156" s="80">
        <v>0</v>
      </c>
      <c r="F156" s="80">
        <v>1</v>
      </c>
      <c r="G156" s="80">
        <v>1</v>
      </c>
      <c r="H156" s="80">
        <v>0</v>
      </c>
      <c r="I156" s="80">
        <v>6.000102276887001E-2</v>
      </c>
      <c r="J156" s="80">
        <v>6.000102276887001E-2</v>
      </c>
      <c r="K156" s="80">
        <v>0.93999897723113002</v>
      </c>
      <c r="L156" s="80">
        <v>-6.1876491770668743E-2</v>
      </c>
      <c r="M156" s="200">
        <v>100</v>
      </c>
      <c r="AH156">
        <v>0.78665464008638253</v>
      </c>
      <c r="AI156">
        <v>1</v>
      </c>
      <c r="AJ156">
        <v>0</v>
      </c>
      <c r="AK156">
        <v>95</v>
      </c>
      <c r="AL156">
        <v>57</v>
      </c>
      <c r="AM156">
        <v>4.0404040404040442E-2</v>
      </c>
      <c r="AN156">
        <v>0.4356435643564357</v>
      </c>
      <c r="AO156">
        <v>4.4004400440044297E-3</v>
      </c>
    </row>
    <row r="157" spans="1:41" x14ac:dyDescent="0.2">
      <c r="A157" s="150">
        <v>1</v>
      </c>
      <c r="B157" s="80">
        <v>8.8000000000000007</v>
      </c>
      <c r="C157" s="80">
        <v>4.5</v>
      </c>
      <c r="D157" s="80">
        <v>3.9</v>
      </c>
      <c r="E157" s="80">
        <v>0</v>
      </c>
      <c r="F157" s="80">
        <v>1</v>
      </c>
      <c r="G157" s="80">
        <v>1</v>
      </c>
      <c r="H157" s="80">
        <v>0</v>
      </c>
      <c r="I157" s="80">
        <v>0.68158903894837997</v>
      </c>
      <c r="J157" s="80">
        <v>0.68158903894837997</v>
      </c>
      <c r="K157" s="80">
        <v>0.31841096105162003</v>
      </c>
      <c r="L157" s="80">
        <v>-1.1444124001910705</v>
      </c>
      <c r="M157" s="200">
        <v>0</v>
      </c>
      <c r="AH157">
        <v>0.79630278477118766</v>
      </c>
      <c r="AI157">
        <v>1</v>
      </c>
      <c r="AJ157">
        <v>0</v>
      </c>
      <c r="AK157">
        <v>96</v>
      </c>
      <c r="AL157">
        <v>57</v>
      </c>
      <c r="AM157">
        <v>3.0303030303030276E-2</v>
      </c>
      <c r="AN157">
        <v>0.4356435643564357</v>
      </c>
      <c r="AO157">
        <v>0</v>
      </c>
    </row>
    <row r="158" spans="1:41" x14ac:dyDescent="0.2">
      <c r="A158" s="150">
        <v>0</v>
      </c>
      <c r="B158" s="80">
        <v>6.3</v>
      </c>
      <c r="C158" s="80">
        <v>6.6</v>
      </c>
      <c r="D158" s="80">
        <v>3.4</v>
      </c>
      <c r="E158" s="80">
        <v>0</v>
      </c>
      <c r="F158" s="80">
        <v>1</v>
      </c>
      <c r="G158" s="80">
        <v>1</v>
      </c>
      <c r="H158" s="80">
        <v>0</v>
      </c>
      <c r="I158" s="80">
        <v>0.24658771602980101</v>
      </c>
      <c r="J158" s="80">
        <v>0.24658771602980101</v>
      </c>
      <c r="K158" s="80">
        <v>0.75341228397019899</v>
      </c>
      <c r="L158" s="80">
        <v>-0.28314267914488023</v>
      </c>
      <c r="M158" s="200">
        <v>100</v>
      </c>
      <c r="AH158">
        <v>0.79630278477118766</v>
      </c>
      <c r="AI158">
        <v>0</v>
      </c>
      <c r="AJ158">
        <v>1</v>
      </c>
      <c r="AK158">
        <v>96</v>
      </c>
      <c r="AL158">
        <v>58</v>
      </c>
      <c r="AM158">
        <v>3.0303030303030276E-2</v>
      </c>
      <c r="AN158">
        <v>0.42574257425742579</v>
      </c>
      <c r="AO158">
        <v>0</v>
      </c>
    </row>
    <row r="159" spans="1:41" x14ac:dyDescent="0.2">
      <c r="A159" s="150">
        <v>0</v>
      </c>
      <c r="B159" s="80">
        <v>9.6999999999999993</v>
      </c>
      <c r="C159" s="80">
        <v>4.7</v>
      </c>
      <c r="D159" s="80">
        <v>3.6</v>
      </c>
      <c r="E159" s="80">
        <v>0</v>
      </c>
      <c r="F159" s="80">
        <v>1</v>
      </c>
      <c r="G159" s="80">
        <v>1</v>
      </c>
      <c r="H159" s="80">
        <v>0</v>
      </c>
      <c r="I159" s="80">
        <v>0.53945710533207947</v>
      </c>
      <c r="J159" s="80">
        <v>0.53945710533207947</v>
      </c>
      <c r="K159" s="80">
        <v>0.46054289466792053</v>
      </c>
      <c r="L159" s="80">
        <v>-0.77534927959455469</v>
      </c>
      <c r="M159" s="200">
        <v>0</v>
      </c>
      <c r="AH159">
        <v>0.80901227674476772</v>
      </c>
      <c r="AI159">
        <v>0</v>
      </c>
      <c r="AJ159">
        <v>1</v>
      </c>
      <c r="AK159">
        <v>96</v>
      </c>
      <c r="AL159">
        <v>59</v>
      </c>
      <c r="AM159">
        <v>3.0303030303030276E-2</v>
      </c>
      <c r="AN159">
        <v>0.41584158415841588</v>
      </c>
      <c r="AO159">
        <v>0</v>
      </c>
    </row>
    <row r="160" spans="1:41" x14ac:dyDescent="0.2">
      <c r="A160" s="150">
        <v>0</v>
      </c>
      <c r="B160" s="80">
        <v>5</v>
      </c>
      <c r="C160" s="80">
        <v>4.9000000000000004</v>
      </c>
      <c r="D160" s="80">
        <v>3.1</v>
      </c>
      <c r="E160" s="80">
        <v>0</v>
      </c>
      <c r="F160" s="80">
        <v>1</v>
      </c>
      <c r="G160" s="80">
        <v>1</v>
      </c>
      <c r="H160" s="80">
        <v>0</v>
      </c>
      <c r="I160" s="80">
        <v>3.320825573426503E-2</v>
      </c>
      <c r="J160" s="80">
        <v>3.320825573426503E-2</v>
      </c>
      <c r="K160" s="80">
        <v>0.966791744265735</v>
      </c>
      <c r="L160" s="80">
        <v>-3.3772169426199712E-2</v>
      </c>
      <c r="M160" s="200">
        <v>100</v>
      </c>
      <c r="AH160">
        <v>0.81784672041311024</v>
      </c>
      <c r="AI160">
        <v>0</v>
      </c>
      <c r="AJ160">
        <v>1</v>
      </c>
      <c r="AK160">
        <v>96</v>
      </c>
      <c r="AL160">
        <v>60</v>
      </c>
      <c r="AM160">
        <v>3.0303030303030276E-2</v>
      </c>
      <c r="AN160">
        <v>0.40594059405940597</v>
      </c>
      <c r="AO160">
        <v>0</v>
      </c>
    </row>
    <row r="161" spans="1:41" x14ac:dyDescent="0.2">
      <c r="A161" s="150">
        <v>1</v>
      </c>
      <c r="B161" s="80">
        <v>7.4</v>
      </c>
      <c r="C161" s="80">
        <v>4.8</v>
      </c>
      <c r="D161" s="80">
        <v>3.7</v>
      </c>
      <c r="E161" s="80">
        <v>0</v>
      </c>
      <c r="F161" s="80">
        <v>1</v>
      </c>
      <c r="G161" s="80">
        <v>1</v>
      </c>
      <c r="H161" s="80">
        <v>0</v>
      </c>
      <c r="I161" s="80">
        <v>0.45017394740798355</v>
      </c>
      <c r="J161" s="80">
        <v>0.45017394740798355</v>
      </c>
      <c r="K161" s="80">
        <v>0.54982605259201645</v>
      </c>
      <c r="L161" s="80">
        <v>-0.59815331879341194</v>
      </c>
      <c r="M161" s="200">
        <v>100</v>
      </c>
      <c r="AH161">
        <v>0.81784672041311024</v>
      </c>
      <c r="AI161">
        <v>0</v>
      </c>
      <c r="AJ161">
        <v>1</v>
      </c>
      <c r="AK161">
        <v>96</v>
      </c>
      <c r="AL161">
        <v>61</v>
      </c>
      <c r="AM161">
        <v>3.0303030303030276E-2</v>
      </c>
      <c r="AN161">
        <v>0.39603960396039606</v>
      </c>
      <c r="AO161">
        <v>0</v>
      </c>
    </row>
    <row r="162" spans="1:41" x14ac:dyDescent="0.2">
      <c r="A162" s="150">
        <v>1</v>
      </c>
      <c r="B162" s="80">
        <v>5.5</v>
      </c>
      <c r="C162" s="80">
        <v>4.9000000000000004</v>
      </c>
      <c r="D162" s="80">
        <v>4.3</v>
      </c>
      <c r="E162" s="80">
        <v>0</v>
      </c>
      <c r="F162" s="80">
        <v>1</v>
      </c>
      <c r="G162" s="80">
        <v>1</v>
      </c>
      <c r="H162" s="80">
        <v>0</v>
      </c>
      <c r="I162" s="80">
        <v>0.33502607106745136</v>
      </c>
      <c r="J162" s="80">
        <v>0.33502607106745136</v>
      </c>
      <c r="K162" s="80">
        <v>0.6649739289325487</v>
      </c>
      <c r="L162" s="80">
        <v>-0.40800744370751257</v>
      </c>
      <c r="M162" s="200">
        <v>100</v>
      </c>
      <c r="AH162">
        <v>0.82588054512373421</v>
      </c>
      <c r="AI162">
        <v>0</v>
      </c>
      <c r="AJ162">
        <v>1</v>
      </c>
      <c r="AK162">
        <v>96</v>
      </c>
      <c r="AL162">
        <v>62</v>
      </c>
      <c r="AM162">
        <v>3.0303030303030276E-2</v>
      </c>
      <c r="AN162">
        <v>0.38613861386138615</v>
      </c>
      <c r="AO162">
        <v>3.9003900390038827E-3</v>
      </c>
    </row>
    <row r="163" spans="1:41" x14ac:dyDescent="0.2">
      <c r="A163" s="150">
        <v>1</v>
      </c>
      <c r="B163" s="80">
        <v>9.1</v>
      </c>
      <c r="C163" s="80">
        <v>4.5999999999999996</v>
      </c>
      <c r="D163" s="80">
        <v>3.9</v>
      </c>
      <c r="E163" s="80">
        <v>1</v>
      </c>
      <c r="F163" s="80">
        <v>0</v>
      </c>
      <c r="G163" s="80">
        <v>1</v>
      </c>
      <c r="H163" s="80">
        <v>1</v>
      </c>
      <c r="I163" s="80">
        <v>0.73486731983592823</v>
      </c>
      <c r="J163" s="80">
        <v>0.73486731983592823</v>
      </c>
      <c r="K163" s="80">
        <v>0.26513268016407177</v>
      </c>
      <c r="L163" s="80">
        <v>-0.30806531329452624</v>
      </c>
      <c r="M163" s="200">
        <v>100</v>
      </c>
      <c r="AH163">
        <v>0.82588054512373421</v>
      </c>
      <c r="AI163">
        <v>1</v>
      </c>
      <c r="AJ163">
        <v>0</v>
      </c>
      <c r="AK163">
        <v>97</v>
      </c>
      <c r="AL163">
        <v>62</v>
      </c>
      <c r="AM163">
        <v>2.0202020202020221E-2</v>
      </c>
      <c r="AN163">
        <v>0.38613861386138615</v>
      </c>
      <c r="AO163">
        <v>0</v>
      </c>
    </row>
    <row r="164" spans="1:41" x14ac:dyDescent="0.2">
      <c r="A164" s="150">
        <v>0</v>
      </c>
      <c r="B164" s="80">
        <v>6.7</v>
      </c>
      <c r="C164" s="80">
        <v>4.9000000000000004</v>
      </c>
      <c r="D164" s="80">
        <v>3.4</v>
      </c>
      <c r="E164" s="80">
        <v>0</v>
      </c>
      <c r="F164" s="80">
        <v>1</v>
      </c>
      <c r="G164" s="80">
        <v>1</v>
      </c>
      <c r="H164" s="80">
        <v>0</v>
      </c>
      <c r="I164" s="80">
        <v>0.12879840949528107</v>
      </c>
      <c r="J164" s="80">
        <v>0.12879840949528107</v>
      </c>
      <c r="K164" s="80">
        <v>0.8712015905047189</v>
      </c>
      <c r="L164" s="80">
        <v>-0.13788188171684473</v>
      </c>
      <c r="M164" s="200">
        <v>100</v>
      </c>
      <c r="AH164">
        <v>0.83669223864956332</v>
      </c>
      <c r="AI164">
        <v>0</v>
      </c>
      <c r="AJ164">
        <v>1</v>
      </c>
      <c r="AK164">
        <v>97</v>
      </c>
      <c r="AL164">
        <v>63</v>
      </c>
      <c r="AM164">
        <v>2.0202020202020221E-2</v>
      </c>
      <c r="AN164">
        <v>0.37623762376237624</v>
      </c>
      <c r="AO164">
        <v>0</v>
      </c>
    </row>
    <row r="165" spans="1:41" x14ac:dyDescent="0.2">
      <c r="A165" s="150">
        <v>1</v>
      </c>
      <c r="B165" s="80">
        <v>6.3</v>
      </c>
      <c r="C165" s="80">
        <v>5.9</v>
      </c>
      <c r="D165" s="80">
        <v>5.2</v>
      </c>
      <c r="E165" s="80">
        <v>1</v>
      </c>
      <c r="F165" s="80">
        <v>0</v>
      </c>
      <c r="G165" s="80">
        <v>1</v>
      </c>
      <c r="H165" s="80">
        <v>1</v>
      </c>
      <c r="I165" s="80">
        <v>0.81784672041311024</v>
      </c>
      <c r="J165" s="80">
        <v>0.81784672041311024</v>
      </c>
      <c r="K165" s="80">
        <v>0.18215327958688976</v>
      </c>
      <c r="L165" s="80">
        <v>-0.20108034329590085</v>
      </c>
      <c r="M165" s="200">
        <v>100</v>
      </c>
      <c r="AH165">
        <v>0.83669223864956332</v>
      </c>
      <c r="AI165">
        <v>0</v>
      </c>
      <c r="AJ165">
        <v>1</v>
      </c>
      <c r="AK165">
        <v>97</v>
      </c>
      <c r="AL165">
        <v>64</v>
      </c>
      <c r="AM165">
        <v>2.0202020202020221E-2</v>
      </c>
      <c r="AN165">
        <v>0.36633663366336633</v>
      </c>
      <c r="AO165">
        <v>3.700370037003724E-3</v>
      </c>
    </row>
    <row r="166" spans="1:41" x14ac:dyDescent="0.2">
      <c r="A166" s="150">
        <v>1</v>
      </c>
      <c r="B166" s="80">
        <v>8.3000000000000007</v>
      </c>
      <c r="C166" s="80">
        <v>6.1</v>
      </c>
      <c r="D166" s="80">
        <v>3.1</v>
      </c>
      <c r="E166" s="80">
        <v>1</v>
      </c>
      <c r="F166" s="80">
        <v>0</v>
      </c>
      <c r="G166" s="80">
        <v>1</v>
      </c>
      <c r="H166" s="80">
        <v>1</v>
      </c>
      <c r="I166" s="80">
        <v>0.6227983301463127</v>
      </c>
      <c r="J166" s="80">
        <v>0.6227983301463127</v>
      </c>
      <c r="K166" s="80">
        <v>0.3772016698536873</v>
      </c>
      <c r="L166" s="80">
        <v>-0.47353252022962505</v>
      </c>
      <c r="M166" s="200">
        <v>100</v>
      </c>
      <c r="AH166">
        <v>0.84514955064611674</v>
      </c>
      <c r="AI166">
        <v>1</v>
      </c>
      <c r="AJ166">
        <v>0</v>
      </c>
      <c r="AK166">
        <v>98</v>
      </c>
      <c r="AL166">
        <v>64</v>
      </c>
      <c r="AM166">
        <v>1.0101010101010055E-2</v>
      </c>
      <c r="AN166">
        <v>0.36633663366336633</v>
      </c>
      <c r="AO166">
        <v>3.7003700370036832E-3</v>
      </c>
    </row>
    <row r="167" spans="1:41" x14ac:dyDescent="0.2">
      <c r="A167" s="150">
        <v>1</v>
      </c>
      <c r="B167" s="80">
        <v>8.1999999999999993</v>
      </c>
      <c r="C167" s="80">
        <v>6</v>
      </c>
      <c r="D167" s="80">
        <v>3</v>
      </c>
      <c r="E167" s="80">
        <v>1</v>
      </c>
      <c r="F167" s="80">
        <v>0</v>
      </c>
      <c r="G167" s="80">
        <v>1</v>
      </c>
      <c r="H167" s="80">
        <v>1</v>
      </c>
      <c r="I167" s="80">
        <v>0.56415406715738892</v>
      </c>
      <c r="J167" s="80">
        <v>0.56415406715738892</v>
      </c>
      <c r="K167" s="80">
        <v>0.43584593284261108</v>
      </c>
      <c r="L167" s="80">
        <v>-0.57242789606908462</v>
      </c>
      <c r="M167" s="200">
        <v>100</v>
      </c>
      <c r="AH167">
        <v>0.84846362324016233</v>
      </c>
      <c r="AI167">
        <v>1</v>
      </c>
      <c r="AJ167">
        <v>0</v>
      </c>
      <c r="AK167">
        <v>99</v>
      </c>
      <c r="AL167">
        <v>64</v>
      </c>
      <c r="AM167">
        <v>0</v>
      </c>
      <c r="AN167">
        <v>0.36633663366336633</v>
      </c>
      <c r="AO167">
        <v>0</v>
      </c>
    </row>
    <row r="168" spans="1:41" x14ac:dyDescent="0.2">
      <c r="A168" s="150">
        <v>1</v>
      </c>
      <c r="B168" s="80">
        <v>8.1999999999999993</v>
      </c>
      <c r="C168" s="80">
        <v>6</v>
      </c>
      <c r="D168" s="80">
        <v>3</v>
      </c>
      <c r="E168" s="80">
        <v>0</v>
      </c>
      <c r="F168" s="80">
        <v>1</v>
      </c>
      <c r="G168" s="80">
        <v>1</v>
      </c>
      <c r="H168" s="80">
        <v>0</v>
      </c>
      <c r="I168" s="80">
        <v>0.56415406715738892</v>
      </c>
      <c r="J168" s="80">
        <v>0.56415406715738892</v>
      </c>
      <c r="K168" s="80">
        <v>0.43584593284261108</v>
      </c>
      <c r="L168" s="80">
        <v>-0.83046646312112304</v>
      </c>
      <c r="M168" s="200">
        <v>0</v>
      </c>
      <c r="AH168">
        <v>0.84846362324016233</v>
      </c>
      <c r="AI168">
        <v>0</v>
      </c>
      <c r="AJ168">
        <v>1</v>
      </c>
      <c r="AK168">
        <v>99</v>
      </c>
      <c r="AL168">
        <v>65</v>
      </c>
      <c r="AM168">
        <v>0</v>
      </c>
      <c r="AN168">
        <v>0.35643564356435642</v>
      </c>
      <c r="AO168">
        <v>0</v>
      </c>
    </row>
    <row r="169" spans="1:41" x14ac:dyDescent="0.2">
      <c r="A169" s="150">
        <v>1</v>
      </c>
      <c r="B169" s="80">
        <v>9</v>
      </c>
      <c r="C169" s="80">
        <v>5</v>
      </c>
      <c r="D169" s="80">
        <v>3.1</v>
      </c>
      <c r="E169" s="80">
        <v>0</v>
      </c>
      <c r="F169" s="80">
        <v>1</v>
      </c>
      <c r="G169" s="80">
        <v>1</v>
      </c>
      <c r="H169" s="80">
        <v>0</v>
      </c>
      <c r="I169" s="80">
        <v>0.56851318951309182</v>
      </c>
      <c r="J169" s="80">
        <v>0.56851318951309182</v>
      </c>
      <c r="K169" s="80">
        <v>0.43148681048690818</v>
      </c>
      <c r="L169" s="80">
        <v>-0.84051833558420619</v>
      </c>
      <c r="M169" s="200">
        <v>0</v>
      </c>
      <c r="AH169">
        <v>0.85609872205391657</v>
      </c>
      <c r="AI169">
        <v>0</v>
      </c>
      <c r="AJ169">
        <v>1</v>
      </c>
      <c r="AK169">
        <v>99</v>
      </c>
      <c r="AL169">
        <v>66</v>
      </c>
      <c r="AM169">
        <v>0</v>
      </c>
      <c r="AN169">
        <v>0.34653465346534651</v>
      </c>
      <c r="AO169">
        <v>0</v>
      </c>
    </row>
    <row r="170" spans="1:41" x14ac:dyDescent="0.2">
      <c r="A170" s="150">
        <v>0</v>
      </c>
      <c r="B170" s="80">
        <v>7.1</v>
      </c>
      <c r="C170" s="80">
        <v>5.9</v>
      </c>
      <c r="D170" s="80">
        <v>2.7</v>
      </c>
      <c r="E170" s="80">
        <v>0</v>
      </c>
      <c r="F170" s="80">
        <v>1</v>
      </c>
      <c r="G170" s="80">
        <v>1</v>
      </c>
      <c r="H170" s="80">
        <v>0</v>
      </c>
      <c r="I170" s="80">
        <v>0.13710501888360149</v>
      </c>
      <c r="J170" s="80">
        <v>0.13710501888360149</v>
      </c>
      <c r="K170" s="80">
        <v>0.86289498111639851</v>
      </c>
      <c r="L170" s="80">
        <v>-0.14746228578285636</v>
      </c>
      <c r="M170" s="200">
        <v>100</v>
      </c>
      <c r="AH170">
        <v>0.85609872205391657</v>
      </c>
      <c r="AI170">
        <v>0</v>
      </c>
      <c r="AJ170">
        <v>1</v>
      </c>
      <c r="AK170">
        <v>99</v>
      </c>
      <c r="AL170">
        <v>67</v>
      </c>
      <c r="AM170">
        <v>0</v>
      </c>
      <c r="AN170">
        <v>0.3366336633663366</v>
      </c>
      <c r="AO170">
        <v>0</v>
      </c>
    </row>
    <row r="171" spans="1:41" x14ac:dyDescent="0.2">
      <c r="A171" s="150">
        <v>0</v>
      </c>
      <c r="B171" s="80">
        <v>6.9</v>
      </c>
      <c r="C171" s="80">
        <v>5.4</v>
      </c>
      <c r="D171" s="80">
        <v>2</v>
      </c>
      <c r="E171" s="80">
        <v>0</v>
      </c>
      <c r="F171" s="80">
        <v>1</v>
      </c>
      <c r="G171" s="80">
        <v>1</v>
      </c>
      <c r="H171" s="80">
        <v>0</v>
      </c>
      <c r="I171" s="80">
        <v>4.3436957620058503E-2</v>
      </c>
      <c r="J171" s="80">
        <v>4.3436957620058503E-2</v>
      </c>
      <c r="K171" s="80">
        <v>0.9565630423799415</v>
      </c>
      <c r="L171" s="80">
        <v>-4.4408582833153291E-2</v>
      </c>
      <c r="M171" s="200">
        <v>100</v>
      </c>
      <c r="AH171">
        <v>0.86495826634565542</v>
      </c>
      <c r="AI171">
        <v>0</v>
      </c>
      <c r="AJ171">
        <v>1</v>
      </c>
      <c r="AK171">
        <v>99</v>
      </c>
      <c r="AL171">
        <v>68</v>
      </c>
      <c r="AM171">
        <v>0</v>
      </c>
      <c r="AN171">
        <v>0.32673267326732669</v>
      </c>
      <c r="AO171">
        <v>0</v>
      </c>
    </row>
    <row r="172" spans="1:41" x14ac:dyDescent="0.2">
      <c r="A172" s="150">
        <v>1</v>
      </c>
      <c r="B172" s="80">
        <v>8.6</v>
      </c>
      <c r="C172" s="80">
        <v>4</v>
      </c>
      <c r="D172" s="80">
        <v>3</v>
      </c>
      <c r="E172" s="80">
        <v>0</v>
      </c>
      <c r="F172" s="80">
        <v>1</v>
      </c>
      <c r="G172" s="80">
        <v>1</v>
      </c>
      <c r="H172" s="80">
        <v>0</v>
      </c>
      <c r="I172" s="80">
        <v>0.32670825733642433</v>
      </c>
      <c r="J172" s="80">
        <v>0.32670825733642433</v>
      </c>
      <c r="K172" s="80">
        <v>0.67329174266357561</v>
      </c>
      <c r="L172" s="80">
        <v>-0.39557654748415999</v>
      </c>
      <c r="M172" s="200">
        <v>100</v>
      </c>
      <c r="AH172">
        <v>0.88356816197992627</v>
      </c>
      <c r="AI172">
        <v>0</v>
      </c>
      <c r="AJ172">
        <v>1</v>
      </c>
      <c r="AK172">
        <v>99</v>
      </c>
      <c r="AL172">
        <v>69</v>
      </c>
      <c r="AM172">
        <v>0</v>
      </c>
      <c r="AN172">
        <v>0.31683168316831678</v>
      </c>
      <c r="AO172">
        <v>0</v>
      </c>
    </row>
    <row r="173" spans="1:41" x14ac:dyDescent="0.2">
      <c r="A173" s="150">
        <v>0</v>
      </c>
      <c r="B173" s="80">
        <v>6.7</v>
      </c>
      <c r="C173" s="80">
        <v>6.8</v>
      </c>
      <c r="D173" s="80">
        <v>3.5</v>
      </c>
      <c r="E173" s="80">
        <v>1</v>
      </c>
      <c r="F173" s="80">
        <v>0</v>
      </c>
      <c r="G173" s="80">
        <v>1</v>
      </c>
      <c r="H173" s="80">
        <v>1</v>
      </c>
      <c r="I173" s="80">
        <v>0.35089327301129541</v>
      </c>
      <c r="J173" s="80">
        <v>0.35089327301129541</v>
      </c>
      <c r="K173" s="80">
        <v>0.64910672698870453</v>
      </c>
      <c r="L173" s="80">
        <v>-1.0472731672484417</v>
      </c>
      <c r="M173" s="200">
        <v>0</v>
      </c>
      <c r="AH173">
        <v>0.88356816197992627</v>
      </c>
      <c r="AI173">
        <v>0</v>
      </c>
      <c r="AJ173">
        <v>1</v>
      </c>
      <c r="AK173">
        <v>99</v>
      </c>
      <c r="AL173">
        <v>70</v>
      </c>
      <c r="AM173">
        <v>0</v>
      </c>
      <c r="AN173">
        <v>0.30693069306930698</v>
      </c>
      <c r="AO173">
        <v>0</v>
      </c>
    </row>
    <row r="174" spans="1:41" x14ac:dyDescent="0.2">
      <c r="A174" s="150">
        <v>0</v>
      </c>
      <c r="B174" s="80">
        <v>7</v>
      </c>
      <c r="C174" s="80">
        <v>4.2</v>
      </c>
      <c r="D174" s="80">
        <v>3.7</v>
      </c>
      <c r="E174" s="80">
        <v>1</v>
      </c>
      <c r="F174" s="80">
        <v>0</v>
      </c>
      <c r="G174" s="80">
        <v>1</v>
      </c>
      <c r="H174" s="80">
        <v>1</v>
      </c>
      <c r="I174" s="80">
        <v>0.14150923466789839</v>
      </c>
      <c r="J174" s="80">
        <v>0.14150923466789839</v>
      </c>
      <c r="K174" s="80">
        <v>0.85849076533210167</v>
      </c>
      <c r="L174" s="80">
        <v>-1.9553903013577001</v>
      </c>
      <c r="M174" s="200">
        <v>0</v>
      </c>
      <c r="AH174">
        <v>0.88697329562283089</v>
      </c>
      <c r="AI174">
        <v>0</v>
      </c>
      <c r="AJ174">
        <v>1</v>
      </c>
      <c r="AK174">
        <v>99</v>
      </c>
      <c r="AL174">
        <v>71</v>
      </c>
      <c r="AM174">
        <v>0</v>
      </c>
      <c r="AN174">
        <v>0.29702970297029707</v>
      </c>
      <c r="AO174">
        <v>0</v>
      </c>
    </row>
    <row r="175" spans="1:41" x14ac:dyDescent="0.2">
      <c r="A175" s="150">
        <v>0</v>
      </c>
      <c r="B175" s="80">
        <v>9.6999999999999993</v>
      </c>
      <c r="C175" s="80">
        <v>3.3</v>
      </c>
      <c r="D175" s="80">
        <v>3.8</v>
      </c>
      <c r="E175" s="80">
        <v>1</v>
      </c>
      <c r="F175" s="80">
        <v>0</v>
      </c>
      <c r="G175" s="80">
        <v>1</v>
      </c>
      <c r="H175" s="80">
        <v>1</v>
      </c>
      <c r="I175" s="80">
        <v>0.38222946833122035</v>
      </c>
      <c r="J175" s="80">
        <v>0.38222946833122035</v>
      </c>
      <c r="K175" s="80">
        <v>0.6177705316687796</v>
      </c>
      <c r="L175" s="80">
        <v>-0.96173414828730097</v>
      </c>
      <c r="M175" s="200">
        <v>0</v>
      </c>
      <c r="AH175">
        <v>0.88697329562283089</v>
      </c>
      <c r="AI175">
        <v>0</v>
      </c>
      <c r="AJ175">
        <v>1</v>
      </c>
      <c r="AK175">
        <v>99</v>
      </c>
      <c r="AL175">
        <v>72</v>
      </c>
      <c r="AM175">
        <v>0</v>
      </c>
      <c r="AN175">
        <v>0.28712871287128716</v>
      </c>
      <c r="AO175">
        <v>0</v>
      </c>
    </row>
    <row r="176" spans="1:41" x14ac:dyDescent="0.2">
      <c r="A176" s="150">
        <v>1</v>
      </c>
      <c r="B176" s="80">
        <v>9.9</v>
      </c>
      <c r="C176" s="80">
        <v>6.7</v>
      </c>
      <c r="D176" s="80">
        <v>3.9</v>
      </c>
      <c r="E176" s="80">
        <v>1</v>
      </c>
      <c r="F176" s="80">
        <v>0</v>
      </c>
      <c r="G176" s="80">
        <v>1</v>
      </c>
      <c r="H176" s="80">
        <v>1</v>
      </c>
      <c r="I176" s="80">
        <v>0.94519925525748272</v>
      </c>
      <c r="J176" s="80">
        <v>0.94519925525748272</v>
      </c>
      <c r="K176" s="80">
        <v>5.4800744742517282E-2</v>
      </c>
      <c r="L176" s="80">
        <v>-5.6359521590258893E-2</v>
      </c>
      <c r="M176" s="200">
        <v>100</v>
      </c>
      <c r="AH176">
        <v>0.89879094298123763</v>
      </c>
      <c r="AI176">
        <v>0</v>
      </c>
      <c r="AJ176">
        <v>1</v>
      </c>
      <c r="AK176">
        <v>99</v>
      </c>
      <c r="AL176">
        <v>73</v>
      </c>
      <c r="AM176">
        <v>0</v>
      </c>
      <c r="AN176">
        <v>0.27722772277227725</v>
      </c>
      <c r="AO176">
        <v>0</v>
      </c>
    </row>
    <row r="177" spans="1:41" x14ac:dyDescent="0.2">
      <c r="A177" s="150">
        <v>1</v>
      </c>
      <c r="B177" s="80">
        <v>8.6</v>
      </c>
      <c r="C177" s="80">
        <v>5.7</v>
      </c>
      <c r="D177" s="80">
        <v>3.6</v>
      </c>
      <c r="E177" s="80">
        <v>0</v>
      </c>
      <c r="F177" s="80">
        <v>1</v>
      </c>
      <c r="G177" s="80">
        <v>1</v>
      </c>
      <c r="H177" s="80">
        <v>0</v>
      </c>
      <c r="I177" s="80">
        <v>0.73660194861055706</v>
      </c>
      <c r="J177" s="80">
        <v>0.73660194861055706</v>
      </c>
      <c r="K177" s="80">
        <v>0.26339805138944294</v>
      </c>
      <c r="L177" s="80">
        <v>-1.3340888876143571</v>
      </c>
      <c r="M177" s="200">
        <v>0</v>
      </c>
      <c r="AH177">
        <v>0.89879094298123763</v>
      </c>
      <c r="AI177">
        <v>0</v>
      </c>
      <c r="AJ177">
        <v>1</v>
      </c>
      <c r="AK177">
        <v>99</v>
      </c>
      <c r="AL177">
        <v>74</v>
      </c>
      <c r="AM177">
        <v>0</v>
      </c>
      <c r="AN177">
        <v>0.26732673267326734</v>
      </c>
      <c r="AO177">
        <v>0</v>
      </c>
    </row>
    <row r="178" spans="1:41" x14ac:dyDescent="0.2">
      <c r="A178" s="150">
        <v>0</v>
      </c>
      <c r="B178" s="80">
        <v>6.3</v>
      </c>
      <c r="C178" s="80">
        <v>6.6</v>
      </c>
      <c r="D178" s="80">
        <v>3.4</v>
      </c>
      <c r="E178" s="80">
        <v>0</v>
      </c>
      <c r="F178" s="80">
        <v>1</v>
      </c>
      <c r="G178" s="80">
        <v>1</v>
      </c>
      <c r="H178" s="80">
        <v>0</v>
      </c>
      <c r="I178" s="80">
        <v>0.24658771602980101</v>
      </c>
      <c r="J178" s="80">
        <v>0.24658771602980101</v>
      </c>
      <c r="K178" s="80">
        <v>0.75341228397019899</v>
      </c>
      <c r="L178" s="80">
        <v>-0.28314267914488023</v>
      </c>
      <c r="M178" s="200">
        <v>100</v>
      </c>
      <c r="AH178">
        <v>0.91883829870533229</v>
      </c>
      <c r="AI178">
        <v>0</v>
      </c>
      <c r="AJ178">
        <v>1</v>
      </c>
      <c r="AK178">
        <v>99</v>
      </c>
      <c r="AL178">
        <v>75</v>
      </c>
      <c r="AM178">
        <v>0</v>
      </c>
      <c r="AN178">
        <v>0.25742574257425743</v>
      </c>
      <c r="AO178">
        <v>0</v>
      </c>
    </row>
    <row r="179" spans="1:41" x14ac:dyDescent="0.2">
      <c r="A179" s="150">
        <v>1</v>
      </c>
      <c r="B179" s="80">
        <v>9.9</v>
      </c>
      <c r="C179" s="80">
        <v>6.7</v>
      </c>
      <c r="D179" s="80">
        <v>3.9</v>
      </c>
      <c r="E179" s="80">
        <v>1</v>
      </c>
      <c r="F179" s="80">
        <v>0</v>
      </c>
      <c r="G179" s="80">
        <v>1</v>
      </c>
      <c r="H179" s="80">
        <v>1</v>
      </c>
      <c r="I179" s="80">
        <v>0.94519925525748272</v>
      </c>
      <c r="J179" s="80">
        <v>0.94519925525748272</v>
      </c>
      <c r="K179" s="80">
        <v>5.4800744742517282E-2</v>
      </c>
      <c r="L179" s="80">
        <v>-5.6359521590258893E-2</v>
      </c>
      <c r="M179" s="200">
        <v>100</v>
      </c>
      <c r="AH179">
        <v>0.91883829870533229</v>
      </c>
      <c r="AI179">
        <v>0</v>
      </c>
      <c r="AJ179">
        <v>1</v>
      </c>
      <c r="AK179">
        <v>99</v>
      </c>
      <c r="AL179">
        <v>76</v>
      </c>
      <c r="AM179">
        <v>0</v>
      </c>
      <c r="AN179">
        <v>0.24752475247524752</v>
      </c>
      <c r="AO179">
        <v>0</v>
      </c>
    </row>
    <row r="180" spans="1:41" x14ac:dyDescent="0.2">
      <c r="A180" s="150">
        <v>1</v>
      </c>
      <c r="B180" s="80">
        <v>9.3000000000000007</v>
      </c>
      <c r="C180" s="80">
        <v>4.5</v>
      </c>
      <c r="D180" s="80">
        <v>4.5</v>
      </c>
      <c r="E180" s="80">
        <v>1</v>
      </c>
      <c r="F180" s="80">
        <v>0</v>
      </c>
      <c r="G180" s="80">
        <v>1</v>
      </c>
      <c r="H180" s="80">
        <v>1</v>
      </c>
      <c r="I180" s="80">
        <v>0.85609872205391657</v>
      </c>
      <c r="J180" s="80">
        <v>0.85609872205391657</v>
      </c>
      <c r="K180" s="80">
        <v>0.14390127794608343</v>
      </c>
      <c r="L180" s="80">
        <v>-0.15536957998809173</v>
      </c>
      <c r="M180" s="200">
        <v>100</v>
      </c>
      <c r="AH180">
        <v>0.92592153011235001</v>
      </c>
      <c r="AI180">
        <v>0</v>
      </c>
      <c r="AJ180">
        <v>1</v>
      </c>
      <c r="AK180">
        <v>99</v>
      </c>
      <c r="AL180">
        <v>77</v>
      </c>
      <c r="AM180">
        <v>0</v>
      </c>
      <c r="AN180">
        <v>0.23762376237623761</v>
      </c>
      <c r="AO180">
        <v>0</v>
      </c>
    </row>
    <row r="181" spans="1:41" x14ac:dyDescent="0.2">
      <c r="A181" s="150">
        <v>1</v>
      </c>
      <c r="B181" s="80">
        <v>9.6999999999999993</v>
      </c>
      <c r="C181" s="80">
        <v>6.1</v>
      </c>
      <c r="D181" s="80">
        <v>4.0999999999999996</v>
      </c>
      <c r="E181" s="80">
        <v>1</v>
      </c>
      <c r="F181" s="80">
        <v>0</v>
      </c>
      <c r="G181" s="80">
        <v>1</v>
      </c>
      <c r="H181" s="80">
        <v>1</v>
      </c>
      <c r="I181" s="80">
        <v>0.92928343021832061</v>
      </c>
      <c r="J181" s="80">
        <v>0.92928343021832061</v>
      </c>
      <c r="K181" s="80">
        <v>7.0716569781679395E-2</v>
      </c>
      <c r="L181" s="80">
        <v>-7.3341494968078319E-2</v>
      </c>
      <c r="M181" s="200">
        <v>100</v>
      </c>
      <c r="AH181">
        <v>0.92592153011235001</v>
      </c>
      <c r="AI181">
        <v>0</v>
      </c>
      <c r="AJ181">
        <v>1</v>
      </c>
      <c r="AK181">
        <v>99</v>
      </c>
      <c r="AL181">
        <v>78</v>
      </c>
      <c r="AM181">
        <v>0</v>
      </c>
      <c r="AN181">
        <v>0.2277227722772277</v>
      </c>
      <c r="AO181">
        <v>0</v>
      </c>
    </row>
    <row r="182" spans="1:41" x14ac:dyDescent="0.2">
      <c r="A182" s="150">
        <v>0</v>
      </c>
      <c r="B182" s="80">
        <v>9.6999999999999993</v>
      </c>
      <c r="C182" s="80">
        <v>3.3</v>
      </c>
      <c r="D182" s="80">
        <v>3.8</v>
      </c>
      <c r="E182" s="80">
        <v>0</v>
      </c>
      <c r="F182" s="80">
        <v>1</v>
      </c>
      <c r="G182" s="80">
        <v>1</v>
      </c>
      <c r="H182" s="80">
        <v>0</v>
      </c>
      <c r="I182" s="80">
        <v>0.38222946833122035</v>
      </c>
      <c r="J182" s="80">
        <v>0.38222946833122035</v>
      </c>
      <c r="K182" s="80">
        <v>0.6177705316687796</v>
      </c>
      <c r="L182" s="80">
        <v>-0.48163819845564387</v>
      </c>
      <c r="M182" s="200">
        <v>100</v>
      </c>
      <c r="AH182">
        <v>0.92928343021832061</v>
      </c>
      <c r="AI182">
        <v>0</v>
      </c>
      <c r="AJ182">
        <v>1</v>
      </c>
      <c r="AK182">
        <v>99</v>
      </c>
      <c r="AL182">
        <v>79</v>
      </c>
      <c r="AM182">
        <v>0</v>
      </c>
      <c r="AN182">
        <v>0.21782178217821779</v>
      </c>
      <c r="AO182">
        <v>0</v>
      </c>
    </row>
    <row r="183" spans="1:41" x14ac:dyDescent="0.2">
      <c r="A183" s="150">
        <v>1</v>
      </c>
      <c r="B183" s="80">
        <v>9.6</v>
      </c>
      <c r="C183" s="80">
        <v>7.8</v>
      </c>
      <c r="D183" s="80">
        <v>4.3</v>
      </c>
      <c r="E183" s="80">
        <v>1</v>
      </c>
      <c r="F183" s="80">
        <v>0</v>
      </c>
      <c r="G183" s="80">
        <v>1</v>
      </c>
      <c r="H183" s="80">
        <v>1</v>
      </c>
      <c r="I183" s="80">
        <v>0.97808455701570451</v>
      </c>
      <c r="J183" s="80">
        <v>0.97808455701570451</v>
      </c>
      <c r="K183" s="80">
        <v>2.1915442984295486E-2</v>
      </c>
      <c r="L183" s="80">
        <v>-2.2159153568431407E-2</v>
      </c>
      <c r="M183" s="200">
        <v>100</v>
      </c>
      <c r="AH183">
        <v>0.92928343021832061</v>
      </c>
      <c r="AI183">
        <v>0</v>
      </c>
      <c r="AJ183">
        <v>1</v>
      </c>
      <c r="AK183">
        <v>99</v>
      </c>
      <c r="AL183">
        <v>80</v>
      </c>
      <c r="AM183">
        <v>0</v>
      </c>
      <c r="AN183">
        <v>0.20792079207920788</v>
      </c>
      <c r="AO183">
        <v>0</v>
      </c>
    </row>
    <row r="184" spans="1:41" x14ac:dyDescent="0.2">
      <c r="A184" s="150">
        <v>1</v>
      </c>
      <c r="B184" s="80">
        <v>7.6</v>
      </c>
      <c r="C184" s="80">
        <v>4.2</v>
      </c>
      <c r="D184" s="80">
        <v>4.2</v>
      </c>
      <c r="E184" s="80">
        <v>1</v>
      </c>
      <c r="F184" s="80">
        <v>0</v>
      </c>
      <c r="G184" s="80">
        <v>1</v>
      </c>
      <c r="H184" s="80">
        <v>1</v>
      </c>
      <c r="I184" s="80">
        <v>0.53426593917876508</v>
      </c>
      <c r="J184" s="80">
        <v>0.53426593917876508</v>
      </c>
      <c r="K184" s="80">
        <v>0.46573406082123492</v>
      </c>
      <c r="L184" s="80">
        <v>-0.62686155054610015</v>
      </c>
      <c r="M184" s="200">
        <v>100</v>
      </c>
      <c r="AH184">
        <v>0.93495445079575235</v>
      </c>
      <c r="AI184">
        <v>0</v>
      </c>
      <c r="AJ184">
        <v>1</v>
      </c>
      <c r="AK184">
        <v>99</v>
      </c>
      <c r="AL184">
        <v>81</v>
      </c>
      <c r="AM184">
        <v>0</v>
      </c>
      <c r="AN184">
        <v>0.19801980198019797</v>
      </c>
      <c r="AO184">
        <v>0</v>
      </c>
    </row>
    <row r="185" spans="1:41" x14ac:dyDescent="0.2">
      <c r="A185" s="150">
        <v>0</v>
      </c>
      <c r="B185" s="80">
        <v>9.4</v>
      </c>
      <c r="C185" s="80">
        <v>4.7</v>
      </c>
      <c r="D185" s="80">
        <v>4.4000000000000004</v>
      </c>
      <c r="E185" s="80">
        <v>1</v>
      </c>
      <c r="F185" s="80">
        <v>0</v>
      </c>
      <c r="G185" s="80">
        <v>1</v>
      </c>
      <c r="H185" s="80">
        <v>1</v>
      </c>
      <c r="I185" s="80">
        <v>0.7086303208804372</v>
      </c>
      <c r="J185" s="80">
        <v>0.7086303208804372</v>
      </c>
      <c r="K185" s="80">
        <v>0.2913696791195628</v>
      </c>
      <c r="L185" s="80">
        <v>-0.3444212976264881</v>
      </c>
      <c r="M185" s="200">
        <v>100</v>
      </c>
      <c r="AH185">
        <v>0.93523732524601755</v>
      </c>
      <c r="AI185">
        <v>0</v>
      </c>
      <c r="AJ185">
        <v>1</v>
      </c>
      <c r="AK185">
        <v>99</v>
      </c>
      <c r="AL185">
        <v>82</v>
      </c>
      <c r="AM185">
        <v>0</v>
      </c>
      <c r="AN185">
        <v>0.18811881188118806</v>
      </c>
      <c r="AO185">
        <v>0</v>
      </c>
    </row>
    <row r="186" spans="1:41" x14ac:dyDescent="0.2">
      <c r="A186" s="150">
        <v>1</v>
      </c>
      <c r="B186" s="80">
        <v>9.6</v>
      </c>
      <c r="C186" s="80">
        <v>7.8</v>
      </c>
      <c r="D186" s="80">
        <v>4.3</v>
      </c>
      <c r="E186" s="80">
        <v>1</v>
      </c>
      <c r="F186" s="80">
        <v>0</v>
      </c>
      <c r="G186" s="80">
        <v>1</v>
      </c>
      <c r="H186" s="80">
        <v>1</v>
      </c>
      <c r="I186" s="80">
        <v>0.97808455701570451</v>
      </c>
      <c r="J186" s="80">
        <v>0.97808455701570451</v>
      </c>
      <c r="K186" s="80">
        <v>2.1915442984295486E-2</v>
      </c>
      <c r="L186" s="80">
        <v>-2.2159153568431407E-2</v>
      </c>
      <c r="M186" s="200">
        <v>100</v>
      </c>
      <c r="AH186">
        <v>0.93523732524601755</v>
      </c>
      <c r="AI186">
        <v>0</v>
      </c>
      <c r="AJ186">
        <v>1</v>
      </c>
      <c r="AK186">
        <v>99</v>
      </c>
      <c r="AL186">
        <v>83</v>
      </c>
      <c r="AM186">
        <v>0</v>
      </c>
      <c r="AN186">
        <v>0.17821782178217827</v>
      </c>
      <c r="AO186">
        <v>0</v>
      </c>
    </row>
    <row r="187" spans="1:41" x14ac:dyDescent="0.2">
      <c r="A187" s="150">
        <v>1</v>
      </c>
      <c r="B187" s="80">
        <v>9.3000000000000007</v>
      </c>
      <c r="C187" s="80">
        <v>6.3</v>
      </c>
      <c r="D187" s="80">
        <v>4.3</v>
      </c>
      <c r="E187" s="80">
        <v>1</v>
      </c>
      <c r="F187" s="80">
        <v>0</v>
      </c>
      <c r="G187" s="80">
        <v>1</v>
      </c>
      <c r="H187" s="80">
        <v>1</v>
      </c>
      <c r="I187" s="80">
        <v>0.93523732524601755</v>
      </c>
      <c r="J187" s="80">
        <v>0.93523732524601755</v>
      </c>
      <c r="K187" s="80">
        <v>6.4762674753982452E-2</v>
      </c>
      <c r="L187" s="80">
        <v>-6.6954958108726786E-2</v>
      </c>
      <c r="M187" s="200">
        <v>100</v>
      </c>
      <c r="AH187">
        <v>0.93652834250160533</v>
      </c>
      <c r="AI187">
        <v>0</v>
      </c>
      <c r="AJ187">
        <v>1</v>
      </c>
      <c r="AK187">
        <v>99</v>
      </c>
      <c r="AL187">
        <v>84</v>
      </c>
      <c r="AM187">
        <v>0</v>
      </c>
      <c r="AN187">
        <v>0.16831683168316836</v>
      </c>
      <c r="AO187">
        <v>0</v>
      </c>
    </row>
    <row r="188" spans="1:41" x14ac:dyDescent="0.2">
      <c r="A188" s="150">
        <v>0</v>
      </c>
      <c r="B188" s="80">
        <v>9.6999999999999993</v>
      </c>
      <c r="C188" s="80">
        <v>4.7</v>
      </c>
      <c r="D188" s="80">
        <v>3.6</v>
      </c>
      <c r="E188" s="80">
        <v>0</v>
      </c>
      <c r="F188" s="80">
        <v>1</v>
      </c>
      <c r="G188" s="80">
        <v>1</v>
      </c>
      <c r="H188" s="80">
        <v>0</v>
      </c>
      <c r="I188" s="80">
        <v>0.53945710533207947</v>
      </c>
      <c r="J188" s="80">
        <v>0.53945710533207947</v>
      </c>
      <c r="K188" s="80">
        <v>0.46054289466792053</v>
      </c>
      <c r="L188" s="80">
        <v>-0.77534927959455469</v>
      </c>
      <c r="M188" s="200">
        <v>0</v>
      </c>
      <c r="AH188">
        <v>0.93652834250160533</v>
      </c>
      <c r="AI188">
        <v>0</v>
      </c>
      <c r="AJ188">
        <v>1</v>
      </c>
      <c r="AK188">
        <v>99</v>
      </c>
      <c r="AL188">
        <v>85</v>
      </c>
      <c r="AM188">
        <v>0</v>
      </c>
      <c r="AN188">
        <v>0.15841584158415845</v>
      </c>
      <c r="AO188">
        <v>0</v>
      </c>
    </row>
    <row r="189" spans="1:41" x14ac:dyDescent="0.2">
      <c r="A189" s="150">
        <v>1</v>
      </c>
      <c r="B189" s="80">
        <v>9.1</v>
      </c>
      <c r="C189" s="80">
        <v>4.5</v>
      </c>
      <c r="D189" s="80">
        <v>4.2</v>
      </c>
      <c r="E189" s="80">
        <v>0</v>
      </c>
      <c r="F189" s="80">
        <v>1</v>
      </c>
      <c r="G189" s="80">
        <v>1</v>
      </c>
      <c r="H189" s="80">
        <v>0</v>
      </c>
      <c r="I189" s="80">
        <v>0.78665464008638253</v>
      </c>
      <c r="J189" s="80">
        <v>0.78665464008638253</v>
      </c>
      <c r="K189" s="80">
        <v>0.21334535991361747</v>
      </c>
      <c r="L189" s="80">
        <v>-1.5448430182904351</v>
      </c>
      <c r="M189" s="200">
        <v>0</v>
      </c>
      <c r="AH189">
        <v>0.94098129139221109</v>
      </c>
      <c r="AI189">
        <v>0</v>
      </c>
      <c r="AJ189">
        <v>1</v>
      </c>
      <c r="AK189">
        <v>99</v>
      </c>
      <c r="AL189">
        <v>86</v>
      </c>
      <c r="AM189">
        <v>0</v>
      </c>
      <c r="AN189">
        <v>0.14851485148514854</v>
      </c>
      <c r="AO189">
        <v>0</v>
      </c>
    </row>
    <row r="190" spans="1:41" x14ac:dyDescent="0.2">
      <c r="A190" s="150">
        <v>0</v>
      </c>
      <c r="B190" s="80">
        <v>6.5</v>
      </c>
      <c r="C190" s="80">
        <v>3.7</v>
      </c>
      <c r="D190" s="80">
        <v>3.3</v>
      </c>
      <c r="E190" s="80">
        <v>0</v>
      </c>
      <c r="F190" s="80">
        <v>1</v>
      </c>
      <c r="G190" s="80">
        <v>1</v>
      </c>
      <c r="H190" s="80">
        <v>0</v>
      </c>
      <c r="I190" s="80">
        <v>5.1957189032526142E-2</v>
      </c>
      <c r="J190" s="80">
        <v>5.1957189032526142E-2</v>
      </c>
      <c r="K190" s="80">
        <v>0.94804281096747389</v>
      </c>
      <c r="L190" s="80">
        <v>-5.3355618498373225E-2</v>
      </c>
      <c r="M190" s="200">
        <v>100</v>
      </c>
      <c r="AH190">
        <v>0.94098129139221109</v>
      </c>
      <c r="AI190">
        <v>0</v>
      </c>
      <c r="AJ190">
        <v>1</v>
      </c>
      <c r="AK190">
        <v>99</v>
      </c>
      <c r="AL190">
        <v>87</v>
      </c>
      <c r="AM190">
        <v>0</v>
      </c>
      <c r="AN190">
        <v>0.13861386138613863</v>
      </c>
      <c r="AO190">
        <v>0</v>
      </c>
    </row>
    <row r="191" spans="1:41" x14ac:dyDescent="0.2">
      <c r="A191" s="150">
        <v>0</v>
      </c>
      <c r="B191" s="80">
        <v>6.6</v>
      </c>
      <c r="C191" s="80">
        <v>4.8</v>
      </c>
      <c r="D191" s="80">
        <v>2.8</v>
      </c>
      <c r="E191" s="80">
        <v>1</v>
      </c>
      <c r="F191" s="80">
        <v>0</v>
      </c>
      <c r="G191" s="80">
        <v>1</v>
      </c>
      <c r="H191" s="80">
        <v>1</v>
      </c>
      <c r="I191" s="80">
        <v>6.0979968820794032E-2</v>
      </c>
      <c r="J191" s="80">
        <v>6.0979968820794032E-2</v>
      </c>
      <c r="K191" s="80">
        <v>0.93902003117920596</v>
      </c>
      <c r="L191" s="80">
        <v>-2.7972098487243233</v>
      </c>
      <c r="M191" s="200">
        <v>0</v>
      </c>
      <c r="AH191">
        <v>0.94519925525748272</v>
      </c>
      <c r="AI191">
        <v>0</v>
      </c>
      <c r="AJ191">
        <v>1</v>
      </c>
      <c r="AK191">
        <v>99</v>
      </c>
      <c r="AL191">
        <v>88</v>
      </c>
      <c r="AM191">
        <v>0</v>
      </c>
      <c r="AN191">
        <v>0.12871287128712872</v>
      </c>
      <c r="AO191">
        <v>0</v>
      </c>
    </row>
    <row r="192" spans="1:41" x14ac:dyDescent="0.2">
      <c r="A192" s="150">
        <v>0</v>
      </c>
      <c r="B192" s="80">
        <v>5.8</v>
      </c>
      <c r="C192" s="80">
        <v>5.8</v>
      </c>
      <c r="D192" s="80">
        <v>4.5999999999999996</v>
      </c>
      <c r="E192" s="80">
        <v>0</v>
      </c>
      <c r="F192" s="80">
        <v>1</v>
      </c>
      <c r="G192" s="80">
        <v>1</v>
      </c>
      <c r="H192" s="80">
        <v>0</v>
      </c>
      <c r="I192" s="80">
        <v>0.36566864185648962</v>
      </c>
      <c r="J192" s="80">
        <v>0.36566864185648962</v>
      </c>
      <c r="K192" s="80">
        <v>0.63433135814351038</v>
      </c>
      <c r="L192" s="80">
        <v>-0.45518381416318521</v>
      </c>
      <c r="M192" s="200">
        <v>100</v>
      </c>
      <c r="AH192">
        <v>0.94519925525748272</v>
      </c>
      <c r="AI192">
        <v>0</v>
      </c>
      <c r="AJ192">
        <v>1</v>
      </c>
      <c r="AK192">
        <v>99</v>
      </c>
      <c r="AL192">
        <v>89</v>
      </c>
      <c r="AM192">
        <v>0</v>
      </c>
      <c r="AN192">
        <v>0.11881188118811881</v>
      </c>
      <c r="AO192">
        <v>0</v>
      </c>
    </row>
    <row r="193" spans="1:41" x14ac:dyDescent="0.2">
      <c r="A193" s="150">
        <v>1</v>
      </c>
      <c r="B193" s="80">
        <v>8.6999999999999993</v>
      </c>
      <c r="C193" s="80">
        <v>4.8</v>
      </c>
      <c r="D193" s="80">
        <v>4.2</v>
      </c>
      <c r="E193" s="80">
        <v>0</v>
      </c>
      <c r="F193" s="80">
        <v>1</v>
      </c>
      <c r="G193" s="80">
        <v>1</v>
      </c>
      <c r="H193" s="80">
        <v>0</v>
      </c>
      <c r="I193" s="80">
        <v>0.77375714415170604</v>
      </c>
      <c r="J193" s="80">
        <v>0.77375714415170604</v>
      </c>
      <c r="K193" s="80">
        <v>0.22624285584829396</v>
      </c>
      <c r="L193" s="80">
        <v>-1.486146273261777</v>
      </c>
      <c r="M193" s="200">
        <v>0</v>
      </c>
      <c r="AH193">
        <v>0.94519925525748272</v>
      </c>
      <c r="AI193">
        <v>0</v>
      </c>
      <c r="AJ193">
        <v>1</v>
      </c>
      <c r="AK193">
        <v>99</v>
      </c>
      <c r="AL193">
        <v>90</v>
      </c>
      <c r="AM193">
        <v>0</v>
      </c>
      <c r="AN193">
        <v>0.1089108910891089</v>
      </c>
      <c r="AO193">
        <v>0</v>
      </c>
    </row>
    <row r="194" spans="1:41" x14ac:dyDescent="0.2">
      <c r="A194" s="150">
        <v>1</v>
      </c>
      <c r="B194" s="80">
        <v>8.8000000000000007</v>
      </c>
      <c r="C194" s="80">
        <v>4.8</v>
      </c>
      <c r="D194" s="80">
        <v>2.9</v>
      </c>
      <c r="E194" s="80">
        <v>1</v>
      </c>
      <c r="F194" s="80">
        <v>0</v>
      </c>
      <c r="G194" s="80">
        <v>1</v>
      </c>
      <c r="H194" s="80">
        <v>1</v>
      </c>
      <c r="I194" s="80">
        <v>0.44743968264180922</v>
      </c>
      <c r="J194" s="80">
        <v>0.44743968264180922</v>
      </c>
      <c r="K194" s="80">
        <v>0.55256031735819078</v>
      </c>
      <c r="L194" s="80">
        <v>-0.80421353774446902</v>
      </c>
      <c r="M194" s="200">
        <v>0</v>
      </c>
      <c r="AH194">
        <v>0.94519925525748272</v>
      </c>
      <c r="AI194">
        <v>0</v>
      </c>
      <c r="AJ194">
        <v>1</v>
      </c>
      <c r="AK194">
        <v>99</v>
      </c>
      <c r="AL194">
        <v>91</v>
      </c>
      <c r="AM194">
        <v>0</v>
      </c>
      <c r="AN194">
        <v>9.9009900990098987E-2</v>
      </c>
      <c r="AO194">
        <v>0</v>
      </c>
    </row>
    <row r="195" spans="1:41" x14ac:dyDescent="0.2">
      <c r="A195" s="150">
        <v>0</v>
      </c>
      <c r="B195" s="80">
        <v>6.4</v>
      </c>
      <c r="C195" s="80">
        <v>5.7</v>
      </c>
      <c r="D195" s="80">
        <v>4.4000000000000004</v>
      </c>
      <c r="E195" s="80">
        <v>0</v>
      </c>
      <c r="F195" s="80">
        <v>1</v>
      </c>
      <c r="G195" s="80">
        <v>1</v>
      </c>
      <c r="H195" s="80">
        <v>0</v>
      </c>
      <c r="I195" s="80">
        <v>0.38883372630061125</v>
      </c>
      <c r="J195" s="80">
        <v>0.38883372630061125</v>
      </c>
      <c r="K195" s="80">
        <v>0.61116627369938881</v>
      </c>
      <c r="L195" s="80">
        <v>-0.49238622311798391</v>
      </c>
      <c r="M195" s="200">
        <v>100</v>
      </c>
      <c r="AH195">
        <v>0.95539599910606354</v>
      </c>
      <c r="AI195">
        <v>0</v>
      </c>
      <c r="AJ195">
        <v>1</v>
      </c>
      <c r="AK195">
        <v>99</v>
      </c>
      <c r="AL195">
        <v>92</v>
      </c>
      <c r="AM195">
        <v>0</v>
      </c>
      <c r="AN195">
        <v>8.9108910891089077E-2</v>
      </c>
      <c r="AO195">
        <v>0</v>
      </c>
    </row>
    <row r="196" spans="1:41" x14ac:dyDescent="0.2">
      <c r="A196" s="150">
        <v>0</v>
      </c>
      <c r="B196" s="80">
        <v>6.7</v>
      </c>
      <c r="C196" s="80">
        <v>4.8</v>
      </c>
      <c r="D196" s="80">
        <v>2.8</v>
      </c>
      <c r="E196" s="80">
        <v>0</v>
      </c>
      <c r="F196" s="80">
        <v>1</v>
      </c>
      <c r="G196" s="80">
        <v>1</v>
      </c>
      <c r="H196" s="80">
        <v>0</v>
      </c>
      <c r="I196" s="80">
        <v>6.4834874103342738E-2</v>
      </c>
      <c r="J196" s="80">
        <v>6.4834874103342738E-2</v>
      </c>
      <c r="K196" s="80">
        <v>0.93516512589665723</v>
      </c>
      <c r="L196" s="80">
        <v>-6.703216004925254E-2</v>
      </c>
      <c r="M196" s="200">
        <v>100</v>
      </c>
      <c r="AH196">
        <v>0.95539599910606354</v>
      </c>
      <c r="AI196">
        <v>0</v>
      </c>
      <c r="AJ196">
        <v>1</v>
      </c>
      <c r="AK196">
        <v>99</v>
      </c>
      <c r="AL196">
        <v>93</v>
      </c>
      <c r="AM196">
        <v>0</v>
      </c>
      <c r="AN196">
        <v>7.9207920792079167E-2</v>
      </c>
      <c r="AO196">
        <v>0</v>
      </c>
    </row>
    <row r="197" spans="1:41" x14ac:dyDescent="0.2">
      <c r="A197" s="150">
        <v>0</v>
      </c>
      <c r="B197" s="80">
        <v>5.2</v>
      </c>
      <c r="C197" s="80">
        <v>5</v>
      </c>
      <c r="D197" s="80">
        <v>3.3</v>
      </c>
      <c r="E197" s="80">
        <v>0</v>
      </c>
      <c r="F197" s="80">
        <v>1</v>
      </c>
      <c r="G197" s="80">
        <v>1</v>
      </c>
      <c r="H197" s="80">
        <v>0</v>
      </c>
      <c r="I197" s="80">
        <v>4.9901431991243791E-2</v>
      </c>
      <c r="J197" s="80">
        <v>4.9901431991243791E-2</v>
      </c>
      <c r="K197" s="80">
        <v>0.95009856800875625</v>
      </c>
      <c r="L197" s="80">
        <v>-5.1189543971120334E-2</v>
      </c>
      <c r="M197" s="200">
        <v>100</v>
      </c>
      <c r="AH197">
        <v>0.95702318101912331</v>
      </c>
      <c r="AI197">
        <v>0</v>
      </c>
      <c r="AJ197">
        <v>1</v>
      </c>
      <c r="AK197">
        <v>99</v>
      </c>
      <c r="AL197">
        <v>94</v>
      </c>
      <c r="AM197">
        <v>0</v>
      </c>
      <c r="AN197">
        <v>6.9306930693069257E-2</v>
      </c>
      <c r="AO197">
        <v>0</v>
      </c>
    </row>
    <row r="198" spans="1:41" x14ac:dyDescent="0.2">
      <c r="A198" s="150">
        <v>0</v>
      </c>
      <c r="B198" s="80">
        <v>6.4</v>
      </c>
      <c r="C198" s="80">
        <v>4.5</v>
      </c>
      <c r="D198" s="80">
        <v>3</v>
      </c>
      <c r="E198" s="80">
        <v>0</v>
      </c>
      <c r="F198" s="80">
        <v>1</v>
      </c>
      <c r="G198" s="80">
        <v>1</v>
      </c>
      <c r="H198" s="80">
        <v>0</v>
      </c>
      <c r="I198" s="80">
        <v>5.6261965317560676E-2</v>
      </c>
      <c r="J198" s="80">
        <v>5.6261965317560676E-2</v>
      </c>
      <c r="K198" s="80">
        <v>0.94373803468243933</v>
      </c>
      <c r="L198" s="80">
        <v>-5.7906656981458721E-2</v>
      </c>
      <c r="M198" s="200">
        <v>100</v>
      </c>
      <c r="AH198">
        <v>0.95702318101912331</v>
      </c>
      <c r="AI198">
        <v>0</v>
      </c>
      <c r="AJ198">
        <v>1</v>
      </c>
      <c r="AK198">
        <v>99</v>
      </c>
      <c r="AL198">
        <v>95</v>
      </c>
      <c r="AM198">
        <v>0</v>
      </c>
      <c r="AN198">
        <v>5.9405940594059459E-2</v>
      </c>
      <c r="AO198">
        <v>0</v>
      </c>
    </row>
    <row r="199" spans="1:41" x14ac:dyDescent="0.2">
      <c r="A199" s="150">
        <v>0</v>
      </c>
      <c r="B199" s="80">
        <v>7.6</v>
      </c>
      <c r="C199" s="80">
        <v>5.4</v>
      </c>
      <c r="D199" s="80">
        <v>4</v>
      </c>
      <c r="E199" s="80">
        <v>0</v>
      </c>
      <c r="F199" s="80">
        <v>1</v>
      </c>
      <c r="G199" s="80">
        <v>1</v>
      </c>
      <c r="H199" s="80">
        <v>0</v>
      </c>
      <c r="I199" s="80">
        <v>0.42138173333249879</v>
      </c>
      <c r="J199" s="80">
        <v>0.42138173333249879</v>
      </c>
      <c r="K199" s="80">
        <v>0.57861826666750127</v>
      </c>
      <c r="L199" s="80">
        <v>-0.54711231647957037</v>
      </c>
      <c r="M199" s="200">
        <v>100</v>
      </c>
      <c r="AH199">
        <v>0.96046811864446036</v>
      </c>
      <c r="AI199">
        <v>0</v>
      </c>
      <c r="AJ199">
        <v>1</v>
      </c>
      <c r="AK199">
        <v>99</v>
      </c>
      <c r="AL199">
        <v>96</v>
      </c>
      <c r="AM199">
        <v>0</v>
      </c>
      <c r="AN199">
        <v>4.9504950495049549E-2</v>
      </c>
      <c r="AO199">
        <v>0</v>
      </c>
    </row>
    <row r="200" spans="1:41" x14ac:dyDescent="0.2">
      <c r="A200" s="150">
        <v>0</v>
      </c>
      <c r="B200" s="80">
        <v>5.9</v>
      </c>
      <c r="C200" s="80">
        <v>6.2</v>
      </c>
      <c r="D200" s="80">
        <v>5.4</v>
      </c>
      <c r="E200" s="80">
        <v>1</v>
      </c>
      <c r="F200" s="80">
        <v>0</v>
      </c>
      <c r="G200" s="80">
        <v>1</v>
      </c>
      <c r="H200" s="80">
        <v>1</v>
      </c>
      <c r="I200" s="80">
        <v>0.66595514718461835</v>
      </c>
      <c r="J200" s="80">
        <v>0.66595514718461835</v>
      </c>
      <c r="K200" s="80">
        <v>0.33404485281538165</v>
      </c>
      <c r="L200" s="80">
        <v>-0.40653295727927208</v>
      </c>
      <c r="M200" s="200">
        <v>100</v>
      </c>
      <c r="AH200">
        <v>0.96046811864446036</v>
      </c>
      <c r="AI200">
        <v>0</v>
      </c>
      <c r="AJ200">
        <v>1</v>
      </c>
      <c r="AK200">
        <v>99</v>
      </c>
      <c r="AL200">
        <v>97</v>
      </c>
      <c r="AM200">
        <v>0</v>
      </c>
      <c r="AN200">
        <v>3.9603960396039639E-2</v>
      </c>
      <c r="AO200">
        <v>0</v>
      </c>
    </row>
    <row r="201" spans="1:41" x14ac:dyDescent="0.2">
      <c r="A201" s="150">
        <v>1</v>
      </c>
      <c r="B201" s="80">
        <v>9.6999999999999993</v>
      </c>
      <c r="C201" s="80">
        <v>6.1</v>
      </c>
      <c r="D201" s="80">
        <v>4.2</v>
      </c>
      <c r="E201" s="80">
        <v>1</v>
      </c>
      <c r="F201" s="80">
        <v>0</v>
      </c>
      <c r="G201" s="80">
        <v>1</v>
      </c>
      <c r="H201" s="80">
        <v>1</v>
      </c>
      <c r="I201" s="80">
        <v>0.93652834250160533</v>
      </c>
      <c r="J201" s="80">
        <v>0.93652834250160533</v>
      </c>
      <c r="K201" s="80">
        <v>6.3471657498394674E-2</v>
      </c>
      <c r="L201" s="80">
        <v>-6.5575493272333168E-2</v>
      </c>
      <c r="M201" s="200">
        <v>100</v>
      </c>
      <c r="AH201">
        <v>0.97808455701570451</v>
      </c>
      <c r="AI201">
        <v>0</v>
      </c>
      <c r="AJ201">
        <v>1</v>
      </c>
      <c r="AK201">
        <v>99</v>
      </c>
      <c r="AL201">
        <v>98</v>
      </c>
      <c r="AM201">
        <v>0</v>
      </c>
      <c r="AN201">
        <v>2.9702970297029729E-2</v>
      </c>
      <c r="AO201">
        <v>0</v>
      </c>
    </row>
    <row r="202" spans="1:41" x14ac:dyDescent="0.2">
      <c r="A202" s="150">
        <v>1</v>
      </c>
      <c r="B202" s="80">
        <v>5.5</v>
      </c>
      <c r="C202" s="80">
        <v>8.1999999999999993</v>
      </c>
      <c r="D202" s="80">
        <v>4.9000000000000004</v>
      </c>
      <c r="E202" s="80">
        <v>1</v>
      </c>
      <c r="F202" s="80">
        <v>0</v>
      </c>
      <c r="G202" s="80">
        <v>1</v>
      </c>
      <c r="H202" s="80">
        <v>1</v>
      </c>
      <c r="I202" s="80">
        <v>0.88697329562283089</v>
      </c>
      <c r="J202" s="80">
        <v>0.88697329562283089</v>
      </c>
      <c r="K202" s="80">
        <v>0.11302670437716911</v>
      </c>
      <c r="L202" s="80">
        <v>-0.11994040352618046</v>
      </c>
      <c r="M202" s="200">
        <v>100</v>
      </c>
      <c r="AH202">
        <v>0.97808455701570451</v>
      </c>
      <c r="AI202">
        <v>0</v>
      </c>
      <c r="AJ202">
        <v>1</v>
      </c>
      <c r="AK202">
        <v>99</v>
      </c>
      <c r="AL202">
        <v>99</v>
      </c>
      <c r="AM202">
        <v>0</v>
      </c>
      <c r="AN202">
        <v>1.980198019801982E-2</v>
      </c>
      <c r="AO202">
        <v>0</v>
      </c>
    </row>
    <row r="203" spans="1:41" ht="13.5" thickBot="1" x14ac:dyDescent="0.25">
      <c r="A203" s="151">
        <v>1</v>
      </c>
      <c r="B203" s="152">
        <v>9.6999999999999993</v>
      </c>
      <c r="C203" s="152">
        <v>6.1</v>
      </c>
      <c r="D203" s="152">
        <v>4.2</v>
      </c>
      <c r="E203" s="152">
        <v>1</v>
      </c>
      <c r="F203" s="152">
        <v>0</v>
      </c>
      <c r="G203" s="152">
        <v>1</v>
      </c>
      <c r="H203" s="152">
        <v>1</v>
      </c>
      <c r="I203" s="152">
        <v>0.93652834250160533</v>
      </c>
      <c r="J203" s="152">
        <v>0.93652834250160533</v>
      </c>
      <c r="K203" s="152">
        <v>6.3471657498394674E-2</v>
      </c>
      <c r="L203" s="152">
        <v>-6.5575493272333168E-2</v>
      </c>
      <c r="M203" s="201">
        <v>100</v>
      </c>
      <c r="AH203">
        <v>0.97808455701570451</v>
      </c>
      <c r="AI203">
        <v>0</v>
      </c>
      <c r="AJ203">
        <v>1</v>
      </c>
      <c r="AK203">
        <v>99</v>
      </c>
      <c r="AL203">
        <v>100</v>
      </c>
      <c r="AM203">
        <v>0</v>
      </c>
      <c r="AN203">
        <v>9.9009900990099098E-3</v>
      </c>
      <c r="AO203">
        <v>0</v>
      </c>
    </row>
    <row r="204" spans="1:41" x14ac:dyDescent="0.2">
      <c r="E204">
        <v>101</v>
      </c>
      <c r="F204">
        <v>99</v>
      </c>
      <c r="G204">
        <v>200</v>
      </c>
      <c r="J204">
        <v>100.99999999999991</v>
      </c>
      <c r="K204">
        <v>99.000000000000085</v>
      </c>
      <c r="L204">
        <v>-95.377248666326395</v>
      </c>
      <c r="M204">
        <v>76</v>
      </c>
      <c r="AH204">
        <v>0.97808455701570451</v>
      </c>
      <c r="AI204">
        <v>0</v>
      </c>
      <c r="AJ204">
        <v>1</v>
      </c>
      <c r="AK204">
        <v>99</v>
      </c>
      <c r="AL204">
        <v>101</v>
      </c>
      <c r="AM204">
        <v>0</v>
      </c>
      <c r="AN204">
        <v>0</v>
      </c>
      <c r="AO204">
        <v>0</v>
      </c>
    </row>
    <row r="205" spans="1:41" x14ac:dyDescent="0.2">
      <c r="AO205">
        <v>0.85118511851185108</v>
      </c>
    </row>
  </sheetData>
  <mergeCells count="3">
    <mergeCell ref="P33:S33"/>
    <mergeCell ref="Z15:AG41"/>
    <mergeCell ref="AC2:AF2"/>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ED1FE-EA98-4295-82FD-D7B2FEC94F8C}">
  <dimension ref="A1:N31"/>
  <sheetViews>
    <sheetView zoomScale="90" zoomScaleNormal="90" workbookViewId="0">
      <selection activeCell="H40" sqref="H40"/>
    </sheetView>
  </sheetViews>
  <sheetFormatPr defaultRowHeight="12.75" x14ac:dyDescent="0.2"/>
  <cols>
    <col min="1" max="1" width="9.140625" style="12"/>
    <col min="2" max="2" width="12.85546875" bestFit="1" customWidth="1"/>
    <col min="3" max="3" width="16.140625" bestFit="1" customWidth="1"/>
    <col min="4" max="4" width="15.7109375" bestFit="1" customWidth="1"/>
    <col min="5" max="5" width="22.85546875" bestFit="1" customWidth="1"/>
    <col min="6" max="6" width="20.42578125" bestFit="1" customWidth="1"/>
    <col min="7" max="7" width="21.42578125" bestFit="1" customWidth="1"/>
    <col min="8" max="8" width="20.42578125" bestFit="1" customWidth="1"/>
    <col min="9" max="9" width="22" bestFit="1" customWidth="1"/>
    <col min="10" max="10" width="20.42578125" bestFit="1" customWidth="1"/>
    <col min="11" max="11" width="9.140625" style="12"/>
    <col min="13" max="13" width="14.5703125" bestFit="1" customWidth="1"/>
    <col min="14" max="14" width="7.5703125" bestFit="1" customWidth="1"/>
  </cols>
  <sheetData>
    <row r="1" spans="2:14" s="12" customFormat="1" ht="13.5" thickBot="1" x14ac:dyDescent="0.25">
      <c r="M1" s="131"/>
      <c r="N1" s="131" t="s">
        <v>353</v>
      </c>
    </row>
    <row r="2" spans="2:14" ht="12.75" customHeight="1" x14ac:dyDescent="0.2">
      <c r="B2" s="306" t="s">
        <v>380</v>
      </c>
      <c r="C2" s="307"/>
      <c r="D2" s="307"/>
      <c r="E2" s="307"/>
      <c r="F2" s="307"/>
      <c r="G2" s="307"/>
      <c r="H2" s="307"/>
      <c r="I2" s="307"/>
      <c r="J2" s="308"/>
      <c r="M2" s="131" t="s">
        <v>306</v>
      </c>
      <c r="N2" s="132">
        <v>-13.278058938675287</v>
      </c>
    </row>
    <row r="3" spans="2:14" s="12" customFormat="1" ht="12.75" customHeight="1" thickBot="1" x14ac:dyDescent="0.25">
      <c r="B3" s="309"/>
      <c r="C3" s="310"/>
      <c r="D3" s="310"/>
      <c r="E3" s="310"/>
      <c r="F3" s="310"/>
      <c r="G3" s="310"/>
      <c r="H3" s="310"/>
      <c r="I3" s="310"/>
      <c r="J3" s="311"/>
      <c r="M3" s="131" t="s">
        <v>44</v>
      </c>
      <c r="N3" s="132">
        <v>0.96835624447692459</v>
      </c>
    </row>
    <row r="4" spans="2:14" ht="13.5" thickBot="1" x14ac:dyDescent="0.25">
      <c r="B4" s="238" t="s">
        <v>44</v>
      </c>
      <c r="C4" s="238" t="s">
        <v>46</v>
      </c>
      <c r="D4" s="238" t="s">
        <v>263</v>
      </c>
      <c r="E4" s="241" t="s">
        <v>377</v>
      </c>
      <c r="F4" s="241" t="s">
        <v>386</v>
      </c>
      <c r="G4" s="249" t="s">
        <v>378</v>
      </c>
      <c r="H4" s="249" t="s">
        <v>386</v>
      </c>
      <c r="I4" s="259" t="s">
        <v>379</v>
      </c>
      <c r="J4" s="259" t="s">
        <v>386</v>
      </c>
      <c r="M4" s="131" t="s">
        <v>46</v>
      </c>
      <c r="N4" s="132">
        <v>0.65411901447375442</v>
      </c>
    </row>
    <row r="5" spans="2:14" x14ac:dyDescent="0.2">
      <c r="B5" s="239">
        <v>0</v>
      </c>
      <c r="C5" s="239">
        <v>1</v>
      </c>
      <c r="D5" s="239">
        <v>5</v>
      </c>
      <c r="E5" s="242">
        <v>1</v>
      </c>
      <c r="F5" s="243">
        <f t="shared" ref="F5:F14" si="0">(EXP($N$2+($N$5*E5)+($N$6*D5)+($N$4*C5)+($N$3*B5)))/(1+(EXP($N$2+($N$5*E5)+($N$6*D5)+($N$4*C5)+($N$3*B5))))</f>
        <v>2.0053707873426392E-3</v>
      </c>
      <c r="G5" s="250">
        <v>5</v>
      </c>
      <c r="H5" s="251">
        <f t="shared" ref="H5:H14" si="1">(EXP($N$2+($N$5*G5)+($N$6*D5)+($N$4*C5)+($N$3*B5)))/(1+(EXP($N$2+($N$5*G5)+($N$6*D5)+($N$4*C5)+($N$3*B5))))</f>
        <v>2.3560889113330586E-2</v>
      </c>
      <c r="I5" s="260">
        <v>10</v>
      </c>
      <c r="J5" s="261">
        <f t="shared" ref="J5:J14" si="2">(EXP($N$2+($N$5*I5)+($N$6*D5)+($N$4*C5)+($N$3*B5)))/(1+(EXP($N$2+($N$5*I5)+($N$6*D5)+($N$4*C5)+($N$3*B5))))</f>
        <v>0.3503887123839457</v>
      </c>
      <c r="M5" s="131" t="s">
        <v>52</v>
      </c>
      <c r="N5" s="132">
        <v>0.62139865553524753</v>
      </c>
    </row>
    <row r="6" spans="2:14" x14ac:dyDescent="0.2">
      <c r="B6" s="239">
        <v>0</v>
      </c>
      <c r="C6" s="239">
        <v>2</v>
      </c>
      <c r="D6" s="239">
        <v>5</v>
      </c>
      <c r="E6" s="242">
        <v>1</v>
      </c>
      <c r="F6" s="243">
        <f t="shared" si="0"/>
        <v>3.8500950947263938E-3</v>
      </c>
      <c r="G6" s="250">
        <v>5</v>
      </c>
      <c r="H6" s="251">
        <f t="shared" si="1"/>
        <v>4.4353125659785428E-2</v>
      </c>
      <c r="I6" s="260">
        <v>10</v>
      </c>
      <c r="J6" s="261">
        <f t="shared" si="2"/>
        <v>0.50919596154255975</v>
      </c>
      <c r="M6" s="131" t="s">
        <v>265</v>
      </c>
      <c r="N6" s="132">
        <v>1.1585244697847092</v>
      </c>
    </row>
    <row r="7" spans="2:14" x14ac:dyDescent="0.2">
      <c r="B7" s="239">
        <v>0</v>
      </c>
      <c r="C7" s="239">
        <v>3</v>
      </c>
      <c r="D7" s="239">
        <v>5</v>
      </c>
      <c r="E7" s="242">
        <v>1</v>
      </c>
      <c r="F7" s="243">
        <f t="shared" si="0"/>
        <v>7.3792190117981443E-3</v>
      </c>
      <c r="G7" s="250">
        <v>5</v>
      </c>
      <c r="H7" s="251">
        <f t="shared" si="1"/>
        <v>8.1954234394928951E-2</v>
      </c>
      <c r="I7" s="260">
        <v>10</v>
      </c>
      <c r="J7" s="261">
        <f t="shared" si="2"/>
        <v>0.66616866504276406</v>
      </c>
    </row>
    <row r="8" spans="2:14" x14ac:dyDescent="0.2">
      <c r="B8" s="239">
        <v>0</v>
      </c>
      <c r="C8" s="239">
        <v>4</v>
      </c>
      <c r="D8" s="239">
        <v>5</v>
      </c>
      <c r="E8" s="242">
        <v>1</v>
      </c>
      <c r="F8" s="243">
        <f t="shared" si="0"/>
        <v>1.4097473763490086E-2</v>
      </c>
      <c r="G8" s="250">
        <v>5</v>
      </c>
      <c r="H8" s="251">
        <f t="shared" si="1"/>
        <v>0.14654412627373209</v>
      </c>
      <c r="I8" s="260">
        <v>10</v>
      </c>
      <c r="J8" s="261">
        <f t="shared" si="2"/>
        <v>0.7933152541678401</v>
      </c>
    </row>
    <row r="9" spans="2:14" x14ac:dyDescent="0.2">
      <c r="B9" s="239">
        <v>0</v>
      </c>
      <c r="C9" s="239">
        <v>5</v>
      </c>
      <c r="D9" s="239">
        <v>5</v>
      </c>
      <c r="E9" s="242">
        <v>1</v>
      </c>
      <c r="F9" s="243">
        <f t="shared" si="0"/>
        <v>2.6767283215869967E-2</v>
      </c>
      <c r="G9" s="250">
        <v>5</v>
      </c>
      <c r="H9" s="251">
        <f t="shared" si="1"/>
        <v>0.24827226079067558</v>
      </c>
      <c r="I9" s="260">
        <v>10</v>
      </c>
      <c r="J9" s="261">
        <f t="shared" si="2"/>
        <v>0.880707283220173</v>
      </c>
    </row>
    <row r="10" spans="2:14" x14ac:dyDescent="0.2">
      <c r="B10" s="239">
        <v>0</v>
      </c>
      <c r="C10" s="239">
        <v>6</v>
      </c>
      <c r="D10" s="239">
        <v>5</v>
      </c>
      <c r="E10" s="242">
        <v>1</v>
      </c>
      <c r="F10" s="243">
        <f t="shared" si="0"/>
        <v>5.0243528785983226E-2</v>
      </c>
      <c r="G10" s="250">
        <v>5</v>
      </c>
      <c r="H10" s="251">
        <f t="shared" si="1"/>
        <v>0.38847447604729141</v>
      </c>
      <c r="I10" s="260">
        <v>10</v>
      </c>
      <c r="J10" s="261">
        <f t="shared" si="2"/>
        <v>0.9342118838480945</v>
      </c>
    </row>
    <row r="11" spans="2:14" x14ac:dyDescent="0.2">
      <c r="B11" s="239">
        <v>0</v>
      </c>
      <c r="C11" s="239">
        <v>7</v>
      </c>
      <c r="D11" s="239">
        <v>5</v>
      </c>
      <c r="E11" s="242">
        <v>1</v>
      </c>
      <c r="F11" s="243">
        <f t="shared" si="0"/>
        <v>9.2355725349975354E-2</v>
      </c>
      <c r="G11" s="250">
        <v>5</v>
      </c>
      <c r="H11" s="251">
        <f t="shared" si="1"/>
        <v>0.54993047473416345</v>
      </c>
      <c r="I11" s="260">
        <v>10</v>
      </c>
      <c r="J11" s="261">
        <f t="shared" si="2"/>
        <v>0.96468122667542144</v>
      </c>
    </row>
    <row r="12" spans="2:14" x14ac:dyDescent="0.2">
      <c r="B12" s="239">
        <v>0</v>
      </c>
      <c r="C12" s="239">
        <v>8</v>
      </c>
      <c r="D12" s="239">
        <v>5</v>
      </c>
      <c r="E12" s="242">
        <v>1</v>
      </c>
      <c r="F12" s="243">
        <f t="shared" si="0"/>
        <v>0.16368166927541125</v>
      </c>
      <c r="G12" s="250">
        <v>5</v>
      </c>
      <c r="H12" s="251">
        <f t="shared" si="1"/>
        <v>0.70151211079750109</v>
      </c>
      <c r="I12" s="260">
        <v>10</v>
      </c>
      <c r="J12" s="261">
        <f t="shared" si="2"/>
        <v>0.98132104319300584</v>
      </c>
    </row>
    <row r="13" spans="2:14" x14ac:dyDescent="0.2">
      <c r="B13" s="239">
        <v>0</v>
      </c>
      <c r="C13" s="239">
        <v>9</v>
      </c>
      <c r="D13" s="239">
        <v>5</v>
      </c>
      <c r="E13" s="242">
        <v>1</v>
      </c>
      <c r="F13" s="243">
        <f t="shared" si="0"/>
        <v>0.27349405047248726</v>
      </c>
      <c r="G13" s="250">
        <v>5</v>
      </c>
      <c r="H13" s="251">
        <f t="shared" si="1"/>
        <v>0.81885776053816561</v>
      </c>
      <c r="I13" s="260">
        <v>10</v>
      </c>
      <c r="J13" s="261">
        <f t="shared" si="2"/>
        <v>0.99020093676251475</v>
      </c>
    </row>
    <row r="14" spans="2:14" ht="13.5" thickBot="1" x14ac:dyDescent="0.25">
      <c r="B14" s="240">
        <v>0</v>
      </c>
      <c r="C14" s="240">
        <v>10</v>
      </c>
      <c r="D14" s="240">
        <v>5</v>
      </c>
      <c r="E14" s="244">
        <v>1</v>
      </c>
      <c r="F14" s="245">
        <f t="shared" si="0"/>
        <v>0.41998187694608019</v>
      </c>
      <c r="G14" s="252">
        <v>5</v>
      </c>
      <c r="H14" s="253">
        <f t="shared" si="1"/>
        <v>0.89685392681866738</v>
      </c>
      <c r="I14" s="262">
        <v>10</v>
      </c>
      <c r="J14" s="263">
        <f t="shared" si="2"/>
        <v>0.99488138747484289</v>
      </c>
    </row>
    <row r="18" spans="2:10" ht="13.5" thickBot="1" x14ac:dyDescent="0.25"/>
    <row r="19" spans="2:10" ht="12.75" customHeight="1" x14ac:dyDescent="0.2">
      <c r="B19" s="306" t="s">
        <v>381</v>
      </c>
      <c r="C19" s="307"/>
      <c r="D19" s="307"/>
      <c r="E19" s="307"/>
      <c r="F19" s="307"/>
      <c r="G19" s="307"/>
      <c r="H19" s="307"/>
      <c r="I19" s="307"/>
      <c r="J19" s="308"/>
    </row>
    <row r="20" spans="2:10" ht="12.75" customHeight="1" thickBot="1" x14ac:dyDescent="0.25">
      <c r="B20" s="309"/>
      <c r="C20" s="310"/>
      <c r="D20" s="310"/>
      <c r="E20" s="310"/>
      <c r="F20" s="312"/>
      <c r="G20" s="310"/>
      <c r="H20" s="310"/>
      <c r="I20" s="310"/>
      <c r="J20" s="311"/>
    </row>
    <row r="21" spans="2:10" ht="13.5" thickBot="1" x14ac:dyDescent="0.25">
      <c r="B21" s="238" t="s">
        <v>44</v>
      </c>
      <c r="C21" s="238" t="s">
        <v>46</v>
      </c>
      <c r="D21" s="238" t="s">
        <v>263</v>
      </c>
      <c r="E21" s="246" t="s">
        <v>377</v>
      </c>
      <c r="F21" s="241" t="s">
        <v>386</v>
      </c>
      <c r="G21" s="254" t="s">
        <v>378</v>
      </c>
      <c r="H21" s="255" t="s">
        <v>386</v>
      </c>
      <c r="I21" s="264" t="s">
        <v>379</v>
      </c>
      <c r="J21" s="259" t="s">
        <v>386</v>
      </c>
    </row>
    <row r="22" spans="2:10" x14ac:dyDescent="0.2">
      <c r="B22" s="239">
        <v>1</v>
      </c>
      <c r="C22" s="239">
        <v>1</v>
      </c>
      <c r="D22" s="239">
        <v>5</v>
      </c>
      <c r="E22" s="247">
        <v>1</v>
      </c>
      <c r="F22" s="243">
        <f t="shared" ref="F22:F31" si="3">(EXP($N$2+($N$5*E22)+($N$6*D22)+($N$4*C22)+($N$3*B22)))/(1+(EXP($N$2+($N$5*E22)+($N$6*D22)+($N$4*C22)+($N$3*B22))))</f>
        <v>5.2641230858349623E-3</v>
      </c>
      <c r="G22" s="256">
        <v>5</v>
      </c>
      <c r="H22" s="257">
        <f t="shared" ref="H22:H31" si="4">(EXP($N$2+($N$5*G22)+($N$6*D22)+($N$4*C22)+($N$3*B22)))/(1+(EXP($N$2+($N$5*G22)+($N$6*D22)+($N$4*C22)+($N$3*B22))))</f>
        <v>5.9750480532073567E-2</v>
      </c>
      <c r="I22" s="265">
        <v>10</v>
      </c>
      <c r="J22" s="261">
        <f t="shared" ref="J22:J31" si="5">(EXP($N$2+($N$5*I22)+($N$6*D22)+($N$4*C22)+($N$3*B22)))/(1+(EXP($N$2+($N$5*I22)+($N$6*D22)+($N$4*C22)+($N$3*B22))))</f>
        <v>0.58686617110298689</v>
      </c>
    </row>
    <row r="23" spans="2:10" x14ac:dyDescent="0.2">
      <c r="B23" s="239">
        <v>1</v>
      </c>
      <c r="C23" s="239">
        <v>2</v>
      </c>
      <c r="D23" s="239">
        <v>5</v>
      </c>
      <c r="E23" s="247">
        <v>1</v>
      </c>
      <c r="F23" s="243">
        <f t="shared" si="3"/>
        <v>1.007628081746699E-2</v>
      </c>
      <c r="G23" s="256">
        <v>5</v>
      </c>
      <c r="H23" s="251">
        <f t="shared" si="4"/>
        <v>0.10891723428546003</v>
      </c>
      <c r="I23" s="265">
        <v>10</v>
      </c>
      <c r="J23" s="261">
        <f t="shared" si="5"/>
        <v>0.73206879441875183</v>
      </c>
    </row>
    <row r="24" spans="2:10" x14ac:dyDescent="0.2">
      <c r="B24" s="239">
        <v>1</v>
      </c>
      <c r="C24" s="239">
        <v>3</v>
      </c>
      <c r="D24" s="239">
        <v>5</v>
      </c>
      <c r="E24" s="247">
        <v>1</v>
      </c>
      <c r="F24" s="243">
        <f t="shared" si="3"/>
        <v>1.9202516781456926E-2</v>
      </c>
      <c r="G24" s="256">
        <v>5</v>
      </c>
      <c r="H24" s="251">
        <f t="shared" si="4"/>
        <v>0.1903511633560741</v>
      </c>
      <c r="I24" s="265">
        <v>10</v>
      </c>
      <c r="J24" s="261">
        <f t="shared" si="5"/>
        <v>0.84013907881212202</v>
      </c>
    </row>
    <row r="25" spans="2:10" x14ac:dyDescent="0.2">
      <c r="B25" s="239">
        <v>1</v>
      </c>
      <c r="C25" s="239">
        <v>4</v>
      </c>
      <c r="D25" s="239">
        <v>5</v>
      </c>
      <c r="E25" s="247">
        <v>1</v>
      </c>
      <c r="F25" s="243">
        <f t="shared" si="3"/>
        <v>3.6291488705868659E-2</v>
      </c>
      <c r="G25" s="256">
        <v>5</v>
      </c>
      <c r="H25" s="251">
        <f t="shared" si="4"/>
        <v>0.31139384198878606</v>
      </c>
      <c r="I25" s="265">
        <v>10</v>
      </c>
      <c r="J25" s="261">
        <f t="shared" si="5"/>
        <v>0.90997930490335099</v>
      </c>
    </row>
    <row r="26" spans="2:10" x14ac:dyDescent="0.2">
      <c r="B26" s="239">
        <v>1</v>
      </c>
      <c r="C26" s="239">
        <v>5</v>
      </c>
      <c r="D26" s="239">
        <v>5</v>
      </c>
      <c r="E26" s="247">
        <v>1</v>
      </c>
      <c r="F26" s="243">
        <f t="shared" si="3"/>
        <v>6.7541235823745216E-2</v>
      </c>
      <c r="G26" s="256">
        <v>5</v>
      </c>
      <c r="H26" s="251">
        <f t="shared" si="4"/>
        <v>0.46518343799645867</v>
      </c>
      <c r="I26" s="265">
        <v>10</v>
      </c>
      <c r="J26" s="261">
        <f t="shared" si="5"/>
        <v>0.95108415990254891</v>
      </c>
    </row>
    <row r="27" spans="2:10" x14ac:dyDescent="0.2">
      <c r="B27" s="239">
        <v>1</v>
      </c>
      <c r="C27" s="239">
        <v>6</v>
      </c>
      <c r="D27" s="239">
        <v>5</v>
      </c>
      <c r="E27" s="247">
        <v>1</v>
      </c>
      <c r="F27" s="243">
        <f t="shared" si="3"/>
        <v>0.12228499471167917</v>
      </c>
      <c r="G27" s="256">
        <v>5</v>
      </c>
      <c r="H27" s="251">
        <f t="shared" si="4"/>
        <v>0.6258905278366963</v>
      </c>
      <c r="I27" s="265">
        <v>10</v>
      </c>
      <c r="J27" s="261">
        <f t="shared" si="5"/>
        <v>0.97395705479224159</v>
      </c>
    </row>
    <row r="28" spans="2:10" x14ac:dyDescent="0.2">
      <c r="B28" s="239">
        <v>1</v>
      </c>
      <c r="C28" s="239">
        <v>7</v>
      </c>
      <c r="D28" s="239">
        <v>5</v>
      </c>
      <c r="E28" s="247">
        <v>1</v>
      </c>
      <c r="F28" s="243">
        <f t="shared" si="3"/>
        <v>0.21134308406364063</v>
      </c>
      <c r="G28" s="256">
        <v>5</v>
      </c>
      <c r="H28" s="251">
        <f t="shared" si="4"/>
        <v>0.76291828063961864</v>
      </c>
      <c r="I28" s="265">
        <v>10</v>
      </c>
      <c r="J28" s="261">
        <f t="shared" si="5"/>
        <v>0.98628884214048185</v>
      </c>
    </row>
    <row r="29" spans="2:10" x14ac:dyDescent="0.2">
      <c r="B29" s="239">
        <v>1</v>
      </c>
      <c r="C29" s="239">
        <v>8</v>
      </c>
      <c r="D29" s="239">
        <v>5</v>
      </c>
      <c r="E29" s="247">
        <v>1</v>
      </c>
      <c r="F29" s="243">
        <f t="shared" si="3"/>
        <v>0.34012671743724909</v>
      </c>
      <c r="G29" s="256">
        <v>5</v>
      </c>
      <c r="H29" s="251">
        <f t="shared" si="4"/>
        <v>0.86090955508625622</v>
      </c>
      <c r="I29" s="265">
        <v>10</v>
      </c>
      <c r="J29" s="261">
        <f t="shared" si="5"/>
        <v>0.99282433515012591</v>
      </c>
    </row>
    <row r="30" spans="2:10" x14ac:dyDescent="0.2">
      <c r="B30" s="239">
        <v>1</v>
      </c>
      <c r="C30" s="239">
        <v>9</v>
      </c>
      <c r="D30" s="239">
        <v>5</v>
      </c>
      <c r="E30" s="247">
        <v>1</v>
      </c>
      <c r="F30" s="243">
        <f t="shared" si="3"/>
        <v>0.49784737343099467</v>
      </c>
      <c r="G30" s="256">
        <v>5</v>
      </c>
      <c r="H30" s="251">
        <f t="shared" si="4"/>
        <v>0.92251248353991289</v>
      </c>
      <c r="I30" s="265">
        <v>10</v>
      </c>
      <c r="J30" s="261">
        <f t="shared" si="5"/>
        <v>0.99625647608824908</v>
      </c>
    </row>
    <row r="31" spans="2:10" ht="13.5" thickBot="1" x14ac:dyDescent="0.25">
      <c r="B31" s="240">
        <v>1</v>
      </c>
      <c r="C31" s="240">
        <v>10</v>
      </c>
      <c r="D31" s="240">
        <v>5</v>
      </c>
      <c r="E31" s="248">
        <v>1</v>
      </c>
      <c r="F31" s="245">
        <f t="shared" si="3"/>
        <v>0.65599759067788221</v>
      </c>
      <c r="G31" s="258">
        <v>5</v>
      </c>
      <c r="H31" s="253">
        <f t="shared" si="4"/>
        <v>0.95815763940169774</v>
      </c>
      <c r="I31" s="266">
        <v>10</v>
      </c>
      <c r="J31" s="263">
        <f t="shared" si="5"/>
        <v>0.99805023810690729</v>
      </c>
    </row>
  </sheetData>
  <mergeCells count="2">
    <mergeCell ref="B2:J3"/>
    <mergeCell ref="B19:J20"/>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F9AC7-8006-487F-8F99-7D9390F90518}">
  <dimension ref="A1:AB48"/>
  <sheetViews>
    <sheetView topLeftCell="G1" zoomScale="80" zoomScaleNormal="80" workbookViewId="0">
      <selection activeCell="AJ9" sqref="AJ9"/>
    </sheetView>
  </sheetViews>
  <sheetFormatPr defaultRowHeight="12.75" x14ac:dyDescent="0.2"/>
  <cols>
    <col min="1" max="2" width="9.140625" style="154"/>
    <col min="3" max="3" width="30.5703125" style="154" bestFit="1" customWidth="1"/>
    <col min="4" max="4" width="12.140625" style="154" bestFit="1" customWidth="1"/>
    <col min="5" max="5" width="9.140625" style="155"/>
    <col min="6" max="6" width="14.42578125" style="155" bestFit="1" customWidth="1"/>
    <col min="7" max="7" width="15" style="155" bestFit="1" customWidth="1"/>
    <col min="8" max="8" width="16" style="155" customWidth="1"/>
    <col min="9" max="9" width="21" style="155" customWidth="1"/>
    <col min="10" max="10" width="9.140625" style="155"/>
    <col min="11" max="11" width="8.42578125" style="155" bestFit="1" customWidth="1"/>
    <col min="12" max="12" width="4.5703125" style="155" bestFit="1" customWidth="1"/>
    <col min="13" max="16" width="9.140625" style="154"/>
    <col min="17" max="17" width="11.85546875" style="154" bestFit="1" customWidth="1"/>
    <col min="18" max="16384" width="9.140625" style="154"/>
  </cols>
  <sheetData>
    <row r="1" spans="1:28" x14ac:dyDescent="0.2">
      <c r="A1" s="313"/>
      <c r="B1" s="313"/>
      <c r="C1" s="313"/>
    </row>
    <row r="2" spans="1:28" ht="13.5" thickBot="1" x14ac:dyDescent="0.25">
      <c r="A2" s="313"/>
      <c r="B2" s="313"/>
      <c r="C2" s="313"/>
    </row>
    <row r="3" spans="1:28" ht="15.75" thickBot="1" x14ac:dyDescent="0.25">
      <c r="A3" s="84"/>
      <c r="B3" s="84"/>
      <c r="C3" s="84"/>
      <c r="Q3" s="172" t="s">
        <v>20</v>
      </c>
      <c r="R3" s="169">
        <v>1</v>
      </c>
      <c r="S3" s="170">
        <v>2</v>
      </c>
      <c r="T3" s="170">
        <v>3</v>
      </c>
      <c r="U3" s="171">
        <v>4</v>
      </c>
      <c r="V3" s="166" t="s">
        <v>405</v>
      </c>
    </row>
    <row r="4" spans="1:28" ht="18.75" thickBot="1" x14ac:dyDescent="0.25">
      <c r="C4" s="157" t="s">
        <v>389</v>
      </c>
      <c r="D4" s="156" t="s">
        <v>388</v>
      </c>
      <c r="F4" s="158" t="s">
        <v>398</v>
      </c>
      <c r="G4" s="158" t="s">
        <v>399</v>
      </c>
      <c r="H4" s="158" t="s">
        <v>400</v>
      </c>
      <c r="I4" s="158" t="s">
        <v>401</v>
      </c>
      <c r="J4" s="158" t="s">
        <v>402</v>
      </c>
      <c r="K4" s="158" t="s">
        <v>403</v>
      </c>
      <c r="Q4" s="164"/>
      <c r="R4" s="160"/>
      <c r="S4" s="160"/>
      <c r="T4" s="160"/>
      <c r="U4" s="160">
        <v>0.93768585952666772</v>
      </c>
      <c r="V4" s="164"/>
    </row>
    <row r="5" spans="1:28" ht="15.75" thickBot="1" x14ac:dyDescent="0.25">
      <c r="A5" s="183" t="s">
        <v>21</v>
      </c>
      <c r="B5" s="184" t="s">
        <v>20</v>
      </c>
      <c r="C5" s="184" t="s">
        <v>271</v>
      </c>
      <c r="D5" s="184" t="s">
        <v>387</v>
      </c>
      <c r="E5" s="185" t="s">
        <v>390</v>
      </c>
      <c r="F5" s="185" t="s">
        <v>391</v>
      </c>
      <c r="G5" s="173" t="s">
        <v>392</v>
      </c>
      <c r="H5" s="173" t="s">
        <v>393</v>
      </c>
      <c r="I5" s="173" t="s">
        <v>394</v>
      </c>
      <c r="J5" s="173" t="s">
        <v>395</v>
      </c>
      <c r="K5" s="173" t="s">
        <v>396</v>
      </c>
      <c r="L5" s="174" t="s">
        <v>397</v>
      </c>
      <c r="N5" s="154" t="s">
        <v>396</v>
      </c>
      <c r="Q5" s="164"/>
      <c r="R5" s="160">
        <v>0.96992425477669475</v>
      </c>
      <c r="S5" s="160">
        <v>1.1997305490063987</v>
      </c>
      <c r="T5" s="160">
        <v>0.87405106595566728</v>
      </c>
      <c r="U5" s="160">
        <v>0.97641516188621413</v>
      </c>
      <c r="V5" s="164"/>
    </row>
    <row r="6" spans="1:28" ht="12.75" customHeight="1" x14ac:dyDescent="0.2">
      <c r="A6" s="186">
        <v>2011</v>
      </c>
      <c r="B6" s="179" t="s">
        <v>19</v>
      </c>
      <c r="C6" s="180">
        <v>1624.4999999999995</v>
      </c>
      <c r="D6" s="180">
        <v>1</v>
      </c>
      <c r="E6" s="160"/>
      <c r="F6" s="160"/>
      <c r="G6" s="160"/>
      <c r="H6" s="160">
        <v>1.1833201341096928</v>
      </c>
      <c r="I6" s="160">
        <f>C6/H6</f>
        <v>1372.8322143544374</v>
      </c>
      <c r="J6" s="160">
        <f>21.368*D6 + 1371.8</f>
        <v>1393.1679999999999</v>
      </c>
      <c r="K6" s="160"/>
      <c r="L6" s="161">
        <f>ABS(C6-N6)/C6</f>
        <v>1.4813016064840244E-2</v>
      </c>
      <c r="N6" s="154">
        <v>1648.5637445973325</v>
      </c>
      <c r="Q6" s="164"/>
      <c r="R6" s="160">
        <v>0.92556890399974812</v>
      </c>
      <c r="S6" s="160">
        <v>1.1862589881717183</v>
      </c>
      <c r="T6" s="160">
        <v>0.87364122060641058</v>
      </c>
      <c r="U6" s="160">
        <v>0.98899970937961823</v>
      </c>
      <c r="V6" s="164"/>
      <c r="W6" s="314" t="s">
        <v>408</v>
      </c>
      <c r="X6" s="315"/>
      <c r="Y6" s="315"/>
      <c r="Z6" s="316"/>
      <c r="AA6" s="190"/>
      <c r="AB6" s="190"/>
    </row>
    <row r="7" spans="1:28" x14ac:dyDescent="0.2">
      <c r="A7" s="159"/>
      <c r="B7" s="179" t="s">
        <v>16</v>
      </c>
      <c r="C7" s="160">
        <v>1235.0833333333337</v>
      </c>
      <c r="D7" s="180">
        <v>2</v>
      </c>
      <c r="E7" s="160"/>
      <c r="F7" s="160"/>
      <c r="G7" s="160"/>
      <c r="H7" s="160">
        <v>0.88188972281829336</v>
      </c>
      <c r="I7" s="160">
        <f t="shared" ref="I7:I44" si="0">C7/H7</f>
        <v>1400.4963448109183</v>
      </c>
      <c r="J7" s="160">
        <f t="shared" ref="J7:J48" si="1">21.368*D7 + 1371.8</f>
        <v>1414.5360000000001</v>
      </c>
      <c r="K7" s="160"/>
      <c r="L7" s="161">
        <f t="shared" ref="L7:L44" si="2">ABS(C7-N7)/C7</f>
        <v>1.0024771032856412E-2</v>
      </c>
      <c r="N7" s="154">
        <v>1247.4647609564975</v>
      </c>
      <c r="Q7" s="164"/>
      <c r="R7" s="160">
        <v>0.97025446063160936</v>
      </c>
      <c r="S7" s="160">
        <v>1.2201105142525481</v>
      </c>
      <c r="T7" s="160">
        <v>0.8457520257128921</v>
      </c>
      <c r="U7" s="160">
        <v>0.98860897102613809</v>
      </c>
      <c r="V7" s="164"/>
      <c r="W7" s="317"/>
      <c r="X7" s="318"/>
      <c r="Y7" s="318"/>
      <c r="Z7" s="319"/>
      <c r="AA7" s="190"/>
      <c r="AB7" s="190"/>
    </row>
    <row r="8" spans="1:28" ht="13.5" thickBot="1" x14ac:dyDescent="0.25">
      <c r="A8" s="159"/>
      <c r="B8" s="179" t="s">
        <v>17</v>
      </c>
      <c r="C8" s="160">
        <v>1305.625</v>
      </c>
      <c r="D8" s="180">
        <v>3</v>
      </c>
      <c r="E8" s="160">
        <f>AVERAGE(C6:C9)</f>
        <v>1382.1041666666677</v>
      </c>
      <c r="F8" s="160">
        <f>AVERAGE(E8:E9)</f>
        <v>1392.3906250000009</v>
      </c>
      <c r="G8" s="160">
        <f>(C8/F8)</f>
        <v>0.93768585952666772</v>
      </c>
      <c r="H8" s="160">
        <v>0.96467805765927361</v>
      </c>
      <c r="I8" s="160">
        <f t="shared" si="0"/>
        <v>1353.4308048511139</v>
      </c>
      <c r="J8" s="160">
        <f t="shared" si="1"/>
        <v>1435.904</v>
      </c>
      <c r="K8" s="160"/>
      <c r="L8" s="161">
        <f t="shared" si="2"/>
        <v>6.093639575313093E-2</v>
      </c>
      <c r="N8" s="154">
        <v>1385.1850817051816</v>
      </c>
      <c r="Q8" s="164"/>
      <c r="R8" s="160">
        <v>0.9860281824695486</v>
      </c>
      <c r="S8" s="160">
        <v>1.1743284821033826</v>
      </c>
      <c r="T8" s="160">
        <v>0.84667460042480747</v>
      </c>
      <c r="U8" s="160">
        <v>0.95618865356555971</v>
      </c>
      <c r="V8" s="164"/>
      <c r="W8" s="320"/>
      <c r="X8" s="321"/>
      <c r="Y8" s="321"/>
      <c r="Z8" s="322"/>
      <c r="AA8" s="190"/>
      <c r="AB8" s="190"/>
    </row>
    <row r="9" spans="1:28" x14ac:dyDescent="0.2">
      <c r="A9" s="186">
        <v>2012</v>
      </c>
      <c r="B9" s="179" t="s">
        <v>18</v>
      </c>
      <c r="C9" s="160">
        <v>1363.2083333333376</v>
      </c>
      <c r="D9" s="180">
        <v>4</v>
      </c>
      <c r="E9" s="160">
        <f t="shared" ref="E9:E43" si="3">AVERAGE(C7:C10)</f>
        <v>1402.6770833333344</v>
      </c>
      <c r="F9" s="160">
        <f t="shared" ref="F9:F42" si="4">AVERAGE(E9:E10)</f>
        <v>1405.4791666666677</v>
      </c>
      <c r="G9" s="160">
        <f t="shared" ref="G9:G42" si="5">(C9/F9)</f>
        <v>0.96992425477669475</v>
      </c>
      <c r="H9" s="160">
        <v>0.97011208541273997</v>
      </c>
      <c r="I9" s="160">
        <f t="shared" si="0"/>
        <v>1405.2070413630117</v>
      </c>
      <c r="J9" s="160">
        <f t="shared" si="1"/>
        <v>1457.2719999999999</v>
      </c>
      <c r="K9" s="160"/>
      <c r="L9" s="161">
        <f t="shared" si="2"/>
        <v>3.705145014537272E-2</v>
      </c>
      <c r="N9" s="154">
        <v>1413.7171789335944</v>
      </c>
      <c r="Q9" s="164"/>
      <c r="R9" s="160">
        <v>0.98131255597972122</v>
      </c>
      <c r="S9" s="160">
        <v>1.1924563530690895</v>
      </c>
      <c r="T9" s="160">
        <v>0.90883042976252271</v>
      </c>
      <c r="U9" s="160">
        <v>0.94189073456962846</v>
      </c>
      <c r="V9" s="164"/>
      <c r="W9" s="190"/>
      <c r="X9" s="190"/>
      <c r="Y9" s="190"/>
      <c r="Z9" s="190"/>
      <c r="AA9" s="190"/>
      <c r="AB9" s="190"/>
    </row>
    <row r="10" spans="1:28" x14ac:dyDescent="0.2">
      <c r="A10" s="186"/>
      <c r="B10" s="179" t="s">
        <v>19</v>
      </c>
      <c r="C10" s="160">
        <v>1706.7916666666665</v>
      </c>
      <c r="D10" s="180">
        <v>5</v>
      </c>
      <c r="E10" s="160">
        <f t="shared" si="3"/>
        <v>1408.2812500000009</v>
      </c>
      <c r="F10" s="160">
        <f t="shared" si="4"/>
        <v>1422.6458333333342</v>
      </c>
      <c r="G10" s="160">
        <f t="shared" si="5"/>
        <v>1.1997305490063987</v>
      </c>
      <c r="H10" s="160">
        <v>1.1833201341096928</v>
      </c>
      <c r="I10" s="160">
        <f t="shared" si="0"/>
        <v>1442.3752435775325</v>
      </c>
      <c r="J10" s="160">
        <f t="shared" si="1"/>
        <v>1478.6399999999999</v>
      </c>
      <c r="K10" s="160"/>
      <c r="L10" s="161">
        <f t="shared" si="2"/>
        <v>2.5142386895465337E-2</v>
      </c>
      <c r="N10" s="154">
        <v>1749.704483099956</v>
      </c>
      <c r="Q10" s="164"/>
      <c r="R10" s="160">
        <v>0.93989944580609652</v>
      </c>
      <c r="S10" s="160">
        <v>1.1799209391078038</v>
      </c>
      <c r="T10" s="160">
        <v>0.89943972920686099</v>
      </c>
      <c r="U10" s="160">
        <v>0.97049894997133956</v>
      </c>
      <c r="V10" s="164"/>
      <c r="W10" s="190"/>
      <c r="X10" s="190"/>
      <c r="Y10" s="190"/>
      <c r="Z10" s="190"/>
      <c r="AA10" s="190"/>
      <c r="AB10" s="190"/>
    </row>
    <row r="11" spans="1:28" x14ac:dyDescent="0.2">
      <c r="A11" s="186"/>
      <c r="B11" s="179" t="s">
        <v>16</v>
      </c>
      <c r="C11" s="160">
        <v>1257.5</v>
      </c>
      <c r="D11" s="180">
        <v>6</v>
      </c>
      <c r="E11" s="160">
        <f t="shared" si="3"/>
        <v>1437.0104166666674</v>
      </c>
      <c r="F11" s="160">
        <f t="shared" si="4"/>
        <v>1438.7031250000005</v>
      </c>
      <c r="G11" s="160">
        <f t="shared" si="5"/>
        <v>0.87405106595566728</v>
      </c>
      <c r="H11" s="160">
        <v>0.88188972281829336</v>
      </c>
      <c r="I11" s="160">
        <f t="shared" si="0"/>
        <v>1425.9152448010761</v>
      </c>
      <c r="J11" s="160">
        <f t="shared" si="1"/>
        <v>1500.008</v>
      </c>
      <c r="K11" s="160"/>
      <c r="L11" s="161">
        <f t="shared" si="2"/>
        <v>5.1961542222841016E-2</v>
      </c>
      <c r="N11" s="154">
        <v>1322.8416393452226</v>
      </c>
      <c r="Q11" s="164"/>
      <c r="R11" s="160">
        <v>0.97832131200386829</v>
      </c>
      <c r="S11" s="160">
        <v>1.1665397953142178</v>
      </c>
      <c r="T11" s="160">
        <v>0.91033086155037402</v>
      </c>
      <c r="U11" s="160">
        <v>0.97491935685529241</v>
      </c>
      <c r="V11" s="164"/>
      <c r="W11" s="190"/>
      <c r="X11" s="190"/>
      <c r="Y11" s="190"/>
      <c r="Z11" s="190"/>
      <c r="AA11" s="190"/>
      <c r="AB11" s="190"/>
    </row>
    <row r="12" spans="1:28" x14ac:dyDescent="0.2">
      <c r="A12" s="186"/>
      <c r="B12" s="179" t="s">
        <v>17</v>
      </c>
      <c r="C12" s="160">
        <v>1420.5416666666665</v>
      </c>
      <c r="D12" s="180">
        <v>7</v>
      </c>
      <c r="E12" s="160">
        <f t="shared" si="3"/>
        <v>1440.3958333333335</v>
      </c>
      <c r="F12" s="160">
        <f t="shared" si="4"/>
        <v>1454.8541666666667</v>
      </c>
      <c r="G12" s="160">
        <f t="shared" si="5"/>
        <v>0.97641516188621413</v>
      </c>
      <c r="H12" s="160">
        <v>0.96467805765927361</v>
      </c>
      <c r="I12" s="160">
        <f t="shared" si="0"/>
        <v>1472.5551756754116</v>
      </c>
      <c r="J12" s="160">
        <f t="shared" si="1"/>
        <v>1521.376</v>
      </c>
      <c r="K12" s="160"/>
      <c r="L12" s="161">
        <f t="shared" si="2"/>
        <v>3.3153816665780156E-2</v>
      </c>
      <c r="N12" s="154">
        <v>1467.638044649435</v>
      </c>
      <c r="Q12" s="164"/>
      <c r="R12" s="160">
        <v>0.97320018354996773</v>
      </c>
      <c r="S12" s="160">
        <v>1.1568995578081502</v>
      </c>
      <c r="T12" s="160">
        <v>0.88736102302584752</v>
      </c>
      <c r="U12" s="160">
        <v>0.93577430818376572</v>
      </c>
      <c r="V12" s="164"/>
      <c r="W12" s="190"/>
      <c r="X12" s="190"/>
      <c r="Y12" s="190"/>
      <c r="Z12" s="190"/>
      <c r="AA12" s="190"/>
      <c r="AB12" s="190"/>
    </row>
    <row r="13" spans="1:28" ht="13.5" thickBot="1" x14ac:dyDescent="0.25">
      <c r="A13" s="186">
        <v>2013</v>
      </c>
      <c r="B13" s="179" t="s">
        <v>18</v>
      </c>
      <c r="C13" s="160">
        <v>1376.7500000000005</v>
      </c>
      <c r="D13" s="180">
        <v>8</v>
      </c>
      <c r="E13" s="160">
        <f t="shared" si="3"/>
        <v>1469.3125</v>
      </c>
      <c r="F13" s="160">
        <f t="shared" si="4"/>
        <v>1487.4635416666667</v>
      </c>
      <c r="G13" s="160">
        <f t="shared" si="5"/>
        <v>0.92556890399974812</v>
      </c>
      <c r="H13" s="160">
        <v>0.97011208541273997</v>
      </c>
      <c r="I13" s="160">
        <f t="shared" si="0"/>
        <v>1419.1659094879269</v>
      </c>
      <c r="J13" s="160">
        <f t="shared" si="1"/>
        <v>1542.7439999999999</v>
      </c>
      <c r="K13" s="160"/>
      <c r="L13" s="161">
        <f t="shared" si="2"/>
        <v>8.70779728331154E-2</v>
      </c>
      <c r="N13" s="154">
        <v>1496.6345990979921</v>
      </c>
      <c r="Q13" s="164"/>
      <c r="R13" s="160">
        <v>0.99531601202625597</v>
      </c>
      <c r="S13" s="160">
        <v>1.1599947071214785</v>
      </c>
      <c r="T13" s="160"/>
      <c r="U13" s="160"/>
      <c r="V13" s="164"/>
      <c r="W13" s="190"/>
      <c r="X13" s="190"/>
      <c r="Y13" s="190"/>
      <c r="Z13" s="190"/>
      <c r="AA13" s="190"/>
      <c r="AB13" s="190"/>
    </row>
    <row r="14" spans="1:28" ht="13.5" thickBot="1" x14ac:dyDescent="0.25">
      <c r="A14" s="186"/>
      <c r="B14" s="179" t="s">
        <v>19</v>
      </c>
      <c r="C14" s="160">
        <v>1822.458333333333</v>
      </c>
      <c r="D14" s="180">
        <v>9</v>
      </c>
      <c r="E14" s="160">
        <f t="shared" si="3"/>
        <v>1505.6145833333335</v>
      </c>
      <c r="F14" s="160">
        <f t="shared" si="4"/>
        <v>1536.3072916666667</v>
      </c>
      <c r="G14" s="160">
        <f t="shared" si="5"/>
        <v>1.1862589881717183</v>
      </c>
      <c r="H14" s="160">
        <v>1.1833201341096928</v>
      </c>
      <c r="I14" s="160">
        <f t="shared" si="0"/>
        <v>1540.1228127538923</v>
      </c>
      <c r="J14" s="160">
        <f t="shared" si="1"/>
        <v>1564.1119999999999</v>
      </c>
      <c r="K14" s="160"/>
      <c r="L14" s="161">
        <f t="shared" si="2"/>
        <v>1.5576152140239103E-2</v>
      </c>
      <c r="N14" s="154">
        <v>1850.8452216025796</v>
      </c>
      <c r="Q14" s="175" t="s">
        <v>404</v>
      </c>
      <c r="R14" s="167">
        <f>AVERAGE(R4:R13)</f>
        <v>0.96886947902705656</v>
      </c>
      <c r="S14" s="167">
        <f t="shared" ref="S14:U14" si="6">AVERAGE(S4:S13)</f>
        <v>1.1818044317727543</v>
      </c>
      <c r="T14" s="167">
        <f t="shared" si="6"/>
        <v>0.8807601195306729</v>
      </c>
      <c r="U14" s="167">
        <f t="shared" si="6"/>
        <v>0.96344241166269162</v>
      </c>
      <c r="V14" s="168">
        <f>SUM(R14:U14)</f>
        <v>3.9948764419931755</v>
      </c>
      <c r="W14" s="190"/>
      <c r="X14" s="190"/>
      <c r="Y14" s="190"/>
      <c r="Z14" s="190"/>
      <c r="AA14" s="190"/>
      <c r="AB14" s="190"/>
    </row>
    <row r="15" spans="1:28" ht="13.5" thickBot="1" x14ac:dyDescent="0.25">
      <c r="A15" s="186"/>
      <c r="B15" s="179" t="s">
        <v>16</v>
      </c>
      <c r="C15" s="160">
        <v>1402.7083333333335</v>
      </c>
      <c r="D15" s="180">
        <v>10</v>
      </c>
      <c r="E15" s="160">
        <f t="shared" si="3"/>
        <v>1567</v>
      </c>
      <c r="F15" s="160">
        <f t="shared" si="4"/>
        <v>1605.5885416666667</v>
      </c>
      <c r="G15" s="160">
        <f t="shared" si="5"/>
        <v>0.87364122060641058</v>
      </c>
      <c r="H15" s="160">
        <v>0.88188972281829336</v>
      </c>
      <c r="I15" s="160">
        <f t="shared" si="0"/>
        <v>1590.5711304250574</v>
      </c>
      <c r="J15" s="160">
        <f t="shared" si="1"/>
        <v>1585.48</v>
      </c>
      <c r="K15" s="160"/>
      <c r="L15" s="161">
        <f t="shared" si="2"/>
        <v>3.2008190816949062E-3</v>
      </c>
      <c r="N15" s="154">
        <v>1398.2185177339477</v>
      </c>
      <c r="Q15" s="176" t="s">
        <v>406</v>
      </c>
      <c r="R15" s="177">
        <f>(R14/$V$14)*4</f>
        <v>0.97011208541273997</v>
      </c>
      <c r="S15" s="177">
        <f t="shared" ref="S15:U15" si="7">(S14/$V$14)*4</f>
        <v>1.1833201341096928</v>
      </c>
      <c r="T15" s="177">
        <f t="shared" si="7"/>
        <v>0.88188972281829336</v>
      </c>
      <c r="U15" s="177">
        <f t="shared" si="7"/>
        <v>0.96467805765927361</v>
      </c>
      <c r="V15" s="165">
        <f>SUM(R15:U15)</f>
        <v>3.9999999999999996</v>
      </c>
    </row>
    <row r="16" spans="1:28" x14ac:dyDescent="0.2">
      <c r="A16" s="186"/>
      <c r="B16" s="179" t="s">
        <v>17</v>
      </c>
      <c r="C16" s="160">
        <v>1666.0833333333335</v>
      </c>
      <c r="D16" s="180">
        <v>11</v>
      </c>
      <c r="E16" s="160">
        <f t="shared" si="3"/>
        <v>1644.1770833333335</v>
      </c>
      <c r="F16" s="160">
        <f t="shared" si="4"/>
        <v>1684.6145833333335</v>
      </c>
      <c r="G16" s="160">
        <f t="shared" si="5"/>
        <v>0.98899970937961823</v>
      </c>
      <c r="H16" s="160">
        <v>0.96467805765927361</v>
      </c>
      <c r="I16" s="160">
        <f>C16/H16</f>
        <v>1727.0874154388591</v>
      </c>
      <c r="J16" s="160">
        <f t="shared" si="1"/>
        <v>1606.848</v>
      </c>
      <c r="K16" s="160"/>
      <c r="L16" s="161">
        <f t="shared" si="2"/>
        <v>6.9619762360613291E-2</v>
      </c>
      <c r="N16" s="154">
        <v>1550.0910075936883</v>
      </c>
    </row>
    <row r="17" spans="1:24" x14ac:dyDescent="0.2">
      <c r="A17" s="186">
        <v>2014</v>
      </c>
      <c r="B17" s="179" t="s">
        <v>18</v>
      </c>
      <c r="C17" s="160">
        <v>1685.4583333333335</v>
      </c>
      <c r="D17" s="180">
        <v>12</v>
      </c>
      <c r="E17" s="160">
        <f t="shared" si="3"/>
        <v>1725.0520833333333</v>
      </c>
      <c r="F17" s="160">
        <f t="shared" si="4"/>
        <v>1737.1302083333333</v>
      </c>
      <c r="G17" s="160">
        <f t="shared" si="5"/>
        <v>0.97025446063160936</v>
      </c>
      <c r="H17" s="160">
        <v>0.97011208541273997</v>
      </c>
      <c r="I17" s="160">
        <f t="shared" si="0"/>
        <v>1737.38515237262</v>
      </c>
      <c r="J17" s="160">
        <f t="shared" si="1"/>
        <v>1628.2159999999999</v>
      </c>
      <c r="K17" s="160"/>
      <c r="L17" s="161">
        <f t="shared" si="2"/>
        <v>6.2835320207229775E-2</v>
      </c>
      <c r="N17" s="154">
        <v>1579.5520192623896</v>
      </c>
    </row>
    <row r="18" spans="1:24" ht="13.5" thickBot="1" x14ac:dyDescent="0.25">
      <c r="A18" s="186"/>
      <c r="B18" s="179" t="s">
        <v>19</v>
      </c>
      <c r="C18" s="160">
        <v>2145.958333333333</v>
      </c>
      <c r="D18" s="180">
        <v>13</v>
      </c>
      <c r="E18" s="160">
        <f t="shared" si="3"/>
        <v>1749.2083333333333</v>
      </c>
      <c r="F18" s="160">
        <f t="shared" si="4"/>
        <v>1758.8229166666665</v>
      </c>
      <c r="G18" s="160">
        <f t="shared" si="5"/>
        <v>1.2201105142525481</v>
      </c>
      <c r="H18" s="160">
        <v>1.1833201341096928</v>
      </c>
      <c r="I18" s="160">
        <f t="shared" si="0"/>
        <v>1813.506143836478</v>
      </c>
      <c r="J18" s="160">
        <f t="shared" si="1"/>
        <v>1649.5839999999998</v>
      </c>
      <c r="K18" s="160"/>
      <c r="L18" s="161">
        <f t="shared" si="2"/>
        <v>9.0389626962994671E-2</v>
      </c>
      <c r="N18" s="154">
        <v>1951.9859601052033</v>
      </c>
    </row>
    <row r="19" spans="1:24" ht="13.5" thickBot="1" x14ac:dyDescent="0.25">
      <c r="A19" s="186"/>
      <c r="B19" s="179" t="s">
        <v>16</v>
      </c>
      <c r="C19" s="160">
        <v>1499.333333333333</v>
      </c>
      <c r="D19" s="180">
        <v>14</v>
      </c>
      <c r="E19" s="160">
        <f t="shared" si="3"/>
        <v>1768.4375</v>
      </c>
      <c r="F19" s="160">
        <f t="shared" si="4"/>
        <v>1772.78125</v>
      </c>
      <c r="G19" s="160">
        <f t="shared" si="5"/>
        <v>0.8457520257128921</v>
      </c>
      <c r="H19" s="160">
        <v>0.88188972281829336</v>
      </c>
      <c r="I19" s="160">
        <f t="shared" si="0"/>
        <v>1700.1369837283603</v>
      </c>
      <c r="J19" s="160">
        <f t="shared" si="1"/>
        <v>1670.952</v>
      </c>
      <c r="K19" s="160"/>
      <c r="L19" s="161">
        <f t="shared" si="2"/>
        <v>1.7166254253441527E-2</v>
      </c>
      <c r="N19" s="154">
        <v>1473.595396122673</v>
      </c>
      <c r="Q19" s="178" t="s">
        <v>407</v>
      </c>
      <c r="R19" s="191">
        <f>AVERAGE(L6:L44)</f>
        <v>3.6623319018847238E-2</v>
      </c>
      <c r="S19" s="314" t="s">
        <v>409</v>
      </c>
      <c r="T19" s="315"/>
      <c r="U19" s="315"/>
      <c r="V19" s="315"/>
      <c r="W19" s="315"/>
      <c r="X19" s="316"/>
    </row>
    <row r="20" spans="1:24" x14ac:dyDescent="0.2">
      <c r="A20" s="186"/>
      <c r="B20" s="179" t="s">
        <v>17</v>
      </c>
      <c r="C20" s="160">
        <v>1743.0000000000005</v>
      </c>
      <c r="D20" s="180">
        <v>15</v>
      </c>
      <c r="E20" s="160">
        <f t="shared" si="3"/>
        <v>1777.125</v>
      </c>
      <c r="F20" s="160">
        <f t="shared" si="4"/>
        <v>1763.0833333333335</v>
      </c>
      <c r="G20" s="160">
        <f t="shared" si="5"/>
        <v>0.98860897102613809</v>
      </c>
      <c r="H20" s="160">
        <v>0.96467805765927361</v>
      </c>
      <c r="I20" s="160">
        <f t="shared" si="0"/>
        <v>1806.820406208132</v>
      </c>
      <c r="J20" s="160">
        <f t="shared" si="1"/>
        <v>1692.32</v>
      </c>
      <c r="K20" s="160"/>
      <c r="L20" s="161">
        <f t="shared" si="2"/>
        <v>6.3371215985116733E-2</v>
      </c>
      <c r="N20" s="154">
        <v>1632.543970537942</v>
      </c>
      <c r="S20" s="317"/>
      <c r="T20" s="318"/>
      <c r="U20" s="318"/>
      <c r="V20" s="318"/>
      <c r="W20" s="318"/>
      <c r="X20" s="319"/>
    </row>
    <row r="21" spans="1:24" ht="13.5" thickBot="1" x14ac:dyDescent="0.25">
      <c r="A21" s="186">
        <v>2015</v>
      </c>
      <c r="B21" s="179" t="s">
        <v>18</v>
      </c>
      <c r="C21" s="160">
        <v>1720.2083333333335</v>
      </c>
      <c r="D21" s="180">
        <v>16</v>
      </c>
      <c r="E21" s="160">
        <f t="shared" si="3"/>
        <v>1749.0416666666667</v>
      </c>
      <c r="F21" s="160">
        <f t="shared" si="4"/>
        <v>1744.5833333333335</v>
      </c>
      <c r="G21" s="160">
        <f t="shared" si="5"/>
        <v>0.9860281824695486</v>
      </c>
      <c r="H21" s="160">
        <v>0.97011208541273997</v>
      </c>
      <c r="I21" s="160">
        <f t="shared" si="0"/>
        <v>1773.2057554993355</v>
      </c>
      <c r="J21" s="160">
        <f t="shared" si="1"/>
        <v>1713.6879999999999</v>
      </c>
      <c r="K21" s="160"/>
      <c r="L21" s="161">
        <f t="shared" si="2"/>
        <v>3.3565058829044592E-2</v>
      </c>
      <c r="N21" s="154">
        <v>1662.4694394267874</v>
      </c>
      <c r="S21" s="320"/>
      <c r="T21" s="321"/>
      <c r="U21" s="321"/>
      <c r="V21" s="321"/>
      <c r="W21" s="321"/>
      <c r="X21" s="322"/>
    </row>
    <row r="22" spans="1:24" x14ac:dyDescent="0.2">
      <c r="A22" s="186"/>
      <c r="B22" s="179" t="s">
        <v>19</v>
      </c>
      <c r="C22" s="160">
        <v>2033.625</v>
      </c>
      <c r="D22" s="180">
        <v>17</v>
      </c>
      <c r="E22" s="160">
        <f t="shared" si="3"/>
        <v>1740.125</v>
      </c>
      <c r="F22" s="160">
        <f t="shared" si="4"/>
        <v>1731.734375</v>
      </c>
      <c r="G22" s="160">
        <f t="shared" si="5"/>
        <v>1.1743284821033826</v>
      </c>
      <c r="H22" s="160">
        <v>1.1833201341096928</v>
      </c>
      <c r="I22" s="160">
        <f t="shared" si="0"/>
        <v>1718.5755074894082</v>
      </c>
      <c r="J22" s="160">
        <f t="shared" si="1"/>
        <v>1735.056</v>
      </c>
      <c r="K22" s="160"/>
      <c r="L22" s="161">
        <f t="shared" si="2"/>
        <v>9.5896237545403731E-3</v>
      </c>
      <c r="N22" s="154">
        <v>2053.1266986078272</v>
      </c>
    </row>
    <row r="23" spans="1:24" x14ac:dyDescent="0.2">
      <c r="A23" s="186"/>
      <c r="B23" s="179" t="s">
        <v>16</v>
      </c>
      <c r="C23" s="160">
        <v>1463.6666666666665</v>
      </c>
      <c r="D23" s="180">
        <v>18</v>
      </c>
      <c r="E23" s="160">
        <f t="shared" si="3"/>
        <v>1723.34375</v>
      </c>
      <c r="F23" s="160">
        <f t="shared" si="4"/>
        <v>1728.7239583333333</v>
      </c>
      <c r="G23" s="160">
        <f t="shared" si="5"/>
        <v>0.84667460042480747</v>
      </c>
      <c r="H23" s="160">
        <v>0.88188972281829336</v>
      </c>
      <c r="I23" s="160">
        <f t="shared" si="0"/>
        <v>1659.6935294689265</v>
      </c>
      <c r="J23" s="160">
        <f t="shared" si="1"/>
        <v>1756.424</v>
      </c>
      <c r="K23" s="160"/>
      <c r="L23" s="161">
        <f t="shared" si="2"/>
        <v>5.8282127882986777E-2</v>
      </c>
      <c r="N23" s="154">
        <v>1548.9722745113982</v>
      </c>
    </row>
    <row r="24" spans="1:24" x14ac:dyDescent="0.2">
      <c r="A24" s="186"/>
      <c r="B24" s="179" t="s">
        <v>17</v>
      </c>
      <c r="C24" s="160">
        <v>1675.875</v>
      </c>
      <c r="D24" s="180">
        <v>19</v>
      </c>
      <c r="E24" s="160">
        <f t="shared" si="3"/>
        <v>1734.1041666666665</v>
      </c>
      <c r="F24" s="160">
        <f t="shared" si="4"/>
        <v>1752.661458333333</v>
      </c>
      <c r="G24" s="160">
        <f t="shared" si="5"/>
        <v>0.95618865356555971</v>
      </c>
      <c r="H24" s="160">
        <v>0.96467805765927361</v>
      </c>
      <c r="I24" s="160">
        <f t="shared" si="0"/>
        <v>1737.2376065714586</v>
      </c>
      <c r="J24" s="160">
        <f t="shared" si="1"/>
        <v>1777.7919999999999</v>
      </c>
      <c r="K24" s="160"/>
      <c r="L24" s="161">
        <f t="shared" si="2"/>
        <v>2.3344183475614438E-2</v>
      </c>
      <c r="N24" s="154">
        <v>1714.9969334821953</v>
      </c>
    </row>
    <row r="25" spans="1:24" x14ac:dyDescent="0.2">
      <c r="A25" s="186">
        <v>2016</v>
      </c>
      <c r="B25" s="179" t="s">
        <v>18</v>
      </c>
      <c r="C25" s="160">
        <v>1763.2499999999995</v>
      </c>
      <c r="D25" s="180">
        <v>20</v>
      </c>
      <c r="E25" s="160">
        <f t="shared" si="3"/>
        <v>1771.2187499999998</v>
      </c>
      <c r="F25" s="160">
        <f t="shared" si="4"/>
        <v>1796.8281249999995</v>
      </c>
      <c r="G25" s="160">
        <f t="shared" si="5"/>
        <v>0.98131255597972122</v>
      </c>
      <c r="H25" s="160">
        <v>0.97011208541273997</v>
      </c>
      <c r="I25" s="160">
        <f t="shared" si="0"/>
        <v>1817.5734809548469</v>
      </c>
      <c r="J25" s="160">
        <f t="shared" si="1"/>
        <v>1799.1599999999999</v>
      </c>
      <c r="K25" s="160"/>
      <c r="L25" s="161">
        <f t="shared" si="2"/>
        <v>1.0130804145081182E-2</v>
      </c>
      <c r="N25" s="154">
        <v>1745.3868595911852</v>
      </c>
    </row>
    <row r="26" spans="1:24" x14ac:dyDescent="0.2">
      <c r="A26" s="186"/>
      <c r="B26" s="179" t="s">
        <v>19</v>
      </c>
      <c r="C26" s="160">
        <v>2182.083333333333</v>
      </c>
      <c r="D26" s="180">
        <v>21</v>
      </c>
      <c r="E26" s="160">
        <f t="shared" si="3"/>
        <v>1822.4374999999995</v>
      </c>
      <c r="F26" s="160">
        <f t="shared" si="4"/>
        <v>1829.9062499999995</v>
      </c>
      <c r="G26" s="160">
        <f t="shared" si="5"/>
        <v>1.1924563530690895</v>
      </c>
      <c r="H26" s="160">
        <v>1.1833201341096928</v>
      </c>
      <c r="I26" s="160">
        <f t="shared" si="0"/>
        <v>1844.0346533739073</v>
      </c>
      <c r="J26" s="160">
        <f t="shared" si="1"/>
        <v>1820.5279999999998</v>
      </c>
      <c r="K26" s="160"/>
      <c r="L26" s="161">
        <f t="shared" si="2"/>
        <v>1.2747403271895608E-2</v>
      </c>
      <c r="N26" s="154">
        <v>2154.2674371104508</v>
      </c>
    </row>
    <row r="27" spans="1:24" x14ac:dyDescent="0.2">
      <c r="A27" s="186"/>
      <c r="B27" s="179" t="s">
        <v>16</v>
      </c>
      <c r="C27" s="160">
        <v>1668.5416666666665</v>
      </c>
      <c r="D27" s="180">
        <v>22</v>
      </c>
      <c r="E27" s="160">
        <f t="shared" si="3"/>
        <v>1837.3749999999998</v>
      </c>
      <c r="F27" s="160">
        <f t="shared" si="4"/>
        <v>1835.921875</v>
      </c>
      <c r="G27" s="160">
        <f t="shared" si="5"/>
        <v>0.90883042976252271</v>
      </c>
      <c r="H27" s="160">
        <v>0.88188972281829336</v>
      </c>
      <c r="I27" s="160">
        <f t="shared" si="0"/>
        <v>1892.0071563306524</v>
      </c>
      <c r="J27" s="160">
        <f t="shared" si="1"/>
        <v>1841.896</v>
      </c>
      <c r="K27" s="160"/>
      <c r="L27" s="161">
        <f t="shared" si="2"/>
        <v>2.6485711834112573E-2</v>
      </c>
      <c r="N27" s="154">
        <v>1624.3491529001233</v>
      </c>
    </row>
    <row r="28" spans="1:24" x14ac:dyDescent="0.2">
      <c r="A28" s="186"/>
      <c r="B28" s="179" t="s">
        <v>17</v>
      </c>
      <c r="C28" s="160">
        <v>1735.625</v>
      </c>
      <c r="D28" s="180">
        <v>23</v>
      </c>
      <c r="E28" s="160">
        <f t="shared" si="3"/>
        <v>1834.46875</v>
      </c>
      <c r="F28" s="160">
        <f t="shared" si="4"/>
        <v>1842.703125</v>
      </c>
      <c r="G28" s="160">
        <f t="shared" si="5"/>
        <v>0.94189073456962846</v>
      </c>
      <c r="H28" s="160">
        <v>0.96467805765927361</v>
      </c>
      <c r="I28" s="160">
        <f t="shared" si="0"/>
        <v>1799.1753686316626</v>
      </c>
      <c r="J28" s="160">
        <f t="shared" si="1"/>
        <v>1863.2639999999999</v>
      </c>
      <c r="K28" s="160"/>
      <c r="L28" s="161">
        <f t="shared" si="2"/>
        <v>3.5621114253625484E-2</v>
      </c>
      <c r="N28" s="154">
        <v>1797.4498964264487</v>
      </c>
    </row>
    <row r="29" spans="1:24" x14ac:dyDescent="0.2">
      <c r="A29" s="186">
        <v>2017</v>
      </c>
      <c r="B29" s="179" t="s">
        <v>18</v>
      </c>
      <c r="C29" s="160">
        <v>1751.625</v>
      </c>
      <c r="D29" s="180">
        <v>24</v>
      </c>
      <c r="E29" s="160">
        <f t="shared" si="3"/>
        <v>1850.9374999999998</v>
      </c>
      <c r="F29" s="160">
        <f t="shared" si="4"/>
        <v>1863.630208333333</v>
      </c>
      <c r="G29" s="160">
        <f t="shared" si="5"/>
        <v>0.93989944580609652</v>
      </c>
      <c r="H29" s="160">
        <v>0.97011208541273997</v>
      </c>
      <c r="I29" s="160">
        <f t="shared" si="0"/>
        <v>1805.5903295491476</v>
      </c>
      <c r="J29" s="160">
        <f t="shared" si="1"/>
        <v>1884.6320000000001</v>
      </c>
      <c r="K29" s="160"/>
      <c r="L29" s="161">
        <f t="shared" si="2"/>
        <v>4.377608206983967E-2</v>
      </c>
      <c r="N29" s="154">
        <v>1828.3042797555829</v>
      </c>
    </row>
    <row r="30" spans="1:24" x14ac:dyDescent="0.2">
      <c r="A30" s="186"/>
      <c r="B30" s="179" t="s">
        <v>19</v>
      </c>
      <c r="C30" s="160">
        <v>2247.958333333333</v>
      </c>
      <c r="D30" s="180">
        <v>25</v>
      </c>
      <c r="E30" s="160">
        <f t="shared" si="3"/>
        <v>1876.3229166666665</v>
      </c>
      <c r="F30" s="160">
        <f t="shared" si="4"/>
        <v>1905.1770833333333</v>
      </c>
      <c r="G30" s="160">
        <f t="shared" si="5"/>
        <v>1.1799209391078038</v>
      </c>
      <c r="H30" s="160">
        <v>1.1833201341096928</v>
      </c>
      <c r="I30" s="160">
        <f t="shared" si="0"/>
        <v>1899.7042884127493</v>
      </c>
      <c r="J30" s="160">
        <f t="shared" si="1"/>
        <v>1906</v>
      </c>
      <c r="K30" s="160"/>
      <c r="L30" s="161">
        <f t="shared" si="2"/>
        <v>3.3140482051082477E-3</v>
      </c>
      <c r="N30" s="154">
        <v>2255.4081756130745</v>
      </c>
    </row>
    <row r="31" spans="1:24" x14ac:dyDescent="0.2">
      <c r="A31" s="186"/>
      <c r="B31" s="179" t="s">
        <v>16</v>
      </c>
      <c r="C31" s="160">
        <v>1770.0833333333335</v>
      </c>
      <c r="D31" s="180">
        <v>26</v>
      </c>
      <c r="E31" s="160">
        <f t="shared" si="3"/>
        <v>1934.03125</v>
      </c>
      <c r="F31" s="160">
        <f t="shared" si="4"/>
        <v>1967.984375</v>
      </c>
      <c r="G31" s="160">
        <f t="shared" si="5"/>
        <v>0.89943972920686099</v>
      </c>
      <c r="H31" s="160">
        <v>0.88188972281829336</v>
      </c>
      <c r="I31" s="160">
        <f t="shared" si="0"/>
        <v>2007.1481587024296</v>
      </c>
      <c r="J31" s="160">
        <f t="shared" si="1"/>
        <v>1927.3679999999999</v>
      </c>
      <c r="K31" s="160"/>
      <c r="L31" s="161">
        <f t="shared" si="2"/>
        <v>3.9748016785171182E-2</v>
      </c>
      <c r="N31" s="154">
        <v>1699.7260312888484</v>
      </c>
    </row>
    <row r="32" spans="1:24" x14ac:dyDescent="0.2">
      <c r="A32" s="186"/>
      <c r="B32" s="179" t="s">
        <v>17</v>
      </c>
      <c r="C32" s="160">
        <v>1966.4583333333335</v>
      </c>
      <c r="D32" s="180">
        <v>27</v>
      </c>
      <c r="E32" s="160">
        <f t="shared" si="3"/>
        <v>2001.9375</v>
      </c>
      <c r="F32" s="160">
        <f t="shared" si="4"/>
        <v>2026.234375</v>
      </c>
      <c r="G32" s="160">
        <f t="shared" si="5"/>
        <v>0.97049894997133956</v>
      </c>
      <c r="H32" s="160">
        <v>0.96467805765927361</v>
      </c>
      <c r="I32" s="160">
        <f t="shared" si="0"/>
        <v>2038.4607255448645</v>
      </c>
      <c r="J32" s="160">
        <f t="shared" si="1"/>
        <v>1948.7359999999999</v>
      </c>
      <c r="K32" s="160"/>
      <c r="L32" s="161">
        <f t="shared" si="2"/>
        <v>4.401592065055944E-2</v>
      </c>
      <c r="N32" s="154">
        <v>1879.9028593707021</v>
      </c>
    </row>
    <row r="33" spans="1:14" x14ac:dyDescent="0.2">
      <c r="A33" s="186">
        <v>2018</v>
      </c>
      <c r="B33" s="179" t="s">
        <v>18</v>
      </c>
      <c r="C33" s="160">
        <v>2023.2499999999995</v>
      </c>
      <c r="D33" s="180">
        <v>28</v>
      </c>
      <c r="E33" s="160">
        <f t="shared" si="3"/>
        <v>2050.53125</v>
      </c>
      <c r="F33" s="160">
        <f t="shared" si="4"/>
        <v>2068.083333333333</v>
      </c>
      <c r="G33" s="160">
        <f t="shared" si="5"/>
        <v>0.97832131200386829</v>
      </c>
      <c r="H33" s="160">
        <v>0.97011208541273997</v>
      </c>
      <c r="I33" s="160">
        <f t="shared" si="0"/>
        <v>2085.5837489532933</v>
      </c>
      <c r="J33" s="160">
        <f t="shared" si="1"/>
        <v>1970.1039999999998</v>
      </c>
      <c r="K33" s="160"/>
      <c r="L33" s="161">
        <f t="shared" si="2"/>
        <v>5.537046834549321E-2</v>
      </c>
      <c r="N33" s="154">
        <v>1911.2216999199804</v>
      </c>
    </row>
    <row r="34" spans="1:14" x14ac:dyDescent="0.2">
      <c r="A34" s="159"/>
      <c r="B34" s="179" t="s">
        <v>19</v>
      </c>
      <c r="C34" s="160">
        <v>2442.333333333333</v>
      </c>
      <c r="D34" s="180">
        <v>29</v>
      </c>
      <c r="E34" s="160">
        <f t="shared" si="3"/>
        <v>2085.6354166666665</v>
      </c>
      <c r="F34" s="160">
        <f t="shared" si="4"/>
        <v>2093.65625</v>
      </c>
      <c r="G34" s="160">
        <f t="shared" si="5"/>
        <v>1.1665397953142178</v>
      </c>
      <c r="H34" s="160">
        <v>1.1833201341096928</v>
      </c>
      <c r="I34" s="160">
        <f t="shared" si="0"/>
        <v>2063.9666840207174</v>
      </c>
      <c r="J34" s="160">
        <f t="shared" si="1"/>
        <v>1991.4719999999998</v>
      </c>
      <c r="K34" s="160"/>
      <c r="L34" s="161">
        <f t="shared" si="2"/>
        <v>3.5123960372991134E-2</v>
      </c>
      <c r="N34" s="154">
        <v>2356.5489141156977</v>
      </c>
    </row>
    <row r="35" spans="1:14" x14ac:dyDescent="0.2">
      <c r="A35" s="159"/>
      <c r="B35" s="179" t="s">
        <v>16</v>
      </c>
      <c r="C35" s="160">
        <v>1910.5000000000005</v>
      </c>
      <c r="D35" s="180">
        <v>30</v>
      </c>
      <c r="E35" s="160">
        <f t="shared" si="3"/>
        <v>2101.677083333333</v>
      </c>
      <c r="F35" s="160">
        <f t="shared" si="4"/>
        <v>2098.6875</v>
      </c>
      <c r="G35" s="160">
        <f t="shared" si="5"/>
        <v>0.91033086155037402</v>
      </c>
      <c r="H35" s="160">
        <v>0.88188972281829336</v>
      </c>
      <c r="I35" s="160">
        <f t="shared" si="0"/>
        <v>2166.3706363359497</v>
      </c>
      <c r="J35" s="160">
        <f t="shared" si="1"/>
        <v>2012.84</v>
      </c>
      <c r="K35" s="160"/>
      <c r="L35" s="161">
        <f t="shared" si="2"/>
        <v>7.0869976614722274E-2</v>
      </c>
      <c r="N35" s="154">
        <v>1775.1029096775735</v>
      </c>
    </row>
    <row r="36" spans="1:14" x14ac:dyDescent="0.2">
      <c r="A36" s="159"/>
      <c r="B36" s="179" t="s">
        <v>17</v>
      </c>
      <c r="C36" s="160">
        <v>2030.625</v>
      </c>
      <c r="D36" s="180">
        <v>31</v>
      </c>
      <c r="E36" s="160">
        <f t="shared" si="3"/>
        <v>2095.697916666667</v>
      </c>
      <c r="F36" s="160">
        <f t="shared" si="4"/>
        <v>2082.8645833333335</v>
      </c>
      <c r="G36" s="160">
        <f t="shared" si="5"/>
        <v>0.97491935685529241</v>
      </c>
      <c r="H36" s="160">
        <v>0.96467805765927361</v>
      </c>
      <c r="I36" s="160">
        <f t="shared" si="0"/>
        <v>2104.9768716904114</v>
      </c>
      <c r="J36" s="160">
        <f t="shared" si="1"/>
        <v>2034.2079999999999</v>
      </c>
      <c r="K36" s="160"/>
      <c r="L36" s="161">
        <f t="shared" si="2"/>
        <v>3.3619785871366943E-2</v>
      </c>
      <c r="N36" s="154">
        <v>1962.3558223149555</v>
      </c>
    </row>
    <row r="37" spans="1:14" x14ac:dyDescent="0.2">
      <c r="A37" s="186">
        <v>2019</v>
      </c>
      <c r="B37" s="179" t="s">
        <v>18</v>
      </c>
      <c r="C37" s="160">
        <v>1999.333333333333</v>
      </c>
      <c r="D37" s="180">
        <v>32</v>
      </c>
      <c r="E37" s="160">
        <f t="shared" si="3"/>
        <v>2070.03125</v>
      </c>
      <c r="F37" s="160">
        <f t="shared" si="4"/>
        <v>2054.390625</v>
      </c>
      <c r="G37" s="160">
        <f t="shared" si="5"/>
        <v>0.97320018354996773</v>
      </c>
      <c r="H37" s="160">
        <v>0.97011208541273997</v>
      </c>
      <c r="I37" s="160">
        <f t="shared" si="0"/>
        <v>2060.9302403265133</v>
      </c>
      <c r="J37" s="160">
        <f t="shared" si="1"/>
        <v>2055.576</v>
      </c>
      <c r="K37" s="160"/>
      <c r="L37" s="161">
        <f t="shared" si="2"/>
        <v>2.597972615349089E-3</v>
      </c>
      <c r="N37" s="154">
        <v>1994.1391200843784</v>
      </c>
    </row>
    <row r="38" spans="1:14" x14ac:dyDescent="0.2">
      <c r="A38" s="159"/>
      <c r="B38" s="179" t="s">
        <v>19</v>
      </c>
      <c r="C38" s="160">
        <v>2339.666666666667</v>
      </c>
      <c r="D38" s="180">
        <v>33</v>
      </c>
      <c r="E38" s="160">
        <f t="shared" si="3"/>
        <v>2038.75</v>
      </c>
      <c r="F38" s="160">
        <f t="shared" si="4"/>
        <v>2022.359375</v>
      </c>
      <c r="G38" s="160">
        <f t="shared" si="5"/>
        <v>1.1568995578081502</v>
      </c>
      <c r="H38" s="160">
        <v>1.1833201341096928</v>
      </c>
      <c r="I38" s="160">
        <f t="shared" si="0"/>
        <v>1977.2051528785885</v>
      </c>
      <c r="J38" s="160">
        <f t="shared" si="1"/>
        <v>2076.944</v>
      </c>
      <c r="K38" s="160"/>
      <c r="L38" s="161">
        <f t="shared" si="2"/>
        <v>5.0444359289779812E-2</v>
      </c>
      <c r="N38" s="154">
        <v>2457.6896526183218</v>
      </c>
    </row>
    <row r="39" spans="1:14" x14ac:dyDescent="0.2">
      <c r="A39" s="159"/>
      <c r="B39" s="179" t="s">
        <v>16</v>
      </c>
      <c r="C39" s="160">
        <v>1785.375</v>
      </c>
      <c r="D39" s="180">
        <v>34</v>
      </c>
      <c r="E39" s="160">
        <f t="shared" si="3"/>
        <v>2005.96875</v>
      </c>
      <c r="F39" s="160">
        <f t="shared" si="4"/>
        <v>2012.0052083333333</v>
      </c>
      <c r="G39" s="160">
        <f t="shared" si="5"/>
        <v>0.88736102302584752</v>
      </c>
      <c r="H39" s="160">
        <v>0.88188972281829336</v>
      </c>
      <c r="I39" s="160">
        <f t="shared" si="0"/>
        <v>2024.4878172459016</v>
      </c>
      <c r="J39" s="160">
        <f t="shared" si="1"/>
        <v>2098.3119999999999</v>
      </c>
      <c r="K39" s="160"/>
      <c r="L39" s="161">
        <f t="shared" si="2"/>
        <v>3.6465609782985998E-2</v>
      </c>
      <c r="N39" s="154">
        <v>1850.4797880662986</v>
      </c>
    </row>
    <row r="40" spans="1:14" x14ac:dyDescent="0.2">
      <c r="A40" s="159"/>
      <c r="B40" s="179" t="s">
        <v>17</v>
      </c>
      <c r="C40" s="160">
        <v>1899.4999999999995</v>
      </c>
      <c r="D40" s="180">
        <v>35</v>
      </c>
      <c r="E40" s="160">
        <f t="shared" si="3"/>
        <v>2018.0416666666665</v>
      </c>
      <c r="F40" s="160">
        <f t="shared" si="4"/>
        <v>2029.8697916666665</v>
      </c>
      <c r="G40" s="160">
        <f t="shared" si="5"/>
        <v>0.93577430818376572</v>
      </c>
      <c r="H40" s="160">
        <v>0.96467805765927361</v>
      </c>
      <c r="I40" s="160">
        <f t="shared" si="0"/>
        <v>1969.0506951189586</v>
      </c>
      <c r="J40" s="160">
        <f t="shared" si="1"/>
        <v>2119.6799999999998</v>
      </c>
      <c r="K40" s="160"/>
      <c r="L40" s="161">
        <f t="shared" si="2"/>
        <v>7.6498439199373186E-2</v>
      </c>
      <c r="N40" s="154">
        <v>2044.8087852592089</v>
      </c>
    </row>
    <row r="41" spans="1:14" x14ac:dyDescent="0.2">
      <c r="A41" s="186">
        <v>2020</v>
      </c>
      <c r="B41" s="179" t="s">
        <v>18</v>
      </c>
      <c r="C41" s="160">
        <v>2047.6249999999995</v>
      </c>
      <c r="D41" s="180">
        <v>36</v>
      </c>
      <c r="E41" s="160">
        <f t="shared" si="3"/>
        <v>2041.6979166666663</v>
      </c>
      <c r="F41" s="160">
        <f t="shared" si="4"/>
        <v>2057.2611866571519</v>
      </c>
      <c r="G41" s="160">
        <f t="shared" si="5"/>
        <v>0.99531601202625597</v>
      </c>
      <c r="H41" s="160">
        <v>0.97011208541273997</v>
      </c>
      <c r="I41" s="160">
        <f t="shared" si="0"/>
        <v>2110.7097115781476</v>
      </c>
      <c r="J41" s="160">
        <f t="shared" si="1"/>
        <v>2141.0479999999998</v>
      </c>
      <c r="K41" s="160"/>
      <c r="L41" s="161">
        <f t="shared" si="2"/>
        <v>1.4373501128759614E-2</v>
      </c>
      <c r="N41" s="154">
        <v>2077.0565402487759</v>
      </c>
    </row>
    <row r="42" spans="1:14" x14ac:dyDescent="0.2">
      <c r="A42" s="159"/>
      <c r="B42" s="179" t="s">
        <v>19</v>
      </c>
      <c r="C42" s="160">
        <v>2434.2916666666661</v>
      </c>
      <c r="D42" s="180">
        <v>37</v>
      </c>
      <c r="E42" s="160">
        <f t="shared" si="3"/>
        <v>2072.8244566476374</v>
      </c>
      <c r="F42" s="160">
        <f t="shared" si="4"/>
        <v>2098.5368741098396</v>
      </c>
      <c r="G42" s="160">
        <f t="shared" si="5"/>
        <v>1.1599947071214785</v>
      </c>
      <c r="H42" s="160">
        <v>1.1833201341096928</v>
      </c>
      <c r="I42" s="160">
        <f t="shared" si="0"/>
        <v>2057.170833570055</v>
      </c>
      <c r="J42" s="160">
        <f t="shared" si="1"/>
        <v>2162.4160000000002</v>
      </c>
      <c r="K42" s="160"/>
      <c r="L42" s="161">
        <f t="shared" si="2"/>
        <v>5.1160149032105806E-2</v>
      </c>
      <c r="N42" s="154">
        <v>2558.8303911209459</v>
      </c>
    </row>
    <row r="43" spans="1:14" x14ac:dyDescent="0.2">
      <c r="A43" s="159"/>
      <c r="B43" s="179" t="s">
        <v>16</v>
      </c>
      <c r="C43" s="160">
        <v>1909.8811599238843</v>
      </c>
      <c r="D43" s="180">
        <v>38</v>
      </c>
      <c r="E43" s="160">
        <f t="shared" si="3"/>
        <v>2124.2492915720418</v>
      </c>
      <c r="F43" s="160"/>
      <c r="G43" s="160"/>
      <c r="H43" s="160">
        <v>0.88188972281829336</v>
      </c>
      <c r="I43" s="160">
        <f t="shared" si="0"/>
        <v>2165.6689158599038</v>
      </c>
      <c r="J43" s="160">
        <f t="shared" si="1"/>
        <v>2183.7839999999997</v>
      </c>
      <c r="K43" s="160"/>
      <c r="L43" s="161">
        <f t="shared" si="2"/>
        <v>8.3646599937014544E-3</v>
      </c>
      <c r="N43" s="154">
        <v>1925.8566664550237</v>
      </c>
    </row>
    <row r="44" spans="1:14" x14ac:dyDescent="0.2">
      <c r="A44" s="159"/>
      <c r="B44" s="179" t="s">
        <v>17</v>
      </c>
      <c r="C44" s="181">
        <v>2105.1993396976172</v>
      </c>
      <c r="D44" s="180">
        <v>39</v>
      </c>
      <c r="E44" s="160"/>
      <c r="F44" s="160"/>
      <c r="G44" s="160"/>
      <c r="H44" s="160">
        <v>0.96467805765927361</v>
      </c>
      <c r="I44" s="160">
        <f t="shared" si="0"/>
        <v>2182.281770568869</v>
      </c>
      <c r="J44" s="160">
        <f t="shared" si="1"/>
        <v>2205.152</v>
      </c>
      <c r="K44" s="181">
        <v>2105.1993396976172</v>
      </c>
      <c r="L44" s="161">
        <f t="shared" si="2"/>
        <v>1.0479961726101543E-2</v>
      </c>
      <c r="N44" s="154">
        <v>2127.2617482034625</v>
      </c>
    </row>
    <row r="45" spans="1:14" x14ac:dyDescent="0.2">
      <c r="A45" s="186">
        <v>2021</v>
      </c>
      <c r="B45" s="179" t="s">
        <v>18</v>
      </c>
      <c r="C45" s="180"/>
      <c r="D45" s="180">
        <v>40</v>
      </c>
      <c r="E45" s="160"/>
      <c r="F45" s="160"/>
      <c r="G45" s="160"/>
      <c r="H45" s="160">
        <v>0.97011208541273997</v>
      </c>
      <c r="I45" s="160"/>
      <c r="J45" s="182">
        <f t="shared" si="1"/>
        <v>2226.52</v>
      </c>
      <c r="K45" s="182">
        <f t="shared" ref="K45:K48" si="8">H45*J45</f>
        <v>2159.9739604131737</v>
      </c>
      <c r="L45" s="161"/>
      <c r="N45" s="154">
        <v>2159.9739604131737</v>
      </c>
    </row>
    <row r="46" spans="1:14" x14ac:dyDescent="0.2">
      <c r="A46" s="159"/>
      <c r="B46" s="179" t="s">
        <v>19</v>
      </c>
      <c r="C46" s="180"/>
      <c r="D46" s="180">
        <v>41</v>
      </c>
      <c r="E46" s="160"/>
      <c r="F46" s="160"/>
      <c r="G46" s="160"/>
      <c r="H46" s="160">
        <v>1.1833201341096928</v>
      </c>
      <c r="I46" s="160"/>
      <c r="J46" s="182">
        <f t="shared" si="1"/>
        <v>2247.8879999999999</v>
      </c>
      <c r="K46" s="182">
        <f t="shared" si="8"/>
        <v>2659.9711296235691</v>
      </c>
      <c r="L46" s="161"/>
      <c r="N46" s="154">
        <v>2659.9711296235691</v>
      </c>
    </row>
    <row r="47" spans="1:14" x14ac:dyDescent="0.2">
      <c r="A47" s="159"/>
      <c r="B47" s="179" t="s">
        <v>16</v>
      </c>
      <c r="C47" s="180"/>
      <c r="D47" s="180">
        <v>42</v>
      </c>
      <c r="E47" s="160"/>
      <c r="F47" s="160"/>
      <c r="G47" s="160"/>
      <c r="H47" s="160">
        <v>0.88188972281829336</v>
      </c>
      <c r="I47" s="160"/>
      <c r="J47" s="182">
        <f t="shared" si="1"/>
        <v>2269.2559999999999</v>
      </c>
      <c r="K47" s="182">
        <f t="shared" si="8"/>
        <v>2001.2335448437491</v>
      </c>
      <c r="L47" s="161"/>
      <c r="N47" s="154">
        <v>2001.2335448437491</v>
      </c>
    </row>
    <row r="48" spans="1:14" ht="13.5" thickBot="1" x14ac:dyDescent="0.25">
      <c r="A48" s="187"/>
      <c r="B48" s="188" t="s">
        <v>17</v>
      </c>
      <c r="C48" s="162"/>
      <c r="D48" s="162">
        <v>43</v>
      </c>
      <c r="E48" s="177"/>
      <c r="F48" s="177"/>
      <c r="G48" s="177"/>
      <c r="H48" s="177">
        <v>0.96467805765927361</v>
      </c>
      <c r="I48" s="177"/>
      <c r="J48" s="189">
        <f t="shared" si="1"/>
        <v>2290.6239999999998</v>
      </c>
      <c r="K48" s="189">
        <f t="shared" si="8"/>
        <v>2209.7147111477157</v>
      </c>
      <c r="L48" s="163"/>
      <c r="N48" s="154">
        <v>2209.7147111477157</v>
      </c>
    </row>
  </sheetData>
  <mergeCells count="3">
    <mergeCell ref="A1:C2"/>
    <mergeCell ref="W6:Z8"/>
    <mergeCell ref="S19:X2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Copyright Statement </vt:lpstr>
      <vt:lpstr>Variable Descriptions</vt:lpstr>
      <vt:lpstr>Data</vt:lpstr>
      <vt:lpstr>Production Volumes</vt:lpstr>
      <vt:lpstr>Task 2 - Model data</vt:lpstr>
      <vt:lpstr>Task 2 (1)</vt:lpstr>
      <vt:lpstr>Task 2 (2) - Model Build</vt:lpstr>
      <vt:lpstr>Task 2 - Final Model</vt:lpstr>
      <vt:lpstr>Task 3 - Data &amp; Model</vt:lpstr>
      <vt:lpstr>Task 3 - Interaction</vt:lpstr>
      <vt:lpstr>Task 4.1</vt:lpstr>
      <vt:lpstr>Task 4.1 Regression Output</vt:lpstr>
      <vt:lpstr>Task 4.2</vt:lpstr>
      <vt:lpstr>Task 5</vt:lpstr>
    </vt:vector>
  </TitlesOfParts>
  <Company>Deakin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Dilal Saundage</dc:creator>
  <cp:lastModifiedBy>mirnalini arivalagan</cp:lastModifiedBy>
  <dcterms:created xsi:type="dcterms:W3CDTF">2017-03-21T02:56:51Z</dcterms:created>
  <dcterms:modified xsi:type="dcterms:W3CDTF">2021-09-16T05:11:50Z</dcterms:modified>
</cp:coreProperties>
</file>